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gif" ContentType="image/gif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6320" windowHeight="10650" firstSheet="1" activeTab="2"/>
  </bookViews>
  <sheets>
    <sheet name="usures" sheetId="16" r:id="rId1"/>
    <sheet name="SOUFFLERIE" sheetId="15" r:id="rId2"/>
    <sheet name="INFO" sheetId="10" r:id="rId3"/>
    <sheet name="calcul pneu pour calculateur" sheetId="17" r:id="rId4"/>
    <sheet name="Module" sheetId="1" r:id="rId5"/>
    <sheet name="Help Me" sheetId="18" r:id="rId6"/>
    <sheet name="CALCULETTE CHRONOS" sheetId="20" r:id="rId7"/>
    <sheet name="Ingénierie pneu" sheetId="11" r:id="rId8"/>
    <sheet name="Calcul ws" sheetId="8" state="hidden" r:id="rId9"/>
  </sheets>
  <externalReferences>
    <externalReference r:id="rId10"/>
  </externalReferences>
  <definedNames>
    <definedName name="a">'Calcul ws'!$J$7</definedName>
    <definedName name="b">'Calcul ws'!$J$8</definedName>
    <definedName name="fek">[1]Q1Q2valt!$G$13:$G$18</definedName>
    <definedName name="felfugg">[1]Q1Q2valt!$G$25:$G$30</definedName>
    <definedName name="g">'Calcul ws'!$J$9</definedName>
    <definedName name="HELP">'Help Me'!$AK$6</definedName>
    <definedName name="motor">[1]Q1Q2valt!$G$7:$G$12</definedName>
    <definedName name="mx">'Calcul ws'!$J$3</definedName>
    <definedName name="my">'Calcul ws'!$J$2</definedName>
    <definedName name="palya">[1]circuit!$A$2:$A$54</definedName>
    <definedName name="sebv">[1]Q1Q2valt!$G$19:$G$24</definedName>
    <definedName name="solver_adj" localSheetId="3" hidden="1">'calcul pneu pour calculateur'!$L$15</definedName>
    <definedName name="solver_adj" localSheetId="5" hidden="1">'Help Me'!$K$98,'Help Me'!$K$99</definedName>
    <definedName name="solver_adj" localSheetId="7" hidden="1">'Ingénierie pneu'!$L$15</definedName>
    <definedName name="solver_cvg" localSheetId="3" hidden="1">0.0001</definedName>
    <definedName name="solver_cvg" localSheetId="5" hidden="1">0.0001</definedName>
    <definedName name="solver_cvg" localSheetId="7" hidden="1">0.0001</definedName>
    <definedName name="solver_drv" localSheetId="3" hidden="1">2</definedName>
    <definedName name="solver_drv" localSheetId="5" hidden="1">2</definedName>
    <definedName name="solver_drv" localSheetId="7" hidden="1">2</definedName>
    <definedName name="solver_eng" localSheetId="3" hidden="1">1</definedName>
    <definedName name="solver_eng" localSheetId="5" hidden="1">1</definedName>
    <definedName name="solver_eng" localSheetId="7" hidden="1">1</definedName>
    <definedName name="solver_est" localSheetId="3" hidden="1">1</definedName>
    <definedName name="solver_est" localSheetId="5" hidden="1">1</definedName>
    <definedName name="solver_est" localSheetId="7" hidden="1">1</definedName>
    <definedName name="solver_itr" localSheetId="3" hidden="1">2147483647</definedName>
    <definedName name="solver_itr" localSheetId="5" hidden="1">2147483647</definedName>
    <definedName name="solver_itr" localSheetId="7" hidden="1">2147483647</definedName>
    <definedName name="solver_mip" localSheetId="3" hidden="1">2147483647</definedName>
    <definedName name="solver_mip" localSheetId="5" hidden="1">2147483647</definedName>
    <definedName name="solver_mip" localSheetId="7" hidden="1">2147483647</definedName>
    <definedName name="solver_mni" localSheetId="3" hidden="1">30</definedName>
    <definedName name="solver_mni" localSheetId="5" hidden="1">30</definedName>
    <definedName name="solver_mni" localSheetId="7" hidden="1">30</definedName>
    <definedName name="solver_mrt" localSheetId="3" hidden="1">0.075</definedName>
    <definedName name="solver_mrt" localSheetId="5" hidden="1">0.075</definedName>
    <definedName name="solver_mrt" localSheetId="7" hidden="1">0.075</definedName>
    <definedName name="solver_msl" localSheetId="3" hidden="1">2</definedName>
    <definedName name="solver_msl" localSheetId="5" hidden="1">2</definedName>
    <definedName name="solver_msl" localSheetId="7" hidden="1">2</definedName>
    <definedName name="solver_neg" localSheetId="3" hidden="1">2</definedName>
    <definedName name="solver_neg" localSheetId="5" hidden="1">1</definedName>
    <definedName name="solver_neg" localSheetId="7" hidden="1">2</definedName>
    <definedName name="solver_nod" localSheetId="3" hidden="1">2147483647</definedName>
    <definedName name="solver_nod" localSheetId="5" hidden="1">2147483647</definedName>
    <definedName name="solver_nod" localSheetId="7" hidden="1">2147483647</definedName>
    <definedName name="solver_num" localSheetId="3" hidden="1">0</definedName>
    <definedName name="solver_num" localSheetId="5" hidden="1">0</definedName>
    <definedName name="solver_num" localSheetId="7" hidden="1">0</definedName>
    <definedName name="solver_nwt" localSheetId="3" hidden="1">1</definedName>
    <definedName name="solver_nwt" localSheetId="5" hidden="1">1</definedName>
    <definedName name="solver_nwt" localSheetId="7" hidden="1">1</definedName>
    <definedName name="solver_opt" localSheetId="3" hidden="1">'calcul pneu pour calculateur'!$P$15</definedName>
    <definedName name="solver_opt" localSheetId="5" hidden="1">'Help Me'!$E$79</definedName>
    <definedName name="solver_opt" localSheetId="7" hidden="1">'Ingénierie pneu'!$P$15</definedName>
    <definedName name="solver_pre" localSheetId="3" hidden="1">0.000001</definedName>
    <definedName name="solver_pre" localSheetId="5" hidden="1">0.000001</definedName>
    <definedName name="solver_pre" localSheetId="7" hidden="1">0.000001</definedName>
    <definedName name="solver_rbv" localSheetId="3" hidden="1">2</definedName>
    <definedName name="solver_rbv" localSheetId="5" hidden="1">2</definedName>
    <definedName name="solver_rbv" localSheetId="7" hidden="1">2</definedName>
    <definedName name="solver_rlx" localSheetId="3" hidden="1">2</definedName>
    <definedName name="solver_rlx" localSheetId="5" hidden="1">2</definedName>
    <definedName name="solver_rlx" localSheetId="7" hidden="1">2</definedName>
    <definedName name="solver_rsd" localSheetId="3" hidden="1">0</definedName>
    <definedName name="solver_rsd" localSheetId="5" hidden="1">0</definedName>
    <definedName name="solver_rsd" localSheetId="7" hidden="1">0</definedName>
    <definedName name="solver_scl" localSheetId="3" hidden="1">2</definedName>
    <definedName name="solver_scl" localSheetId="5" hidden="1">2</definedName>
    <definedName name="solver_scl" localSheetId="7" hidden="1">2</definedName>
    <definedName name="solver_sho" localSheetId="3" hidden="1">2</definedName>
    <definedName name="solver_sho" localSheetId="5" hidden="1">2</definedName>
    <definedName name="solver_sho" localSheetId="7" hidden="1">2</definedName>
    <definedName name="solver_ssz" localSheetId="3" hidden="1">100</definedName>
    <definedName name="solver_ssz" localSheetId="5" hidden="1">100</definedName>
    <definedName name="solver_ssz" localSheetId="7" hidden="1">100</definedName>
    <definedName name="solver_tim" localSheetId="3" hidden="1">2147483647</definedName>
    <definedName name="solver_tim" localSheetId="5" hidden="1">2147483647</definedName>
    <definedName name="solver_tim" localSheetId="7" hidden="1">2147483647</definedName>
    <definedName name="solver_tol" localSheetId="3" hidden="1">0.01</definedName>
    <definedName name="solver_tol" localSheetId="5" hidden="1">0.01</definedName>
    <definedName name="solver_tol" localSheetId="7" hidden="1">0.01</definedName>
    <definedName name="solver_typ" localSheetId="3" hidden="1">3</definedName>
    <definedName name="solver_typ" localSheetId="5" hidden="1">3</definedName>
    <definedName name="solver_typ" localSheetId="7" hidden="1">3</definedName>
    <definedName name="solver_val" localSheetId="3" hidden="1">178.55</definedName>
    <definedName name="solver_val" localSheetId="5" hidden="1">108.706</definedName>
    <definedName name="solver_val" localSheetId="7" hidden="1">178.55</definedName>
    <definedName name="solver_ver" localSheetId="3" hidden="1">3</definedName>
    <definedName name="solver_ver" localSheetId="5" hidden="1">3</definedName>
    <definedName name="solver_ver" localSheetId="7" hidden="1">3</definedName>
    <definedName name="StaffAndFacilities" localSheetId="4">Module!$E$326:$F$378</definedName>
    <definedName name="szarny">[1]Q1Q2valt!$G$1:$G$6</definedName>
    <definedName name="t">OFFSET('Calcul ws'!$D$2,,,COUNT('Calcul ws'!$D:$D),1)</definedName>
    <definedName name="TRATE_LOGA">INDIRECT(VLOOKUP(Module!$G$382,Module!$A$383:$C$439,3,0))</definedName>
    <definedName name="trateF1">Module!$A$382:$C$439</definedName>
    <definedName name="u">'Calcul ws'!$J$4</definedName>
    <definedName name="v">'Calcul ws'!$J$5</definedName>
    <definedName name="w">'Calcul ws'!$J$6</definedName>
    <definedName name="x">OFFSET('Calcul ws'!$A$2,,,COUNT('Calcul ws'!$A:$A),1)</definedName>
    <definedName name="y">OFFSET('Calcul ws'!$B$2,,,COUNT('Calcul ws'!$B:$B),1)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97" i="10"/>
  <c r="N96"/>
  <c r="N95"/>
  <c r="O96"/>
  <c r="O97"/>
  <c r="O95"/>
  <c r="K100"/>
  <c r="K99"/>
  <c r="K98"/>
  <c r="K97"/>
  <c r="L15" i="11"/>
  <c r="L99" i="10" l="1"/>
  <c r="M98"/>
  <c r="M99"/>
  <c r="L100"/>
  <c r="L98"/>
  <c r="L97"/>
  <c r="M100"/>
  <c r="M97"/>
  <c r="I49" i="1"/>
  <c r="K96" i="20"/>
  <c r="L96"/>
  <c r="O96"/>
  <c r="P96"/>
  <c r="S96"/>
  <c r="T96"/>
  <c r="W96"/>
  <c r="X96"/>
  <c r="X97" s="1"/>
  <c r="X98" s="1"/>
  <c r="X99" s="1"/>
  <c r="X100" s="1"/>
  <c r="X101" s="1"/>
  <c r="X102" s="1"/>
  <c r="X103" s="1"/>
  <c r="Y96"/>
  <c r="Z96" s="1"/>
  <c r="L97"/>
  <c r="L98" s="1"/>
  <c r="L99" s="1"/>
  <c r="L100" s="1"/>
  <c r="L101" s="1"/>
  <c r="L102" s="1"/>
  <c r="L103" s="1"/>
  <c r="P97"/>
  <c r="P98" s="1"/>
  <c r="P99" s="1"/>
  <c r="P100" s="1"/>
  <c r="P101" s="1"/>
  <c r="P102" s="1"/>
  <c r="P103" s="1"/>
  <c r="T97"/>
  <c r="T98" s="1"/>
  <c r="T99" s="1"/>
  <c r="T100" s="1"/>
  <c r="T101" s="1"/>
  <c r="T102" s="1"/>
  <c r="T103" s="1"/>
  <c r="AK612" i="18"/>
  <c r="AK613" s="1"/>
  <c r="AK614" s="1"/>
  <c r="AK615" s="1"/>
  <c r="AK616" s="1"/>
  <c r="AK617" s="1"/>
  <c r="AK618" s="1"/>
  <c r="AK619" s="1"/>
  <c r="AK620" s="1"/>
  <c r="AK621" s="1"/>
  <c r="AK622" s="1"/>
  <c r="AK623" s="1"/>
  <c r="AK624" s="1"/>
  <c r="AK625" s="1"/>
  <c r="AK626" s="1"/>
  <c r="AK627" s="1"/>
  <c r="AK628" s="1"/>
  <c r="AK629" s="1"/>
  <c r="AK630" s="1"/>
  <c r="AK631" s="1"/>
  <c r="AK632" s="1"/>
  <c r="AK633" s="1"/>
  <c r="AK634" s="1"/>
  <c r="AK635" s="1"/>
  <c r="AK636" s="1"/>
  <c r="AK637" s="1"/>
  <c r="AK638" s="1"/>
  <c r="AK639" s="1"/>
  <c r="AK640" s="1"/>
  <c r="AK641" s="1"/>
  <c r="AK642" s="1"/>
  <c r="AK643" s="1"/>
  <c r="AK644" s="1"/>
  <c r="AK645" s="1"/>
  <c r="AK646" s="1"/>
  <c r="AK647" s="1"/>
  <c r="AK648" s="1"/>
  <c r="AK649" s="1"/>
  <c r="AK650" s="1"/>
  <c r="AK651" s="1"/>
  <c r="AK652" s="1"/>
  <c r="AK653" s="1"/>
  <c r="AK654" s="1"/>
  <c r="AK655" s="1"/>
  <c r="AK656" s="1"/>
  <c r="AK657" s="1"/>
  <c r="AK658" s="1"/>
  <c r="AK659" s="1"/>
  <c r="AK660" s="1"/>
  <c r="AK661" s="1"/>
  <c r="AK662" s="1"/>
  <c r="AK663" s="1"/>
  <c r="AK664" s="1"/>
  <c r="AK665" s="1"/>
  <c r="AK666" s="1"/>
  <c r="AK667" s="1"/>
  <c r="AK668" s="1"/>
  <c r="AK669" s="1"/>
  <c r="AK670" s="1"/>
  <c r="AK671" s="1"/>
  <c r="AK672" s="1"/>
  <c r="AK673" s="1"/>
  <c r="AK674" s="1"/>
  <c r="AK675" s="1"/>
  <c r="AK676" s="1"/>
  <c r="AK677" s="1"/>
  <c r="AK678" s="1"/>
  <c r="AK679" s="1"/>
  <c r="AK680" s="1"/>
  <c r="AK681" s="1"/>
  <c r="AK682" s="1"/>
  <c r="AK683" s="1"/>
  <c r="AK684" s="1"/>
  <c r="AK685" s="1"/>
  <c r="AK686" s="1"/>
  <c r="AK687" s="1"/>
  <c r="AK688" s="1"/>
  <c r="AK689" s="1"/>
  <c r="AK690" s="1"/>
  <c r="AK691" s="1"/>
  <c r="AK692" s="1"/>
  <c r="AK693" s="1"/>
  <c r="AK694" s="1"/>
  <c r="AK695" s="1"/>
  <c r="AK696" s="1"/>
  <c r="AK697" s="1"/>
  <c r="AK698" s="1"/>
  <c r="AK699" s="1"/>
  <c r="AK700" s="1"/>
  <c r="AK701" s="1"/>
  <c r="AK702" s="1"/>
  <c r="AK703" s="1"/>
  <c r="AK704" s="1"/>
  <c r="AK705" s="1"/>
  <c r="AK706" s="1"/>
  <c r="AK707" s="1"/>
  <c r="AK708" s="1"/>
  <c r="AK709" s="1"/>
  <c r="AK710" s="1"/>
  <c r="AK711" s="1"/>
  <c r="AK713"/>
  <c r="AK714" s="1"/>
  <c r="AK715" s="1"/>
  <c r="AK716" s="1"/>
  <c r="AK717" s="1"/>
  <c r="AK718" s="1"/>
  <c r="AK719" s="1"/>
  <c r="AK720" s="1"/>
  <c r="AK721" s="1"/>
  <c r="AK722" s="1"/>
  <c r="AK723" s="1"/>
  <c r="AK724" s="1"/>
  <c r="AK725" s="1"/>
  <c r="AK726" s="1"/>
  <c r="AK727" s="1"/>
  <c r="AK728" s="1"/>
  <c r="AK729" s="1"/>
  <c r="AK730" s="1"/>
  <c r="AK731" s="1"/>
  <c r="AK732" s="1"/>
  <c r="AK733" s="1"/>
  <c r="AK734" s="1"/>
  <c r="AK735" s="1"/>
  <c r="AK736" s="1"/>
  <c r="AK737" s="1"/>
  <c r="AK738" s="1"/>
  <c r="AK739" s="1"/>
  <c r="AK740" s="1"/>
  <c r="AK741" s="1"/>
  <c r="AK742" s="1"/>
  <c r="AK743" s="1"/>
  <c r="AK744" s="1"/>
  <c r="AK745" s="1"/>
  <c r="AK746" s="1"/>
  <c r="AK747" s="1"/>
  <c r="AK748" s="1"/>
  <c r="AK749" s="1"/>
  <c r="AK750" s="1"/>
  <c r="AK751" s="1"/>
  <c r="AK752" s="1"/>
  <c r="AK753" s="1"/>
  <c r="AK754" s="1"/>
  <c r="AK755" s="1"/>
  <c r="AK756" s="1"/>
  <c r="AK757" s="1"/>
  <c r="AK758" s="1"/>
  <c r="AK759" s="1"/>
  <c r="AK760" s="1"/>
  <c r="AK761" s="1"/>
  <c r="AK762" s="1"/>
  <c r="AK763" s="1"/>
  <c r="AK764" s="1"/>
  <c r="AK765" s="1"/>
  <c r="AK766" s="1"/>
  <c r="AK767" s="1"/>
  <c r="AK768" s="1"/>
  <c r="AK769" s="1"/>
  <c r="AK770" s="1"/>
  <c r="AK771" s="1"/>
  <c r="AK772" s="1"/>
  <c r="Y97" i="20" l="1"/>
  <c r="Z97" l="1"/>
  <c r="Y98"/>
  <c r="Z98" l="1"/>
  <c r="Y99"/>
  <c r="Z99" l="1"/>
  <c r="Y100"/>
  <c r="Z100" l="1"/>
  <c r="Y101"/>
  <c r="Z101" l="1"/>
  <c r="Y102"/>
  <c r="Z102" l="1"/>
  <c r="Y103"/>
  <c r="Z103" s="1"/>
  <c r="G102" i="18" l="1"/>
  <c r="I7" i="1" l="1"/>
  <c r="AJ17" i="18" l="1"/>
  <c r="AK306"/>
  <c r="AK307" s="1"/>
  <c r="AK308" s="1"/>
  <c r="AK309" s="1"/>
  <c r="AK310" s="1"/>
  <c r="AK311" s="1"/>
  <c r="AK312" s="1"/>
  <c r="AK313" s="1"/>
  <c r="AK314" s="1"/>
  <c r="AK315" s="1"/>
  <c r="AK316" s="1"/>
  <c r="AK317" s="1"/>
  <c r="AK318" s="1"/>
  <c r="AK319" s="1"/>
  <c r="AK320" s="1"/>
  <c r="AK321" s="1"/>
  <c r="AK322" s="1"/>
  <c r="AK323" s="1"/>
  <c r="AK324" s="1"/>
  <c r="AK325" s="1"/>
  <c r="AK326" s="1"/>
  <c r="AK327" s="1"/>
  <c r="AK328" s="1"/>
  <c r="AK329" s="1"/>
  <c r="AK330" s="1"/>
  <c r="AK331" s="1"/>
  <c r="AK332" s="1"/>
  <c r="AK333" s="1"/>
  <c r="AK334" s="1"/>
  <c r="AK335" s="1"/>
  <c r="AK336" s="1"/>
  <c r="AK337" s="1"/>
  <c r="AK338" s="1"/>
  <c r="AK339" s="1"/>
  <c r="AK340" s="1"/>
  <c r="AK341" s="1"/>
  <c r="AK342" s="1"/>
  <c r="AK343" s="1"/>
  <c r="AK344" s="1"/>
  <c r="AK345" s="1"/>
  <c r="AK346" s="1"/>
  <c r="AK347" s="1"/>
  <c r="AK348" s="1"/>
  <c r="AK349" s="1"/>
  <c r="AK350" s="1"/>
  <c r="AK351" s="1"/>
  <c r="AK352" s="1"/>
  <c r="AK353" s="1"/>
  <c r="AK354" s="1"/>
  <c r="AK355" s="1"/>
  <c r="AK356" s="1"/>
  <c r="AK357" s="1"/>
  <c r="AK358" s="1"/>
  <c r="AK359" s="1"/>
  <c r="AK360" s="1"/>
  <c r="AK361" s="1"/>
  <c r="AK362" s="1"/>
  <c r="AK363" s="1"/>
  <c r="AK364" s="1"/>
  <c r="AK365" s="1"/>
  <c r="AK366" s="1"/>
  <c r="AK367" s="1"/>
  <c r="AK368" s="1"/>
  <c r="AK369" s="1"/>
  <c r="AK370" s="1"/>
  <c r="AK371" s="1"/>
  <c r="AK372" s="1"/>
  <c r="AK373" s="1"/>
  <c r="AK374" s="1"/>
  <c r="AK375" s="1"/>
  <c r="AK376" s="1"/>
  <c r="AK377" s="1"/>
  <c r="AK378" s="1"/>
  <c r="AK379" s="1"/>
  <c r="AK380" s="1"/>
  <c r="AK381" s="1"/>
  <c r="AK382" s="1"/>
  <c r="AK383" s="1"/>
  <c r="AK384" s="1"/>
  <c r="AK385" s="1"/>
  <c r="AK386" s="1"/>
  <c r="AK387" s="1"/>
  <c r="AK388" s="1"/>
  <c r="AK389" s="1"/>
  <c r="AK390" s="1"/>
  <c r="AK391" s="1"/>
  <c r="AK392" s="1"/>
  <c r="AK393" s="1"/>
  <c r="AK394" s="1"/>
  <c r="AK395" s="1"/>
  <c r="AK396" s="1"/>
  <c r="AK397" s="1"/>
  <c r="AK398" s="1"/>
  <c r="AK399" s="1"/>
  <c r="AK400" s="1"/>
  <c r="AK401" s="1"/>
  <c r="AK402" s="1"/>
  <c r="AK403" s="1"/>
  <c r="AK404" s="1"/>
  <c r="AK405" s="1"/>
  <c r="AK205"/>
  <c r="AK206" s="1"/>
  <c r="AK207" s="1"/>
  <c r="AK208" s="1"/>
  <c r="AK209" s="1"/>
  <c r="AK210" s="1"/>
  <c r="AK211" s="1"/>
  <c r="AK212" s="1"/>
  <c r="AK213" s="1"/>
  <c r="AK214" s="1"/>
  <c r="AK215" s="1"/>
  <c r="AK216" s="1"/>
  <c r="AK217" s="1"/>
  <c r="AK218" s="1"/>
  <c r="AK219" s="1"/>
  <c r="AK220" s="1"/>
  <c r="AK221" s="1"/>
  <c r="AK222" s="1"/>
  <c r="AK223" s="1"/>
  <c r="AK224" s="1"/>
  <c r="AK225" s="1"/>
  <c r="AK226" s="1"/>
  <c r="AK227" s="1"/>
  <c r="AK228" s="1"/>
  <c r="AK229" s="1"/>
  <c r="AK230" s="1"/>
  <c r="AK231" s="1"/>
  <c r="AK232" s="1"/>
  <c r="AK233" s="1"/>
  <c r="AK234" s="1"/>
  <c r="AK235" s="1"/>
  <c r="AK236" s="1"/>
  <c r="AK237" s="1"/>
  <c r="AK238" s="1"/>
  <c r="AK239" s="1"/>
  <c r="AK240" s="1"/>
  <c r="AK241" s="1"/>
  <c r="AK242" s="1"/>
  <c r="AK243" s="1"/>
  <c r="AK244" s="1"/>
  <c r="AK245" s="1"/>
  <c r="AK246" s="1"/>
  <c r="AK247" s="1"/>
  <c r="AK248" s="1"/>
  <c r="AK249" s="1"/>
  <c r="AK250" s="1"/>
  <c r="AK251" s="1"/>
  <c r="AK252" s="1"/>
  <c r="AK253" s="1"/>
  <c r="AK254" s="1"/>
  <c r="AK255" s="1"/>
  <c r="AK256" s="1"/>
  <c r="AK257" s="1"/>
  <c r="AK258" s="1"/>
  <c r="AK259" s="1"/>
  <c r="AK260" s="1"/>
  <c r="AK261" s="1"/>
  <c r="AK262" s="1"/>
  <c r="AK263" s="1"/>
  <c r="AK264" s="1"/>
  <c r="AK265" s="1"/>
  <c r="AK266" s="1"/>
  <c r="AK267" s="1"/>
  <c r="AK268" s="1"/>
  <c r="AK269" s="1"/>
  <c r="AK270" s="1"/>
  <c r="AK271" s="1"/>
  <c r="AK272" s="1"/>
  <c r="AK273" s="1"/>
  <c r="AK274" s="1"/>
  <c r="AK275" s="1"/>
  <c r="AK276" s="1"/>
  <c r="AK277" s="1"/>
  <c r="AK278" s="1"/>
  <c r="AK279" s="1"/>
  <c r="AK280" s="1"/>
  <c r="AK281" s="1"/>
  <c r="AK282" s="1"/>
  <c r="AK283" s="1"/>
  <c r="AK284" s="1"/>
  <c r="AK285" s="1"/>
  <c r="AK286" s="1"/>
  <c r="AK287" s="1"/>
  <c r="AK288" s="1"/>
  <c r="AK289" s="1"/>
  <c r="AK290" s="1"/>
  <c r="AK291" s="1"/>
  <c r="AK292" s="1"/>
  <c r="AK293" s="1"/>
  <c r="AK294" s="1"/>
  <c r="AK295" s="1"/>
  <c r="AK296" s="1"/>
  <c r="AK297" s="1"/>
  <c r="AK298" s="1"/>
  <c r="AK299" s="1"/>
  <c r="AK300" s="1"/>
  <c r="AK301" s="1"/>
  <c r="AK302" s="1"/>
  <c r="AK303" s="1"/>
  <c r="AK304" s="1"/>
  <c r="AK104"/>
  <c r="AK105" s="1"/>
  <c r="AK106" s="1"/>
  <c r="AK107" s="1"/>
  <c r="AK108" s="1"/>
  <c r="AK109" s="1"/>
  <c r="AK110" s="1"/>
  <c r="AK111" s="1"/>
  <c r="AK112" s="1"/>
  <c r="AK113" s="1"/>
  <c r="AK114" s="1"/>
  <c r="AK115" s="1"/>
  <c r="AK116" s="1"/>
  <c r="AK117" s="1"/>
  <c r="AK118" s="1"/>
  <c r="AK119" s="1"/>
  <c r="AK120" s="1"/>
  <c r="AK121" s="1"/>
  <c r="AK122" s="1"/>
  <c r="AK123" s="1"/>
  <c r="AK124" s="1"/>
  <c r="AK125" s="1"/>
  <c r="AK126" s="1"/>
  <c r="AK127" s="1"/>
  <c r="AK128" s="1"/>
  <c r="AK129" s="1"/>
  <c r="AK130" s="1"/>
  <c r="AK131" s="1"/>
  <c r="AK132" s="1"/>
  <c r="AK133" s="1"/>
  <c r="AK134" s="1"/>
  <c r="AK135" s="1"/>
  <c r="AK136" s="1"/>
  <c r="AK137" s="1"/>
  <c r="AK138" s="1"/>
  <c r="AK139" s="1"/>
  <c r="AK140" s="1"/>
  <c r="AK141" s="1"/>
  <c r="AK142" s="1"/>
  <c r="AK143" s="1"/>
  <c r="AK144" s="1"/>
  <c r="AK145" s="1"/>
  <c r="AK146" s="1"/>
  <c r="AK147" s="1"/>
  <c r="AK148" s="1"/>
  <c r="AK149" s="1"/>
  <c r="AK150" s="1"/>
  <c r="AK151" s="1"/>
  <c r="AK152" s="1"/>
  <c r="AK153" s="1"/>
  <c r="AK154" s="1"/>
  <c r="AK155" s="1"/>
  <c r="AK156" s="1"/>
  <c r="AK157" s="1"/>
  <c r="AK158" s="1"/>
  <c r="AK159" s="1"/>
  <c r="AK160" s="1"/>
  <c r="AK161" s="1"/>
  <c r="AK162" s="1"/>
  <c r="AK163" s="1"/>
  <c r="AK164" s="1"/>
  <c r="AK165" s="1"/>
  <c r="AK166" s="1"/>
  <c r="AK167" s="1"/>
  <c r="AK168" s="1"/>
  <c r="AK169" s="1"/>
  <c r="AK170" s="1"/>
  <c r="AK171" s="1"/>
  <c r="AK172" s="1"/>
  <c r="AK173" s="1"/>
  <c r="AK174" s="1"/>
  <c r="AK175" s="1"/>
  <c r="AK176" s="1"/>
  <c r="AK177" s="1"/>
  <c r="AK178" s="1"/>
  <c r="AK179" s="1"/>
  <c r="AK180" s="1"/>
  <c r="AK181" s="1"/>
  <c r="AK182" s="1"/>
  <c r="AK183" s="1"/>
  <c r="AK184" s="1"/>
  <c r="AK185" s="1"/>
  <c r="AK186" s="1"/>
  <c r="AK187" s="1"/>
  <c r="AK188" s="1"/>
  <c r="AK189" s="1"/>
  <c r="AK190" s="1"/>
  <c r="AK191" s="1"/>
  <c r="AK192" s="1"/>
  <c r="AK193" s="1"/>
  <c r="AK194" s="1"/>
  <c r="AK195" s="1"/>
  <c r="AK196" s="1"/>
  <c r="AK197" s="1"/>
  <c r="AK198" s="1"/>
  <c r="AK199" s="1"/>
  <c r="AK200" s="1"/>
  <c r="AK201" s="1"/>
  <c r="AK202" s="1"/>
  <c r="AK203" s="1"/>
  <c r="AK3"/>
  <c r="AK4" s="1"/>
  <c r="AK5" s="1"/>
  <c r="AK6" l="1"/>
  <c r="AK7" s="1"/>
  <c r="A2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V1"/>
  <c r="W1" s="1"/>
  <c r="B1"/>
  <c r="AK1925"/>
  <c r="AK1926" s="1"/>
  <c r="AK1927" s="1"/>
  <c r="AK1928" s="1"/>
  <c r="AK1929" s="1"/>
  <c r="AK1930" s="1"/>
  <c r="AK1931" s="1"/>
  <c r="AK1932" s="1"/>
  <c r="AK1933" s="1"/>
  <c r="AK1934" s="1"/>
  <c r="AK1935" s="1"/>
  <c r="AK1936" s="1"/>
  <c r="AK1937" s="1"/>
  <c r="AK1938" s="1"/>
  <c r="AK1939" s="1"/>
  <c r="AK1940" s="1"/>
  <c r="AK1941" s="1"/>
  <c r="AK1942" s="1"/>
  <c r="AK1943" s="1"/>
  <c r="AK1944" s="1"/>
  <c r="AK1945" s="1"/>
  <c r="AK1946" s="1"/>
  <c r="AK1947" s="1"/>
  <c r="AK1948" s="1"/>
  <c r="AK1949" s="1"/>
  <c r="AK1950" s="1"/>
  <c r="AK1951" s="1"/>
  <c r="AK1952" s="1"/>
  <c r="AK1953" s="1"/>
  <c r="AK1954" s="1"/>
  <c r="AK1955" s="1"/>
  <c r="AK1956" s="1"/>
  <c r="AK1957" s="1"/>
  <c r="AK1958" s="1"/>
  <c r="AK1959" s="1"/>
  <c r="AK1960" s="1"/>
  <c r="AK1961" s="1"/>
  <c r="AK1962" s="1"/>
  <c r="AK1963" s="1"/>
  <c r="AK1964" s="1"/>
  <c r="AK1965" s="1"/>
  <c r="AK1966" s="1"/>
  <c r="AK1967" s="1"/>
  <c r="AK1968" s="1"/>
  <c r="AK1969" s="1"/>
  <c r="AK1970" s="1"/>
  <c r="AK1971" s="1"/>
  <c r="AK1972" s="1"/>
  <c r="AK1973" s="1"/>
  <c r="AK1974" s="1"/>
  <c r="AK1975" s="1"/>
  <c r="AK1976" s="1"/>
  <c r="AK1977" s="1"/>
  <c r="AK1978" s="1"/>
  <c r="AK1979" s="1"/>
  <c r="AK1980" s="1"/>
  <c r="AK1981" s="1"/>
  <c r="AK1982" s="1"/>
  <c r="AK1983" s="1"/>
  <c r="AK1984" s="1"/>
  <c r="AK1985" s="1"/>
  <c r="AK1986" s="1"/>
  <c r="AK1987" s="1"/>
  <c r="AK1988" s="1"/>
  <c r="AK1989" s="1"/>
  <c r="AK1990" s="1"/>
  <c r="AK1991" s="1"/>
  <c r="AK1992" s="1"/>
  <c r="AK1993" s="1"/>
  <c r="AK1994" s="1"/>
  <c r="AK1995" s="1"/>
  <c r="AK1996" s="1"/>
  <c r="AK1997" s="1"/>
  <c r="AK1998" s="1"/>
  <c r="AK1999" s="1"/>
  <c r="AK2000" s="1"/>
  <c r="AK2001" s="1"/>
  <c r="AK2002" s="1"/>
  <c r="AK2003" s="1"/>
  <c r="AK2004" s="1"/>
  <c r="AK2005" s="1"/>
  <c r="AK2006" s="1"/>
  <c r="AK2007" s="1"/>
  <c r="AK2008" s="1"/>
  <c r="AK2009" s="1"/>
  <c r="AK2010" s="1"/>
  <c r="AK2011" s="1"/>
  <c r="AK2012" s="1"/>
  <c r="AK2013" s="1"/>
  <c r="AK2014" s="1"/>
  <c r="AK2015" s="1"/>
  <c r="AK2016" s="1"/>
  <c r="AK2017" s="1"/>
  <c r="AK2018" s="1"/>
  <c r="AK2019" s="1"/>
  <c r="AK2020" s="1"/>
  <c r="AK2021" s="1"/>
  <c r="AK2022" s="1"/>
  <c r="AK2023" s="1"/>
  <c r="AK2024" s="1"/>
  <c r="AK1824"/>
  <c r="AK1825" s="1"/>
  <c r="AK1826" s="1"/>
  <c r="AK1827" s="1"/>
  <c r="AK1828" s="1"/>
  <c r="AK1829" s="1"/>
  <c r="AK1830" s="1"/>
  <c r="AK1831" s="1"/>
  <c r="AK1832" s="1"/>
  <c r="AK1833" s="1"/>
  <c r="AK1834" s="1"/>
  <c r="AK1835" s="1"/>
  <c r="AK1836" s="1"/>
  <c r="AK1837" s="1"/>
  <c r="AK1838" s="1"/>
  <c r="AK1839" s="1"/>
  <c r="AK1840" s="1"/>
  <c r="AK1841" s="1"/>
  <c r="AK1842" s="1"/>
  <c r="AK1843" s="1"/>
  <c r="AK1844" s="1"/>
  <c r="AK1845" s="1"/>
  <c r="AK1846" s="1"/>
  <c r="AK1847" s="1"/>
  <c r="AK1848" s="1"/>
  <c r="AK1849" s="1"/>
  <c r="AK1850" s="1"/>
  <c r="AK1851" s="1"/>
  <c r="AK1852" s="1"/>
  <c r="AK1853" s="1"/>
  <c r="AK1854" s="1"/>
  <c r="AK1855" s="1"/>
  <c r="AK1856" s="1"/>
  <c r="AK1857" s="1"/>
  <c r="AK1858" s="1"/>
  <c r="AK1859" s="1"/>
  <c r="AK1860" s="1"/>
  <c r="AK1861" s="1"/>
  <c r="AK1862" s="1"/>
  <c r="AK1863" s="1"/>
  <c r="AK1864" s="1"/>
  <c r="AK1865" s="1"/>
  <c r="AK1866" s="1"/>
  <c r="AK1867" s="1"/>
  <c r="AK1868" s="1"/>
  <c r="AK1869" s="1"/>
  <c r="AK1870" s="1"/>
  <c r="AK1871" s="1"/>
  <c r="AK1872" s="1"/>
  <c r="AK1873" s="1"/>
  <c r="AK1874" s="1"/>
  <c r="AK1875" s="1"/>
  <c r="AK1876" s="1"/>
  <c r="AK1877" s="1"/>
  <c r="AK1878" s="1"/>
  <c r="AK1879" s="1"/>
  <c r="AK1880" s="1"/>
  <c r="AK1881" s="1"/>
  <c r="AK1882" s="1"/>
  <c r="AK1883" s="1"/>
  <c r="AK1884" s="1"/>
  <c r="AK1885" s="1"/>
  <c r="AK1886" s="1"/>
  <c r="AK1887" s="1"/>
  <c r="AK1888" s="1"/>
  <c r="AK1889" s="1"/>
  <c r="AK1890" s="1"/>
  <c r="AK1891" s="1"/>
  <c r="AK1892" s="1"/>
  <c r="AK1893" s="1"/>
  <c r="AK1894" s="1"/>
  <c r="AK1895" s="1"/>
  <c r="AK1896" s="1"/>
  <c r="AK1897" s="1"/>
  <c r="AK1898" s="1"/>
  <c r="AK1899" s="1"/>
  <c r="AK1900" s="1"/>
  <c r="AK1901" s="1"/>
  <c r="AK1902" s="1"/>
  <c r="AK1903" s="1"/>
  <c r="AK1904" s="1"/>
  <c r="AK1905" s="1"/>
  <c r="AK1906" s="1"/>
  <c r="AK1907" s="1"/>
  <c r="AK1908" s="1"/>
  <c r="AK1909" s="1"/>
  <c r="AK1910" s="1"/>
  <c r="AK1911" s="1"/>
  <c r="AK1912" s="1"/>
  <c r="AK1913" s="1"/>
  <c r="AK1914" s="1"/>
  <c r="AK1915" s="1"/>
  <c r="AK1916" s="1"/>
  <c r="AK1917" s="1"/>
  <c r="AK1918" s="1"/>
  <c r="AK1919" s="1"/>
  <c r="AK1920" s="1"/>
  <c r="AK1921" s="1"/>
  <c r="AK1922" s="1"/>
  <c r="AK1923" s="1"/>
  <c r="AK1723"/>
  <c r="AK1724" s="1"/>
  <c r="AK1725" s="1"/>
  <c r="AK1726" s="1"/>
  <c r="AK1727" s="1"/>
  <c r="AK1728" s="1"/>
  <c r="AK1729" s="1"/>
  <c r="AK1730" s="1"/>
  <c r="AK1731" s="1"/>
  <c r="AK1732" s="1"/>
  <c r="AK1733" s="1"/>
  <c r="AK1734" s="1"/>
  <c r="AK1735" s="1"/>
  <c r="AK1736" s="1"/>
  <c r="AK1737" s="1"/>
  <c r="AK1738" s="1"/>
  <c r="AK1739" s="1"/>
  <c r="AK1740" s="1"/>
  <c r="AK1741" s="1"/>
  <c r="AK1742" s="1"/>
  <c r="AK1743" s="1"/>
  <c r="AK1744" s="1"/>
  <c r="AK1745" s="1"/>
  <c r="AK1746" s="1"/>
  <c r="AK1747" s="1"/>
  <c r="AK1748" s="1"/>
  <c r="AK1749" s="1"/>
  <c r="AK1750" s="1"/>
  <c r="AK1751" s="1"/>
  <c r="AK1752" s="1"/>
  <c r="AK1753" s="1"/>
  <c r="AK1754" s="1"/>
  <c r="AK1755" s="1"/>
  <c r="AK1756" s="1"/>
  <c r="AK1757" s="1"/>
  <c r="AK1758" s="1"/>
  <c r="AK1759" s="1"/>
  <c r="AK1760" s="1"/>
  <c r="AK1761" s="1"/>
  <c r="AK1762" s="1"/>
  <c r="AK1763" s="1"/>
  <c r="AK1764" s="1"/>
  <c r="AK1765" s="1"/>
  <c r="AK1766" s="1"/>
  <c r="AK1767" s="1"/>
  <c r="AK1768" s="1"/>
  <c r="AK1769" s="1"/>
  <c r="AK1770" s="1"/>
  <c r="AK1771" s="1"/>
  <c r="AK1772" s="1"/>
  <c r="AK1773" s="1"/>
  <c r="AK1774" s="1"/>
  <c r="AK1775" s="1"/>
  <c r="AK1776" s="1"/>
  <c r="AK1777" s="1"/>
  <c r="AK1778" s="1"/>
  <c r="AK1779" s="1"/>
  <c r="AK1780" s="1"/>
  <c r="AK1781" s="1"/>
  <c r="AK1782" s="1"/>
  <c r="AK1783" s="1"/>
  <c r="AK1784" s="1"/>
  <c r="AK1785" s="1"/>
  <c r="AK1786" s="1"/>
  <c r="AK1787" s="1"/>
  <c r="AK1788" s="1"/>
  <c r="AK1789" s="1"/>
  <c r="AK1790" s="1"/>
  <c r="AK1791" s="1"/>
  <c r="AK1792" s="1"/>
  <c r="AK1793" s="1"/>
  <c r="AK1794" s="1"/>
  <c r="AK1795" s="1"/>
  <c r="AK1796" s="1"/>
  <c r="AK1797" s="1"/>
  <c r="AK1798" s="1"/>
  <c r="AK1799" s="1"/>
  <c r="AK1800" s="1"/>
  <c r="AK1801" s="1"/>
  <c r="AK1802" s="1"/>
  <c r="AK1803" s="1"/>
  <c r="AK1804" s="1"/>
  <c r="AK1805" s="1"/>
  <c r="AK1806" s="1"/>
  <c r="AK1807" s="1"/>
  <c r="AK1808" s="1"/>
  <c r="AK1809" s="1"/>
  <c r="AK1810" s="1"/>
  <c r="AK1811" s="1"/>
  <c r="AK1812" s="1"/>
  <c r="AK1813" s="1"/>
  <c r="AK1814" s="1"/>
  <c r="AK1815" s="1"/>
  <c r="AK1816" s="1"/>
  <c r="AK1817" s="1"/>
  <c r="AK1818" s="1"/>
  <c r="AK1819" s="1"/>
  <c r="AK1820" s="1"/>
  <c r="AK1821" s="1"/>
  <c r="AK1822" s="1"/>
  <c r="AK1622"/>
  <c r="AK1623" s="1"/>
  <c r="AK1624" s="1"/>
  <c r="AK1625" s="1"/>
  <c r="AK1626" s="1"/>
  <c r="AK1627" s="1"/>
  <c r="AK1628" s="1"/>
  <c r="AK1629" s="1"/>
  <c r="AK1630" s="1"/>
  <c r="AK1631" s="1"/>
  <c r="AK1632" s="1"/>
  <c r="AK1633" s="1"/>
  <c r="AK1634" s="1"/>
  <c r="AK1635" s="1"/>
  <c r="AK1636" s="1"/>
  <c r="AK1637" s="1"/>
  <c r="AK1638" s="1"/>
  <c r="AK1639" s="1"/>
  <c r="AK1640" s="1"/>
  <c r="AK1641" s="1"/>
  <c r="AK1642" s="1"/>
  <c r="AK1643" s="1"/>
  <c r="AK1644" s="1"/>
  <c r="AK1645" s="1"/>
  <c r="AK1646" s="1"/>
  <c r="AK1647" s="1"/>
  <c r="AK1648" s="1"/>
  <c r="AK1649" s="1"/>
  <c r="AK1650" s="1"/>
  <c r="AK1651" s="1"/>
  <c r="AK1652" s="1"/>
  <c r="AK1653" s="1"/>
  <c r="AK1654" s="1"/>
  <c r="AK1655" s="1"/>
  <c r="AK1656" s="1"/>
  <c r="AK1657" s="1"/>
  <c r="AK1658" s="1"/>
  <c r="AK1659" s="1"/>
  <c r="AK1660" s="1"/>
  <c r="AK1661" s="1"/>
  <c r="AK1662" s="1"/>
  <c r="AK1663" s="1"/>
  <c r="AK1664" s="1"/>
  <c r="AK1665" s="1"/>
  <c r="AK1666" s="1"/>
  <c r="AK1667" s="1"/>
  <c r="AK1668" s="1"/>
  <c r="AK1669" s="1"/>
  <c r="AK1670" s="1"/>
  <c r="AK1671" s="1"/>
  <c r="AK1672" s="1"/>
  <c r="AK1673" s="1"/>
  <c r="AK1674" s="1"/>
  <c r="AK1675" s="1"/>
  <c r="AK1676" s="1"/>
  <c r="AK1677" s="1"/>
  <c r="AK1678" s="1"/>
  <c r="AK1679" s="1"/>
  <c r="AK1680" s="1"/>
  <c r="AK1681" s="1"/>
  <c r="AK1682" s="1"/>
  <c r="AK1683" s="1"/>
  <c r="AK1684" s="1"/>
  <c r="AK1685" s="1"/>
  <c r="AK1686" s="1"/>
  <c r="AK1687" s="1"/>
  <c r="AK1688" s="1"/>
  <c r="AK1689" s="1"/>
  <c r="AK1690" s="1"/>
  <c r="AK1691" s="1"/>
  <c r="AK1692" s="1"/>
  <c r="AK1693" s="1"/>
  <c r="AK1694" s="1"/>
  <c r="AK1695" s="1"/>
  <c r="AK1696" s="1"/>
  <c r="AK1697" s="1"/>
  <c r="AK1698" s="1"/>
  <c r="AK1699" s="1"/>
  <c r="AK1700" s="1"/>
  <c r="AK1701" s="1"/>
  <c r="AK1702" s="1"/>
  <c r="AK1703" s="1"/>
  <c r="AK1704" s="1"/>
  <c r="AK1705" s="1"/>
  <c r="AK1706" s="1"/>
  <c r="AK1707" s="1"/>
  <c r="AK1708" s="1"/>
  <c r="AK1709" s="1"/>
  <c r="AK1710" s="1"/>
  <c r="AK1711" s="1"/>
  <c r="AK1712" s="1"/>
  <c r="AK1713" s="1"/>
  <c r="AK1714" s="1"/>
  <c r="AK1715" s="1"/>
  <c r="AK1716" s="1"/>
  <c r="AK1717" s="1"/>
  <c r="AK1718" s="1"/>
  <c r="AK1719" s="1"/>
  <c r="AK1720" s="1"/>
  <c r="AK1721" s="1"/>
  <c r="AK1521"/>
  <c r="AK1522" s="1"/>
  <c r="AK1523" s="1"/>
  <c r="AK1524" s="1"/>
  <c r="AK1525" s="1"/>
  <c r="AK1526" s="1"/>
  <c r="AK1527" s="1"/>
  <c r="AK1528" s="1"/>
  <c r="AK1529" s="1"/>
  <c r="AK1530" s="1"/>
  <c r="AK1531" s="1"/>
  <c r="AK1532" s="1"/>
  <c r="AK1533" s="1"/>
  <c r="AK1534" s="1"/>
  <c r="AK1535" s="1"/>
  <c r="AK1536" s="1"/>
  <c r="AK1537" s="1"/>
  <c r="AK1538" s="1"/>
  <c r="AK1539" s="1"/>
  <c r="AK1540" s="1"/>
  <c r="AK1541" s="1"/>
  <c r="AK1542" s="1"/>
  <c r="AK1543" s="1"/>
  <c r="AK1544" s="1"/>
  <c r="AK1545" s="1"/>
  <c r="AK1546" s="1"/>
  <c r="AK1547" s="1"/>
  <c r="AK1548" s="1"/>
  <c r="AK1549" s="1"/>
  <c r="AK1550" s="1"/>
  <c r="AK1551" s="1"/>
  <c r="AK1552" s="1"/>
  <c r="AK1553" s="1"/>
  <c r="AK1554" s="1"/>
  <c r="AK1555" s="1"/>
  <c r="AK1556" s="1"/>
  <c r="AK1557" s="1"/>
  <c r="AK1558" s="1"/>
  <c r="AK1559" s="1"/>
  <c r="AK1560" s="1"/>
  <c r="AK1561" s="1"/>
  <c r="AK1562" s="1"/>
  <c r="AK1563" s="1"/>
  <c r="AK1564" s="1"/>
  <c r="AK1565" s="1"/>
  <c r="AK1566" s="1"/>
  <c r="AK1567" s="1"/>
  <c r="AK1568" s="1"/>
  <c r="AK1569" s="1"/>
  <c r="AK1570" s="1"/>
  <c r="AK1571" s="1"/>
  <c r="AK1572" s="1"/>
  <c r="AK1573" s="1"/>
  <c r="AK1574" s="1"/>
  <c r="AK1575" s="1"/>
  <c r="AK1576" s="1"/>
  <c r="AK1577" s="1"/>
  <c r="AK1578" s="1"/>
  <c r="AK1579" s="1"/>
  <c r="AK1580" s="1"/>
  <c r="AK1581" s="1"/>
  <c r="AK1582" s="1"/>
  <c r="AK1583" s="1"/>
  <c r="AK1584" s="1"/>
  <c r="AK1585" s="1"/>
  <c r="AK1586" s="1"/>
  <c r="AK1587" s="1"/>
  <c r="AK1588" s="1"/>
  <c r="AK1589" s="1"/>
  <c r="AK1590" s="1"/>
  <c r="AK1591" s="1"/>
  <c r="AK1592" s="1"/>
  <c r="AK1593" s="1"/>
  <c r="AK1594" s="1"/>
  <c r="AK1595" s="1"/>
  <c r="AK1596" s="1"/>
  <c r="AK1597" s="1"/>
  <c r="AK1598" s="1"/>
  <c r="AK1599" s="1"/>
  <c r="AK1600" s="1"/>
  <c r="AK1601" s="1"/>
  <c r="AK1602" s="1"/>
  <c r="AK1603" s="1"/>
  <c r="AK1604" s="1"/>
  <c r="AK1605" s="1"/>
  <c r="AK1606" s="1"/>
  <c r="AK1607" s="1"/>
  <c r="AK1608" s="1"/>
  <c r="AK1609" s="1"/>
  <c r="AK1610" s="1"/>
  <c r="AK1611" s="1"/>
  <c r="AK1612" s="1"/>
  <c r="AK1613" s="1"/>
  <c r="AK1614" s="1"/>
  <c r="AK1615" s="1"/>
  <c r="AK1616" s="1"/>
  <c r="AK1617" s="1"/>
  <c r="AK1618" s="1"/>
  <c r="AK1619" s="1"/>
  <c r="AK1620" s="1"/>
  <c r="AK1420"/>
  <c r="AK1421" s="1"/>
  <c r="AK1422" s="1"/>
  <c r="AK1423" s="1"/>
  <c r="AK1424" s="1"/>
  <c r="AK1425" s="1"/>
  <c r="AK1426" s="1"/>
  <c r="AK1427" s="1"/>
  <c r="AK1428" s="1"/>
  <c r="AK1429" s="1"/>
  <c r="AK1430" s="1"/>
  <c r="AK1431" s="1"/>
  <c r="AK1432" s="1"/>
  <c r="AK1433" s="1"/>
  <c r="AK1434" s="1"/>
  <c r="AK1435" s="1"/>
  <c r="AK1436" s="1"/>
  <c r="AK1437" s="1"/>
  <c r="AK1438" s="1"/>
  <c r="AK1439" s="1"/>
  <c r="AK1440" s="1"/>
  <c r="AK1441" s="1"/>
  <c r="AK1442" s="1"/>
  <c r="AK1443" s="1"/>
  <c r="AK1444" s="1"/>
  <c r="AK1445" s="1"/>
  <c r="AK1446" s="1"/>
  <c r="AK1447" s="1"/>
  <c r="AK1448" s="1"/>
  <c r="AK1449" s="1"/>
  <c r="AK1450" s="1"/>
  <c r="AK1451" s="1"/>
  <c r="AK1452" s="1"/>
  <c r="AK1453" s="1"/>
  <c r="AK1454" s="1"/>
  <c r="AK1455" s="1"/>
  <c r="AK1456" s="1"/>
  <c r="AK1457" s="1"/>
  <c r="AK1458" s="1"/>
  <c r="AK1459" s="1"/>
  <c r="AK1460" s="1"/>
  <c r="AK1461" s="1"/>
  <c r="AK1462" s="1"/>
  <c r="AK1463" s="1"/>
  <c r="AK1464" s="1"/>
  <c r="AK1465" s="1"/>
  <c r="AK1466" s="1"/>
  <c r="AK1467" s="1"/>
  <c r="AK1468" s="1"/>
  <c r="AK1469" s="1"/>
  <c r="AK1470" s="1"/>
  <c r="AK1471" s="1"/>
  <c r="AK1472" s="1"/>
  <c r="AK1473" s="1"/>
  <c r="AK1474" s="1"/>
  <c r="AK1475" s="1"/>
  <c r="AK1476" s="1"/>
  <c r="AK1477" s="1"/>
  <c r="AK1478" s="1"/>
  <c r="AK1479" s="1"/>
  <c r="AK1480" s="1"/>
  <c r="AK1481" s="1"/>
  <c r="AK1482" s="1"/>
  <c r="AK1483" s="1"/>
  <c r="AK1484" s="1"/>
  <c r="AK1485" s="1"/>
  <c r="AK1486" s="1"/>
  <c r="AK1487" s="1"/>
  <c r="AK1488" s="1"/>
  <c r="AK1489" s="1"/>
  <c r="AK1490" s="1"/>
  <c r="AK1491" s="1"/>
  <c r="AK1492" s="1"/>
  <c r="AK1493" s="1"/>
  <c r="AK1494" s="1"/>
  <c r="AK1495" s="1"/>
  <c r="AK1496" s="1"/>
  <c r="AK1497" s="1"/>
  <c r="AK1498" s="1"/>
  <c r="AK1499" s="1"/>
  <c r="AK1500" s="1"/>
  <c r="AK1501" s="1"/>
  <c r="AK1502" s="1"/>
  <c r="AK1503" s="1"/>
  <c r="AK1504" s="1"/>
  <c r="AK1505" s="1"/>
  <c r="AK1506" s="1"/>
  <c r="AK1507" s="1"/>
  <c r="AK1508" s="1"/>
  <c r="AK1509" s="1"/>
  <c r="AK1510" s="1"/>
  <c r="AK1511" s="1"/>
  <c r="AK1512" s="1"/>
  <c r="AK1513" s="1"/>
  <c r="AK1514" s="1"/>
  <c r="AK1515" s="1"/>
  <c r="AK1516" s="1"/>
  <c r="AK1517" s="1"/>
  <c r="AK1518" s="1"/>
  <c r="AK1519" s="1"/>
  <c r="AK1319"/>
  <c r="AK1320" s="1"/>
  <c r="AK1321" s="1"/>
  <c r="AK1322" s="1"/>
  <c r="AK1323" s="1"/>
  <c r="AK1324" s="1"/>
  <c r="AK1325" s="1"/>
  <c r="AK1326" s="1"/>
  <c r="AK1327" s="1"/>
  <c r="AK1328" s="1"/>
  <c r="AK1329" s="1"/>
  <c r="AK1330" s="1"/>
  <c r="AK1331" s="1"/>
  <c r="AK1332" s="1"/>
  <c r="AK1333" s="1"/>
  <c r="AK1334" s="1"/>
  <c r="AK1335" s="1"/>
  <c r="AK1336" s="1"/>
  <c r="AK1337" s="1"/>
  <c r="AK1338" s="1"/>
  <c r="AK1339" s="1"/>
  <c r="AK1340" s="1"/>
  <c r="AK1341" s="1"/>
  <c r="AK1342" s="1"/>
  <c r="AK1343" s="1"/>
  <c r="AK1344" s="1"/>
  <c r="AK1345" s="1"/>
  <c r="AK1346" s="1"/>
  <c r="AK1347" s="1"/>
  <c r="AK1348" s="1"/>
  <c r="AK1349" s="1"/>
  <c r="AK1350" s="1"/>
  <c r="AK1351" s="1"/>
  <c r="AK1352" s="1"/>
  <c r="AK1353" s="1"/>
  <c r="AK1354" s="1"/>
  <c r="AK1355" s="1"/>
  <c r="AK1356" s="1"/>
  <c r="AK1357" s="1"/>
  <c r="AK1358" s="1"/>
  <c r="AK1359" s="1"/>
  <c r="AK1360" s="1"/>
  <c r="AK1361" s="1"/>
  <c r="AK1362" s="1"/>
  <c r="AK1363" s="1"/>
  <c r="AK1364" s="1"/>
  <c r="AK1365" s="1"/>
  <c r="AK1366" s="1"/>
  <c r="AK1367" s="1"/>
  <c r="AK1368" s="1"/>
  <c r="AK1369" s="1"/>
  <c r="AK1370" s="1"/>
  <c r="AK1371" s="1"/>
  <c r="AK1372" s="1"/>
  <c r="AK1373" s="1"/>
  <c r="AK1374" s="1"/>
  <c r="AK1375" s="1"/>
  <c r="AK1376" s="1"/>
  <c r="AK1377" s="1"/>
  <c r="AK1378" s="1"/>
  <c r="AK1379" s="1"/>
  <c r="AK1380" s="1"/>
  <c r="AK1381" s="1"/>
  <c r="AK1382" s="1"/>
  <c r="AK1383" s="1"/>
  <c r="AK1384" s="1"/>
  <c r="AK1385" s="1"/>
  <c r="AK1386" s="1"/>
  <c r="AK1387" s="1"/>
  <c r="AK1388" s="1"/>
  <c r="AK1389" s="1"/>
  <c r="AK1390" s="1"/>
  <c r="AK1391" s="1"/>
  <c r="AK1392" s="1"/>
  <c r="AK1393" s="1"/>
  <c r="AK1394" s="1"/>
  <c r="AK1395" s="1"/>
  <c r="AK1396" s="1"/>
  <c r="AK1397" s="1"/>
  <c r="AK1398" s="1"/>
  <c r="AK1399" s="1"/>
  <c r="AK1400" s="1"/>
  <c r="AK1401" s="1"/>
  <c r="AK1402" s="1"/>
  <c r="AK1403" s="1"/>
  <c r="AK1404" s="1"/>
  <c r="AK1405" s="1"/>
  <c r="AK1406" s="1"/>
  <c r="AK1407" s="1"/>
  <c r="AK1408" s="1"/>
  <c r="AK1409" s="1"/>
  <c r="AK1410" s="1"/>
  <c r="AK1411" s="1"/>
  <c r="AK1412" s="1"/>
  <c r="AK1413" s="1"/>
  <c r="AK1414" s="1"/>
  <c r="AK1415" s="1"/>
  <c r="AK1416" s="1"/>
  <c r="AK1417" s="1"/>
  <c r="AK1418" s="1"/>
  <c r="AK1218"/>
  <c r="AK1219" s="1"/>
  <c r="AK1220" s="1"/>
  <c r="AK1221" s="1"/>
  <c r="AK1222" s="1"/>
  <c r="AK1223" s="1"/>
  <c r="AK1224" s="1"/>
  <c r="AK1225" s="1"/>
  <c r="AK1226" s="1"/>
  <c r="AK1227" s="1"/>
  <c r="AK1228" s="1"/>
  <c r="AK1229" s="1"/>
  <c r="AK1230" s="1"/>
  <c r="AK1231" s="1"/>
  <c r="AK1232" s="1"/>
  <c r="AK1233" s="1"/>
  <c r="AK1234" s="1"/>
  <c r="AK1235" s="1"/>
  <c r="AK1236" s="1"/>
  <c r="AK1237" s="1"/>
  <c r="AK1238" s="1"/>
  <c r="AK1239" s="1"/>
  <c r="AK1240" s="1"/>
  <c r="AK1241" s="1"/>
  <c r="AK1242" s="1"/>
  <c r="AK1243" s="1"/>
  <c r="AK1244" s="1"/>
  <c r="AK1245" s="1"/>
  <c r="AK1246" s="1"/>
  <c r="AK1247" s="1"/>
  <c r="AK1248" s="1"/>
  <c r="AK1249" s="1"/>
  <c r="AK1250" s="1"/>
  <c r="AK1251" s="1"/>
  <c r="AK1252" s="1"/>
  <c r="AK1253" s="1"/>
  <c r="AK1254" s="1"/>
  <c r="AK1255" s="1"/>
  <c r="AK1256" s="1"/>
  <c r="AK1257" s="1"/>
  <c r="AK1258" s="1"/>
  <c r="AK1259" s="1"/>
  <c r="AK1260" s="1"/>
  <c r="AK1261" s="1"/>
  <c r="AK1262" s="1"/>
  <c r="AK1263" s="1"/>
  <c r="AK1264" s="1"/>
  <c r="AK1265" s="1"/>
  <c r="AK1266" s="1"/>
  <c r="AK1267" s="1"/>
  <c r="AK1268" s="1"/>
  <c r="AK1269" s="1"/>
  <c r="AK1270" s="1"/>
  <c r="AK1271" s="1"/>
  <c r="AK1272" s="1"/>
  <c r="AK1273" s="1"/>
  <c r="AK1274" s="1"/>
  <c r="AK1275" s="1"/>
  <c r="AK1276" s="1"/>
  <c r="AK1277" s="1"/>
  <c r="AK1278" s="1"/>
  <c r="AK1279" s="1"/>
  <c r="AK1280" s="1"/>
  <c r="AK1281" s="1"/>
  <c r="AK1282" s="1"/>
  <c r="AK1283" s="1"/>
  <c r="AK1284" s="1"/>
  <c r="AK1285" s="1"/>
  <c r="AK1286" s="1"/>
  <c r="AK1287" s="1"/>
  <c r="AK1288" s="1"/>
  <c r="AK1289" s="1"/>
  <c r="AK1290" s="1"/>
  <c r="AK1291" s="1"/>
  <c r="AK1292" s="1"/>
  <c r="AK1293" s="1"/>
  <c r="AK1294" s="1"/>
  <c r="AK1295" s="1"/>
  <c r="AK1296" s="1"/>
  <c r="AK1297" s="1"/>
  <c r="AK1298" s="1"/>
  <c r="AK1299" s="1"/>
  <c r="AK1300" s="1"/>
  <c r="AK1301" s="1"/>
  <c r="AK1302" s="1"/>
  <c r="AK1303" s="1"/>
  <c r="AK1304" s="1"/>
  <c r="AK1305" s="1"/>
  <c r="AK1306" s="1"/>
  <c r="AK1307" s="1"/>
  <c r="AK1308" s="1"/>
  <c r="AK1309" s="1"/>
  <c r="AK1310" s="1"/>
  <c r="AK1311" s="1"/>
  <c r="AK1312" s="1"/>
  <c r="AK1313" s="1"/>
  <c r="AK1314" s="1"/>
  <c r="AK1315" s="1"/>
  <c r="AK1316" s="1"/>
  <c r="AK1317" s="1"/>
  <c r="AK1117"/>
  <c r="AK1118" s="1"/>
  <c r="AK1119" s="1"/>
  <c r="AK1120" s="1"/>
  <c r="AK1121" s="1"/>
  <c r="AK1122" s="1"/>
  <c r="AK1123" s="1"/>
  <c r="AK1124" s="1"/>
  <c r="AK1125" s="1"/>
  <c r="AK1126" s="1"/>
  <c r="AK1127" s="1"/>
  <c r="AK1128" s="1"/>
  <c r="AK1129" s="1"/>
  <c r="AK1130" s="1"/>
  <c r="AK1131" s="1"/>
  <c r="AK1132" s="1"/>
  <c r="AK1133" s="1"/>
  <c r="AK1134" s="1"/>
  <c r="AK1135" s="1"/>
  <c r="AK1136" s="1"/>
  <c r="AK1137" s="1"/>
  <c r="AK1138" s="1"/>
  <c r="AK1139" s="1"/>
  <c r="AK1140" s="1"/>
  <c r="AK1141" s="1"/>
  <c r="AK1142" s="1"/>
  <c r="AK1143" s="1"/>
  <c r="AK1144" s="1"/>
  <c r="AK1145" s="1"/>
  <c r="AK1146" s="1"/>
  <c r="AK1147" s="1"/>
  <c r="AK1148" s="1"/>
  <c r="AK1149" s="1"/>
  <c r="AK1150" s="1"/>
  <c r="AK1151" s="1"/>
  <c r="AK1152" s="1"/>
  <c r="AK1153" s="1"/>
  <c r="AK1154" s="1"/>
  <c r="AK1155" s="1"/>
  <c r="AK1156" s="1"/>
  <c r="AK1157" s="1"/>
  <c r="AK1158" s="1"/>
  <c r="AK1159" s="1"/>
  <c r="AK1160" s="1"/>
  <c r="AK1161" s="1"/>
  <c r="AK1162" s="1"/>
  <c r="AK1163" s="1"/>
  <c r="AK1164" s="1"/>
  <c r="AK1165" s="1"/>
  <c r="AK1166" s="1"/>
  <c r="AK1167" s="1"/>
  <c r="AK1168" s="1"/>
  <c r="AK1169" s="1"/>
  <c r="AK1170" s="1"/>
  <c r="AK1171" s="1"/>
  <c r="AK1172" s="1"/>
  <c r="AK1173" s="1"/>
  <c r="AK1174" s="1"/>
  <c r="AK1175" s="1"/>
  <c r="AK1176" s="1"/>
  <c r="AK1177" s="1"/>
  <c r="AK1178" s="1"/>
  <c r="AK1179" s="1"/>
  <c r="AK1180" s="1"/>
  <c r="AK1181" s="1"/>
  <c r="AK1182" s="1"/>
  <c r="AK1183" s="1"/>
  <c r="AK1184" s="1"/>
  <c r="AK1185" s="1"/>
  <c r="AK1186" s="1"/>
  <c r="AK1187" s="1"/>
  <c r="AK1188" s="1"/>
  <c r="AK1189" s="1"/>
  <c r="AK1190" s="1"/>
  <c r="AK1191" s="1"/>
  <c r="AK1192" s="1"/>
  <c r="AK1193" s="1"/>
  <c r="AK1194" s="1"/>
  <c r="AK1195" s="1"/>
  <c r="AK1196" s="1"/>
  <c r="AK1197" s="1"/>
  <c r="AK1198" s="1"/>
  <c r="AK1199" s="1"/>
  <c r="AK1200" s="1"/>
  <c r="AK1201" s="1"/>
  <c r="AK1202" s="1"/>
  <c r="AK1203" s="1"/>
  <c r="AK1204" s="1"/>
  <c r="AK1205" s="1"/>
  <c r="AK1206" s="1"/>
  <c r="AK1207" s="1"/>
  <c r="AK1208" s="1"/>
  <c r="AK1209" s="1"/>
  <c r="AK1210" s="1"/>
  <c r="AK1211" s="1"/>
  <c r="AK1212" s="1"/>
  <c r="AK1213" s="1"/>
  <c r="AK1214" s="1"/>
  <c r="AK1215" s="1"/>
  <c r="AK1216" s="1"/>
  <c r="AK1016"/>
  <c r="AK1017" s="1"/>
  <c r="AK1018" s="1"/>
  <c r="AK1019" s="1"/>
  <c r="AK1020" s="1"/>
  <c r="AK1021" s="1"/>
  <c r="AK1022" s="1"/>
  <c r="AK1023" s="1"/>
  <c r="AK1024" s="1"/>
  <c r="AK1025" s="1"/>
  <c r="AK1026" s="1"/>
  <c r="AK1027" s="1"/>
  <c r="AK1028" s="1"/>
  <c r="AK1029" s="1"/>
  <c r="AK1030" s="1"/>
  <c r="AK1031" s="1"/>
  <c r="AK1032" s="1"/>
  <c r="AK1033" s="1"/>
  <c r="AK1034" s="1"/>
  <c r="AK1035" s="1"/>
  <c r="AK1036" s="1"/>
  <c r="AK1037" s="1"/>
  <c r="AK1038" s="1"/>
  <c r="AK1039" s="1"/>
  <c r="AK1040" s="1"/>
  <c r="AK1041" s="1"/>
  <c r="AK1042" s="1"/>
  <c r="AK1043" s="1"/>
  <c r="AK1044" s="1"/>
  <c r="AK1045" s="1"/>
  <c r="AK1046" s="1"/>
  <c r="AK1047" s="1"/>
  <c r="AK1048" s="1"/>
  <c r="AK1049" s="1"/>
  <c r="AK1050" s="1"/>
  <c r="AK1051" s="1"/>
  <c r="AK1052" s="1"/>
  <c r="AK1053" s="1"/>
  <c r="AK1054" s="1"/>
  <c r="AK1055" s="1"/>
  <c r="AK1056" s="1"/>
  <c r="AK1057" s="1"/>
  <c r="AK1058" s="1"/>
  <c r="AK1059" s="1"/>
  <c r="AK1060" s="1"/>
  <c r="AK1061" s="1"/>
  <c r="AK1062" s="1"/>
  <c r="AK1063" s="1"/>
  <c r="AK1064" s="1"/>
  <c r="AK1065" s="1"/>
  <c r="AK1066" s="1"/>
  <c r="AK1067" s="1"/>
  <c r="AK1068" s="1"/>
  <c r="AK1069" s="1"/>
  <c r="AK1070" s="1"/>
  <c r="AK1071" s="1"/>
  <c r="AK1072" s="1"/>
  <c r="AK1073" s="1"/>
  <c r="AK1074" s="1"/>
  <c r="AK1075" s="1"/>
  <c r="AK1076" s="1"/>
  <c r="AK1077" s="1"/>
  <c r="AK1078" s="1"/>
  <c r="AK1079" s="1"/>
  <c r="AK1080" s="1"/>
  <c r="AK1081" s="1"/>
  <c r="AK1082" s="1"/>
  <c r="AK1083" s="1"/>
  <c r="AK1084" s="1"/>
  <c r="AK1085" s="1"/>
  <c r="AK1086" s="1"/>
  <c r="AK1087" s="1"/>
  <c r="AK1088" s="1"/>
  <c r="AK1089" s="1"/>
  <c r="AK1090" s="1"/>
  <c r="AK1091" s="1"/>
  <c r="AK1092" s="1"/>
  <c r="AK1093" s="1"/>
  <c r="AK1094" s="1"/>
  <c r="AK1095" s="1"/>
  <c r="AK1096" s="1"/>
  <c r="AK1097" s="1"/>
  <c r="AK1098" s="1"/>
  <c r="AK1099" s="1"/>
  <c r="AK1100" s="1"/>
  <c r="AK1101" s="1"/>
  <c r="AK1102" s="1"/>
  <c r="AK1103" s="1"/>
  <c r="AK1104" s="1"/>
  <c r="AK1105" s="1"/>
  <c r="AK1106" s="1"/>
  <c r="AK1107" s="1"/>
  <c r="AK1108" s="1"/>
  <c r="AK1109" s="1"/>
  <c r="AK1110" s="1"/>
  <c r="AK1111" s="1"/>
  <c r="AK1112" s="1"/>
  <c r="AK1113" s="1"/>
  <c r="AK1114" s="1"/>
  <c r="AK1115" s="1"/>
  <c r="AK915"/>
  <c r="AK916" s="1"/>
  <c r="AK917" s="1"/>
  <c r="AK918" s="1"/>
  <c r="AK919" s="1"/>
  <c r="AK920" s="1"/>
  <c r="AK921" s="1"/>
  <c r="AK922" s="1"/>
  <c r="AK923" s="1"/>
  <c r="AK924" s="1"/>
  <c r="AK925" s="1"/>
  <c r="AK926" s="1"/>
  <c r="AK927" s="1"/>
  <c r="AK928" s="1"/>
  <c r="AK929" s="1"/>
  <c r="AK930" s="1"/>
  <c r="AK931" s="1"/>
  <c r="AK932" s="1"/>
  <c r="AK933" s="1"/>
  <c r="AK934" s="1"/>
  <c r="AK935" s="1"/>
  <c r="AK936" s="1"/>
  <c r="AK937" s="1"/>
  <c r="AK938" s="1"/>
  <c r="AK939" s="1"/>
  <c r="AK940" s="1"/>
  <c r="AK941" s="1"/>
  <c r="AK942" s="1"/>
  <c r="AK943" s="1"/>
  <c r="AK944" s="1"/>
  <c r="AK945" s="1"/>
  <c r="AK946" s="1"/>
  <c r="AK947" s="1"/>
  <c r="AK948" s="1"/>
  <c r="AK949" s="1"/>
  <c r="AK950" s="1"/>
  <c r="AK951" s="1"/>
  <c r="AK952" s="1"/>
  <c r="AK953" s="1"/>
  <c r="AK954" s="1"/>
  <c r="AK955" s="1"/>
  <c r="AK956" s="1"/>
  <c r="AK957" s="1"/>
  <c r="AK958" s="1"/>
  <c r="AK959" s="1"/>
  <c r="AK960" s="1"/>
  <c r="AK961" s="1"/>
  <c r="AK962" s="1"/>
  <c r="AK963" s="1"/>
  <c r="AK964" s="1"/>
  <c r="AK965" s="1"/>
  <c r="AK966" s="1"/>
  <c r="AK967" s="1"/>
  <c r="AK968" s="1"/>
  <c r="AK969" s="1"/>
  <c r="AK970" s="1"/>
  <c r="AK971" s="1"/>
  <c r="AK972" s="1"/>
  <c r="AK973" s="1"/>
  <c r="AK974" s="1"/>
  <c r="AK975" s="1"/>
  <c r="AK976" s="1"/>
  <c r="AK977" s="1"/>
  <c r="AK978" s="1"/>
  <c r="AK979" s="1"/>
  <c r="AK980" s="1"/>
  <c r="AK981" s="1"/>
  <c r="AK982" s="1"/>
  <c r="AK983" s="1"/>
  <c r="AK984" s="1"/>
  <c r="AK985" s="1"/>
  <c r="AK986" s="1"/>
  <c r="AK987" s="1"/>
  <c r="AK988" s="1"/>
  <c r="AK989" s="1"/>
  <c r="AK990" s="1"/>
  <c r="AK991" s="1"/>
  <c r="AK992" s="1"/>
  <c r="AK993" s="1"/>
  <c r="AK994" s="1"/>
  <c r="AK995" s="1"/>
  <c r="AK996" s="1"/>
  <c r="AK997" s="1"/>
  <c r="AK998" s="1"/>
  <c r="AK999" s="1"/>
  <c r="AK1000" s="1"/>
  <c r="AK1001" s="1"/>
  <c r="AK1002" s="1"/>
  <c r="AK1003" s="1"/>
  <c r="AK1004" s="1"/>
  <c r="AK1005" s="1"/>
  <c r="AK1006" s="1"/>
  <c r="AK1007" s="1"/>
  <c r="AK1008" s="1"/>
  <c r="AK1009" s="1"/>
  <c r="AK1010" s="1"/>
  <c r="AK1011" s="1"/>
  <c r="AK1012" s="1"/>
  <c r="AK1013" s="1"/>
  <c r="AK1014" s="1"/>
  <c r="AK814"/>
  <c r="AK815" s="1"/>
  <c r="AK816" s="1"/>
  <c r="AK817" s="1"/>
  <c r="AK818" s="1"/>
  <c r="AK819" s="1"/>
  <c r="AK820" s="1"/>
  <c r="AK821" s="1"/>
  <c r="AK822" s="1"/>
  <c r="AK823" s="1"/>
  <c r="AK824" s="1"/>
  <c r="AK825" s="1"/>
  <c r="AK826" s="1"/>
  <c r="AK827" s="1"/>
  <c r="AK828" s="1"/>
  <c r="AK829" s="1"/>
  <c r="AK830" s="1"/>
  <c r="AK831" s="1"/>
  <c r="AK832" s="1"/>
  <c r="AK833" s="1"/>
  <c r="AK834" s="1"/>
  <c r="AK835" s="1"/>
  <c r="AK836" s="1"/>
  <c r="AK837" s="1"/>
  <c r="AK838" s="1"/>
  <c r="AK839" s="1"/>
  <c r="AK840" s="1"/>
  <c r="AK841" s="1"/>
  <c r="AK842" s="1"/>
  <c r="AK843" s="1"/>
  <c r="AK844" s="1"/>
  <c r="AK845" s="1"/>
  <c r="AK846" s="1"/>
  <c r="AK847" s="1"/>
  <c r="AK848" s="1"/>
  <c r="AK849" s="1"/>
  <c r="AK850" s="1"/>
  <c r="AK851" s="1"/>
  <c r="AK852" s="1"/>
  <c r="AK853" s="1"/>
  <c r="AK854" s="1"/>
  <c r="AK855" s="1"/>
  <c r="AK856" s="1"/>
  <c r="AK857" s="1"/>
  <c r="AK858" s="1"/>
  <c r="AK859" s="1"/>
  <c r="AK860" s="1"/>
  <c r="AK861" s="1"/>
  <c r="AK862" s="1"/>
  <c r="AK863" s="1"/>
  <c r="AK864" s="1"/>
  <c r="AK865" s="1"/>
  <c r="AK866" s="1"/>
  <c r="AK867" s="1"/>
  <c r="AK868" s="1"/>
  <c r="AK869" s="1"/>
  <c r="AK870" s="1"/>
  <c r="AK871" s="1"/>
  <c r="AK872" s="1"/>
  <c r="AK873" s="1"/>
  <c r="AK874" s="1"/>
  <c r="AK875" s="1"/>
  <c r="AK876" s="1"/>
  <c r="AK877" s="1"/>
  <c r="AK878" s="1"/>
  <c r="AK879" s="1"/>
  <c r="AK880" s="1"/>
  <c r="AK881" s="1"/>
  <c r="AK882" s="1"/>
  <c r="AK883" s="1"/>
  <c r="AK884" s="1"/>
  <c r="AK885" s="1"/>
  <c r="AK886" s="1"/>
  <c r="AK887" s="1"/>
  <c r="AK888" s="1"/>
  <c r="AK889" s="1"/>
  <c r="AK890" s="1"/>
  <c r="AK891" s="1"/>
  <c r="AK892" s="1"/>
  <c r="AK893" s="1"/>
  <c r="AK894" s="1"/>
  <c r="AK895" s="1"/>
  <c r="AK896" s="1"/>
  <c r="AK897" s="1"/>
  <c r="AK898" s="1"/>
  <c r="AK899" s="1"/>
  <c r="AK900" s="1"/>
  <c r="AK901" s="1"/>
  <c r="AK902" s="1"/>
  <c r="AK903" s="1"/>
  <c r="AK904" s="1"/>
  <c r="AK905" s="1"/>
  <c r="AK906" s="1"/>
  <c r="AK907" s="1"/>
  <c r="AK908" s="1"/>
  <c r="AK909" s="1"/>
  <c r="AK910" s="1"/>
  <c r="AK911" s="1"/>
  <c r="AK912" s="1"/>
  <c r="AK913" s="1"/>
  <c r="AK773"/>
  <c r="AK774" s="1"/>
  <c r="AK775" s="1"/>
  <c r="AK776" s="1"/>
  <c r="AK777" s="1"/>
  <c r="AK778" s="1"/>
  <c r="AK779" s="1"/>
  <c r="AK780" s="1"/>
  <c r="AK781" s="1"/>
  <c r="AK782" s="1"/>
  <c r="AK783" s="1"/>
  <c r="AK784" s="1"/>
  <c r="AK785" s="1"/>
  <c r="AK786" s="1"/>
  <c r="AK787" s="1"/>
  <c r="AK788" s="1"/>
  <c r="AK789" s="1"/>
  <c r="AK790" s="1"/>
  <c r="AK791" s="1"/>
  <c r="AK792" s="1"/>
  <c r="AK793" s="1"/>
  <c r="AK794" s="1"/>
  <c r="AK795" s="1"/>
  <c r="AK796" s="1"/>
  <c r="AK797" s="1"/>
  <c r="AK798" s="1"/>
  <c r="AK799" s="1"/>
  <c r="AK800" s="1"/>
  <c r="AK801" s="1"/>
  <c r="AK802" s="1"/>
  <c r="AK803" s="1"/>
  <c r="AK804" s="1"/>
  <c r="AK805" s="1"/>
  <c r="AK806" s="1"/>
  <c r="AK807" s="1"/>
  <c r="AK808" s="1"/>
  <c r="AK809" s="1"/>
  <c r="AK810" s="1"/>
  <c r="AK811" s="1"/>
  <c r="AK812" s="1"/>
  <c r="AK511"/>
  <c r="AK512" s="1"/>
  <c r="AK513" s="1"/>
  <c r="AK514" s="1"/>
  <c r="AK515" s="1"/>
  <c r="AK516" s="1"/>
  <c r="AK517" s="1"/>
  <c r="AK518" s="1"/>
  <c r="AK519" s="1"/>
  <c r="AK520" s="1"/>
  <c r="AK521" s="1"/>
  <c r="AK522" s="1"/>
  <c r="AK523" s="1"/>
  <c r="AK524" s="1"/>
  <c r="AK525" s="1"/>
  <c r="AK526" s="1"/>
  <c r="AK527" s="1"/>
  <c r="AK528" s="1"/>
  <c r="AK529" s="1"/>
  <c r="AK530" s="1"/>
  <c r="AK531" s="1"/>
  <c r="AK532" s="1"/>
  <c r="AK533" s="1"/>
  <c r="AK534" s="1"/>
  <c r="AK535" s="1"/>
  <c r="AK536" s="1"/>
  <c r="AK537" s="1"/>
  <c r="AK538" s="1"/>
  <c r="AK539" s="1"/>
  <c r="AK540" s="1"/>
  <c r="AK541" s="1"/>
  <c r="AK542" s="1"/>
  <c r="AK543" s="1"/>
  <c r="AK544" s="1"/>
  <c r="AK545" s="1"/>
  <c r="AK546" s="1"/>
  <c r="AK547" s="1"/>
  <c r="AK548" s="1"/>
  <c r="AK549" s="1"/>
  <c r="AK550" s="1"/>
  <c r="AK551" s="1"/>
  <c r="AK552" s="1"/>
  <c r="AK553" s="1"/>
  <c r="AK554" s="1"/>
  <c r="AK555" s="1"/>
  <c r="AK556" s="1"/>
  <c r="AK557" s="1"/>
  <c r="AK558" s="1"/>
  <c r="AK559" s="1"/>
  <c r="AK560" s="1"/>
  <c r="AK561" s="1"/>
  <c r="AK562" s="1"/>
  <c r="AK563" s="1"/>
  <c r="AK564" s="1"/>
  <c r="AK565" s="1"/>
  <c r="AK566" s="1"/>
  <c r="AK567" s="1"/>
  <c r="AK568" s="1"/>
  <c r="AK569" s="1"/>
  <c r="AK570" s="1"/>
  <c r="AK571" s="1"/>
  <c r="AK572" s="1"/>
  <c r="AK573" s="1"/>
  <c r="AK574" s="1"/>
  <c r="AK575" s="1"/>
  <c r="AK576" s="1"/>
  <c r="AK577" s="1"/>
  <c r="AK578" s="1"/>
  <c r="AK579" s="1"/>
  <c r="AK580" s="1"/>
  <c r="AK581" s="1"/>
  <c r="AK582" s="1"/>
  <c r="AK583" s="1"/>
  <c r="AK584" s="1"/>
  <c r="AK585" s="1"/>
  <c r="AK586" s="1"/>
  <c r="AK587" s="1"/>
  <c r="AK588" s="1"/>
  <c r="AK589" s="1"/>
  <c r="AK590" s="1"/>
  <c r="AK591" s="1"/>
  <c r="AK592" s="1"/>
  <c r="AK593" s="1"/>
  <c r="AK594" s="1"/>
  <c r="AK595" s="1"/>
  <c r="AK596" s="1"/>
  <c r="AK597" s="1"/>
  <c r="AK598" s="1"/>
  <c r="AK599" s="1"/>
  <c r="AK600" s="1"/>
  <c r="AK601" s="1"/>
  <c r="AK602" s="1"/>
  <c r="AK603" s="1"/>
  <c r="AK604" s="1"/>
  <c r="AK605" s="1"/>
  <c r="AK606" s="1"/>
  <c r="AK607" s="1"/>
  <c r="AK608" s="1"/>
  <c r="AK609" s="1"/>
  <c r="AK610" s="1"/>
  <c r="AK410"/>
  <c r="AK411" s="1"/>
  <c r="AK412" s="1"/>
  <c r="AK413" s="1"/>
  <c r="AK414" s="1"/>
  <c r="AK415" s="1"/>
  <c r="AK416" s="1"/>
  <c r="AK417" s="1"/>
  <c r="AK418" s="1"/>
  <c r="AK419" s="1"/>
  <c r="AK420" s="1"/>
  <c r="AK421" s="1"/>
  <c r="AK422" s="1"/>
  <c r="AK423" s="1"/>
  <c r="AK424" s="1"/>
  <c r="AK425" s="1"/>
  <c r="AK426" s="1"/>
  <c r="AK427" s="1"/>
  <c r="AK428" s="1"/>
  <c r="AK429" s="1"/>
  <c r="AK430" s="1"/>
  <c r="AK431" s="1"/>
  <c r="AK432" s="1"/>
  <c r="AK433" s="1"/>
  <c r="AK434" s="1"/>
  <c r="AK435" s="1"/>
  <c r="AK436" s="1"/>
  <c r="AK437" s="1"/>
  <c r="AK438" s="1"/>
  <c r="AK439" s="1"/>
  <c r="AK440" s="1"/>
  <c r="AK441" s="1"/>
  <c r="AK442" s="1"/>
  <c r="AK443" s="1"/>
  <c r="AK444" s="1"/>
  <c r="AK445" s="1"/>
  <c r="AK446" s="1"/>
  <c r="AK447" s="1"/>
  <c r="AK448" s="1"/>
  <c r="AK449" s="1"/>
  <c r="AK450" s="1"/>
  <c r="AK451" s="1"/>
  <c r="AK452" s="1"/>
  <c r="AK453" s="1"/>
  <c r="AK454" s="1"/>
  <c r="AK455" s="1"/>
  <c r="AK456" s="1"/>
  <c r="AK457" s="1"/>
  <c r="AK458" s="1"/>
  <c r="AK459" s="1"/>
  <c r="AK460" s="1"/>
  <c r="AK461" s="1"/>
  <c r="AK462" s="1"/>
  <c r="AK463" s="1"/>
  <c r="AK464" s="1"/>
  <c r="AK465" s="1"/>
  <c r="AK466" s="1"/>
  <c r="AK467" s="1"/>
  <c r="AK468" s="1"/>
  <c r="AK469" s="1"/>
  <c r="AK470" s="1"/>
  <c r="AK471" s="1"/>
  <c r="AK472" s="1"/>
  <c r="AK473" s="1"/>
  <c r="AK474" s="1"/>
  <c r="AK475" s="1"/>
  <c r="AK476" s="1"/>
  <c r="AK477" s="1"/>
  <c r="AK478" s="1"/>
  <c r="AK479" s="1"/>
  <c r="AK480" s="1"/>
  <c r="AK481" s="1"/>
  <c r="AK482" s="1"/>
  <c r="AK483" s="1"/>
  <c r="AK484" s="1"/>
  <c r="AK485" s="1"/>
  <c r="AK486" s="1"/>
  <c r="AK487" s="1"/>
  <c r="AK488" s="1"/>
  <c r="AK489" s="1"/>
  <c r="AK490" s="1"/>
  <c r="AK491" s="1"/>
  <c r="AK492" s="1"/>
  <c r="AK493" s="1"/>
  <c r="AK494" s="1"/>
  <c r="AK495" s="1"/>
  <c r="AK496" s="1"/>
  <c r="AK497" s="1"/>
  <c r="AK498" s="1"/>
  <c r="AK499" s="1"/>
  <c r="AK500" s="1"/>
  <c r="AK501" s="1"/>
  <c r="AK502" s="1"/>
  <c r="AK503" s="1"/>
  <c r="AK504" s="1"/>
  <c r="AK505" s="1"/>
  <c r="AK506" s="1"/>
  <c r="AK507" s="1"/>
  <c r="AK508" s="1"/>
  <c r="AK509" s="1"/>
  <c r="AF408"/>
  <c r="AK8" l="1"/>
  <c r="Q118"/>
  <c r="Q117" s="1"/>
  <c r="M119"/>
  <c r="M118" s="1"/>
  <c r="M120" s="1"/>
  <c r="D59"/>
  <c r="E59" s="1"/>
  <c r="G64" s="1"/>
  <c r="AK9" l="1"/>
  <c r="R118"/>
  <c r="S59" i="17"/>
  <c r="S58"/>
  <c r="S57"/>
  <c r="S56"/>
  <c r="S55"/>
  <c r="S54"/>
  <c r="S53"/>
  <c r="S52"/>
  <c r="S51"/>
  <c r="S50"/>
  <c r="S49"/>
  <c r="S48"/>
  <c r="S47"/>
  <c r="S46"/>
  <c r="S45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S4"/>
  <c r="S3"/>
  <c r="AK10" i="18" l="1"/>
  <c r="U91"/>
  <c r="U92" s="1"/>
  <c r="U93" s="1"/>
  <c r="U94" s="1"/>
  <c r="U95" s="1"/>
  <c r="U96" s="1"/>
  <c r="U97" s="1"/>
  <c r="U83"/>
  <c r="U84" s="1"/>
  <c r="U85" s="1"/>
  <c r="U86" s="1"/>
  <c r="U87" s="1"/>
  <c r="U88" s="1"/>
  <c r="U89" s="1"/>
  <c r="U67"/>
  <c r="U68" s="1"/>
  <c r="U69" s="1"/>
  <c r="U70" s="1"/>
  <c r="U71" s="1"/>
  <c r="U72" s="1"/>
  <c r="U73" s="1"/>
  <c r="AK11" l="1"/>
  <c r="U75"/>
  <c r="U76" s="1"/>
  <c r="U77" s="1"/>
  <c r="U78" s="1"/>
  <c r="U79" s="1"/>
  <c r="U80" s="1"/>
  <c r="U81" s="1"/>
  <c r="AK12" l="1"/>
  <c r="I48" i="1"/>
  <c r="I47"/>
  <c r="I50"/>
  <c r="C1" i="18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AK13" l="1"/>
  <c r="AK14" l="1"/>
  <c r="E100"/>
  <c r="F101"/>
  <c r="D99"/>
  <c r="E62" l="1"/>
  <c r="AK15"/>
  <c r="D61"/>
  <c r="F63"/>
  <c r="AK16" l="1"/>
  <c r="D2"/>
  <c r="N61"/>
  <c r="O64"/>
  <c r="O63"/>
  <c r="O62"/>
  <c r="O61"/>
  <c r="AK17" l="1"/>
  <c r="C80" i="10"/>
  <c r="H80"/>
  <c r="AK18" i="18" l="1"/>
  <c r="X3"/>
  <c r="F4" i="17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202" s="1"/>
  <c r="F203" s="1"/>
  <c r="F204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29" s="1"/>
  <c r="F230" s="1"/>
  <c r="F231" s="1"/>
  <c r="F232" s="1"/>
  <c r="F233" s="1"/>
  <c r="F234" s="1"/>
  <c r="F235" s="1"/>
  <c r="F236" s="1"/>
  <c r="F237" s="1"/>
  <c r="F23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64" s="1"/>
  <c r="F265" s="1"/>
  <c r="F266" s="1"/>
  <c r="F267" s="1"/>
  <c r="F268" s="1"/>
  <c r="F269" s="1"/>
  <c r="F270" s="1"/>
  <c r="F271" s="1"/>
  <c r="F272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298" s="1"/>
  <c r="F299" s="1"/>
  <c r="F300" s="1"/>
  <c r="F301" s="1"/>
  <c r="F302" s="1"/>
  <c r="F303" s="1"/>
  <c r="F304" s="1"/>
  <c r="F305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F332" s="1"/>
  <c r="F333" s="1"/>
  <c r="F334" s="1"/>
  <c r="F335" s="1"/>
  <c r="F336" s="1"/>
  <c r="F337" s="1"/>
  <c r="F338" s="1"/>
  <c r="F339" s="1"/>
  <c r="F340" s="1"/>
  <c r="F341" s="1"/>
  <c r="F342" s="1"/>
  <c r="F343" s="1"/>
  <c r="F344" s="1"/>
  <c r="F345" s="1"/>
  <c r="F346" s="1"/>
  <c r="F347" s="1"/>
  <c r="F348" s="1"/>
  <c r="F349" s="1"/>
  <c r="F350" s="1"/>
  <c r="F351" s="1"/>
  <c r="F352" s="1"/>
  <c r="F353" s="1"/>
  <c r="F354" s="1"/>
  <c r="F355" s="1"/>
  <c r="F356" s="1"/>
  <c r="F357" s="1"/>
  <c r="F358" s="1"/>
  <c r="F359" s="1"/>
  <c r="F360" s="1"/>
  <c r="F361" s="1"/>
  <c r="F362" s="1"/>
  <c r="F363" s="1"/>
  <c r="F364" s="1"/>
  <c r="F365" s="1"/>
  <c r="F366" s="1"/>
  <c r="F367" s="1"/>
  <c r="F368" s="1"/>
  <c r="F369" s="1"/>
  <c r="F370" s="1"/>
  <c r="F371" s="1"/>
  <c r="F372" s="1"/>
  <c r="F373" s="1"/>
  <c r="F374" s="1"/>
  <c r="F375" s="1"/>
  <c r="F376" s="1"/>
  <c r="F377" s="1"/>
  <c r="F378" s="1"/>
  <c r="F379" s="1"/>
  <c r="F380" s="1"/>
  <c r="F381" s="1"/>
  <c r="F382" s="1"/>
  <c r="F383" s="1"/>
  <c r="F384" s="1"/>
  <c r="F385" s="1"/>
  <c r="F386" s="1"/>
  <c r="F387" s="1"/>
  <c r="F388" s="1"/>
  <c r="F389" s="1"/>
  <c r="F390" s="1"/>
  <c r="F391" s="1"/>
  <c r="F392" s="1"/>
  <c r="F393" s="1"/>
  <c r="F394" s="1"/>
  <c r="F395" s="1"/>
  <c r="F396" s="1"/>
  <c r="F397" s="1"/>
  <c r="F398" s="1"/>
  <c r="F399" s="1"/>
  <c r="F400" s="1"/>
  <c r="F401" s="1"/>
  <c r="F402" s="1"/>
  <c r="F403" s="1"/>
  <c r="F404" s="1"/>
  <c r="F405" s="1"/>
  <c r="F406" s="1"/>
  <c r="AJ85" i="18"/>
  <c r="AK19" l="1"/>
  <c r="X4"/>
  <c r="AK20" l="1"/>
  <c r="X5"/>
  <c r="AK21" l="1"/>
  <c r="X6"/>
  <c r="K406" i="17"/>
  <c r="I406"/>
  <c r="G406"/>
  <c r="K405"/>
  <c r="I405"/>
  <c r="G405"/>
  <c r="K404"/>
  <c r="I404"/>
  <c r="G404"/>
  <c r="K403"/>
  <c r="I403"/>
  <c r="G403"/>
  <c r="K402"/>
  <c r="I402"/>
  <c r="G402"/>
  <c r="K401"/>
  <c r="I401"/>
  <c r="G401"/>
  <c r="K400"/>
  <c r="I400"/>
  <c r="G400"/>
  <c r="K399"/>
  <c r="I399"/>
  <c r="G399"/>
  <c r="K398"/>
  <c r="I398"/>
  <c r="G398"/>
  <c r="K397"/>
  <c r="I397"/>
  <c r="G397"/>
  <c r="K396"/>
  <c r="I396"/>
  <c r="G396"/>
  <c r="K395"/>
  <c r="I395"/>
  <c r="G395"/>
  <c r="K394"/>
  <c r="I394"/>
  <c r="G394"/>
  <c r="K393"/>
  <c r="I393"/>
  <c r="G393"/>
  <c r="K392"/>
  <c r="I392"/>
  <c r="G392"/>
  <c r="K391"/>
  <c r="I391"/>
  <c r="G391"/>
  <c r="K390"/>
  <c r="I390"/>
  <c r="G390"/>
  <c r="K389"/>
  <c r="I389"/>
  <c r="G389"/>
  <c r="K388"/>
  <c r="I388"/>
  <c r="G388"/>
  <c r="K387"/>
  <c r="I387"/>
  <c r="G387"/>
  <c r="K386"/>
  <c r="I386"/>
  <c r="G386"/>
  <c r="K385"/>
  <c r="I385"/>
  <c r="G385"/>
  <c r="K384"/>
  <c r="I384"/>
  <c r="G384"/>
  <c r="K383"/>
  <c r="I383"/>
  <c r="G383"/>
  <c r="K382"/>
  <c r="I382"/>
  <c r="G382"/>
  <c r="K381"/>
  <c r="I381"/>
  <c r="G381"/>
  <c r="K380"/>
  <c r="I380"/>
  <c r="G380"/>
  <c r="K379"/>
  <c r="I379"/>
  <c r="G379"/>
  <c r="K378"/>
  <c r="I378"/>
  <c r="G378"/>
  <c r="K377"/>
  <c r="I377"/>
  <c r="G377"/>
  <c r="K376"/>
  <c r="I376"/>
  <c r="G376"/>
  <c r="K375"/>
  <c r="I375"/>
  <c r="G375"/>
  <c r="K374"/>
  <c r="I374"/>
  <c r="G374"/>
  <c r="K373"/>
  <c r="I373"/>
  <c r="G373"/>
  <c r="K372"/>
  <c r="I372"/>
  <c r="G372"/>
  <c r="K371"/>
  <c r="I371"/>
  <c r="G371"/>
  <c r="K370"/>
  <c r="I370"/>
  <c r="G370"/>
  <c r="K369"/>
  <c r="I369"/>
  <c r="G369"/>
  <c r="K368"/>
  <c r="I368"/>
  <c r="G368"/>
  <c r="K367"/>
  <c r="I367"/>
  <c r="G367"/>
  <c r="K366"/>
  <c r="I366"/>
  <c r="G366"/>
  <c r="K365"/>
  <c r="I365"/>
  <c r="G365"/>
  <c r="K364"/>
  <c r="I364"/>
  <c r="G364"/>
  <c r="K363"/>
  <c r="I363"/>
  <c r="G363"/>
  <c r="K362"/>
  <c r="I362"/>
  <c r="G362"/>
  <c r="K361"/>
  <c r="I361"/>
  <c r="G361"/>
  <c r="K360"/>
  <c r="I360"/>
  <c r="G360"/>
  <c r="K359"/>
  <c r="I359"/>
  <c r="G359"/>
  <c r="K358"/>
  <c r="I358"/>
  <c r="G358"/>
  <c r="K357"/>
  <c r="I357"/>
  <c r="G357"/>
  <c r="K356"/>
  <c r="I356"/>
  <c r="G356"/>
  <c r="K355"/>
  <c r="I355"/>
  <c r="G355"/>
  <c r="K354"/>
  <c r="I354"/>
  <c r="G354"/>
  <c r="K353"/>
  <c r="I353"/>
  <c r="G353"/>
  <c r="K352"/>
  <c r="I352"/>
  <c r="G352"/>
  <c r="K351"/>
  <c r="I351"/>
  <c r="G351"/>
  <c r="K350"/>
  <c r="I350"/>
  <c r="G350"/>
  <c r="K349"/>
  <c r="I349"/>
  <c r="G349"/>
  <c r="K348"/>
  <c r="I348"/>
  <c r="G348"/>
  <c r="K347"/>
  <c r="I347"/>
  <c r="G347"/>
  <c r="K346"/>
  <c r="I346"/>
  <c r="G346"/>
  <c r="K345"/>
  <c r="I345"/>
  <c r="G345"/>
  <c r="K344"/>
  <c r="I344"/>
  <c r="G344"/>
  <c r="K343"/>
  <c r="I343"/>
  <c r="G343"/>
  <c r="K342"/>
  <c r="I342"/>
  <c r="G342"/>
  <c r="K341"/>
  <c r="I341"/>
  <c r="G341"/>
  <c r="K340"/>
  <c r="I340"/>
  <c r="G340"/>
  <c r="K339"/>
  <c r="I339"/>
  <c r="G339"/>
  <c r="K338"/>
  <c r="I338"/>
  <c r="G338"/>
  <c r="K337"/>
  <c r="I337"/>
  <c r="G337"/>
  <c r="K336"/>
  <c r="I336"/>
  <c r="G336"/>
  <c r="K335"/>
  <c r="I335"/>
  <c r="G335"/>
  <c r="K334"/>
  <c r="I334"/>
  <c r="G334"/>
  <c r="K333"/>
  <c r="I333"/>
  <c r="G333"/>
  <c r="K332"/>
  <c r="I332"/>
  <c r="G332"/>
  <c r="K331"/>
  <c r="I331"/>
  <c r="G331"/>
  <c r="K330"/>
  <c r="I330"/>
  <c r="G330"/>
  <c r="K329"/>
  <c r="I329"/>
  <c r="G329"/>
  <c r="K328"/>
  <c r="I328"/>
  <c r="G328"/>
  <c r="K327"/>
  <c r="I327"/>
  <c r="G327"/>
  <c r="K326"/>
  <c r="I326"/>
  <c r="G326"/>
  <c r="K325"/>
  <c r="I325"/>
  <c r="G325"/>
  <c r="K324"/>
  <c r="I324"/>
  <c r="G324"/>
  <c r="K323"/>
  <c r="I323"/>
  <c r="G323"/>
  <c r="K322"/>
  <c r="I322"/>
  <c r="G322"/>
  <c r="K321"/>
  <c r="I321"/>
  <c r="G321"/>
  <c r="K320"/>
  <c r="I320"/>
  <c r="G320"/>
  <c r="K319"/>
  <c r="I319"/>
  <c r="G319"/>
  <c r="K318"/>
  <c r="I318"/>
  <c r="G318"/>
  <c r="K317"/>
  <c r="I317"/>
  <c r="G317"/>
  <c r="K316"/>
  <c r="I316"/>
  <c r="G316"/>
  <c r="K315"/>
  <c r="I315"/>
  <c r="G315"/>
  <c r="K314"/>
  <c r="I314"/>
  <c r="G314"/>
  <c r="K313"/>
  <c r="I313"/>
  <c r="G313"/>
  <c r="K312"/>
  <c r="I312"/>
  <c r="G312"/>
  <c r="K311"/>
  <c r="I311"/>
  <c r="G311"/>
  <c r="K310"/>
  <c r="I310"/>
  <c r="G310"/>
  <c r="K309"/>
  <c r="I309"/>
  <c r="G309"/>
  <c r="K308"/>
  <c r="I308"/>
  <c r="G308"/>
  <c r="K307"/>
  <c r="I307"/>
  <c r="G307"/>
  <c r="K306"/>
  <c r="I306"/>
  <c r="G306"/>
  <c r="K305"/>
  <c r="I305"/>
  <c r="G305"/>
  <c r="K304"/>
  <c r="I304"/>
  <c r="G304"/>
  <c r="K303"/>
  <c r="I303"/>
  <c r="G303"/>
  <c r="K302"/>
  <c r="I302"/>
  <c r="G302"/>
  <c r="K301"/>
  <c r="I301"/>
  <c r="G301"/>
  <c r="K300"/>
  <c r="I300"/>
  <c r="G300"/>
  <c r="K299"/>
  <c r="I299"/>
  <c r="G299"/>
  <c r="K298"/>
  <c r="I298"/>
  <c r="G298"/>
  <c r="K297"/>
  <c r="I297"/>
  <c r="G297"/>
  <c r="K296"/>
  <c r="I296"/>
  <c r="G296"/>
  <c r="K295"/>
  <c r="I295"/>
  <c r="G295"/>
  <c r="K294"/>
  <c r="I294"/>
  <c r="G294"/>
  <c r="K293"/>
  <c r="I293"/>
  <c r="G293"/>
  <c r="K292"/>
  <c r="I292"/>
  <c r="G292"/>
  <c r="K291"/>
  <c r="I291"/>
  <c r="G291"/>
  <c r="K290"/>
  <c r="I290"/>
  <c r="G290"/>
  <c r="K289"/>
  <c r="I289"/>
  <c r="G289"/>
  <c r="K288"/>
  <c r="I288"/>
  <c r="G288"/>
  <c r="K287"/>
  <c r="I287"/>
  <c r="G287"/>
  <c r="K286"/>
  <c r="I286"/>
  <c r="G286"/>
  <c r="K285"/>
  <c r="I285"/>
  <c r="G285"/>
  <c r="K284"/>
  <c r="I284"/>
  <c r="G284"/>
  <c r="K283"/>
  <c r="I283"/>
  <c r="G283"/>
  <c r="K282"/>
  <c r="I282"/>
  <c r="G282"/>
  <c r="K281"/>
  <c r="I281"/>
  <c r="G281"/>
  <c r="K280"/>
  <c r="I280"/>
  <c r="G280"/>
  <c r="K279"/>
  <c r="I279"/>
  <c r="G279"/>
  <c r="K278"/>
  <c r="I278"/>
  <c r="G278"/>
  <c r="K277"/>
  <c r="I277"/>
  <c r="G277"/>
  <c r="K276"/>
  <c r="I276"/>
  <c r="G276"/>
  <c r="K275"/>
  <c r="I275"/>
  <c r="G275"/>
  <c r="K274"/>
  <c r="I274"/>
  <c r="G274"/>
  <c r="K273"/>
  <c r="I273"/>
  <c r="G273"/>
  <c r="K272"/>
  <c r="I272"/>
  <c r="G272"/>
  <c r="K271"/>
  <c r="I271"/>
  <c r="G271"/>
  <c r="K270"/>
  <c r="I270"/>
  <c r="G270"/>
  <c r="K269"/>
  <c r="I269"/>
  <c r="G269"/>
  <c r="K268"/>
  <c r="I268"/>
  <c r="G268"/>
  <c r="K267"/>
  <c r="I267"/>
  <c r="G267"/>
  <c r="K266"/>
  <c r="I266"/>
  <c r="G266"/>
  <c r="K265"/>
  <c r="I265"/>
  <c r="G265"/>
  <c r="K264"/>
  <c r="I264"/>
  <c r="G264"/>
  <c r="K263"/>
  <c r="I263"/>
  <c r="G263"/>
  <c r="K262"/>
  <c r="I262"/>
  <c r="G262"/>
  <c r="K261"/>
  <c r="I261"/>
  <c r="G261"/>
  <c r="K260"/>
  <c r="I260"/>
  <c r="G260"/>
  <c r="K259"/>
  <c r="I259"/>
  <c r="G259"/>
  <c r="K258"/>
  <c r="I258"/>
  <c r="G258"/>
  <c r="K257"/>
  <c r="I257"/>
  <c r="G257"/>
  <c r="K256"/>
  <c r="I256"/>
  <c r="G256"/>
  <c r="K255"/>
  <c r="I255"/>
  <c r="G255"/>
  <c r="K254"/>
  <c r="I254"/>
  <c r="G254"/>
  <c r="K253"/>
  <c r="I253"/>
  <c r="G253"/>
  <c r="K252"/>
  <c r="I252"/>
  <c r="G252"/>
  <c r="K251"/>
  <c r="I251"/>
  <c r="G251"/>
  <c r="K250"/>
  <c r="I250"/>
  <c r="G250"/>
  <c r="K249"/>
  <c r="I249"/>
  <c r="G249"/>
  <c r="K248"/>
  <c r="I248"/>
  <c r="G248"/>
  <c r="K247"/>
  <c r="I247"/>
  <c r="G247"/>
  <c r="K246"/>
  <c r="I246"/>
  <c r="G246"/>
  <c r="K245"/>
  <c r="I245"/>
  <c r="G245"/>
  <c r="K244"/>
  <c r="I244"/>
  <c r="G244"/>
  <c r="K243"/>
  <c r="I243"/>
  <c r="G243"/>
  <c r="K242"/>
  <c r="I242"/>
  <c r="G242"/>
  <c r="K241"/>
  <c r="I241"/>
  <c r="G241"/>
  <c r="K240"/>
  <c r="I240"/>
  <c r="G240"/>
  <c r="K239"/>
  <c r="I239"/>
  <c r="G239"/>
  <c r="K238"/>
  <c r="I238"/>
  <c r="G238"/>
  <c r="K237"/>
  <c r="I237"/>
  <c r="G237"/>
  <c r="K236"/>
  <c r="I236"/>
  <c r="G236"/>
  <c r="K235"/>
  <c r="I235"/>
  <c r="G235"/>
  <c r="K234"/>
  <c r="I234"/>
  <c r="G234"/>
  <c r="K233"/>
  <c r="I233"/>
  <c r="G233"/>
  <c r="K232"/>
  <c r="I232"/>
  <c r="G232"/>
  <c r="K231"/>
  <c r="I231"/>
  <c r="G231"/>
  <c r="K230"/>
  <c r="I230"/>
  <c r="G230"/>
  <c r="K229"/>
  <c r="I229"/>
  <c r="G229"/>
  <c r="K228"/>
  <c r="I228"/>
  <c r="G228"/>
  <c r="K227"/>
  <c r="I227"/>
  <c r="G227"/>
  <c r="K226"/>
  <c r="I226"/>
  <c r="G226"/>
  <c r="K225"/>
  <c r="I225"/>
  <c r="G225"/>
  <c r="K224"/>
  <c r="I224"/>
  <c r="G224"/>
  <c r="K223"/>
  <c r="I223"/>
  <c r="G223"/>
  <c r="K222"/>
  <c r="I222"/>
  <c r="G222"/>
  <c r="K221"/>
  <c r="I221"/>
  <c r="G221"/>
  <c r="K220"/>
  <c r="I220"/>
  <c r="G220"/>
  <c r="K219"/>
  <c r="I219"/>
  <c r="G219"/>
  <c r="K218"/>
  <c r="I218"/>
  <c r="G218"/>
  <c r="K217"/>
  <c r="I217"/>
  <c r="G217"/>
  <c r="K216"/>
  <c r="I216"/>
  <c r="G216"/>
  <c r="K215"/>
  <c r="I215"/>
  <c r="G215"/>
  <c r="K214"/>
  <c r="I214"/>
  <c r="G214"/>
  <c r="K213"/>
  <c r="I213"/>
  <c r="G213"/>
  <c r="K212"/>
  <c r="I212"/>
  <c r="G212"/>
  <c r="K211"/>
  <c r="I211"/>
  <c r="G211"/>
  <c r="K210"/>
  <c r="I210"/>
  <c r="G210"/>
  <c r="K209"/>
  <c r="I209"/>
  <c r="G209"/>
  <c r="K208"/>
  <c r="I208"/>
  <c r="G208"/>
  <c r="K207"/>
  <c r="I207"/>
  <c r="G207"/>
  <c r="K206"/>
  <c r="I206"/>
  <c r="G206"/>
  <c r="K205"/>
  <c r="I205"/>
  <c r="G205"/>
  <c r="K204"/>
  <c r="I204"/>
  <c r="G204"/>
  <c r="K203"/>
  <c r="I203"/>
  <c r="G203"/>
  <c r="K202"/>
  <c r="I202"/>
  <c r="G202"/>
  <c r="K201"/>
  <c r="I201"/>
  <c r="G201"/>
  <c r="K200"/>
  <c r="I200"/>
  <c r="G200"/>
  <c r="K199"/>
  <c r="I199"/>
  <c r="G199"/>
  <c r="K198"/>
  <c r="I198"/>
  <c r="G198"/>
  <c r="K197"/>
  <c r="I197"/>
  <c r="G197"/>
  <c r="K196"/>
  <c r="I196"/>
  <c r="G196"/>
  <c r="K195"/>
  <c r="I195"/>
  <c r="G195"/>
  <c r="K194"/>
  <c r="I194"/>
  <c r="G194"/>
  <c r="K193"/>
  <c r="I193"/>
  <c r="G193"/>
  <c r="K192"/>
  <c r="I192"/>
  <c r="G192"/>
  <c r="K191"/>
  <c r="I191"/>
  <c r="G191"/>
  <c r="K190"/>
  <c r="I190"/>
  <c r="G190"/>
  <c r="K189"/>
  <c r="I189"/>
  <c r="G189"/>
  <c r="K188"/>
  <c r="I188"/>
  <c r="G188"/>
  <c r="K187"/>
  <c r="I187"/>
  <c r="G187"/>
  <c r="K186"/>
  <c r="I186"/>
  <c r="G186"/>
  <c r="K185"/>
  <c r="I185"/>
  <c r="G185"/>
  <c r="K184"/>
  <c r="I184"/>
  <c r="G184"/>
  <c r="K183"/>
  <c r="I183"/>
  <c r="G183"/>
  <c r="K182"/>
  <c r="I182"/>
  <c r="G182"/>
  <c r="K181"/>
  <c r="I181"/>
  <c r="G181"/>
  <c r="K180"/>
  <c r="I180"/>
  <c r="G180"/>
  <c r="K179"/>
  <c r="I179"/>
  <c r="G179"/>
  <c r="K178"/>
  <c r="I178"/>
  <c r="G178"/>
  <c r="K177"/>
  <c r="I177"/>
  <c r="G177"/>
  <c r="K176"/>
  <c r="I176"/>
  <c r="G176"/>
  <c r="K175"/>
  <c r="I175"/>
  <c r="G175"/>
  <c r="K174"/>
  <c r="I174"/>
  <c r="G174"/>
  <c r="K173"/>
  <c r="I173"/>
  <c r="G173"/>
  <c r="K172"/>
  <c r="I172"/>
  <c r="G172"/>
  <c r="K171"/>
  <c r="I171"/>
  <c r="G171"/>
  <c r="K170"/>
  <c r="I170"/>
  <c r="G170"/>
  <c r="K169"/>
  <c r="I169"/>
  <c r="G169"/>
  <c r="K168"/>
  <c r="I168"/>
  <c r="G168"/>
  <c r="K167"/>
  <c r="I167"/>
  <c r="G167"/>
  <c r="K166"/>
  <c r="I166"/>
  <c r="G166"/>
  <c r="K165"/>
  <c r="I165"/>
  <c r="G165"/>
  <c r="K164"/>
  <c r="I164"/>
  <c r="G164"/>
  <c r="K163"/>
  <c r="I163"/>
  <c r="G163"/>
  <c r="K162"/>
  <c r="I162"/>
  <c r="G162"/>
  <c r="K161"/>
  <c r="I161"/>
  <c r="G161"/>
  <c r="K160"/>
  <c r="I160"/>
  <c r="G160"/>
  <c r="K159"/>
  <c r="I159"/>
  <c r="G159"/>
  <c r="K158"/>
  <c r="I158"/>
  <c r="G158"/>
  <c r="K157"/>
  <c r="I157"/>
  <c r="G157"/>
  <c r="K156"/>
  <c r="I156"/>
  <c r="G156"/>
  <c r="K155"/>
  <c r="I155"/>
  <c r="G155"/>
  <c r="K154"/>
  <c r="I154"/>
  <c r="G154"/>
  <c r="K153"/>
  <c r="I153"/>
  <c r="G153"/>
  <c r="K152"/>
  <c r="I152"/>
  <c r="G152"/>
  <c r="K151"/>
  <c r="I151"/>
  <c r="G151"/>
  <c r="K150"/>
  <c r="I150"/>
  <c r="G150"/>
  <c r="K149"/>
  <c r="I149"/>
  <c r="G149"/>
  <c r="K148"/>
  <c r="I148"/>
  <c r="G148"/>
  <c r="K147"/>
  <c r="I147"/>
  <c r="G147"/>
  <c r="K146"/>
  <c r="I146"/>
  <c r="G146"/>
  <c r="K145"/>
  <c r="I145"/>
  <c r="G145"/>
  <c r="K144"/>
  <c r="I144"/>
  <c r="G144"/>
  <c r="K143"/>
  <c r="I143"/>
  <c r="G143"/>
  <c r="K142"/>
  <c r="I142"/>
  <c r="G142"/>
  <c r="K141"/>
  <c r="I141"/>
  <c r="G141"/>
  <c r="K140"/>
  <c r="I140"/>
  <c r="G140"/>
  <c r="K139"/>
  <c r="I139"/>
  <c r="G139"/>
  <c r="K138"/>
  <c r="I138"/>
  <c r="G138"/>
  <c r="K137"/>
  <c r="I137"/>
  <c r="G137"/>
  <c r="K136"/>
  <c r="I136"/>
  <c r="G136"/>
  <c r="K135"/>
  <c r="I135"/>
  <c r="G135"/>
  <c r="K134"/>
  <c r="I134"/>
  <c r="G134"/>
  <c r="K133"/>
  <c r="I133"/>
  <c r="G133"/>
  <c r="K132"/>
  <c r="I132"/>
  <c r="G132"/>
  <c r="K131"/>
  <c r="I131"/>
  <c r="G131"/>
  <c r="K130"/>
  <c r="I130"/>
  <c r="G130"/>
  <c r="K129"/>
  <c r="I129"/>
  <c r="G129"/>
  <c r="K128"/>
  <c r="I128"/>
  <c r="G128"/>
  <c r="K127"/>
  <c r="I127"/>
  <c r="G127"/>
  <c r="K126"/>
  <c r="I126"/>
  <c r="G126"/>
  <c r="K125"/>
  <c r="I125"/>
  <c r="G125"/>
  <c r="K124"/>
  <c r="I124"/>
  <c r="G124"/>
  <c r="K123"/>
  <c r="I123"/>
  <c r="G123"/>
  <c r="K122"/>
  <c r="I122"/>
  <c r="G122"/>
  <c r="K121"/>
  <c r="I121"/>
  <c r="G121"/>
  <c r="K120"/>
  <c r="I120"/>
  <c r="G120"/>
  <c r="K119"/>
  <c r="I119"/>
  <c r="G119"/>
  <c r="K118"/>
  <c r="I118"/>
  <c r="G118"/>
  <c r="K117"/>
  <c r="I117"/>
  <c r="G117"/>
  <c r="K116"/>
  <c r="I116"/>
  <c r="G116"/>
  <c r="K115"/>
  <c r="I115"/>
  <c r="G115"/>
  <c r="K114"/>
  <c r="I114"/>
  <c r="G114"/>
  <c r="K113"/>
  <c r="I113"/>
  <c r="G113"/>
  <c r="K112"/>
  <c r="I112"/>
  <c r="G112"/>
  <c r="K111"/>
  <c r="I111"/>
  <c r="G111"/>
  <c r="K110"/>
  <c r="I110"/>
  <c r="G110"/>
  <c r="K109"/>
  <c r="I109"/>
  <c r="G109"/>
  <c r="K108"/>
  <c r="I108"/>
  <c r="G108"/>
  <c r="K107"/>
  <c r="I107"/>
  <c r="G107"/>
  <c r="K106"/>
  <c r="I106"/>
  <c r="G106"/>
  <c r="K105"/>
  <c r="I105"/>
  <c r="G105"/>
  <c r="K104"/>
  <c r="I104"/>
  <c r="G104"/>
  <c r="K103"/>
  <c r="I103"/>
  <c r="G103"/>
  <c r="K102"/>
  <c r="I102"/>
  <c r="G102"/>
  <c r="K101"/>
  <c r="I101"/>
  <c r="G101"/>
  <c r="K100"/>
  <c r="I100"/>
  <c r="G100"/>
  <c r="K99"/>
  <c r="I99"/>
  <c r="G99"/>
  <c r="K98"/>
  <c r="I98"/>
  <c r="G98"/>
  <c r="K97"/>
  <c r="I97"/>
  <c r="G97"/>
  <c r="K96"/>
  <c r="I96"/>
  <c r="G96"/>
  <c r="K95"/>
  <c r="I95"/>
  <c r="G95"/>
  <c r="K94"/>
  <c r="I94"/>
  <c r="G94"/>
  <c r="K93"/>
  <c r="I93"/>
  <c r="G93"/>
  <c r="K92"/>
  <c r="I92"/>
  <c r="G92"/>
  <c r="K91"/>
  <c r="I91"/>
  <c r="G91"/>
  <c r="K90"/>
  <c r="I90"/>
  <c r="G90"/>
  <c r="K89"/>
  <c r="I89"/>
  <c r="G89"/>
  <c r="K88"/>
  <c r="I88"/>
  <c r="G88"/>
  <c r="K87"/>
  <c r="I87"/>
  <c r="G87"/>
  <c r="K86"/>
  <c r="I86"/>
  <c r="G86"/>
  <c r="K85"/>
  <c r="I85"/>
  <c r="G85"/>
  <c r="K84"/>
  <c r="I84"/>
  <c r="G84"/>
  <c r="K83"/>
  <c r="I83"/>
  <c r="G83"/>
  <c r="K82"/>
  <c r="I82"/>
  <c r="G82"/>
  <c r="K81"/>
  <c r="I81"/>
  <c r="G81"/>
  <c r="K80"/>
  <c r="I80"/>
  <c r="G80"/>
  <c r="K79"/>
  <c r="I79"/>
  <c r="G79"/>
  <c r="K78"/>
  <c r="I78"/>
  <c r="G78"/>
  <c r="K77"/>
  <c r="I77"/>
  <c r="G77"/>
  <c r="K76"/>
  <c r="I76"/>
  <c r="G76"/>
  <c r="K75"/>
  <c r="I75"/>
  <c r="G75"/>
  <c r="K74"/>
  <c r="I74"/>
  <c r="G74"/>
  <c r="K73"/>
  <c r="I73"/>
  <c r="G73"/>
  <c r="K72"/>
  <c r="I72"/>
  <c r="G72"/>
  <c r="K71"/>
  <c r="I71"/>
  <c r="G71"/>
  <c r="K70"/>
  <c r="I70"/>
  <c r="G70"/>
  <c r="K69"/>
  <c r="I69"/>
  <c r="G69"/>
  <c r="K68"/>
  <c r="I68"/>
  <c r="G68"/>
  <c r="K67"/>
  <c r="I67"/>
  <c r="G67"/>
  <c r="K66"/>
  <c r="I66"/>
  <c r="G66"/>
  <c r="K65"/>
  <c r="I65"/>
  <c r="G65"/>
  <c r="K64"/>
  <c r="I64"/>
  <c r="G64"/>
  <c r="K63"/>
  <c r="I63"/>
  <c r="G63"/>
  <c r="K62"/>
  <c r="I62"/>
  <c r="G62"/>
  <c r="K61"/>
  <c r="I61"/>
  <c r="G61"/>
  <c r="K60"/>
  <c r="I60"/>
  <c r="G60"/>
  <c r="K59"/>
  <c r="I59"/>
  <c r="G59"/>
  <c r="K58"/>
  <c r="I58"/>
  <c r="G58"/>
  <c r="K57"/>
  <c r="I57"/>
  <c r="G57"/>
  <c r="K56"/>
  <c r="I56"/>
  <c r="G56"/>
  <c r="K55"/>
  <c r="I55"/>
  <c r="G55"/>
  <c r="K54"/>
  <c r="I54"/>
  <c r="G54"/>
  <c r="K53"/>
  <c r="I53"/>
  <c r="G53"/>
  <c r="K52"/>
  <c r="I52"/>
  <c r="G52"/>
  <c r="K51"/>
  <c r="I51"/>
  <c r="G51"/>
  <c r="K50"/>
  <c r="I50"/>
  <c r="G50"/>
  <c r="K49"/>
  <c r="I49"/>
  <c r="G49"/>
  <c r="K48"/>
  <c r="I48"/>
  <c r="G48"/>
  <c r="K47"/>
  <c r="I47"/>
  <c r="G47"/>
  <c r="K46"/>
  <c r="I46"/>
  <c r="G46"/>
  <c r="K45"/>
  <c r="I45"/>
  <c r="G45"/>
  <c r="K44"/>
  <c r="I44"/>
  <c r="G44"/>
  <c r="K43"/>
  <c r="I43"/>
  <c r="G43"/>
  <c r="K42"/>
  <c r="I42"/>
  <c r="G42"/>
  <c r="K41"/>
  <c r="I41"/>
  <c r="G41"/>
  <c r="K40"/>
  <c r="I40"/>
  <c r="G40"/>
  <c r="K39"/>
  <c r="I39"/>
  <c r="G39"/>
  <c r="K38"/>
  <c r="I38"/>
  <c r="G38"/>
  <c r="K37"/>
  <c r="I37"/>
  <c r="G37"/>
  <c r="K36"/>
  <c r="I36"/>
  <c r="G36"/>
  <c r="K35"/>
  <c r="I35"/>
  <c r="G35"/>
  <c r="K34"/>
  <c r="I34"/>
  <c r="G34"/>
  <c r="K33"/>
  <c r="I33"/>
  <c r="G33"/>
  <c r="K32"/>
  <c r="I32"/>
  <c r="G32"/>
  <c r="K31"/>
  <c r="I31"/>
  <c r="G31"/>
  <c r="K30"/>
  <c r="I30"/>
  <c r="G30"/>
  <c r="K29"/>
  <c r="I29"/>
  <c r="G29"/>
  <c r="K28"/>
  <c r="I28"/>
  <c r="G28"/>
  <c r="K27"/>
  <c r="I27"/>
  <c r="G27"/>
  <c r="K26"/>
  <c r="I26"/>
  <c r="G26"/>
  <c r="K25"/>
  <c r="I25"/>
  <c r="G25"/>
  <c r="K24"/>
  <c r="I24"/>
  <c r="G24"/>
  <c r="K23"/>
  <c r="I23"/>
  <c r="G23"/>
  <c r="K22"/>
  <c r="I22"/>
  <c r="G22"/>
  <c r="K21"/>
  <c r="I21"/>
  <c r="G21"/>
  <c r="K20"/>
  <c r="I20"/>
  <c r="G20"/>
  <c r="K19"/>
  <c r="I19"/>
  <c r="G19"/>
  <c r="K18"/>
  <c r="I18"/>
  <c r="G18"/>
  <c r="K17"/>
  <c r="I17"/>
  <c r="G17"/>
  <c r="K16"/>
  <c r="I16"/>
  <c r="G16"/>
  <c r="K15"/>
  <c r="I15"/>
  <c r="G15"/>
  <c r="K14"/>
  <c r="I14"/>
  <c r="G14"/>
  <c r="K13"/>
  <c r="I13"/>
  <c r="G13"/>
  <c r="K12"/>
  <c r="I12"/>
  <c r="G12"/>
  <c r="K11"/>
  <c r="I11"/>
  <c r="G11"/>
  <c r="K10"/>
  <c r="I10"/>
  <c r="G10"/>
  <c r="K9"/>
  <c r="I9"/>
  <c r="G9"/>
  <c r="K8"/>
  <c r="I8"/>
  <c r="G8"/>
  <c r="K7"/>
  <c r="I7"/>
  <c r="G7"/>
  <c r="K6"/>
  <c r="I6"/>
  <c r="G6"/>
  <c r="K5"/>
  <c r="I5"/>
  <c r="G5"/>
  <c r="K4"/>
  <c r="I4"/>
  <c r="G4"/>
  <c r="K3"/>
  <c r="J3"/>
  <c r="J4" s="1"/>
  <c r="J5" s="1"/>
  <c r="J6" s="1"/>
  <c r="J7" s="1"/>
  <c r="J8" s="1"/>
  <c r="J9" s="1"/>
  <c r="J10" s="1"/>
  <c r="J11" s="1"/>
  <c r="J12" s="1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J58" s="1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J105" s="1"/>
  <c r="J106" s="1"/>
  <c r="J107" s="1"/>
  <c r="J108" s="1"/>
  <c r="J109" s="1"/>
  <c r="J110" s="1"/>
  <c r="J111" s="1"/>
  <c r="J112" s="1"/>
  <c r="J113" s="1"/>
  <c r="J114" s="1"/>
  <c r="J115" s="1"/>
  <c r="J116" s="1"/>
  <c r="J117" s="1"/>
  <c r="J118" s="1"/>
  <c r="J119" s="1"/>
  <c r="J120" s="1"/>
  <c r="J121" s="1"/>
  <c r="J122" s="1"/>
  <c r="J123" s="1"/>
  <c r="J124" s="1"/>
  <c r="J125" s="1"/>
  <c r="J126" s="1"/>
  <c r="J127" s="1"/>
  <c r="J128" s="1"/>
  <c r="J129" s="1"/>
  <c r="J130" s="1"/>
  <c r="J131" s="1"/>
  <c r="J132" s="1"/>
  <c r="J133" s="1"/>
  <c r="J134" s="1"/>
  <c r="J135" s="1"/>
  <c r="J136" s="1"/>
  <c r="J137" s="1"/>
  <c r="J138" s="1"/>
  <c r="J139" s="1"/>
  <c r="J140" s="1"/>
  <c r="J141" s="1"/>
  <c r="J142" s="1"/>
  <c r="J143" s="1"/>
  <c r="J144" s="1"/>
  <c r="J145" s="1"/>
  <c r="J146" s="1"/>
  <c r="J147" s="1"/>
  <c r="J148" s="1"/>
  <c r="J149" s="1"/>
  <c r="J150" s="1"/>
  <c r="J151" s="1"/>
  <c r="J152" s="1"/>
  <c r="J153" s="1"/>
  <c r="J154" s="1"/>
  <c r="J155" s="1"/>
  <c r="J156" s="1"/>
  <c r="J157" s="1"/>
  <c r="J158" s="1"/>
  <c r="J159" s="1"/>
  <c r="J160" s="1"/>
  <c r="J161" s="1"/>
  <c r="J162" s="1"/>
  <c r="J163" s="1"/>
  <c r="J164" s="1"/>
  <c r="J165" s="1"/>
  <c r="J166" s="1"/>
  <c r="J167" s="1"/>
  <c r="J168" s="1"/>
  <c r="J169" s="1"/>
  <c r="J170" s="1"/>
  <c r="J171" s="1"/>
  <c r="J172" s="1"/>
  <c r="J173" s="1"/>
  <c r="J174" s="1"/>
  <c r="J175" s="1"/>
  <c r="J176" s="1"/>
  <c r="J177" s="1"/>
  <c r="J178" s="1"/>
  <c r="J179" s="1"/>
  <c r="J180" s="1"/>
  <c r="J181" s="1"/>
  <c r="J182" s="1"/>
  <c r="J183" s="1"/>
  <c r="J184" s="1"/>
  <c r="J185" s="1"/>
  <c r="J186" s="1"/>
  <c r="J187" s="1"/>
  <c r="J188" s="1"/>
  <c r="J189" s="1"/>
  <c r="J190" s="1"/>
  <c r="J191" s="1"/>
  <c r="J192" s="1"/>
  <c r="J193" s="1"/>
  <c r="J194" s="1"/>
  <c r="J195" s="1"/>
  <c r="J196" s="1"/>
  <c r="J197" s="1"/>
  <c r="J198" s="1"/>
  <c r="J199" s="1"/>
  <c r="J200" s="1"/>
  <c r="J201" s="1"/>
  <c r="J202" s="1"/>
  <c r="J203" s="1"/>
  <c r="J204" s="1"/>
  <c r="J205" s="1"/>
  <c r="J206" s="1"/>
  <c r="J207" s="1"/>
  <c r="J208" s="1"/>
  <c r="J209" s="1"/>
  <c r="J210" s="1"/>
  <c r="J211" s="1"/>
  <c r="J212" s="1"/>
  <c r="J213" s="1"/>
  <c r="J214" s="1"/>
  <c r="J215" s="1"/>
  <c r="J216" s="1"/>
  <c r="J217" s="1"/>
  <c r="J218" s="1"/>
  <c r="J219" s="1"/>
  <c r="J220" s="1"/>
  <c r="J221" s="1"/>
  <c r="J222" s="1"/>
  <c r="J223" s="1"/>
  <c r="J224" s="1"/>
  <c r="J225" s="1"/>
  <c r="J226" s="1"/>
  <c r="J227" s="1"/>
  <c r="J228" s="1"/>
  <c r="J229" s="1"/>
  <c r="J230" s="1"/>
  <c r="J231" s="1"/>
  <c r="J232" s="1"/>
  <c r="J233" s="1"/>
  <c r="J234" s="1"/>
  <c r="J235" s="1"/>
  <c r="J236" s="1"/>
  <c r="J237" s="1"/>
  <c r="J238" s="1"/>
  <c r="J239" s="1"/>
  <c r="J240" s="1"/>
  <c r="J241" s="1"/>
  <c r="J242" s="1"/>
  <c r="J243" s="1"/>
  <c r="J244" s="1"/>
  <c r="J245" s="1"/>
  <c r="J246" s="1"/>
  <c r="J247" s="1"/>
  <c r="J248" s="1"/>
  <c r="J249" s="1"/>
  <c r="J250" s="1"/>
  <c r="J251" s="1"/>
  <c r="J252" s="1"/>
  <c r="J253" s="1"/>
  <c r="J254" s="1"/>
  <c r="J255" s="1"/>
  <c r="J256" s="1"/>
  <c r="J257" s="1"/>
  <c r="J258" s="1"/>
  <c r="J259" s="1"/>
  <c r="J260" s="1"/>
  <c r="J261" s="1"/>
  <c r="J262" s="1"/>
  <c r="J263" s="1"/>
  <c r="J264" s="1"/>
  <c r="J265" s="1"/>
  <c r="J266" s="1"/>
  <c r="J267" s="1"/>
  <c r="J268" s="1"/>
  <c r="J269" s="1"/>
  <c r="J270" s="1"/>
  <c r="J271" s="1"/>
  <c r="J272" s="1"/>
  <c r="J273" s="1"/>
  <c r="J274" s="1"/>
  <c r="J275" s="1"/>
  <c r="J276" s="1"/>
  <c r="J277" s="1"/>
  <c r="J278" s="1"/>
  <c r="J279" s="1"/>
  <c r="J280" s="1"/>
  <c r="J281" s="1"/>
  <c r="J282" s="1"/>
  <c r="J283" s="1"/>
  <c r="J284" s="1"/>
  <c r="J285" s="1"/>
  <c r="J286" s="1"/>
  <c r="J287" s="1"/>
  <c r="J288" s="1"/>
  <c r="J289" s="1"/>
  <c r="J290" s="1"/>
  <c r="J291" s="1"/>
  <c r="J292" s="1"/>
  <c r="J293" s="1"/>
  <c r="J294" s="1"/>
  <c r="J295" s="1"/>
  <c r="J296" s="1"/>
  <c r="J297" s="1"/>
  <c r="J298" s="1"/>
  <c r="J299" s="1"/>
  <c r="J300" s="1"/>
  <c r="J301" s="1"/>
  <c r="J302" s="1"/>
  <c r="J303" s="1"/>
  <c r="J304" s="1"/>
  <c r="J305" s="1"/>
  <c r="J306" s="1"/>
  <c r="J307" s="1"/>
  <c r="J308" s="1"/>
  <c r="J309" s="1"/>
  <c r="J310" s="1"/>
  <c r="J311" s="1"/>
  <c r="J312" s="1"/>
  <c r="J313" s="1"/>
  <c r="J314" s="1"/>
  <c r="J315" s="1"/>
  <c r="J316" s="1"/>
  <c r="J317" s="1"/>
  <c r="J318" s="1"/>
  <c r="J319" s="1"/>
  <c r="J320" s="1"/>
  <c r="J321" s="1"/>
  <c r="J322" s="1"/>
  <c r="J323" s="1"/>
  <c r="J324" s="1"/>
  <c r="J325" s="1"/>
  <c r="J326" s="1"/>
  <c r="J327" s="1"/>
  <c r="J328" s="1"/>
  <c r="J329" s="1"/>
  <c r="J330" s="1"/>
  <c r="J331" s="1"/>
  <c r="J332" s="1"/>
  <c r="J333" s="1"/>
  <c r="J334" s="1"/>
  <c r="J335" s="1"/>
  <c r="J336" s="1"/>
  <c r="J337" s="1"/>
  <c r="J338" s="1"/>
  <c r="J339" s="1"/>
  <c r="J340" s="1"/>
  <c r="J341" s="1"/>
  <c r="J342" s="1"/>
  <c r="J343" s="1"/>
  <c r="J344" s="1"/>
  <c r="J345" s="1"/>
  <c r="J346" s="1"/>
  <c r="J347" s="1"/>
  <c r="J348" s="1"/>
  <c r="J349" s="1"/>
  <c r="J350" s="1"/>
  <c r="J351" s="1"/>
  <c r="J352" s="1"/>
  <c r="J353" s="1"/>
  <c r="J354" s="1"/>
  <c r="J355" s="1"/>
  <c r="J356" s="1"/>
  <c r="J357" s="1"/>
  <c r="J358" s="1"/>
  <c r="J359" s="1"/>
  <c r="J360" s="1"/>
  <c r="J361" s="1"/>
  <c r="J362" s="1"/>
  <c r="J363" s="1"/>
  <c r="J364" s="1"/>
  <c r="J365" s="1"/>
  <c r="J366" s="1"/>
  <c r="J367" s="1"/>
  <c r="J368" s="1"/>
  <c r="J369" s="1"/>
  <c r="J370" s="1"/>
  <c r="J371" s="1"/>
  <c r="J372" s="1"/>
  <c r="J373" s="1"/>
  <c r="J374" s="1"/>
  <c r="J375" s="1"/>
  <c r="J376" s="1"/>
  <c r="J377" s="1"/>
  <c r="J378" s="1"/>
  <c r="J379" s="1"/>
  <c r="J380" s="1"/>
  <c r="J381" s="1"/>
  <c r="J382" s="1"/>
  <c r="J383" s="1"/>
  <c r="J384" s="1"/>
  <c r="J385" s="1"/>
  <c r="J386" s="1"/>
  <c r="J387" s="1"/>
  <c r="J388" s="1"/>
  <c r="J389" s="1"/>
  <c r="J390" s="1"/>
  <c r="J391" s="1"/>
  <c r="J392" s="1"/>
  <c r="J393" s="1"/>
  <c r="J394" s="1"/>
  <c r="J395" s="1"/>
  <c r="J396" s="1"/>
  <c r="J397" s="1"/>
  <c r="J398" s="1"/>
  <c r="J399" s="1"/>
  <c r="J400" s="1"/>
  <c r="J401" s="1"/>
  <c r="J402" s="1"/>
  <c r="J403" s="1"/>
  <c r="J404" s="1"/>
  <c r="J405" s="1"/>
  <c r="J406" s="1"/>
  <c r="I3"/>
  <c r="G3"/>
  <c r="E3"/>
  <c r="E4" s="1"/>
  <c r="E5" s="1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1" s="1"/>
  <c r="E102" s="1"/>
  <c r="E103" s="1"/>
  <c r="E104" s="1"/>
  <c r="E105" s="1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E202" s="1"/>
  <c r="E203" s="1"/>
  <c r="E204" s="1"/>
  <c r="E205" s="1"/>
  <c r="E206" s="1"/>
  <c r="E207" s="1"/>
  <c r="E208" s="1"/>
  <c r="E209" s="1"/>
  <c r="E210" s="1"/>
  <c r="E211" s="1"/>
  <c r="E212" s="1"/>
  <c r="E213" s="1"/>
  <c r="E214" s="1"/>
  <c r="E215" s="1"/>
  <c r="E216" s="1"/>
  <c r="E217" s="1"/>
  <c r="E218" s="1"/>
  <c r="E219" s="1"/>
  <c r="E220" s="1"/>
  <c r="E221" s="1"/>
  <c r="E222" s="1"/>
  <c r="E223" s="1"/>
  <c r="E224" s="1"/>
  <c r="E225" s="1"/>
  <c r="E226" s="1"/>
  <c r="E227" s="1"/>
  <c r="E228" s="1"/>
  <c r="E229" s="1"/>
  <c r="E230" s="1"/>
  <c r="E231" s="1"/>
  <c r="E232" s="1"/>
  <c r="E233" s="1"/>
  <c r="E234" s="1"/>
  <c r="E235" s="1"/>
  <c r="E236" s="1"/>
  <c r="E237" s="1"/>
  <c r="E238" s="1"/>
  <c r="E239" s="1"/>
  <c r="E240" s="1"/>
  <c r="E241" s="1"/>
  <c r="E242" s="1"/>
  <c r="E243" s="1"/>
  <c r="E244" s="1"/>
  <c r="E245" s="1"/>
  <c r="E246" s="1"/>
  <c r="E247" s="1"/>
  <c r="E248" s="1"/>
  <c r="E249" s="1"/>
  <c r="E250" s="1"/>
  <c r="E251" s="1"/>
  <c r="E252" s="1"/>
  <c r="E253" s="1"/>
  <c r="E254" s="1"/>
  <c r="E255" s="1"/>
  <c r="E256" s="1"/>
  <c r="E257" s="1"/>
  <c r="E258" s="1"/>
  <c r="E259" s="1"/>
  <c r="E260" s="1"/>
  <c r="E261" s="1"/>
  <c r="E262" s="1"/>
  <c r="E263" s="1"/>
  <c r="E264" s="1"/>
  <c r="E265" s="1"/>
  <c r="E266" s="1"/>
  <c r="E267" s="1"/>
  <c r="E268" s="1"/>
  <c r="E269" s="1"/>
  <c r="E270" s="1"/>
  <c r="E271" s="1"/>
  <c r="E272" s="1"/>
  <c r="E273" s="1"/>
  <c r="E274" s="1"/>
  <c r="E275" s="1"/>
  <c r="E276" s="1"/>
  <c r="E277" s="1"/>
  <c r="E278" s="1"/>
  <c r="E279" s="1"/>
  <c r="E280" s="1"/>
  <c r="E281" s="1"/>
  <c r="E282" s="1"/>
  <c r="E283" s="1"/>
  <c r="E284" s="1"/>
  <c r="E285" s="1"/>
  <c r="E286" s="1"/>
  <c r="E287" s="1"/>
  <c r="E288" s="1"/>
  <c r="E289" s="1"/>
  <c r="E290" s="1"/>
  <c r="E291" s="1"/>
  <c r="E292" s="1"/>
  <c r="E293" s="1"/>
  <c r="E294" s="1"/>
  <c r="E295" s="1"/>
  <c r="E296" s="1"/>
  <c r="E297" s="1"/>
  <c r="E298" s="1"/>
  <c r="E299" s="1"/>
  <c r="E300" s="1"/>
  <c r="E301" s="1"/>
  <c r="E302" s="1"/>
  <c r="E303" s="1"/>
  <c r="E304" s="1"/>
  <c r="E305" s="1"/>
  <c r="E306" s="1"/>
  <c r="E307" s="1"/>
  <c r="E308" s="1"/>
  <c r="E309" s="1"/>
  <c r="E310" s="1"/>
  <c r="E311" s="1"/>
  <c r="E312" s="1"/>
  <c r="E313" s="1"/>
  <c r="E314" s="1"/>
  <c r="E315" s="1"/>
  <c r="E316" s="1"/>
  <c r="E317" s="1"/>
  <c r="E318" s="1"/>
  <c r="E319" s="1"/>
  <c r="E320" s="1"/>
  <c r="E321" s="1"/>
  <c r="E322" s="1"/>
  <c r="E323" s="1"/>
  <c r="E324" s="1"/>
  <c r="E325" s="1"/>
  <c r="E326" s="1"/>
  <c r="E327" s="1"/>
  <c r="E328" s="1"/>
  <c r="E329" s="1"/>
  <c r="E330" s="1"/>
  <c r="E331" s="1"/>
  <c r="E332" s="1"/>
  <c r="E333" s="1"/>
  <c r="E334" s="1"/>
  <c r="E335" s="1"/>
  <c r="E336" s="1"/>
  <c r="E337" s="1"/>
  <c r="E338" s="1"/>
  <c r="E339" s="1"/>
  <c r="E340" s="1"/>
  <c r="E341" s="1"/>
  <c r="E342" s="1"/>
  <c r="E343" s="1"/>
  <c r="E344" s="1"/>
  <c r="E345" s="1"/>
  <c r="E346" s="1"/>
  <c r="E347" s="1"/>
  <c r="E348" s="1"/>
  <c r="E349" s="1"/>
  <c r="E350" s="1"/>
  <c r="E351" s="1"/>
  <c r="E352" s="1"/>
  <c r="E353" s="1"/>
  <c r="E354" s="1"/>
  <c r="E355" s="1"/>
  <c r="E356" s="1"/>
  <c r="E357" s="1"/>
  <c r="E358" s="1"/>
  <c r="E359" s="1"/>
  <c r="E360" s="1"/>
  <c r="E361" s="1"/>
  <c r="E362" s="1"/>
  <c r="E363" s="1"/>
  <c r="E364" s="1"/>
  <c r="E365" s="1"/>
  <c r="E366" s="1"/>
  <c r="E367" s="1"/>
  <c r="E368" s="1"/>
  <c r="E369" s="1"/>
  <c r="E370" s="1"/>
  <c r="E371" s="1"/>
  <c r="E372" s="1"/>
  <c r="E373" s="1"/>
  <c r="E374" s="1"/>
  <c r="E375" s="1"/>
  <c r="E376" s="1"/>
  <c r="E377" s="1"/>
  <c r="E378" s="1"/>
  <c r="E379" s="1"/>
  <c r="E380" s="1"/>
  <c r="E381" s="1"/>
  <c r="E382" s="1"/>
  <c r="E383" s="1"/>
  <c r="E384" s="1"/>
  <c r="E385" s="1"/>
  <c r="E386" s="1"/>
  <c r="E387" s="1"/>
  <c r="E388" s="1"/>
  <c r="E389" s="1"/>
  <c r="E390" s="1"/>
  <c r="E391" s="1"/>
  <c r="E392" s="1"/>
  <c r="E393" s="1"/>
  <c r="E394" s="1"/>
  <c r="E395" s="1"/>
  <c r="E396" s="1"/>
  <c r="E397" s="1"/>
  <c r="E398" s="1"/>
  <c r="E399" s="1"/>
  <c r="E400" s="1"/>
  <c r="E401" s="1"/>
  <c r="E402" s="1"/>
  <c r="E403" s="1"/>
  <c r="E404" s="1"/>
  <c r="E405" s="1"/>
  <c r="E406" s="1"/>
  <c r="D3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C3"/>
  <c r="C4" s="1"/>
  <c r="A3"/>
  <c r="A4" s="1"/>
  <c r="AK22" i="18" l="1"/>
  <c r="X7"/>
  <c r="N3" i="17"/>
  <c r="N6"/>
  <c r="N10"/>
  <c r="N7"/>
  <c r="N9"/>
  <c r="C5"/>
  <c r="M4"/>
  <c r="N4"/>
  <c r="A5"/>
  <c r="B4"/>
  <c r="L4" s="1"/>
  <c r="N5"/>
  <c r="B3"/>
  <c r="L3" s="1"/>
  <c r="M3"/>
  <c r="AD16" i="1"/>
  <c r="AD15"/>
  <c r="U16"/>
  <c r="U15"/>
  <c r="U14"/>
  <c r="AK23" i="18" l="1"/>
  <c r="X8"/>
  <c r="O3" i="17"/>
  <c r="P3" s="1"/>
  <c r="Y2" i="18" s="1"/>
  <c r="O4" i="17"/>
  <c r="P4" s="1"/>
  <c r="Y3" i="18" s="1"/>
  <c r="N11" i="17"/>
  <c r="N8"/>
  <c r="A6"/>
  <c r="B5"/>
  <c r="L5" s="1"/>
  <c r="C6"/>
  <c r="M5"/>
  <c r="V16" i="1"/>
  <c r="V15"/>
  <c r="B138" i="10"/>
  <c r="G138"/>
  <c r="N139"/>
  <c r="C140" s="1"/>
  <c r="B140"/>
  <c r="B141"/>
  <c r="B142"/>
  <c r="B143"/>
  <c r="B144"/>
  <c r="B145"/>
  <c r="B146"/>
  <c r="B147"/>
  <c r="B148"/>
  <c r="B149"/>
  <c r="B150"/>
  <c r="M117"/>
  <c r="M118"/>
  <c r="M119"/>
  <c r="M120"/>
  <c r="M121"/>
  <c r="H22" i="15"/>
  <c r="K22"/>
  <c r="H24"/>
  <c r="I24"/>
  <c r="H25"/>
  <c r="I25"/>
  <c r="H26"/>
  <c r="I26"/>
  <c r="I28"/>
  <c r="I30"/>
  <c r="I31"/>
  <c r="G15" i="11"/>
  <c r="I15"/>
  <c r="M15" s="1"/>
  <c r="I3"/>
  <c r="G5"/>
  <c r="K15"/>
  <c r="K4"/>
  <c r="W23" i="1"/>
  <c r="AK24" i="18" l="1"/>
  <c r="X9"/>
  <c r="C150" i="10"/>
  <c r="D150" s="1"/>
  <c r="C149"/>
  <c r="D149" s="1"/>
  <c r="C148"/>
  <c r="D148" s="1"/>
  <c r="C147"/>
  <c r="D147" s="1"/>
  <c r="C146"/>
  <c r="D146" s="1"/>
  <c r="C145"/>
  <c r="D145" s="1"/>
  <c r="C144"/>
  <c r="D144" s="1"/>
  <c r="C143"/>
  <c r="D143" s="1"/>
  <c r="C142"/>
  <c r="D142" s="1"/>
  <c r="C141"/>
  <c r="D141" s="1"/>
  <c r="D140"/>
  <c r="M6" i="17"/>
  <c r="C7"/>
  <c r="B6"/>
  <c r="L6" s="1"/>
  <c r="A7"/>
  <c r="N12"/>
  <c r="O5"/>
  <c r="P5" s="1"/>
  <c r="N15" i="11"/>
  <c r="O15"/>
  <c r="AK25" i="18" l="1"/>
  <c r="X10"/>
  <c r="B7" i="17"/>
  <c r="L7" s="1"/>
  <c r="A8"/>
  <c r="C8"/>
  <c r="M7"/>
  <c r="Y4" i="18"/>
  <c r="AA4" s="1"/>
  <c r="AL512" s="1"/>
  <c r="O6" i="17"/>
  <c r="P6" s="1"/>
  <c r="Y5" i="18" s="1"/>
  <c r="N13" i="17"/>
  <c r="P15" i="11"/>
  <c r="AK26" i="18" l="1"/>
  <c r="X11"/>
  <c r="O7" i="17"/>
  <c r="P7" s="1"/>
  <c r="Y6" i="18" s="1"/>
  <c r="B8" i="17"/>
  <c r="L8" s="1"/>
  <c r="A9"/>
  <c r="C9"/>
  <c r="M8"/>
  <c r="N14"/>
  <c r="I37" i="1"/>
  <c r="AK27" i="18" l="1"/>
  <c r="X12"/>
  <c r="B9" i="17"/>
  <c r="L9" s="1"/>
  <c r="A10"/>
  <c r="C10"/>
  <c r="M9"/>
  <c r="O8"/>
  <c r="P8" s="1"/>
  <c r="Y7" i="18" s="1"/>
  <c r="Z7" s="1"/>
  <c r="AL414" s="1"/>
  <c r="AC2"/>
  <c r="AL712" s="1"/>
  <c r="AA2"/>
  <c r="AL510" s="1"/>
  <c r="AB2"/>
  <c r="AL611" s="1"/>
  <c r="Z2"/>
  <c r="AL409" s="1"/>
  <c r="AC4"/>
  <c r="AL714" s="1"/>
  <c r="AB4"/>
  <c r="AL613" s="1"/>
  <c r="Z4"/>
  <c r="AL411" s="1"/>
  <c r="AC6"/>
  <c r="AL716" s="1"/>
  <c r="AA6"/>
  <c r="AL514" s="1"/>
  <c r="AB6"/>
  <c r="AL615" s="1"/>
  <c r="Z6"/>
  <c r="AL413" s="1"/>
  <c r="AC3"/>
  <c r="AL713" s="1"/>
  <c r="AA3"/>
  <c r="AL511" s="1"/>
  <c r="AB3"/>
  <c r="AL612" s="1"/>
  <c r="Z3"/>
  <c r="AL410" s="1"/>
  <c r="AC5"/>
  <c r="AL715" s="1"/>
  <c r="AA5"/>
  <c r="AL513" s="1"/>
  <c r="AB5"/>
  <c r="AL614" s="1"/>
  <c r="Z5"/>
  <c r="AL412" s="1"/>
  <c r="N15" i="17"/>
  <c r="J58" i="1"/>
  <c r="H54"/>
  <c r="H12"/>
  <c r="H11"/>
  <c r="H10"/>
  <c r="I6"/>
  <c r="C2" i="20" s="1"/>
  <c r="I5" i="1"/>
  <c r="C1" i="20" s="1"/>
  <c r="I4" i="1"/>
  <c r="C61" i="16"/>
  <c r="D61" s="1"/>
  <c r="E61" s="1"/>
  <c r="F61" s="1"/>
  <c r="G61" s="1"/>
  <c r="H61" s="1"/>
  <c r="I61" s="1"/>
  <c r="J61" s="1"/>
  <c r="K61" s="1"/>
  <c r="L61" s="1"/>
  <c r="M61" s="1"/>
  <c r="N61" s="1"/>
  <c r="O61" s="1"/>
  <c r="P61" s="1"/>
  <c r="Q61" s="1"/>
  <c r="R61" s="1"/>
  <c r="S61" s="1"/>
  <c r="T61" s="1"/>
  <c r="U61" s="1"/>
  <c r="V61" s="1"/>
  <c r="W61" s="1"/>
  <c r="X61" s="1"/>
  <c r="Z61" s="1"/>
  <c r="B61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C18" i="1"/>
  <c r="D18"/>
  <c r="F18"/>
  <c r="G18"/>
  <c r="I18"/>
  <c r="J18"/>
  <c r="AB7" i="18" l="1"/>
  <c r="AL616" s="1"/>
  <c r="Q13" i="20"/>
  <c r="Y13"/>
  <c r="I13"/>
  <c r="A13"/>
  <c r="AP2" i="18"/>
  <c r="AK28"/>
  <c r="BK305"/>
  <c r="BK103"/>
  <c r="BK11"/>
  <c r="BK9"/>
  <c r="BK7"/>
  <c r="BK5"/>
  <c r="BK3"/>
  <c r="BD2"/>
  <c r="BK10"/>
  <c r="BK6"/>
  <c r="BK2"/>
  <c r="BK204"/>
  <c r="BK12"/>
  <c r="BK8"/>
  <c r="BK4"/>
  <c r="BD305"/>
  <c r="BD103"/>
  <c r="BD11"/>
  <c r="BD9"/>
  <c r="BD7"/>
  <c r="BD5"/>
  <c r="BD3"/>
  <c r="BD204"/>
  <c r="BD12"/>
  <c r="BD10"/>
  <c r="BD8"/>
  <c r="BD6"/>
  <c r="BD4"/>
  <c r="AW2"/>
  <c r="AW305"/>
  <c r="AW103"/>
  <c r="AW11"/>
  <c r="AW9"/>
  <c r="AW7"/>
  <c r="AW5"/>
  <c r="AW3"/>
  <c r="AP305"/>
  <c r="AP103"/>
  <c r="AW204"/>
  <c r="AW12"/>
  <c r="AW10"/>
  <c r="AW8"/>
  <c r="AW6"/>
  <c r="AW4"/>
  <c r="AP204"/>
  <c r="AP3"/>
  <c r="AP4"/>
  <c r="AP5"/>
  <c r="AP6"/>
  <c r="AP7"/>
  <c r="AP8"/>
  <c r="AP9"/>
  <c r="AP10"/>
  <c r="AP11"/>
  <c r="BI404"/>
  <c r="BI402"/>
  <c r="BI400"/>
  <c r="BI398"/>
  <c r="BI396"/>
  <c r="BI394"/>
  <c r="BI392"/>
  <c r="BI390"/>
  <c r="BI403"/>
  <c r="BI399"/>
  <c r="BI395"/>
  <c r="BI391"/>
  <c r="BI388"/>
  <c r="BI386"/>
  <c r="BI384"/>
  <c r="BI382"/>
  <c r="BI380"/>
  <c r="BI378"/>
  <c r="BI376"/>
  <c r="BI374"/>
  <c r="BI372"/>
  <c r="BI370"/>
  <c r="BI368"/>
  <c r="BI366"/>
  <c r="BI364"/>
  <c r="BI362"/>
  <c r="BI360"/>
  <c r="BI358"/>
  <c r="BI356"/>
  <c r="BI354"/>
  <c r="BI352"/>
  <c r="BI350"/>
  <c r="BI348"/>
  <c r="BI346"/>
  <c r="BI344"/>
  <c r="BI342"/>
  <c r="BI340"/>
  <c r="BI338"/>
  <c r="BI336"/>
  <c r="BI334"/>
  <c r="BI332"/>
  <c r="BI330"/>
  <c r="BI328"/>
  <c r="BI326"/>
  <c r="BI324"/>
  <c r="BI322"/>
  <c r="BI320"/>
  <c r="BI318"/>
  <c r="BI316"/>
  <c r="BI314"/>
  <c r="BI312"/>
  <c r="BI310"/>
  <c r="BI308"/>
  <c r="BI306"/>
  <c r="BI304"/>
  <c r="BI302"/>
  <c r="BI300"/>
  <c r="BI298"/>
  <c r="BI296"/>
  <c r="BI294"/>
  <c r="BI292"/>
  <c r="BI290"/>
  <c r="BI288"/>
  <c r="BI286"/>
  <c r="BI284"/>
  <c r="BI282"/>
  <c r="BI280"/>
  <c r="BI278"/>
  <c r="BI276"/>
  <c r="BI274"/>
  <c r="BI272"/>
  <c r="BI270"/>
  <c r="BI268"/>
  <c r="BI266"/>
  <c r="BI264"/>
  <c r="BI262"/>
  <c r="BI260"/>
  <c r="BI258"/>
  <c r="BI256"/>
  <c r="BI254"/>
  <c r="BI252"/>
  <c r="BI250"/>
  <c r="BI248"/>
  <c r="BI246"/>
  <c r="BI244"/>
  <c r="BI242"/>
  <c r="BI240"/>
  <c r="BI238"/>
  <c r="BI236"/>
  <c r="BI234"/>
  <c r="BI232"/>
  <c r="BI230"/>
  <c r="BI228"/>
  <c r="BI226"/>
  <c r="BI224"/>
  <c r="BI222"/>
  <c r="BI220"/>
  <c r="BI218"/>
  <c r="BI216"/>
  <c r="BI214"/>
  <c r="BI212"/>
  <c r="BI210"/>
  <c r="BI208"/>
  <c r="BI206"/>
  <c r="BI204"/>
  <c r="BI202"/>
  <c r="BI200"/>
  <c r="BI198"/>
  <c r="BI196"/>
  <c r="BI194"/>
  <c r="BI192"/>
  <c r="BI190"/>
  <c r="BI188"/>
  <c r="BI186"/>
  <c r="BI184"/>
  <c r="BI182"/>
  <c r="BI180"/>
  <c r="BI178"/>
  <c r="BI176"/>
  <c r="BI174"/>
  <c r="BI172"/>
  <c r="BI170"/>
  <c r="BI168"/>
  <c r="BI166"/>
  <c r="BI164"/>
  <c r="BI162"/>
  <c r="BI160"/>
  <c r="BI158"/>
  <c r="BI156"/>
  <c r="BI154"/>
  <c r="BI152"/>
  <c r="BI150"/>
  <c r="BI148"/>
  <c r="BI146"/>
  <c r="BI144"/>
  <c r="BI142"/>
  <c r="BI140"/>
  <c r="BI138"/>
  <c r="BI136"/>
  <c r="BI134"/>
  <c r="BI132"/>
  <c r="BI130"/>
  <c r="BI128"/>
  <c r="BI126"/>
  <c r="BI124"/>
  <c r="BI122"/>
  <c r="BI120"/>
  <c r="BI118"/>
  <c r="BI116"/>
  <c r="BI114"/>
  <c r="BI112"/>
  <c r="BI110"/>
  <c r="BI108"/>
  <c r="BI106"/>
  <c r="BI104"/>
  <c r="BI102"/>
  <c r="BI100"/>
  <c r="BI98"/>
  <c r="BI96"/>
  <c r="BI94"/>
  <c r="BI92"/>
  <c r="BI90"/>
  <c r="BI88"/>
  <c r="BI86"/>
  <c r="BI84"/>
  <c r="BI82"/>
  <c r="BI80"/>
  <c r="BI78"/>
  <c r="BI76"/>
  <c r="BI74"/>
  <c r="BI72"/>
  <c r="BI70"/>
  <c r="BI68"/>
  <c r="BI66"/>
  <c r="BI64"/>
  <c r="BI62"/>
  <c r="BI60"/>
  <c r="BI58"/>
  <c r="BI56"/>
  <c r="BI54"/>
  <c r="BI52"/>
  <c r="BI50"/>
  <c r="BI48"/>
  <c r="BI46"/>
  <c r="BI44"/>
  <c r="BI42"/>
  <c r="BI40"/>
  <c r="BI38"/>
  <c r="BI36"/>
  <c r="BI34"/>
  <c r="BI32"/>
  <c r="BI30"/>
  <c r="BI28"/>
  <c r="BI26"/>
  <c r="BI24"/>
  <c r="BI22"/>
  <c r="BI20"/>
  <c r="BI18"/>
  <c r="BI16"/>
  <c r="BI14"/>
  <c r="BI12"/>
  <c r="BI10"/>
  <c r="BI8"/>
  <c r="BI6"/>
  <c r="BI4"/>
  <c r="BI2"/>
  <c r="BI405"/>
  <c r="BI401"/>
  <c r="BI397"/>
  <c r="BI393"/>
  <c r="BI389"/>
  <c r="BI387"/>
  <c r="BI385"/>
  <c r="BI383"/>
  <c r="BI381"/>
  <c r="BI379"/>
  <c r="BI377"/>
  <c r="BI375"/>
  <c r="BI373"/>
  <c r="BI371"/>
  <c r="BI369"/>
  <c r="BI367"/>
  <c r="BI365"/>
  <c r="BI363"/>
  <c r="BI361"/>
  <c r="BI359"/>
  <c r="BI357"/>
  <c r="BI355"/>
  <c r="BI353"/>
  <c r="BI351"/>
  <c r="BI349"/>
  <c r="BI347"/>
  <c r="BI345"/>
  <c r="BI343"/>
  <c r="BI341"/>
  <c r="BI339"/>
  <c r="BI337"/>
  <c r="BI335"/>
  <c r="BI333"/>
  <c r="BI331"/>
  <c r="BI329"/>
  <c r="BI327"/>
  <c r="BI325"/>
  <c r="BI323"/>
  <c r="BI321"/>
  <c r="BI319"/>
  <c r="BI317"/>
  <c r="BI315"/>
  <c r="BI313"/>
  <c r="BI311"/>
  <c r="BI309"/>
  <c r="BI307"/>
  <c r="BI305"/>
  <c r="BI303"/>
  <c r="BI301"/>
  <c r="BI299"/>
  <c r="BI297"/>
  <c r="BI295"/>
  <c r="BI293"/>
  <c r="BI291"/>
  <c r="BI289"/>
  <c r="BI287"/>
  <c r="BI285"/>
  <c r="BI283"/>
  <c r="BI281"/>
  <c r="BI279"/>
  <c r="BI277"/>
  <c r="BI275"/>
  <c r="BI273"/>
  <c r="BI271"/>
  <c r="BI269"/>
  <c r="BI267"/>
  <c r="BI265"/>
  <c r="BI263"/>
  <c r="BI261"/>
  <c r="BI259"/>
  <c r="BI257"/>
  <c r="BI255"/>
  <c r="BI253"/>
  <c r="BI251"/>
  <c r="BI249"/>
  <c r="BI247"/>
  <c r="BI245"/>
  <c r="BI243"/>
  <c r="BI241"/>
  <c r="BI239"/>
  <c r="BI237"/>
  <c r="BI235"/>
  <c r="BI233"/>
  <c r="BI231"/>
  <c r="BI229"/>
  <c r="BI227"/>
  <c r="BI225"/>
  <c r="BI223"/>
  <c r="BI221"/>
  <c r="BI219"/>
  <c r="BI217"/>
  <c r="BI215"/>
  <c r="BI213"/>
  <c r="BI211"/>
  <c r="BI209"/>
  <c r="BI207"/>
  <c r="BI205"/>
  <c r="BI203"/>
  <c r="BI201"/>
  <c r="BI199"/>
  <c r="BI197"/>
  <c r="BI195"/>
  <c r="BI193"/>
  <c r="BI191"/>
  <c r="BI189"/>
  <c r="BI187"/>
  <c r="BI185"/>
  <c r="BI183"/>
  <c r="BI181"/>
  <c r="BI179"/>
  <c r="BI177"/>
  <c r="BI175"/>
  <c r="BI173"/>
  <c r="BI171"/>
  <c r="BI169"/>
  <c r="BI167"/>
  <c r="BI165"/>
  <c r="BI163"/>
  <c r="BI161"/>
  <c r="BI159"/>
  <c r="BI157"/>
  <c r="BI155"/>
  <c r="BI153"/>
  <c r="BI151"/>
  <c r="BI149"/>
  <c r="BI147"/>
  <c r="BI145"/>
  <c r="BI143"/>
  <c r="BI141"/>
  <c r="BI139"/>
  <c r="BI137"/>
  <c r="BI135"/>
  <c r="BI133"/>
  <c r="BI131"/>
  <c r="BI129"/>
  <c r="BI127"/>
  <c r="BI125"/>
  <c r="BI123"/>
  <c r="BI121"/>
  <c r="BI119"/>
  <c r="BI117"/>
  <c r="BI115"/>
  <c r="BI113"/>
  <c r="BI111"/>
  <c r="BI109"/>
  <c r="BI107"/>
  <c r="BI105"/>
  <c r="BI103"/>
  <c r="BI101"/>
  <c r="BI99"/>
  <c r="BI97"/>
  <c r="BI95"/>
  <c r="BI93"/>
  <c r="BI91"/>
  <c r="BI89"/>
  <c r="BI87"/>
  <c r="BI85"/>
  <c r="BI83"/>
  <c r="BI81"/>
  <c r="BI79"/>
  <c r="BI77"/>
  <c r="BI75"/>
  <c r="BI73"/>
  <c r="BI71"/>
  <c r="BI69"/>
  <c r="BI67"/>
  <c r="BI65"/>
  <c r="BI63"/>
  <c r="BI61"/>
  <c r="BI59"/>
  <c r="BI57"/>
  <c r="BI55"/>
  <c r="BI53"/>
  <c r="BI51"/>
  <c r="BI49"/>
  <c r="BI47"/>
  <c r="BI45"/>
  <c r="BI43"/>
  <c r="BI41"/>
  <c r="BI39"/>
  <c r="BI37"/>
  <c r="BI35"/>
  <c r="BI33"/>
  <c r="BI31"/>
  <c r="BI29"/>
  <c r="BI27"/>
  <c r="BI25"/>
  <c r="BI23"/>
  <c r="BI21"/>
  <c r="BI19"/>
  <c r="BI17"/>
  <c r="BI15"/>
  <c r="BI13"/>
  <c r="BI11"/>
  <c r="BI9"/>
  <c r="BI7"/>
  <c r="BI5"/>
  <c r="BI3"/>
  <c r="BB405"/>
  <c r="BB403"/>
  <c r="BB401"/>
  <c r="BB399"/>
  <c r="BB397"/>
  <c r="BB395"/>
  <c r="BB393"/>
  <c r="BB391"/>
  <c r="BB389"/>
  <c r="BB387"/>
  <c r="BB385"/>
  <c r="BB383"/>
  <c r="BB381"/>
  <c r="BB379"/>
  <c r="BB377"/>
  <c r="BB375"/>
  <c r="BB373"/>
  <c r="BB371"/>
  <c r="BB369"/>
  <c r="BB367"/>
  <c r="BB365"/>
  <c r="BB363"/>
  <c r="BB361"/>
  <c r="BB359"/>
  <c r="BB357"/>
  <c r="BB355"/>
  <c r="BB353"/>
  <c r="BB351"/>
  <c r="BB349"/>
  <c r="BB347"/>
  <c r="BB345"/>
  <c r="BB343"/>
  <c r="BB341"/>
  <c r="BB339"/>
  <c r="BB337"/>
  <c r="BB335"/>
  <c r="BB333"/>
  <c r="BB331"/>
  <c r="BB329"/>
  <c r="BB327"/>
  <c r="BB325"/>
  <c r="BB323"/>
  <c r="BB321"/>
  <c r="BB319"/>
  <c r="BB317"/>
  <c r="BB315"/>
  <c r="BB313"/>
  <c r="BB311"/>
  <c r="BB309"/>
  <c r="BB307"/>
  <c r="BB305"/>
  <c r="BB303"/>
  <c r="BB301"/>
  <c r="BB299"/>
  <c r="BB297"/>
  <c r="BB295"/>
  <c r="BB293"/>
  <c r="BB291"/>
  <c r="BB289"/>
  <c r="BB287"/>
  <c r="BB285"/>
  <c r="BB283"/>
  <c r="BB281"/>
  <c r="BB279"/>
  <c r="BB277"/>
  <c r="BB275"/>
  <c r="BB273"/>
  <c r="BB271"/>
  <c r="BB269"/>
  <c r="BB267"/>
  <c r="BB265"/>
  <c r="BB263"/>
  <c r="BB261"/>
  <c r="BB259"/>
  <c r="BB257"/>
  <c r="BB255"/>
  <c r="BB253"/>
  <c r="BB251"/>
  <c r="BB249"/>
  <c r="BB247"/>
  <c r="BB245"/>
  <c r="BB243"/>
  <c r="BB241"/>
  <c r="BB239"/>
  <c r="BB237"/>
  <c r="BB235"/>
  <c r="BB233"/>
  <c r="BB231"/>
  <c r="BB229"/>
  <c r="BB227"/>
  <c r="BB225"/>
  <c r="BB223"/>
  <c r="BB221"/>
  <c r="BB219"/>
  <c r="BB217"/>
  <c r="BB215"/>
  <c r="BB213"/>
  <c r="BB211"/>
  <c r="BB209"/>
  <c r="BB207"/>
  <c r="BB205"/>
  <c r="BB203"/>
  <c r="BB201"/>
  <c r="BB199"/>
  <c r="BB197"/>
  <c r="BB195"/>
  <c r="BB193"/>
  <c r="BB191"/>
  <c r="BB189"/>
  <c r="BB187"/>
  <c r="BB185"/>
  <c r="BB183"/>
  <c r="BB181"/>
  <c r="BB179"/>
  <c r="BB177"/>
  <c r="BB175"/>
  <c r="BB173"/>
  <c r="BB171"/>
  <c r="BB169"/>
  <c r="BB167"/>
  <c r="BB165"/>
  <c r="BB163"/>
  <c r="BB161"/>
  <c r="BB159"/>
  <c r="BB157"/>
  <c r="BB155"/>
  <c r="BB153"/>
  <c r="BB151"/>
  <c r="BB149"/>
  <c r="BB147"/>
  <c r="BB145"/>
  <c r="BB143"/>
  <c r="BB141"/>
  <c r="BB139"/>
  <c r="BB137"/>
  <c r="BB135"/>
  <c r="BB133"/>
  <c r="BB131"/>
  <c r="BB129"/>
  <c r="BB127"/>
  <c r="BB125"/>
  <c r="BB123"/>
  <c r="BB121"/>
  <c r="BB119"/>
  <c r="BB117"/>
  <c r="BB115"/>
  <c r="BB113"/>
  <c r="BB111"/>
  <c r="BB109"/>
  <c r="BB107"/>
  <c r="BB105"/>
  <c r="BB103"/>
  <c r="BB101"/>
  <c r="BB99"/>
  <c r="BB97"/>
  <c r="BB95"/>
  <c r="BB93"/>
  <c r="BB91"/>
  <c r="BB89"/>
  <c r="BB87"/>
  <c r="BB85"/>
  <c r="BB83"/>
  <c r="BB81"/>
  <c r="BB79"/>
  <c r="BB77"/>
  <c r="BB75"/>
  <c r="BB73"/>
  <c r="BB71"/>
  <c r="BB69"/>
  <c r="BB67"/>
  <c r="BB65"/>
  <c r="BB63"/>
  <c r="BB61"/>
  <c r="BB59"/>
  <c r="BB57"/>
  <c r="BB55"/>
  <c r="BB53"/>
  <c r="BB51"/>
  <c r="BB49"/>
  <c r="BB47"/>
  <c r="BB45"/>
  <c r="BB43"/>
  <c r="BB41"/>
  <c r="BB39"/>
  <c r="BB37"/>
  <c r="BB35"/>
  <c r="BB33"/>
  <c r="BB31"/>
  <c r="BB29"/>
  <c r="BB27"/>
  <c r="BB404"/>
  <c r="BB402"/>
  <c r="BB400"/>
  <c r="BB398"/>
  <c r="BB396"/>
  <c r="BB394"/>
  <c r="BB392"/>
  <c r="BB390"/>
  <c r="BB388"/>
  <c r="BB386"/>
  <c r="BB384"/>
  <c r="BB382"/>
  <c r="BB380"/>
  <c r="BB378"/>
  <c r="BB376"/>
  <c r="BB374"/>
  <c r="BB372"/>
  <c r="BB370"/>
  <c r="BB368"/>
  <c r="BB366"/>
  <c r="BB364"/>
  <c r="BB362"/>
  <c r="BB360"/>
  <c r="BB358"/>
  <c r="BB356"/>
  <c r="BB354"/>
  <c r="BB352"/>
  <c r="BB350"/>
  <c r="BB348"/>
  <c r="BB346"/>
  <c r="BB344"/>
  <c r="BB342"/>
  <c r="BB340"/>
  <c r="BB338"/>
  <c r="BB336"/>
  <c r="BB334"/>
  <c r="BB332"/>
  <c r="BB330"/>
  <c r="BB328"/>
  <c r="BB326"/>
  <c r="BB324"/>
  <c r="BB322"/>
  <c r="BB320"/>
  <c r="BB318"/>
  <c r="BB316"/>
  <c r="BB314"/>
  <c r="BB312"/>
  <c r="BB310"/>
  <c r="BB308"/>
  <c r="BB306"/>
  <c r="BB304"/>
  <c r="BB302"/>
  <c r="BB300"/>
  <c r="BB298"/>
  <c r="BB296"/>
  <c r="BB294"/>
  <c r="BB292"/>
  <c r="BB290"/>
  <c r="BB288"/>
  <c r="BB286"/>
  <c r="BB284"/>
  <c r="BB282"/>
  <c r="BB280"/>
  <c r="BB278"/>
  <c r="BB276"/>
  <c r="BB274"/>
  <c r="BB272"/>
  <c r="BB270"/>
  <c r="BB268"/>
  <c r="BB266"/>
  <c r="BB264"/>
  <c r="BB262"/>
  <c r="BB260"/>
  <c r="BB258"/>
  <c r="BB256"/>
  <c r="BB254"/>
  <c r="BB252"/>
  <c r="BB250"/>
  <c r="BB248"/>
  <c r="BB246"/>
  <c r="BB244"/>
  <c r="BB242"/>
  <c r="BB240"/>
  <c r="BB238"/>
  <c r="BB236"/>
  <c r="BB234"/>
  <c r="BB232"/>
  <c r="BB230"/>
  <c r="BB228"/>
  <c r="BB226"/>
  <c r="BB224"/>
  <c r="BB222"/>
  <c r="BB220"/>
  <c r="BB218"/>
  <c r="BB216"/>
  <c r="BB214"/>
  <c r="BB212"/>
  <c r="BB210"/>
  <c r="BB208"/>
  <c r="BB206"/>
  <c r="BB204"/>
  <c r="BB202"/>
  <c r="BB200"/>
  <c r="BB198"/>
  <c r="BB196"/>
  <c r="BB194"/>
  <c r="BB192"/>
  <c r="BB190"/>
  <c r="BB188"/>
  <c r="BB186"/>
  <c r="BB184"/>
  <c r="BB182"/>
  <c r="BB180"/>
  <c r="BB178"/>
  <c r="BB176"/>
  <c r="BB174"/>
  <c r="BB172"/>
  <c r="BB170"/>
  <c r="BB168"/>
  <c r="BB166"/>
  <c r="BB164"/>
  <c r="BB162"/>
  <c r="BB160"/>
  <c r="BB158"/>
  <c r="BB156"/>
  <c r="BB154"/>
  <c r="BB152"/>
  <c r="BB150"/>
  <c r="BB148"/>
  <c r="BB146"/>
  <c r="BB144"/>
  <c r="BB142"/>
  <c r="BB140"/>
  <c r="BB138"/>
  <c r="BB136"/>
  <c r="BB134"/>
  <c r="BB132"/>
  <c r="BB130"/>
  <c r="BB128"/>
  <c r="BB126"/>
  <c r="BB124"/>
  <c r="BB122"/>
  <c r="BB120"/>
  <c r="BB118"/>
  <c r="BB116"/>
  <c r="BB114"/>
  <c r="BB112"/>
  <c r="BB108"/>
  <c r="BB104"/>
  <c r="BB100"/>
  <c r="BB96"/>
  <c r="BB92"/>
  <c r="BB88"/>
  <c r="BB84"/>
  <c r="BB80"/>
  <c r="BB76"/>
  <c r="BB72"/>
  <c r="BB68"/>
  <c r="BB64"/>
  <c r="BB60"/>
  <c r="BB56"/>
  <c r="BB52"/>
  <c r="BB48"/>
  <c r="BB44"/>
  <c r="BB40"/>
  <c r="BB36"/>
  <c r="BB32"/>
  <c r="BB28"/>
  <c r="BB25"/>
  <c r="BB23"/>
  <c r="BB21"/>
  <c r="BB19"/>
  <c r="BB17"/>
  <c r="BB15"/>
  <c r="BB13"/>
  <c r="BB11"/>
  <c r="BB9"/>
  <c r="BB7"/>
  <c r="BB5"/>
  <c r="BB3"/>
  <c r="AU405"/>
  <c r="AU403"/>
  <c r="AU401"/>
  <c r="AU399"/>
  <c r="AU397"/>
  <c r="AU395"/>
  <c r="AU393"/>
  <c r="AU391"/>
  <c r="AU389"/>
  <c r="AU387"/>
  <c r="AU385"/>
  <c r="AU383"/>
  <c r="AU381"/>
  <c r="AU379"/>
  <c r="AU377"/>
  <c r="AU375"/>
  <c r="AU373"/>
  <c r="AU371"/>
  <c r="AU369"/>
  <c r="AU367"/>
  <c r="AU365"/>
  <c r="AU363"/>
  <c r="AU361"/>
  <c r="AU359"/>
  <c r="AU357"/>
  <c r="AU355"/>
  <c r="AU353"/>
  <c r="AU351"/>
  <c r="AU349"/>
  <c r="AU347"/>
  <c r="AU345"/>
  <c r="AU343"/>
  <c r="AU341"/>
  <c r="AU339"/>
  <c r="AU337"/>
  <c r="AU335"/>
  <c r="AU333"/>
  <c r="AU331"/>
  <c r="AU329"/>
  <c r="AU327"/>
  <c r="AU325"/>
  <c r="AU323"/>
  <c r="AU321"/>
  <c r="AU319"/>
  <c r="AU317"/>
  <c r="AU315"/>
  <c r="AU313"/>
  <c r="AU311"/>
  <c r="AU309"/>
  <c r="AU307"/>
  <c r="AU305"/>
  <c r="AU303"/>
  <c r="AU301"/>
  <c r="AU299"/>
  <c r="AU297"/>
  <c r="AU295"/>
  <c r="AU293"/>
  <c r="AU291"/>
  <c r="AU289"/>
  <c r="AU287"/>
  <c r="AU285"/>
  <c r="AU283"/>
  <c r="AU281"/>
  <c r="AU279"/>
  <c r="AU277"/>
  <c r="AU275"/>
  <c r="AU273"/>
  <c r="AU271"/>
  <c r="AU269"/>
  <c r="AU267"/>
  <c r="AU265"/>
  <c r="AU263"/>
  <c r="AU261"/>
  <c r="AU259"/>
  <c r="AU257"/>
  <c r="AU255"/>
  <c r="AU253"/>
  <c r="AU251"/>
  <c r="AU249"/>
  <c r="AU247"/>
  <c r="AU245"/>
  <c r="AU243"/>
  <c r="AU241"/>
  <c r="AU239"/>
  <c r="AU237"/>
  <c r="AU235"/>
  <c r="AU233"/>
  <c r="AU231"/>
  <c r="AU229"/>
  <c r="AU227"/>
  <c r="AU225"/>
  <c r="AU223"/>
  <c r="AU221"/>
  <c r="AU219"/>
  <c r="AU217"/>
  <c r="AU215"/>
  <c r="AU213"/>
  <c r="AU211"/>
  <c r="AU209"/>
  <c r="AU207"/>
  <c r="AU205"/>
  <c r="AU203"/>
  <c r="AU201"/>
  <c r="AU199"/>
  <c r="AU197"/>
  <c r="AU195"/>
  <c r="AU193"/>
  <c r="AU191"/>
  <c r="AU189"/>
  <c r="AU187"/>
  <c r="AU185"/>
  <c r="AU183"/>
  <c r="AU181"/>
  <c r="AU179"/>
  <c r="AU177"/>
  <c r="AU175"/>
  <c r="AU173"/>
  <c r="AU171"/>
  <c r="AU169"/>
  <c r="AU167"/>
  <c r="AU165"/>
  <c r="AU163"/>
  <c r="AU161"/>
  <c r="AU159"/>
  <c r="AU157"/>
  <c r="AU155"/>
  <c r="AU153"/>
  <c r="AU151"/>
  <c r="AU149"/>
  <c r="AU147"/>
  <c r="AU145"/>
  <c r="AU143"/>
  <c r="AU141"/>
  <c r="AU139"/>
  <c r="AU137"/>
  <c r="AU135"/>
  <c r="AU133"/>
  <c r="AU131"/>
  <c r="AU129"/>
  <c r="AU127"/>
  <c r="AU125"/>
  <c r="AU123"/>
  <c r="AU121"/>
  <c r="AU119"/>
  <c r="AU117"/>
  <c r="AU115"/>
  <c r="AU113"/>
  <c r="AU111"/>
  <c r="AU109"/>
  <c r="AU107"/>
  <c r="AU105"/>
  <c r="AU103"/>
  <c r="AU101"/>
  <c r="AU99"/>
  <c r="AU97"/>
  <c r="AU95"/>
  <c r="AU93"/>
  <c r="AU91"/>
  <c r="AU89"/>
  <c r="AU87"/>
  <c r="AU85"/>
  <c r="AU83"/>
  <c r="AU81"/>
  <c r="AU79"/>
  <c r="AU77"/>
  <c r="AU75"/>
  <c r="AU73"/>
  <c r="AU71"/>
  <c r="AU69"/>
  <c r="AU67"/>
  <c r="AU65"/>
  <c r="AU63"/>
  <c r="AU61"/>
  <c r="AU59"/>
  <c r="AU57"/>
  <c r="AU55"/>
  <c r="AU53"/>
  <c r="AU51"/>
  <c r="AU49"/>
  <c r="AU47"/>
  <c r="AU45"/>
  <c r="AU43"/>
  <c r="AU41"/>
  <c r="AU39"/>
  <c r="AU37"/>
  <c r="AU35"/>
  <c r="AU33"/>
  <c r="AU31"/>
  <c r="AU29"/>
  <c r="AU27"/>
  <c r="AU25"/>
  <c r="AU23"/>
  <c r="AU21"/>
  <c r="AU19"/>
  <c r="AU17"/>
  <c r="AU15"/>
  <c r="AU13"/>
  <c r="AU11"/>
  <c r="AU9"/>
  <c r="AU7"/>
  <c r="AU5"/>
  <c r="AU3"/>
  <c r="AN405"/>
  <c r="AN403"/>
  <c r="AN401"/>
  <c r="AN399"/>
  <c r="AN397"/>
  <c r="AN395"/>
  <c r="AN393"/>
  <c r="AN391"/>
  <c r="AN389"/>
  <c r="AN387"/>
  <c r="AN385"/>
  <c r="AN383"/>
  <c r="AN381"/>
  <c r="AN379"/>
  <c r="AN377"/>
  <c r="AN375"/>
  <c r="AN373"/>
  <c r="AN371"/>
  <c r="AN369"/>
  <c r="AN367"/>
  <c r="AN365"/>
  <c r="AN363"/>
  <c r="AN361"/>
  <c r="AN359"/>
  <c r="AN357"/>
  <c r="AN355"/>
  <c r="AN353"/>
  <c r="AN351"/>
  <c r="AN349"/>
  <c r="AN347"/>
  <c r="AN345"/>
  <c r="AN343"/>
  <c r="AN341"/>
  <c r="AN339"/>
  <c r="AN337"/>
  <c r="AN335"/>
  <c r="AN333"/>
  <c r="AN331"/>
  <c r="AN329"/>
  <c r="AN327"/>
  <c r="AN325"/>
  <c r="AN323"/>
  <c r="AN321"/>
  <c r="AN319"/>
  <c r="AN317"/>
  <c r="AN315"/>
  <c r="AN313"/>
  <c r="AN311"/>
  <c r="AN309"/>
  <c r="AN307"/>
  <c r="AN305"/>
  <c r="AN303"/>
  <c r="AN301"/>
  <c r="AN299"/>
  <c r="AN297"/>
  <c r="AN295"/>
  <c r="AN293"/>
  <c r="AN291"/>
  <c r="AN289"/>
  <c r="AN287"/>
  <c r="AN285"/>
  <c r="AN283"/>
  <c r="AN281"/>
  <c r="AN279"/>
  <c r="AN277"/>
  <c r="AN275"/>
  <c r="AN273"/>
  <c r="AN271"/>
  <c r="AN269"/>
  <c r="AN267"/>
  <c r="AN265"/>
  <c r="AN263"/>
  <c r="AN261"/>
  <c r="AN259"/>
  <c r="AN257"/>
  <c r="AN255"/>
  <c r="AN253"/>
  <c r="AN251"/>
  <c r="AN249"/>
  <c r="AN247"/>
  <c r="AN245"/>
  <c r="AN243"/>
  <c r="AN241"/>
  <c r="AN239"/>
  <c r="AN237"/>
  <c r="AN235"/>
  <c r="AN233"/>
  <c r="AN231"/>
  <c r="AN229"/>
  <c r="AN227"/>
  <c r="AN225"/>
  <c r="AN223"/>
  <c r="AN221"/>
  <c r="AN219"/>
  <c r="AN217"/>
  <c r="AN215"/>
  <c r="AN213"/>
  <c r="AN211"/>
  <c r="AN209"/>
  <c r="AN207"/>
  <c r="AN205"/>
  <c r="AN203"/>
  <c r="AN201"/>
  <c r="AN199"/>
  <c r="AN197"/>
  <c r="AN195"/>
  <c r="AN193"/>
  <c r="AN191"/>
  <c r="AN189"/>
  <c r="AN187"/>
  <c r="AN185"/>
  <c r="AN183"/>
  <c r="AN181"/>
  <c r="AN179"/>
  <c r="AN177"/>
  <c r="AN175"/>
  <c r="AN173"/>
  <c r="AN171"/>
  <c r="AN169"/>
  <c r="AN167"/>
  <c r="AN165"/>
  <c r="AN163"/>
  <c r="AN161"/>
  <c r="AN159"/>
  <c r="AN157"/>
  <c r="AN155"/>
  <c r="AN153"/>
  <c r="AN151"/>
  <c r="AN149"/>
  <c r="AN147"/>
  <c r="AN145"/>
  <c r="AN143"/>
  <c r="AN141"/>
  <c r="AN139"/>
  <c r="AN137"/>
  <c r="AN135"/>
  <c r="AN133"/>
  <c r="AN131"/>
  <c r="AN129"/>
  <c r="AN127"/>
  <c r="AN125"/>
  <c r="AN123"/>
  <c r="AN121"/>
  <c r="AN119"/>
  <c r="AN117"/>
  <c r="AN115"/>
  <c r="AN113"/>
  <c r="AN111"/>
  <c r="AN109"/>
  <c r="AN107"/>
  <c r="AN105"/>
  <c r="AN103"/>
  <c r="AN101"/>
  <c r="AN99"/>
  <c r="AN97"/>
  <c r="AN95"/>
  <c r="AN93"/>
  <c r="AN91"/>
  <c r="AN89"/>
  <c r="AN87"/>
  <c r="AN85"/>
  <c r="AN83"/>
  <c r="AN81"/>
  <c r="AN79"/>
  <c r="AN77"/>
  <c r="AN75"/>
  <c r="AN73"/>
  <c r="AN71"/>
  <c r="AN69"/>
  <c r="AN67"/>
  <c r="AN65"/>
  <c r="AN63"/>
  <c r="AN61"/>
  <c r="AN59"/>
  <c r="AN57"/>
  <c r="AN55"/>
  <c r="AN53"/>
  <c r="AN51"/>
  <c r="AN49"/>
  <c r="AN47"/>
  <c r="AN45"/>
  <c r="AN43"/>
  <c r="AN41"/>
  <c r="AN39"/>
  <c r="AN37"/>
  <c r="AN35"/>
  <c r="AN33"/>
  <c r="AN31"/>
  <c r="AN29"/>
  <c r="AN27"/>
  <c r="AN25"/>
  <c r="AN23"/>
  <c r="AN21"/>
  <c r="AN19"/>
  <c r="AN17"/>
  <c r="AN15"/>
  <c r="AN13"/>
  <c r="AN11"/>
  <c r="AN9"/>
  <c r="AN7"/>
  <c r="AN5"/>
  <c r="AN3"/>
  <c r="BB110"/>
  <c r="BB106"/>
  <c r="BB102"/>
  <c r="BB98"/>
  <c r="BB94"/>
  <c r="BB90"/>
  <c r="BB86"/>
  <c r="BB82"/>
  <c r="BB78"/>
  <c r="BB74"/>
  <c r="BB70"/>
  <c r="BB66"/>
  <c r="BB62"/>
  <c r="BB58"/>
  <c r="BB54"/>
  <c r="BB50"/>
  <c r="BB46"/>
  <c r="BB42"/>
  <c r="BB38"/>
  <c r="BB34"/>
  <c r="BB30"/>
  <c r="BB26"/>
  <c r="BB24"/>
  <c r="BB22"/>
  <c r="BB20"/>
  <c r="BB18"/>
  <c r="BB16"/>
  <c r="BB14"/>
  <c r="BB12"/>
  <c r="BB10"/>
  <c r="BB8"/>
  <c r="BB6"/>
  <c r="BB4"/>
  <c r="BB2"/>
  <c r="AU404"/>
  <c r="AU402"/>
  <c r="AU400"/>
  <c r="AU398"/>
  <c r="AU396"/>
  <c r="AU394"/>
  <c r="AU392"/>
  <c r="AU390"/>
  <c r="AU388"/>
  <c r="AU386"/>
  <c r="AU384"/>
  <c r="AU382"/>
  <c r="AU380"/>
  <c r="AU378"/>
  <c r="AU376"/>
  <c r="AU374"/>
  <c r="AU372"/>
  <c r="AU370"/>
  <c r="AU368"/>
  <c r="AU366"/>
  <c r="AU364"/>
  <c r="AU362"/>
  <c r="AU360"/>
  <c r="AU358"/>
  <c r="AU356"/>
  <c r="AU354"/>
  <c r="AU352"/>
  <c r="AU350"/>
  <c r="AU348"/>
  <c r="AU346"/>
  <c r="AU344"/>
  <c r="AU342"/>
  <c r="AU340"/>
  <c r="AU338"/>
  <c r="AU336"/>
  <c r="AU334"/>
  <c r="AU332"/>
  <c r="AU330"/>
  <c r="AU328"/>
  <c r="AU326"/>
  <c r="AU324"/>
  <c r="AU322"/>
  <c r="AU320"/>
  <c r="AU318"/>
  <c r="AU316"/>
  <c r="AU314"/>
  <c r="AU312"/>
  <c r="AU310"/>
  <c r="AU308"/>
  <c r="AU306"/>
  <c r="AU304"/>
  <c r="AU302"/>
  <c r="AU300"/>
  <c r="AU298"/>
  <c r="AU296"/>
  <c r="AU294"/>
  <c r="AU292"/>
  <c r="AU290"/>
  <c r="AU288"/>
  <c r="AU286"/>
  <c r="AU284"/>
  <c r="AU282"/>
  <c r="AU280"/>
  <c r="AU278"/>
  <c r="AU276"/>
  <c r="AU274"/>
  <c r="AU272"/>
  <c r="AU270"/>
  <c r="AU268"/>
  <c r="AU266"/>
  <c r="AU264"/>
  <c r="AU262"/>
  <c r="AU260"/>
  <c r="AU258"/>
  <c r="AU256"/>
  <c r="AU254"/>
  <c r="AU252"/>
  <c r="AU250"/>
  <c r="AU248"/>
  <c r="AU246"/>
  <c r="AU244"/>
  <c r="AU242"/>
  <c r="AU240"/>
  <c r="AU238"/>
  <c r="AU236"/>
  <c r="AU234"/>
  <c r="AU232"/>
  <c r="AU230"/>
  <c r="AU228"/>
  <c r="AU226"/>
  <c r="AU224"/>
  <c r="AU222"/>
  <c r="AU220"/>
  <c r="AU218"/>
  <c r="AU216"/>
  <c r="AU214"/>
  <c r="AU212"/>
  <c r="AU210"/>
  <c r="AU208"/>
  <c r="AU206"/>
  <c r="AU204"/>
  <c r="AU202"/>
  <c r="AU200"/>
  <c r="AU198"/>
  <c r="AU196"/>
  <c r="AU194"/>
  <c r="AU192"/>
  <c r="AU190"/>
  <c r="AU188"/>
  <c r="AU186"/>
  <c r="AU184"/>
  <c r="AU182"/>
  <c r="AU180"/>
  <c r="AU178"/>
  <c r="AU176"/>
  <c r="AU174"/>
  <c r="AU172"/>
  <c r="AU170"/>
  <c r="AU168"/>
  <c r="AU166"/>
  <c r="AU164"/>
  <c r="AU162"/>
  <c r="AU160"/>
  <c r="AU158"/>
  <c r="AU156"/>
  <c r="AU154"/>
  <c r="AU152"/>
  <c r="AU150"/>
  <c r="AU148"/>
  <c r="AU146"/>
  <c r="AU144"/>
  <c r="AU142"/>
  <c r="AU140"/>
  <c r="AU138"/>
  <c r="AU136"/>
  <c r="AU134"/>
  <c r="AU132"/>
  <c r="AU130"/>
  <c r="AU128"/>
  <c r="AU126"/>
  <c r="AU124"/>
  <c r="AU122"/>
  <c r="AU120"/>
  <c r="AU118"/>
  <c r="AU116"/>
  <c r="AU114"/>
  <c r="AU112"/>
  <c r="AU110"/>
  <c r="AU108"/>
  <c r="AU106"/>
  <c r="AU104"/>
  <c r="AU102"/>
  <c r="AU100"/>
  <c r="AU98"/>
  <c r="AU96"/>
  <c r="AU94"/>
  <c r="AU92"/>
  <c r="AU90"/>
  <c r="AU88"/>
  <c r="AU86"/>
  <c r="AU84"/>
  <c r="AU82"/>
  <c r="AU80"/>
  <c r="AU78"/>
  <c r="AU76"/>
  <c r="AU74"/>
  <c r="AU72"/>
  <c r="AU70"/>
  <c r="AU68"/>
  <c r="AU66"/>
  <c r="AU64"/>
  <c r="AU62"/>
  <c r="AU60"/>
  <c r="AU58"/>
  <c r="AU56"/>
  <c r="AU54"/>
  <c r="AU52"/>
  <c r="AU50"/>
  <c r="AU48"/>
  <c r="AU46"/>
  <c r="AU44"/>
  <c r="AU42"/>
  <c r="AU40"/>
  <c r="AU38"/>
  <c r="AU36"/>
  <c r="AU34"/>
  <c r="AU32"/>
  <c r="AU30"/>
  <c r="AU28"/>
  <c r="AU26"/>
  <c r="AU24"/>
  <c r="AU22"/>
  <c r="AU20"/>
  <c r="AU18"/>
  <c r="AU16"/>
  <c r="AU14"/>
  <c r="AU12"/>
  <c r="AU10"/>
  <c r="AU8"/>
  <c r="AU6"/>
  <c r="AU4"/>
  <c r="AU2"/>
  <c r="AN404"/>
  <c r="AN402"/>
  <c r="AN400"/>
  <c r="AN398"/>
  <c r="AN396"/>
  <c r="AN394"/>
  <c r="AN392"/>
  <c r="AN390"/>
  <c r="AN388"/>
  <c r="AN386"/>
  <c r="AN384"/>
  <c r="AN382"/>
  <c r="AN380"/>
  <c r="AN378"/>
  <c r="AN376"/>
  <c r="AN374"/>
  <c r="AN372"/>
  <c r="AN370"/>
  <c r="AN368"/>
  <c r="AN366"/>
  <c r="AN364"/>
  <c r="AN362"/>
  <c r="AN360"/>
  <c r="AN358"/>
  <c r="AN356"/>
  <c r="AN354"/>
  <c r="AN352"/>
  <c r="AN350"/>
  <c r="AN348"/>
  <c r="AN346"/>
  <c r="AN344"/>
  <c r="AN342"/>
  <c r="AN340"/>
  <c r="AN338"/>
  <c r="AN336"/>
  <c r="AN334"/>
  <c r="AN332"/>
  <c r="AN330"/>
  <c r="AN328"/>
  <c r="AN326"/>
  <c r="AN324"/>
  <c r="AN322"/>
  <c r="AN320"/>
  <c r="AN318"/>
  <c r="AN316"/>
  <c r="AN314"/>
  <c r="AN312"/>
  <c r="AN310"/>
  <c r="AN308"/>
  <c r="AN306"/>
  <c r="AN304"/>
  <c r="AN302"/>
  <c r="AN300"/>
  <c r="AN298"/>
  <c r="AN296"/>
  <c r="AN294"/>
  <c r="AN292"/>
  <c r="AN290"/>
  <c r="AN288"/>
  <c r="AN286"/>
  <c r="AN284"/>
  <c r="AN282"/>
  <c r="AN280"/>
  <c r="AN278"/>
  <c r="AN276"/>
  <c r="AN274"/>
  <c r="AN272"/>
  <c r="AN270"/>
  <c r="AN268"/>
  <c r="AN266"/>
  <c r="AN264"/>
  <c r="AN262"/>
  <c r="AN260"/>
  <c r="AN258"/>
  <c r="AN256"/>
  <c r="AN254"/>
  <c r="AN252"/>
  <c r="AN250"/>
  <c r="AN248"/>
  <c r="AN246"/>
  <c r="AN244"/>
  <c r="AN242"/>
  <c r="AN240"/>
  <c r="AN238"/>
  <c r="AN236"/>
  <c r="AN234"/>
  <c r="AN232"/>
  <c r="AN230"/>
  <c r="AN228"/>
  <c r="AN226"/>
  <c r="AN224"/>
  <c r="AN222"/>
  <c r="AN220"/>
  <c r="AN218"/>
  <c r="AN216"/>
  <c r="AN214"/>
  <c r="AN212"/>
  <c r="AN210"/>
  <c r="AN208"/>
  <c r="AN206"/>
  <c r="AN204"/>
  <c r="AN202"/>
  <c r="AN200"/>
  <c r="AN198"/>
  <c r="AN196"/>
  <c r="AN194"/>
  <c r="AN192"/>
  <c r="AN190"/>
  <c r="AN188"/>
  <c r="AN186"/>
  <c r="AN184"/>
  <c r="AN182"/>
  <c r="AN180"/>
  <c r="AN178"/>
  <c r="AN176"/>
  <c r="AN174"/>
  <c r="AN172"/>
  <c r="AN170"/>
  <c r="AN168"/>
  <c r="AN166"/>
  <c r="AN164"/>
  <c r="AN162"/>
  <c r="AN160"/>
  <c r="AN158"/>
  <c r="AN156"/>
  <c r="AN154"/>
  <c r="AN152"/>
  <c r="AN150"/>
  <c r="AN148"/>
  <c r="AN146"/>
  <c r="AN144"/>
  <c r="AN142"/>
  <c r="AN140"/>
  <c r="AN138"/>
  <c r="AN136"/>
  <c r="AN134"/>
  <c r="AN132"/>
  <c r="AN130"/>
  <c r="AN128"/>
  <c r="AN126"/>
  <c r="AN124"/>
  <c r="AN122"/>
  <c r="AN120"/>
  <c r="AN118"/>
  <c r="AN116"/>
  <c r="AN114"/>
  <c r="AN112"/>
  <c r="AN110"/>
  <c r="AN108"/>
  <c r="AN106"/>
  <c r="AN104"/>
  <c r="AN102"/>
  <c r="AN100"/>
  <c r="AN98"/>
  <c r="AN96"/>
  <c r="AN94"/>
  <c r="AN92"/>
  <c r="AN90"/>
  <c r="AN88"/>
  <c r="AN86"/>
  <c r="AN84"/>
  <c r="AN82"/>
  <c r="AN80"/>
  <c r="AN78"/>
  <c r="AN76"/>
  <c r="AN74"/>
  <c r="AN72"/>
  <c r="AN70"/>
  <c r="AN68"/>
  <c r="AN66"/>
  <c r="AN64"/>
  <c r="AN62"/>
  <c r="AN60"/>
  <c r="AN58"/>
  <c r="AN56"/>
  <c r="AN54"/>
  <c r="AN52"/>
  <c r="AN50"/>
  <c r="AN48"/>
  <c r="AN46"/>
  <c r="AN44"/>
  <c r="AN42"/>
  <c r="AN40"/>
  <c r="AN38"/>
  <c r="AN36"/>
  <c r="AN34"/>
  <c r="AN32"/>
  <c r="AN30"/>
  <c r="AN28"/>
  <c r="AN26"/>
  <c r="AN24"/>
  <c r="AN22"/>
  <c r="AN20"/>
  <c r="AN18"/>
  <c r="AN16"/>
  <c r="AN14"/>
  <c r="AN12"/>
  <c r="AN10"/>
  <c r="AN8"/>
  <c r="AN6"/>
  <c r="AN4"/>
  <c r="AN2"/>
  <c r="C98"/>
  <c r="G101" s="1"/>
  <c r="G100" s="1"/>
  <c r="C60"/>
  <c r="X13"/>
  <c r="AW13" s="1"/>
  <c r="AP12"/>
  <c r="D4"/>
  <c r="D5"/>
  <c r="D3"/>
  <c r="AC7"/>
  <c r="AL717" s="1"/>
  <c r="AA7"/>
  <c r="AL515" s="1"/>
  <c r="B10" i="17"/>
  <c r="L10" s="1"/>
  <c r="A11"/>
  <c r="C11"/>
  <c r="M10"/>
  <c r="O9"/>
  <c r="P9" s="1"/>
  <c r="Y8" i="18" s="1"/>
  <c r="N16" i="17"/>
  <c r="AA61" i="16"/>
  <c r="AB61" s="1"/>
  <c r="AC61" s="1"/>
  <c r="AD61" s="1"/>
  <c r="AE61" s="1"/>
  <c r="AQ61" s="1"/>
  <c r="AR61" s="1"/>
  <c r="AS61" s="1"/>
  <c r="AT61" s="1"/>
  <c r="AU61" s="1"/>
  <c r="D22" i="1"/>
  <c r="F142" i="10" s="1"/>
  <c r="J39" i="1"/>
  <c r="G44"/>
  <c r="G42"/>
  <c r="G45"/>
  <c r="G43"/>
  <c r="F43"/>
  <c r="N62" i="18" s="1"/>
  <c r="N64" s="1"/>
  <c r="W24" i="1"/>
  <c r="W22"/>
  <c r="AV61" i="16" l="1"/>
  <c r="AW61" s="1"/>
  <c r="AX61" s="1"/>
  <c r="AY61" s="1"/>
  <c r="AZ61" s="1"/>
  <c r="BA61" s="1"/>
  <c r="BB61" s="1"/>
  <c r="BC61" s="1"/>
  <c r="BD61" s="1"/>
  <c r="BE61" s="1"/>
  <c r="BF61" s="1"/>
  <c r="BG61" s="1"/>
  <c r="BH61" s="1"/>
  <c r="BI61" s="1"/>
  <c r="BJ61" s="1"/>
  <c r="E148" i="10"/>
  <c r="F149"/>
  <c r="F141"/>
  <c r="E141"/>
  <c r="F148"/>
  <c r="F140"/>
  <c r="E145"/>
  <c r="F147"/>
  <c r="E149"/>
  <c r="F146"/>
  <c r="E143"/>
  <c r="E142"/>
  <c r="G142" s="1"/>
  <c r="F145"/>
  <c r="E147"/>
  <c r="E146"/>
  <c r="F144"/>
  <c r="E140"/>
  <c r="E150"/>
  <c r="F143"/>
  <c r="E144"/>
  <c r="F150"/>
  <c r="A14" i="20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Y14"/>
  <c r="Y15" s="1"/>
  <c r="Y16" s="1"/>
  <c r="Y17" s="1"/>
  <c r="Y18" s="1"/>
  <c r="Y19" s="1"/>
  <c r="Y20" s="1"/>
  <c r="Y21" s="1"/>
  <c r="Y22" s="1"/>
  <c r="Y23" s="1"/>
  <c r="Y24" s="1"/>
  <c r="Y25" s="1"/>
  <c r="Y26" s="1"/>
  <c r="Y27" s="1"/>
  <c r="Y28" s="1"/>
  <c r="Y29" s="1"/>
  <c r="Y30" s="1"/>
  <c r="Y31" s="1"/>
  <c r="Y32" s="1"/>
  <c r="Y33" s="1"/>
  <c r="Y34" s="1"/>
  <c r="Y35" s="1"/>
  <c r="Y36" s="1"/>
  <c r="Y37" s="1"/>
  <c r="Y38" s="1"/>
  <c r="Y39" s="1"/>
  <c r="Y40" s="1"/>
  <c r="Y41" s="1"/>
  <c r="Y42" s="1"/>
  <c r="Y43" s="1"/>
  <c r="Y44" s="1"/>
  <c r="Y45" s="1"/>
  <c r="Y46" s="1"/>
  <c r="Y47" s="1"/>
  <c r="Y48" s="1"/>
  <c r="Y49" s="1"/>
  <c r="Y50" s="1"/>
  <c r="Y51" s="1"/>
  <c r="Y52" s="1"/>
  <c r="Y53" s="1"/>
  <c r="Y54" s="1"/>
  <c r="Y55" s="1"/>
  <c r="Y56" s="1"/>
  <c r="Y57" s="1"/>
  <c r="Y58" s="1"/>
  <c r="Y59" s="1"/>
  <c r="Y60" s="1"/>
  <c r="Y61" s="1"/>
  <c r="Y62" s="1"/>
  <c r="Y63" s="1"/>
  <c r="Y64" s="1"/>
  <c r="Y65" s="1"/>
  <c r="Y66" s="1"/>
  <c r="Y67" s="1"/>
  <c r="Y68" s="1"/>
  <c r="Y69" s="1"/>
  <c r="Y70" s="1"/>
  <c r="Y71" s="1"/>
  <c r="Y72" s="1"/>
  <c r="Y73" s="1"/>
  <c r="Y74" s="1"/>
  <c r="Y75" s="1"/>
  <c r="Y76" s="1"/>
  <c r="Y77" s="1"/>
  <c r="Y78" s="1"/>
  <c r="Y79" s="1"/>
  <c r="Y80" s="1"/>
  <c r="Y81" s="1"/>
  <c r="Y82" s="1"/>
  <c r="Y83" s="1"/>
  <c r="Y84" s="1"/>
  <c r="Y85" s="1"/>
  <c r="Y86" s="1"/>
  <c r="Y87" s="1"/>
  <c r="Y88" s="1"/>
  <c r="Y89" s="1"/>
  <c r="Y90" s="1"/>
  <c r="Y91" s="1"/>
  <c r="I14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Q14"/>
  <c r="Q15" s="1"/>
  <c r="Q16" s="1"/>
  <c r="Q17" s="1"/>
  <c r="Q18" s="1"/>
  <c r="Q19" s="1"/>
  <c r="Q20" s="1"/>
  <c r="Q21" s="1"/>
  <c r="Q22" s="1"/>
  <c r="Q23" s="1"/>
  <c r="Q24" s="1"/>
  <c r="Q25" s="1"/>
  <c r="Q26" s="1"/>
  <c r="Q27" s="1"/>
  <c r="Q28" s="1"/>
  <c r="Q29" s="1"/>
  <c r="Q30" s="1"/>
  <c r="Q31" s="1"/>
  <c r="Q32" s="1"/>
  <c r="Q33" s="1"/>
  <c r="Q34" s="1"/>
  <c r="Q35" s="1"/>
  <c r="Q36" s="1"/>
  <c r="Q37" s="1"/>
  <c r="Q38" s="1"/>
  <c r="Q39" s="1"/>
  <c r="Q40" s="1"/>
  <c r="Q41" s="1"/>
  <c r="Q42" s="1"/>
  <c r="Q43" s="1"/>
  <c r="Q44" s="1"/>
  <c r="Q45" s="1"/>
  <c r="Q46" s="1"/>
  <c r="Q47" s="1"/>
  <c r="Q48" s="1"/>
  <c r="Q49" s="1"/>
  <c r="Q50" s="1"/>
  <c r="Q51" s="1"/>
  <c r="Q52" s="1"/>
  <c r="Q53" s="1"/>
  <c r="Q54" s="1"/>
  <c r="Q55" s="1"/>
  <c r="Q56" s="1"/>
  <c r="Q57" s="1"/>
  <c r="Q58" s="1"/>
  <c r="Q59" s="1"/>
  <c r="Q60" s="1"/>
  <c r="Q61" s="1"/>
  <c r="Q62" s="1"/>
  <c r="Q63" s="1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Q79" s="1"/>
  <c r="Q80" s="1"/>
  <c r="Q81" s="1"/>
  <c r="Q82" s="1"/>
  <c r="Q83" s="1"/>
  <c r="Q84" s="1"/>
  <c r="Q85" s="1"/>
  <c r="Q86" s="1"/>
  <c r="Q87" s="1"/>
  <c r="Q88" s="1"/>
  <c r="Q89" s="1"/>
  <c r="Q90" s="1"/>
  <c r="Q91" s="1"/>
  <c r="F102" i="18"/>
  <c r="F64" s="1"/>
  <c r="F100"/>
  <c r="D100"/>
  <c r="D101" s="1"/>
  <c r="D102" s="1"/>
  <c r="E99"/>
  <c r="E61" s="1"/>
  <c r="E101"/>
  <c r="G63"/>
  <c r="G62" s="1"/>
  <c r="BK13"/>
  <c r="BD13"/>
  <c r="AK29"/>
  <c r="X14"/>
  <c r="AP13"/>
  <c r="G99"/>
  <c r="D6"/>
  <c r="A12" i="17"/>
  <c r="B11"/>
  <c r="L11" s="1"/>
  <c r="AC8" i="18"/>
  <c r="AL718" s="1"/>
  <c r="AB8"/>
  <c r="AL617" s="1"/>
  <c r="AA8"/>
  <c r="AL516" s="1"/>
  <c r="Z8"/>
  <c r="AL415" s="1"/>
  <c r="C12" i="17"/>
  <c r="M11"/>
  <c r="O10"/>
  <c r="P10" s="1"/>
  <c r="Y9" i="18" s="1"/>
  <c r="N17" i="17"/>
  <c r="F44" i="1"/>
  <c r="N63" i="18" s="1"/>
  <c r="F45" i="1"/>
  <c r="G148" i="10" l="1"/>
  <c r="F31" i="1" s="1"/>
  <c r="G146" i="10"/>
  <c r="F29" i="1" s="1"/>
  <c r="G140" i="10"/>
  <c r="F23" i="1" s="1"/>
  <c r="G149" i="10"/>
  <c r="E32" i="1" s="1"/>
  <c r="G150" i="10"/>
  <c r="F33" i="1" s="1"/>
  <c r="G145" i="10"/>
  <c r="G141"/>
  <c r="E24" i="1" s="1"/>
  <c r="G147" i="10"/>
  <c r="F30" i="1" s="1"/>
  <c r="G143" i="10"/>
  <c r="E26" i="1" s="1"/>
  <c r="G144" i="10"/>
  <c r="F27" i="1" s="1"/>
  <c r="Z12" i="20"/>
  <c r="Z13" s="1"/>
  <c r="Z14" s="1"/>
  <c r="Z15" s="1"/>
  <c r="Z16" s="1"/>
  <c r="Z17" s="1"/>
  <c r="Z18" s="1"/>
  <c r="Z19" s="1"/>
  <c r="Z20" s="1"/>
  <c r="Z21" s="1"/>
  <c r="Z22" s="1"/>
  <c r="Z23" s="1"/>
  <c r="Z24" s="1"/>
  <c r="Z25" s="1"/>
  <c r="Z26" s="1"/>
  <c r="Z27" s="1"/>
  <c r="Z28" s="1"/>
  <c r="Z29" s="1"/>
  <c r="Z30" s="1"/>
  <c r="Z31" s="1"/>
  <c r="Z32" s="1"/>
  <c r="Z33" s="1"/>
  <c r="Z34" s="1"/>
  <c r="Z35" s="1"/>
  <c r="Z36" s="1"/>
  <c r="Z37" s="1"/>
  <c r="Z38" s="1"/>
  <c r="Z39" s="1"/>
  <c r="Z40" s="1"/>
  <c r="Z41" s="1"/>
  <c r="Z42" s="1"/>
  <c r="Z43" s="1"/>
  <c r="Z44" s="1"/>
  <c r="Z45" s="1"/>
  <c r="Z46" s="1"/>
  <c r="Z47" s="1"/>
  <c r="Z48" s="1"/>
  <c r="Z49" s="1"/>
  <c r="Z50" s="1"/>
  <c r="Z51" s="1"/>
  <c r="Z52" s="1"/>
  <c r="Z53" s="1"/>
  <c r="Z54" s="1"/>
  <c r="Z55" s="1"/>
  <c r="Z56" s="1"/>
  <c r="Z57" s="1"/>
  <c r="Z58" s="1"/>
  <c r="Z59" s="1"/>
  <c r="Z60" s="1"/>
  <c r="Z61" s="1"/>
  <c r="Z62" s="1"/>
  <c r="Z63" s="1"/>
  <c r="Z64" s="1"/>
  <c r="Z65" s="1"/>
  <c r="Z66" s="1"/>
  <c r="Z67" s="1"/>
  <c r="Z68" s="1"/>
  <c r="Z69" s="1"/>
  <c r="Z70" s="1"/>
  <c r="Z71" s="1"/>
  <c r="Z72" s="1"/>
  <c r="Z73" s="1"/>
  <c r="Z74" s="1"/>
  <c r="Z75" s="1"/>
  <c r="Z76" s="1"/>
  <c r="Z77" s="1"/>
  <c r="Z78" s="1"/>
  <c r="Z79" s="1"/>
  <c r="Z80" s="1"/>
  <c r="Z81" s="1"/>
  <c r="Z82" s="1"/>
  <c r="Z83" s="1"/>
  <c r="Z84" s="1"/>
  <c r="Z85" s="1"/>
  <c r="Z86" s="1"/>
  <c r="Z87" s="1"/>
  <c r="Z88" s="1"/>
  <c r="Z89" s="1"/>
  <c r="Z90" s="1"/>
  <c r="Z91" s="1"/>
  <c r="B12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R12"/>
  <c r="R13" s="1"/>
  <c r="R14" s="1"/>
  <c r="R15" s="1"/>
  <c r="R16" s="1"/>
  <c r="R17" s="1"/>
  <c r="R18" s="1"/>
  <c r="R19" s="1"/>
  <c r="R20" s="1"/>
  <c r="R21" s="1"/>
  <c r="R22" s="1"/>
  <c r="R23" s="1"/>
  <c r="R24" s="1"/>
  <c r="R25" s="1"/>
  <c r="R26" s="1"/>
  <c r="R27" s="1"/>
  <c r="R28" s="1"/>
  <c r="R29" s="1"/>
  <c r="R30" s="1"/>
  <c r="R31" s="1"/>
  <c r="R32" s="1"/>
  <c r="R33" s="1"/>
  <c r="R34" s="1"/>
  <c r="R35" s="1"/>
  <c r="R36" s="1"/>
  <c r="R37" s="1"/>
  <c r="R38" s="1"/>
  <c r="R39" s="1"/>
  <c r="R40" s="1"/>
  <c r="R41" s="1"/>
  <c r="R42" s="1"/>
  <c r="R43" s="1"/>
  <c r="R44" s="1"/>
  <c r="R45" s="1"/>
  <c r="R46" s="1"/>
  <c r="R47" s="1"/>
  <c r="R48" s="1"/>
  <c r="R49" s="1"/>
  <c r="R50" s="1"/>
  <c r="R51" s="1"/>
  <c r="R52" s="1"/>
  <c r="R53" s="1"/>
  <c r="R54" s="1"/>
  <c r="R55" s="1"/>
  <c r="R56" s="1"/>
  <c r="R57" s="1"/>
  <c r="R58" s="1"/>
  <c r="R59" s="1"/>
  <c r="R60" s="1"/>
  <c r="R61" s="1"/>
  <c r="R62" s="1"/>
  <c r="R63" s="1"/>
  <c r="R64" s="1"/>
  <c r="R65" s="1"/>
  <c r="R66" s="1"/>
  <c r="R67" s="1"/>
  <c r="R68" s="1"/>
  <c r="R69" s="1"/>
  <c r="R70" s="1"/>
  <c r="R71" s="1"/>
  <c r="R72" s="1"/>
  <c r="R73" s="1"/>
  <c r="R74" s="1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J12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J58" s="1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F62" i="18"/>
  <c r="F99"/>
  <c r="H99" s="1"/>
  <c r="H101"/>
  <c r="H100"/>
  <c r="D62"/>
  <c r="E102"/>
  <c r="H102" s="1"/>
  <c r="E63"/>
  <c r="BK14"/>
  <c r="BD14"/>
  <c r="AW14"/>
  <c r="AK30"/>
  <c r="X15"/>
  <c r="AP14"/>
  <c r="G61"/>
  <c r="AJ8"/>
  <c r="AJ7" s="1"/>
  <c r="AJ4"/>
  <c r="AJ3" s="1"/>
  <c r="AJ2"/>
  <c r="AJ1" s="1"/>
  <c r="AJ10"/>
  <c r="AJ9" s="1"/>
  <c r="AJ6"/>
  <c r="AJ5" s="1"/>
  <c r="O11" i="17"/>
  <c r="P11" s="1"/>
  <c r="Y10" i="18" s="1"/>
  <c r="Z9"/>
  <c r="AL416" s="1"/>
  <c r="AA9"/>
  <c r="AL517" s="1"/>
  <c r="AB9"/>
  <c r="AL618" s="1"/>
  <c r="AC9"/>
  <c r="AL719" s="1"/>
  <c r="M12" i="17"/>
  <c r="C13"/>
  <c r="A13"/>
  <c r="B12"/>
  <c r="L12" s="1"/>
  <c r="N18"/>
  <c r="G32" i="15"/>
  <c r="E25" i="1"/>
  <c r="F25"/>
  <c r="E29" l="1"/>
  <c r="E31"/>
  <c r="E23"/>
  <c r="E33"/>
  <c r="F26"/>
  <c r="E30"/>
  <c r="E27"/>
  <c r="H62" i="18"/>
  <c r="I100" s="1"/>
  <c r="Q95" i="20" s="1"/>
  <c r="Q96" s="1"/>
  <c r="Q97" s="1"/>
  <c r="Q98" s="1"/>
  <c r="Q99" s="1"/>
  <c r="Q100" s="1"/>
  <c r="Q101" s="1"/>
  <c r="Q102" s="1"/>
  <c r="Q103" s="1"/>
  <c r="B87"/>
  <c r="F61" i="18"/>
  <c r="H61" s="1"/>
  <c r="BG10" s="1"/>
  <c r="D63"/>
  <c r="E64"/>
  <c r="BD15"/>
  <c r="BK15"/>
  <c r="AW15"/>
  <c r="AK31"/>
  <c r="X16"/>
  <c r="AP15"/>
  <c r="S2" i="1"/>
  <c r="H33" i="15"/>
  <c r="A14" i="17"/>
  <c r="B13"/>
  <c r="L13" s="1"/>
  <c r="O12"/>
  <c r="P12" s="1"/>
  <c r="M13"/>
  <c r="C14"/>
  <c r="AC10" i="18"/>
  <c r="AL720" s="1"/>
  <c r="AB10"/>
  <c r="AL619" s="1"/>
  <c r="AA10"/>
  <c r="AL518" s="1"/>
  <c r="Z10"/>
  <c r="AL417" s="1"/>
  <c r="N19" i="17"/>
  <c r="L25" i="15"/>
  <c r="R3" i="1" s="1"/>
  <c r="L26" i="15"/>
  <c r="R4" i="1" s="1"/>
  <c r="F32"/>
  <c r="F24"/>
  <c r="G24" s="1"/>
  <c r="F28"/>
  <c r="E28"/>
  <c r="F3"/>
  <c r="F4"/>
  <c r="F5"/>
  <c r="F6"/>
  <c r="I66" i="10" s="1"/>
  <c r="F7" i="1"/>
  <c r="F8"/>
  <c r="F9"/>
  <c r="I69" i="10" s="1"/>
  <c r="F11" i="1"/>
  <c r="F12"/>
  <c r="I71" i="10" s="1"/>
  <c r="F13" i="1"/>
  <c r="C69" i="10"/>
  <c r="AL6" i="18" l="1"/>
  <c r="AL46"/>
  <c r="BG142"/>
  <c r="AS2"/>
  <c r="AL24"/>
  <c r="AZ93"/>
  <c r="AZ177"/>
  <c r="AL14"/>
  <c r="AZ128"/>
  <c r="AZ117"/>
  <c r="AL56"/>
  <c r="AL71"/>
  <c r="AS96"/>
  <c r="AL32"/>
  <c r="AL42"/>
  <c r="AL12"/>
  <c r="AL74"/>
  <c r="AS85"/>
  <c r="BG135"/>
  <c r="AL20"/>
  <c r="AL19"/>
  <c r="AZ28"/>
  <c r="AZ203"/>
  <c r="AL44"/>
  <c r="AL31"/>
  <c r="AS47"/>
  <c r="BG166"/>
  <c r="BG149"/>
  <c r="AL92"/>
  <c r="AL63"/>
  <c r="AZ27"/>
  <c r="AZ112"/>
  <c r="AL15"/>
  <c r="AL55"/>
  <c r="AL99"/>
  <c r="AS73"/>
  <c r="AS15"/>
  <c r="AS64"/>
  <c r="BG126"/>
  <c r="AZ165"/>
  <c r="AZ132"/>
  <c r="AL48"/>
  <c r="AL28"/>
  <c r="AL10"/>
  <c r="AL66"/>
  <c r="AL23"/>
  <c r="AL67"/>
  <c r="AZ12"/>
  <c r="AS63"/>
  <c r="AZ29"/>
  <c r="AZ120"/>
  <c r="BG190"/>
  <c r="AZ185"/>
  <c r="AZ174"/>
  <c r="AL22"/>
  <c r="AL82"/>
  <c r="AL35"/>
  <c r="AL79"/>
  <c r="AS9"/>
  <c r="AZ44"/>
  <c r="AZ43"/>
  <c r="AZ144"/>
  <c r="AZ121"/>
  <c r="BG199"/>
  <c r="AL185"/>
  <c r="AL80"/>
  <c r="AL60"/>
  <c r="AL26"/>
  <c r="AL98"/>
  <c r="AL39"/>
  <c r="AL83"/>
  <c r="AS17"/>
  <c r="BG11"/>
  <c r="AZ75"/>
  <c r="AZ160"/>
  <c r="AZ129"/>
  <c r="BG148"/>
  <c r="AS126"/>
  <c r="AL52"/>
  <c r="AL88"/>
  <c r="AL76"/>
  <c r="AL30"/>
  <c r="AL3"/>
  <c r="AL47"/>
  <c r="AL87"/>
  <c r="AS33"/>
  <c r="BG75"/>
  <c r="AZ91"/>
  <c r="AZ192"/>
  <c r="AZ133"/>
  <c r="AS163"/>
  <c r="AL163"/>
  <c r="AL64"/>
  <c r="AL16"/>
  <c r="AL96"/>
  <c r="AL84"/>
  <c r="AL38"/>
  <c r="AL7"/>
  <c r="AL51"/>
  <c r="AL95"/>
  <c r="AS65"/>
  <c r="AL2"/>
  <c r="BG78"/>
  <c r="BG110"/>
  <c r="AZ145"/>
  <c r="AS187"/>
  <c r="BG14"/>
  <c r="AS41"/>
  <c r="AZ76"/>
  <c r="AS79"/>
  <c r="AS32"/>
  <c r="AS150"/>
  <c r="AS49"/>
  <c r="AZ92"/>
  <c r="AZ11"/>
  <c r="AS48"/>
  <c r="BG118"/>
  <c r="AZ161"/>
  <c r="AZ201"/>
  <c r="AS155"/>
  <c r="AZ139"/>
  <c r="AL169"/>
  <c r="AZ143"/>
  <c r="AS123"/>
  <c r="AZ169"/>
  <c r="BG167"/>
  <c r="AS179"/>
  <c r="AZ110"/>
  <c r="AS118"/>
  <c r="AZ163"/>
  <c r="AZ186"/>
  <c r="AZ13"/>
  <c r="AZ152"/>
  <c r="BG174"/>
  <c r="AZ137"/>
  <c r="AZ181"/>
  <c r="BG132"/>
  <c r="AS195"/>
  <c r="BG106"/>
  <c r="AS134"/>
  <c r="AZ146"/>
  <c r="AS4"/>
  <c r="AZ61"/>
  <c r="BG182"/>
  <c r="AZ176"/>
  <c r="AZ105"/>
  <c r="AZ149"/>
  <c r="AZ193"/>
  <c r="BG164"/>
  <c r="AZ164"/>
  <c r="BG181"/>
  <c r="AS166"/>
  <c r="AL168"/>
  <c r="AS12"/>
  <c r="AZ77"/>
  <c r="BG198"/>
  <c r="AZ184"/>
  <c r="AZ113"/>
  <c r="AZ153"/>
  <c r="AZ197"/>
  <c r="BG196"/>
  <c r="AZ196"/>
  <c r="AL137"/>
  <c r="AS182"/>
  <c r="AL162"/>
  <c r="AL40"/>
  <c r="AL4"/>
  <c r="AL68"/>
  <c r="AL18"/>
  <c r="AL54"/>
  <c r="AL11"/>
  <c r="AL43"/>
  <c r="AL75"/>
  <c r="AS57"/>
  <c r="AZ60"/>
  <c r="AS31"/>
  <c r="AZ59"/>
  <c r="AS20"/>
  <c r="AZ45"/>
  <c r="AZ136"/>
  <c r="AZ200"/>
  <c r="AZ109"/>
  <c r="AZ141"/>
  <c r="AZ173"/>
  <c r="BG103"/>
  <c r="BG180"/>
  <c r="AS203"/>
  <c r="AZ142"/>
  <c r="AL153"/>
  <c r="AS142"/>
  <c r="AZ122"/>
  <c r="AS172"/>
  <c r="AL198"/>
  <c r="AS200"/>
  <c r="AZ115"/>
  <c r="AS145"/>
  <c r="AL166"/>
  <c r="AS143"/>
  <c r="AS131"/>
  <c r="AL109"/>
  <c r="BG194"/>
  <c r="AS129"/>
  <c r="AL134"/>
  <c r="AS111"/>
  <c r="AL135"/>
  <c r="BG170"/>
  <c r="AL201"/>
  <c r="BG161"/>
  <c r="AS113"/>
  <c r="AL196"/>
  <c r="AL159"/>
  <c r="AL138"/>
  <c r="AL72"/>
  <c r="AL36"/>
  <c r="AL100"/>
  <c r="AL34"/>
  <c r="AL90"/>
  <c r="AL27"/>
  <c r="AL59"/>
  <c r="AL91"/>
  <c r="AS25"/>
  <c r="AS101"/>
  <c r="BG43"/>
  <c r="AS95"/>
  <c r="BG46"/>
  <c r="AS80"/>
  <c r="AZ104"/>
  <c r="AZ168"/>
  <c r="BG158"/>
  <c r="AZ125"/>
  <c r="AZ157"/>
  <c r="AZ189"/>
  <c r="BG116"/>
  <c r="AS171"/>
  <c r="BG155"/>
  <c r="BG117"/>
  <c r="AS110"/>
  <c r="AS198"/>
  <c r="BG121"/>
  <c r="AL195"/>
  <c r="AL132"/>
  <c r="AL113"/>
  <c r="AL112"/>
  <c r="BG171"/>
  <c r="AL131"/>
  <c r="AL104"/>
  <c r="AL188"/>
  <c r="AL122"/>
  <c r="AZ103"/>
  <c r="AL115"/>
  <c r="AZ130"/>
  <c r="AL160"/>
  <c r="AL151"/>
  <c r="BG151"/>
  <c r="BG108"/>
  <c r="BG140"/>
  <c r="BG172"/>
  <c r="AS151"/>
  <c r="AS167"/>
  <c r="AS183"/>
  <c r="AS199"/>
  <c r="AZ148"/>
  <c r="BG123"/>
  <c r="AZ171"/>
  <c r="AZ126"/>
  <c r="AZ190"/>
  <c r="BG202"/>
  <c r="BG165"/>
  <c r="AL145"/>
  <c r="AL177"/>
  <c r="AS106"/>
  <c r="AS122"/>
  <c r="AS138"/>
  <c r="AS158"/>
  <c r="AS190"/>
  <c r="AZ175"/>
  <c r="BG147"/>
  <c r="BG130"/>
  <c r="BG193"/>
  <c r="BG115"/>
  <c r="AS188"/>
  <c r="AS137"/>
  <c r="AS105"/>
  <c r="AL147"/>
  <c r="AL107"/>
  <c r="AL150"/>
  <c r="AL164"/>
  <c r="AL136"/>
  <c r="BG134"/>
  <c r="AS127"/>
  <c r="AL129"/>
  <c r="AL130"/>
  <c r="BG137"/>
  <c r="AL199"/>
  <c r="AL140"/>
  <c r="AL125"/>
  <c r="AL144"/>
  <c r="BG159"/>
  <c r="BG112"/>
  <c r="BG144"/>
  <c r="BG176"/>
  <c r="AS153"/>
  <c r="AS169"/>
  <c r="AS185"/>
  <c r="AS201"/>
  <c r="AZ156"/>
  <c r="BG139"/>
  <c r="AZ187"/>
  <c r="AZ134"/>
  <c r="AZ198"/>
  <c r="BG109"/>
  <c r="BG173"/>
  <c r="AL149"/>
  <c r="AL181"/>
  <c r="AS108"/>
  <c r="AS124"/>
  <c r="AS140"/>
  <c r="AS162"/>
  <c r="AS194"/>
  <c r="AZ191"/>
  <c r="AZ106"/>
  <c r="BG162"/>
  <c r="BG153"/>
  <c r="AZ147"/>
  <c r="AS180"/>
  <c r="AS133"/>
  <c r="AL203"/>
  <c r="AL139"/>
  <c r="AL103"/>
  <c r="AL142"/>
  <c r="AL148"/>
  <c r="AL120"/>
  <c r="AZ151"/>
  <c r="AS119"/>
  <c r="AL121"/>
  <c r="AL114"/>
  <c r="AZ162"/>
  <c r="AL167"/>
  <c r="AL176"/>
  <c r="AL186"/>
  <c r="BG201"/>
  <c r="BG111"/>
  <c r="BG175"/>
  <c r="BG120"/>
  <c r="BG152"/>
  <c r="BG184"/>
  <c r="AS157"/>
  <c r="AS173"/>
  <c r="AS189"/>
  <c r="AZ108"/>
  <c r="AZ172"/>
  <c r="BG187"/>
  <c r="BG131"/>
  <c r="AZ150"/>
  <c r="BG122"/>
  <c r="BG125"/>
  <c r="BG189"/>
  <c r="AL157"/>
  <c r="AL189"/>
  <c r="AS112"/>
  <c r="AS128"/>
  <c r="AS144"/>
  <c r="AS170"/>
  <c r="AS202"/>
  <c r="BG150"/>
  <c r="AZ138"/>
  <c r="BG113"/>
  <c r="BG178"/>
  <c r="AZ199"/>
  <c r="AS164"/>
  <c r="AS125"/>
  <c r="AL187"/>
  <c r="AL127"/>
  <c r="AL190"/>
  <c r="AL126"/>
  <c r="AL116"/>
  <c r="BG169"/>
  <c r="AS184"/>
  <c r="AS103"/>
  <c r="AL105"/>
  <c r="AL156"/>
  <c r="AZ119"/>
  <c r="AL117"/>
  <c r="BG146"/>
  <c r="AL108"/>
  <c r="AS107"/>
  <c r="BG119"/>
  <c r="BG183"/>
  <c r="BG124"/>
  <c r="BG156"/>
  <c r="BG188"/>
  <c r="AS159"/>
  <c r="AS175"/>
  <c r="AS191"/>
  <c r="AZ116"/>
  <c r="AZ180"/>
  <c r="AZ107"/>
  <c r="BG163"/>
  <c r="AZ158"/>
  <c r="BG138"/>
  <c r="BG133"/>
  <c r="BG197"/>
  <c r="AL161"/>
  <c r="AL193"/>
  <c r="AS114"/>
  <c r="AS130"/>
  <c r="AS146"/>
  <c r="AS174"/>
  <c r="AZ111"/>
  <c r="BG203"/>
  <c r="AZ154"/>
  <c r="BG129"/>
  <c r="BG114"/>
  <c r="AZ167"/>
  <c r="AS156"/>
  <c r="AS121"/>
  <c r="AL179"/>
  <c r="AL123"/>
  <c r="AL182"/>
  <c r="AL118"/>
  <c r="AL200"/>
  <c r="BG105"/>
  <c r="AS168"/>
  <c r="AL191"/>
  <c r="AL194"/>
  <c r="AL124"/>
  <c r="AS176"/>
  <c r="AL202"/>
  <c r="AZ183"/>
  <c r="BG179"/>
  <c r="AL172"/>
  <c r="BG127"/>
  <c r="BG191"/>
  <c r="BG128"/>
  <c r="BG160"/>
  <c r="BG192"/>
  <c r="AS161"/>
  <c r="AS177"/>
  <c r="AS193"/>
  <c r="AZ124"/>
  <c r="AZ188"/>
  <c r="AZ123"/>
  <c r="BG195"/>
  <c r="AZ166"/>
  <c r="BG154"/>
  <c r="BG141"/>
  <c r="AL133"/>
  <c r="AL165"/>
  <c r="AL197"/>
  <c r="AS116"/>
  <c r="AS132"/>
  <c r="AS148"/>
  <c r="AS178"/>
  <c r="AZ127"/>
  <c r="AZ131"/>
  <c r="AZ170"/>
  <c r="BG145"/>
  <c r="AZ178"/>
  <c r="AZ135"/>
  <c r="AS149"/>
  <c r="AS117"/>
  <c r="AL171"/>
  <c r="AL119"/>
  <c r="AL174"/>
  <c r="AL110"/>
  <c r="AL184"/>
  <c r="AZ194"/>
  <c r="AS152"/>
  <c r="AL175"/>
  <c r="AL178"/>
  <c r="AL192"/>
  <c r="AS147"/>
  <c r="AL170"/>
  <c r="AS160"/>
  <c r="AS139"/>
  <c r="AS192"/>
  <c r="BG143"/>
  <c r="BG104"/>
  <c r="BG136"/>
  <c r="BG168"/>
  <c r="BG200"/>
  <c r="AS165"/>
  <c r="AS181"/>
  <c r="AS197"/>
  <c r="AZ140"/>
  <c r="BG107"/>
  <c r="AZ155"/>
  <c r="AZ118"/>
  <c r="AZ182"/>
  <c r="BG186"/>
  <c r="BG157"/>
  <c r="AL141"/>
  <c r="AL173"/>
  <c r="AS104"/>
  <c r="AS120"/>
  <c r="AS136"/>
  <c r="AS154"/>
  <c r="AS186"/>
  <c r="AZ159"/>
  <c r="AZ195"/>
  <c r="AZ202"/>
  <c r="BG177"/>
  <c r="AZ114"/>
  <c r="AS196"/>
  <c r="AS141"/>
  <c r="AS109"/>
  <c r="AL155"/>
  <c r="AL111"/>
  <c r="AL158"/>
  <c r="AL180"/>
  <c r="AL152"/>
  <c r="AZ179"/>
  <c r="AS135"/>
  <c r="AL143"/>
  <c r="AL146"/>
  <c r="AL128"/>
  <c r="AS115"/>
  <c r="AL106"/>
  <c r="AL183"/>
  <c r="AL154"/>
  <c r="BG185"/>
  <c r="BG26"/>
  <c r="AZ101"/>
  <c r="AZ85"/>
  <c r="AZ69"/>
  <c r="AZ53"/>
  <c r="AZ37"/>
  <c r="AZ21"/>
  <c r="AZ5"/>
  <c r="AS88"/>
  <c r="AS72"/>
  <c r="AS56"/>
  <c r="AS40"/>
  <c r="AS24"/>
  <c r="AS16"/>
  <c r="AS8"/>
  <c r="BG94"/>
  <c r="BG62"/>
  <c r="BG30"/>
  <c r="AZ99"/>
  <c r="AZ83"/>
  <c r="AZ67"/>
  <c r="AZ51"/>
  <c r="AZ35"/>
  <c r="AZ19"/>
  <c r="AZ3"/>
  <c r="AS87"/>
  <c r="AS71"/>
  <c r="AS55"/>
  <c r="AS39"/>
  <c r="AS23"/>
  <c r="AS7"/>
  <c r="BG91"/>
  <c r="BG59"/>
  <c r="BG27"/>
  <c r="AZ100"/>
  <c r="AZ84"/>
  <c r="AZ68"/>
  <c r="AZ52"/>
  <c r="AZ36"/>
  <c r="AZ20"/>
  <c r="AZ4"/>
  <c r="AS93"/>
  <c r="AS77"/>
  <c r="AS69"/>
  <c r="AS61"/>
  <c r="AS53"/>
  <c r="AS45"/>
  <c r="AS37"/>
  <c r="AS29"/>
  <c r="AS21"/>
  <c r="AS13"/>
  <c r="AS5"/>
  <c r="AL101"/>
  <c r="AL97"/>
  <c r="AL93"/>
  <c r="AL89"/>
  <c r="AL85"/>
  <c r="AL81"/>
  <c r="AL77"/>
  <c r="AL73"/>
  <c r="AL69"/>
  <c r="AL65"/>
  <c r="AL61"/>
  <c r="AL57"/>
  <c r="AL53"/>
  <c r="AL49"/>
  <c r="AL45"/>
  <c r="AL41"/>
  <c r="AL37"/>
  <c r="AL33"/>
  <c r="AL29"/>
  <c r="AL25"/>
  <c r="AL21"/>
  <c r="AL17"/>
  <c r="AL13"/>
  <c r="AL9"/>
  <c r="AL5"/>
  <c r="AL102"/>
  <c r="AL94"/>
  <c r="AL86"/>
  <c r="AL78"/>
  <c r="AL70"/>
  <c r="AL58"/>
  <c r="AL50"/>
  <c r="B88" i="20"/>
  <c r="BG34" i="18"/>
  <c r="BG18"/>
  <c r="BG2"/>
  <c r="AZ97"/>
  <c r="AZ89"/>
  <c r="AZ81"/>
  <c r="AZ73"/>
  <c r="AZ65"/>
  <c r="AZ57"/>
  <c r="AZ49"/>
  <c r="AZ41"/>
  <c r="AZ33"/>
  <c r="AZ25"/>
  <c r="AZ17"/>
  <c r="AZ9"/>
  <c r="AS100"/>
  <c r="AS92"/>
  <c r="AS84"/>
  <c r="AS76"/>
  <c r="AS68"/>
  <c r="AS60"/>
  <c r="AS52"/>
  <c r="AS44"/>
  <c r="AS36"/>
  <c r="AS28"/>
  <c r="AS22"/>
  <c r="AS18"/>
  <c r="AS14"/>
  <c r="AS10"/>
  <c r="AS6"/>
  <c r="BG99"/>
  <c r="BG83"/>
  <c r="BG67"/>
  <c r="BG51"/>
  <c r="BG35"/>
  <c r="BG19"/>
  <c r="BG3"/>
  <c r="AZ96"/>
  <c r="AZ88"/>
  <c r="AZ80"/>
  <c r="AZ72"/>
  <c r="AZ64"/>
  <c r="AZ56"/>
  <c r="AZ48"/>
  <c r="AZ40"/>
  <c r="AZ32"/>
  <c r="AZ24"/>
  <c r="AZ16"/>
  <c r="AZ8"/>
  <c r="AS99"/>
  <c r="AS91"/>
  <c r="AS83"/>
  <c r="AS75"/>
  <c r="AS67"/>
  <c r="AS59"/>
  <c r="AS51"/>
  <c r="AS43"/>
  <c r="AS35"/>
  <c r="AS27"/>
  <c r="AS19"/>
  <c r="AS11"/>
  <c r="AS3"/>
  <c r="BG102"/>
  <c r="BG86"/>
  <c r="BG70"/>
  <c r="BG54"/>
  <c r="BG38"/>
  <c r="BG22"/>
  <c r="BG6"/>
  <c r="AZ95"/>
  <c r="AZ87"/>
  <c r="AZ79"/>
  <c r="AZ71"/>
  <c r="AZ63"/>
  <c r="AZ55"/>
  <c r="AZ47"/>
  <c r="AZ39"/>
  <c r="AZ31"/>
  <c r="AZ23"/>
  <c r="AZ15"/>
  <c r="AZ7"/>
  <c r="AZ2"/>
  <c r="AS97"/>
  <c r="AS89"/>
  <c r="AS81"/>
  <c r="I99"/>
  <c r="M95" i="20" s="1"/>
  <c r="M96" s="1"/>
  <c r="M97" s="1"/>
  <c r="M98" s="1"/>
  <c r="M99" s="1"/>
  <c r="M100" s="1"/>
  <c r="M101" s="1"/>
  <c r="M102" s="1"/>
  <c r="M103" s="1"/>
  <c r="AL8" i="18"/>
  <c r="BG100"/>
  <c r="BG96"/>
  <c r="BG92"/>
  <c r="BG88"/>
  <c r="BG84"/>
  <c r="BG80"/>
  <c r="BG76"/>
  <c r="BG72"/>
  <c r="BG68"/>
  <c r="BG64"/>
  <c r="BG60"/>
  <c r="BG56"/>
  <c r="BG52"/>
  <c r="BG48"/>
  <c r="BG44"/>
  <c r="BG40"/>
  <c r="BG36"/>
  <c r="BG32"/>
  <c r="BG28"/>
  <c r="BG24"/>
  <c r="BG20"/>
  <c r="BG16"/>
  <c r="BG12"/>
  <c r="BG8"/>
  <c r="BG4"/>
  <c r="BG95"/>
  <c r="BG87"/>
  <c r="BG79"/>
  <c r="BG71"/>
  <c r="BG63"/>
  <c r="BG55"/>
  <c r="BG47"/>
  <c r="BG39"/>
  <c r="BG31"/>
  <c r="BG23"/>
  <c r="BG15"/>
  <c r="BG7"/>
  <c r="AZ102"/>
  <c r="AZ98"/>
  <c r="AZ94"/>
  <c r="AZ90"/>
  <c r="AZ86"/>
  <c r="AZ82"/>
  <c r="AZ78"/>
  <c r="AZ74"/>
  <c r="AZ70"/>
  <c r="AZ66"/>
  <c r="AZ62"/>
  <c r="AZ58"/>
  <c r="AZ54"/>
  <c r="AZ50"/>
  <c r="AZ46"/>
  <c r="AZ42"/>
  <c r="AZ38"/>
  <c r="AZ34"/>
  <c r="AZ30"/>
  <c r="AZ26"/>
  <c r="AZ22"/>
  <c r="AZ18"/>
  <c r="AZ14"/>
  <c r="AZ10"/>
  <c r="AZ6"/>
  <c r="AS102"/>
  <c r="AS98"/>
  <c r="AS94"/>
  <c r="AS90"/>
  <c r="AS86"/>
  <c r="AS82"/>
  <c r="AS78"/>
  <c r="AS74"/>
  <c r="AS70"/>
  <c r="AS66"/>
  <c r="AS62"/>
  <c r="AS58"/>
  <c r="AS54"/>
  <c r="AS50"/>
  <c r="AS46"/>
  <c r="AS42"/>
  <c r="AS38"/>
  <c r="AS34"/>
  <c r="AS30"/>
  <c r="AS26"/>
  <c r="AL62"/>
  <c r="BG101"/>
  <c r="BG97"/>
  <c r="BG93"/>
  <c r="BG89"/>
  <c r="BG85"/>
  <c r="BG81"/>
  <c r="BG77"/>
  <c r="BG73"/>
  <c r="BG69"/>
  <c r="BG65"/>
  <c r="BG61"/>
  <c r="BG57"/>
  <c r="BG53"/>
  <c r="BG49"/>
  <c r="BG45"/>
  <c r="BG41"/>
  <c r="BG37"/>
  <c r="BG33"/>
  <c r="BG29"/>
  <c r="BG25"/>
  <c r="BG21"/>
  <c r="BG17"/>
  <c r="BG13"/>
  <c r="BG9"/>
  <c r="BG5"/>
  <c r="BG98"/>
  <c r="BG90"/>
  <c r="BG82"/>
  <c r="BG74"/>
  <c r="BG66"/>
  <c r="BG58"/>
  <c r="BG50"/>
  <c r="BG42"/>
  <c r="D64"/>
  <c r="H64" s="1"/>
  <c r="H63"/>
  <c r="I101" s="1"/>
  <c r="J100"/>
  <c r="AK32"/>
  <c r="BK16"/>
  <c r="BD16"/>
  <c r="AW16"/>
  <c r="X17"/>
  <c r="AP16"/>
  <c r="O13" i="17"/>
  <c r="P13" s="1"/>
  <c r="Y12" i="18" s="1"/>
  <c r="M14" i="17"/>
  <c r="C15"/>
  <c r="Y11" i="18"/>
  <c r="Z11" s="1"/>
  <c r="AL418" s="1"/>
  <c r="B14" i="17"/>
  <c r="L14" s="1"/>
  <c r="A15"/>
  <c r="N20"/>
  <c r="I63" i="10"/>
  <c r="I70"/>
  <c r="I68"/>
  <c r="I65"/>
  <c r="I64"/>
  <c r="I67"/>
  <c r="N63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N78" s="1"/>
  <c r="J99" i="18" l="1"/>
  <c r="B89" i="20"/>
  <c r="U95"/>
  <c r="U96" s="1"/>
  <c r="U97" s="1"/>
  <c r="U98" s="1"/>
  <c r="U99" s="1"/>
  <c r="U100" s="1"/>
  <c r="U101" s="1"/>
  <c r="U102" s="1"/>
  <c r="U103" s="1"/>
  <c r="AL353" i="18"/>
  <c r="AL349"/>
  <c r="AS390"/>
  <c r="AL373"/>
  <c r="AL398"/>
  <c r="AS374"/>
  <c r="BG326"/>
  <c r="AL397"/>
  <c r="AL316"/>
  <c r="AS323"/>
  <c r="AZ394"/>
  <c r="AZ323"/>
  <c r="AZ381"/>
  <c r="BG346"/>
  <c r="BG391"/>
  <c r="BG361"/>
  <c r="BG345"/>
  <c r="BG329"/>
  <c r="BG313"/>
  <c r="BG374"/>
  <c r="AZ379"/>
  <c r="AZ347"/>
  <c r="AZ314"/>
  <c r="AZ380"/>
  <c r="AZ319"/>
  <c r="AS381"/>
  <c r="AS349"/>
  <c r="AS317"/>
  <c r="AZ390"/>
  <c r="AZ325"/>
  <c r="AS384"/>
  <c r="AS352"/>
  <c r="AS320"/>
  <c r="AL388"/>
  <c r="AL356"/>
  <c r="AL357"/>
  <c r="AL393"/>
  <c r="AL359"/>
  <c r="AL314"/>
  <c r="AL354"/>
  <c r="AS319"/>
  <c r="AS383"/>
  <c r="AZ338"/>
  <c r="AZ370"/>
  <c r="AZ402"/>
  <c r="AS306"/>
  <c r="AS322"/>
  <c r="AS338"/>
  <c r="AS354"/>
  <c r="AS370"/>
  <c r="AS386"/>
  <c r="AS402"/>
  <c r="AZ331"/>
  <c r="AZ361"/>
  <c r="AZ392"/>
  <c r="BG400"/>
  <c r="AZ320"/>
  <c r="AZ336"/>
  <c r="AZ352"/>
  <c r="AZ369"/>
  <c r="AZ385"/>
  <c r="AZ401"/>
  <c r="BG386"/>
  <c r="BG308"/>
  <c r="BG316"/>
  <c r="BG324"/>
  <c r="BG332"/>
  <c r="BG340"/>
  <c r="BG348"/>
  <c r="BG356"/>
  <c r="BG365"/>
  <c r="BG381"/>
  <c r="BG397"/>
  <c r="BG372"/>
  <c r="AL350"/>
  <c r="BG334"/>
  <c r="AL403"/>
  <c r="AZ313"/>
  <c r="AZ340"/>
  <c r="AL305"/>
  <c r="AL363"/>
  <c r="AL358"/>
  <c r="AS387"/>
  <c r="AS350"/>
  <c r="AZ316"/>
  <c r="BG314"/>
  <c r="BG405"/>
  <c r="BG375"/>
  <c r="BG353"/>
  <c r="BG337"/>
  <c r="BG321"/>
  <c r="BG305"/>
  <c r="AZ395"/>
  <c r="AZ363"/>
  <c r="AZ330"/>
  <c r="BG376"/>
  <c r="AZ350"/>
  <c r="AS397"/>
  <c r="AS365"/>
  <c r="AS333"/>
  <c r="BG396"/>
  <c r="AZ357"/>
  <c r="AS400"/>
  <c r="AS368"/>
  <c r="AS336"/>
  <c r="AL404"/>
  <c r="AL372"/>
  <c r="AL340"/>
  <c r="AL361"/>
  <c r="AL327"/>
  <c r="AL391"/>
  <c r="AL330"/>
  <c r="AL386"/>
  <c r="AS351"/>
  <c r="AZ305"/>
  <c r="AZ354"/>
  <c r="AZ386"/>
  <c r="BG388"/>
  <c r="AS314"/>
  <c r="AS330"/>
  <c r="AS346"/>
  <c r="AS362"/>
  <c r="AS378"/>
  <c r="AS394"/>
  <c r="AZ315"/>
  <c r="AZ345"/>
  <c r="AZ376"/>
  <c r="BG368"/>
  <c r="AZ312"/>
  <c r="AZ328"/>
  <c r="AZ344"/>
  <c r="AZ360"/>
  <c r="AZ377"/>
  <c r="AZ393"/>
  <c r="BG370"/>
  <c r="BG402"/>
  <c r="BG312"/>
  <c r="BG320"/>
  <c r="BG328"/>
  <c r="BG336"/>
  <c r="BG344"/>
  <c r="BG352"/>
  <c r="BG360"/>
  <c r="BG373"/>
  <c r="BG389"/>
  <c r="I102"/>
  <c r="AS358"/>
  <c r="AL382"/>
  <c r="AZ389"/>
  <c r="AL355"/>
  <c r="AZ346"/>
  <c r="AZ356"/>
  <c r="AL317"/>
  <c r="AL339"/>
  <c r="AL336"/>
  <c r="AS347"/>
  <c r="AS310"/>
  <c r="AZ368"/>
  <c r="AZ405"/>
  <c r="BG358"/>
  <c r="AL365"/>
  <c r="AL331"/>
  <c r="AL395"/>
  <c r="AL332"/>
  <c r="AL390"/>
  <c r="AS355"/>
  <c r="AZ329"/>
  <c r="AS318"/>
  <c r="AS382"/>
  <c r="AZ384"/>
  <c r="AZ348"/>
  <c r="BG378"/>
  <c r="BG330"/>
  <c r="BG362"/>
  <c r="BG399"/>
  <c r="BG383"/>
  <c r="BG367"/>
  <c r="BG357"/>
  <c r="BG349"/>
  <c r="BG341"/>
  <c r="BG333"/>
  <c r="BG325"/>
  <c r="BG317"/>
  <c r="BG309"/>
  <c r="BG390"/>
  <c r="AZ403"/>
  <c r="AZ387"/>
  <c r="AZ371"/>
  <c r="AZ355"/>
  <c r="AZ339"/>
  <c r="AZ322"/>
  <c r="AZ306"/>
  <c r="AZ396"/>
  <c r="AZ364"/>
  <c r="AZ334"/>
  <c r="AS405"/>
  <c r="AS389"/>
  <c r="AS373"/>
  <c r="AS357"/>
  <c r="AS341"/>
  <c r="AS325"/>
  <c r="AS309"/>
  <c r="BG364"/>
  <c r="AZ374"/>
  <c r="AZ341"/>
  <c r="AZ309"/>
  <c r="AS392"/>
  <c r="AS376"/>
  <c r="AS360"/>
  <c r="AS344"/>
  <c r="AS328"/>
  <c r="AS312"/>
  <c r="AL396"/>
  <c r="AL380"/>
  <c r="AL364"/>
  <c r="AL348"/>
  <c r="AL325"/>
  <c r="AL329"/>
  <c r="AL377"/>
  <c r="AL311"/>
  <c r="AL343"/>
  <c r="AL375"/>
  <c r="AL306"/>
  <c r="AL322"/>
  <c r="AL338"/>
  <c r="AL370"/>
  <c r="AL402"/>
  <c r="AS335"/>
  <c r="AS367"/>
  <c r="AS399"/>
  <c r="AZ321"/>
  <c r="AS248"/>
  <c r="AL215"/>
  <c r="AL254"/>
  <c r="AL226"/>
  <c r="AS210"/>
  <c r="BG302"/>
  <c r="AL281"/>
  <c r="AL291"/>
  <c r="AS226"/>
  <c r="AS286"/>
  <c r="AL224"/>
  <c r="AL210"/>
  <c r="AL207"/>
  <c r="AL243"/>
  <c r="AL238"/>
  <c r="AL302"/>
  <c r="AS234"/>
  <c r="AZ228"/>
  <c r="AZ247"/>
  <c r="BG270"/>
  <c r="AL245"/>
  <c r="AL253"/>
  <c r="AL218"/>
  <c r="AL265"/>
  <c r="AL211"/>
  <c r="AL227"/>
  <c r="AL251"/>
  <c r="AL283"/>
  <c r="AL246"/>
  <c r="AL278"/>
  <c r="AS206"/>
  <c r="AS222"/>
  <c r="AS240"/>
  <c r="AS272"/>
  <c r="AZ261"/>
  <c r="AS270"/>
  <c r="BG211"/>
  <c r="BG208"/>
  <c r="BG286"/>
  <c r="AL216"/>
  <c r="AL261"/>
  <c r="AL220"/>
  <c r="AL269"/>
  <c r="AL206"/>
  <c r="AL222"/>
  <c r="AL241"/>
  <c r="AL273"/>
  <c r="AL205"/>
  <c r="AL213"/>
  <c r="AL221"/>
  <c r="AL229"/>
  <c r="AL239"/>
  <c r="AL255"/>
  <c r="AL271"/>
  <c r="AL287"/>
  <c r="AL303"/>
  <c r="AL250"/>
  <c r="AL266"/>
  <c r="AL282"/>
  <c r="AL298"/>
  <c r="AS208"/>
  <c r="AS216"/>
  <c r="AS224"/>
  <c r="AS232"/>
  <c r="AS244"/>
  <c r="AS260"/>
  <c r="AS279"/>
  <c r="AZ212"/>
  <c r="AZ277"/>
  <c r="AS246"/>
  <c r="AS278"/>
  <c r="AZ219"/>
  <c r="AZ214"/>
  <c r="AZ278"/>
  <c r="BG224"/>
  <c r="BG262"/>
  <c r="BG298"/>
  <c r="BG282"/>
  <c r="BG266"/>
  <c r="BG250"/>
  <c r="BG232"/>
  <c r="BG231"/>
  <c r="AZ286"/>
  <c r="AZ254"/>
  <c r="AZ222"/>
  <c r="AL277"/>
  <c r="AL259"/>
  <c r="AL285"/>
  <c r="AL286"/>
  <c r="BG238"/>
  <c r="AL249"/>
  <c r="AL275"/>
  <c r="AS218"/>
  <c r="AS254"/>
  <c r="AL208"/>
  <c r="AL301"/>
  <c r="AL297"/>
  <c r="AL235"/>
  <c r="AL299"/>
  <c r="AL294"/>
  <c r="AS230"/>
  <c r="AS303"/>
  <c r="AS302"/>
  <c r="BG254"/>
  <c r="AL232"/>
  <c r="AL237"/>
  <c r="AL214"/>
  <c r="AL257"/>
  <c r="AL209"/>
  <c r="AL225"/>
  <c r="AL247"/>
  <c r="AL279"/>
  <c r="AL242"/>
  <c r="AL274"/>
  <c r="AS204"/>
  <c r="AS220"/>
  <c r="AS236"/>
  <c r="AS268"/>
  <c r="AZ245"/>
  <c r="AS262"/>
  <c r="AZ279"/>
  <c r="BG215"/>
  <c r="BG278"/>
  <c r="BG274"/>
  <c r="BG242"/>
  <c r="AZ302"/>
  <c r="AZ238"/>
  <c r="AZ295"/>
  <c r="AZ232"/>
  <c r="AS298"/>
  <c r="AS282"/>
  <c r="AS266"/>
  <c r="AS250"/>
  <c r="BG235"/>
  <c r="AZ285"/>
  <c r="AZ253"/>
  <c r="AZ220"/>
  <c r="AS299"/>
  <c r="AS283"/>
  <c r="AS271"/>
  <c r="AS263"/>
  <c r="AS255"/>
  <c r="AS247"/>
  <c r="AS239"/>
  <c r="AS233"/>
  <c r="AS229"/>
  <c r="AS225"/>
  <c r="AS221"/>
  <c r="AS217"/>
  <c r="AS213"/>
  <c r="AS209"/>
  <c r="AS205"/>
  <c r="AL300"/>
  <c r="AL292"/>
  <c r="AL284"/>
  <c r="AL276"/>
  <c r="AL268"/>
  <c r="AL260"/>
  <c r="AL252"/>
  <c r="AL244"/>
  <c r="AL236"/>
  <c r="BG301"/>
  <c r="BG297"/>
  <c r="BG293"/>
  <c r="BG289"/>
  <c r="BG285"/>
  <c r="BG281"/>
  <c r="BG277"/>
  <c r="BG273"/>
  <c r="BG269"/>
  <c r="BG294"/>
  <c r="AZ293"/>
  <c r="AS287"/>
  <c r="AL223"/>
  <c r="AS264"/>
  <c r="AL212"/>
  <c r="AL219"/>
  <c r="AL262"/>
  <c r="AS256"/>
  <c r="AZ262"/>
  <c r="AL204"/>
  <c r="AL230"/>
  <c r="AL217"/>
  <c r="AL263"/>
  <c r="AL258"/>
  <c r="AS212"/>
  <c r="AS252"/>
  <c r="BG219"/>
  <c r="AZ246"/>
  <c r="BG290"/>
  <c r="BG216"/>
  <c r="AZ206"/>
  <c r="AZ211"/>
  <c r="AS274"/>
  <c r="AS242"/>
  <c r="AZ269"/>
  <c r="AZ204"/>
  <c r="AS275"/>
  <c r="AS259"/>
  <c r="AS243"/>
  <c r="AS231"/>
  <c r="AS223"/>
  <c r="AS215"/>
  <c r="AS207"/>
  <c r="AL296"/>
  <c r="AL280"/>
  <c r="AL264"/>
  <c r="AL248"/>
  <c r="BG303"/>
  <c r="BG295"/>
  <c r="BG287"/>
  <c r="BG279"/>
  <c r="BG271"/>
  <c r="BG265"/>
  <c r="BG261"/>
  <c r="BG257"/>
  <c r="BG253"/>
  <c r="BG249"/>
  <c r="BG245"/>
  <c r="BG241"/>
  <c r="BG237"/>
  <c r="BG229"/>
  <c r="BG221"/>
  <c r="BG213"/>
  <c r="BG205"/>
  <c r="BG226"/>
  <c r="BG210"/>
  <c r="AZ300"/>
  <c r="AZ292"/>
  <c r="AZ284"/>
  <c r="AZ276"/>
  <c r="AZ268"/>
  <c r="AZ260"/>
  <c r="AZ252"/>
  <c r="AZ244"/>
  <c r="AZ237"/>
  <c r="AZ229"/>
  <c r="AZ221"/>
  <c r="AZ213"/>
  <c r="AZ205"/>
  <c r="BG206"/>
  <c r="AZ291"/>
  <c r="AZ275"/>
  <c r="AZ259"/>
  <c r="AZ243"/>
  <c r="AZ227"/>
  <c r="BG300"/>
  <c r="BG292"/>
  <c r="BG284"/>
  <c r="BG276"/>
  <c r="BG268"/>
  <c r="BG260"/>
  <c r="BG252"/>
  <c r="BG244"/>
  <c r="BG236"/>
  <c r="BG220"/>
  <c r="BG204"/>
  <c r="BG207"/>
  <c r="AZ290"/>
  <c r="AZ274"/>
  <c r="AZ258"/>
  <c r="AZ242"/>
  <c r="AZ226"/>
  <c r="AZ210"/>
  <c r="AZ303"/>
  <c r="AZ271"/>
  <c r="AZ240"/>
  <c r="AZ216"/>
  <c r="AS301"/>
  <c r="AS293"/>
  <c r="AS285"/>
  <c r="AS277"/>
  <c r="AS269"/>
  <c r="AS261"/>
  <c r="AS253"/>
  <c r="AS245"/>
  <c r="AS237"/>
  <c r="BG214"/>
  <c r="AZ289"/>
  <c r="AZ273"/>
  <c r="AZ257"/>
  <c r="AZ239"/>
  <c r="AZ223"/>
  <c r="AZ207"/>
  <c r="AS300"/>
  <c r="AS292"/>
  <c r="AS284"/>
  <c r="AS276"/>
  <c r="AZ230"/>
  <c r="AL231"/>
  <c r="AL228"/>
  <c r="AL270"/>
  <c r="AZ294"/>
  <c r="AL234"/>
  <c r="AL267"/>
  <c r="AS214"/>
  <c r="AS238"/>
  <c r="AL293"/>
  <c r="AL289"/>
  <c r="AL233"/>
  <c r="AL295"/>
  <c r="AL290"/>
  <c r="AS228"/>
  <c r="AS295"/>
  <c r="AS294"/>
  <c r="BG246"/>
  <c r="BG258"/>
  <c r="AZ270"/>
  <c r="AZ263"/>
  <c r="AS290"/>
  <c r="AS258"/>
  <c r="AZ301"/>
  <c r="AZ236"/>
  <c r="AS291"/>
  <c r="AS267"/>
  <c r="AS251"/>
  <c r="AS235"/>
  <c r="AS227"/>
  <c r="AS219"/>
  <c r="AS211"/>
  <c r="AL304"/>
  <c r="AL288"/>
  <c r="AL272"/>
  <c r="AL256"/>
  <c r="AL240"/>
  <c r="BG299"/>
  <c r="BG291"/>
  <c r="BG283"/>
  <c r="BG275"/>
  <c r="BG267"/>
  <c r="BG263"/>
  <c r="BG259"/>
  <c r="BG255"/>
  <c r="BG251"/>
  <c r="BG247"/>
  <c r="BG243"/>
  <c r="BG239"/>
  <c r="BG233"/>
  <c r="BG225"/>
  <c r="BG209"/>
  <c r="BG218"/>
  <c r="AZ296"/>
  <c r="AZ280"/>
  <c r="AZ264"/>
  <c r="AZ248"/>
  <c r="AZ233"/>
  <c r="AZ217"/>
  <c r="BG222"/>
  <c r="AZ283"/>
  <c r="AZ251"/>
  <c r="BG304"/>
  <c r="BG288"/>
  <c r="BG272"/>
  <c r="BG256"/>
  <c r="BG240"/>
  <c r="BG212"/>
  <c r="AZ298"/>
  <c r="AZ266"/>
  <c r="AZ234"/>
  <c r="BG227"/>
  <c r="AZ255"/>
  <c r="AZ208"/>
  <c r="AS289"/>
  <c r="AS273"/>
  <c r="AS257"/>
  <c r="AS241"/>
  <c r="AZ297"/>
  <c r="AZ265"/>
  <c r="AZ231"/>
  <c r="AS304"/>
  <c r="AS288"/>
  <c r="BG217"/>
  <c r="BG234"/>
  <c r="AZ304"/>
  <c r="AZ288"/>
  <c r="AZ272"/>
  <c r="AZ256"/>
  <c r="AZ241"/>
  <c r="AZ225"/>
  <c r="AZ209"/>
  <c r="AZ299"/>
  <c r="AZ267"/>
  <c r="AZ235"/>
  <c r="BG296"/>
  <c r="BG280"/>
  <c r="BG264"/>
  <c r="BG248"/>
  <c r="BG228"/>
  <c r="BG223"/>
  <c r="AZ282"/>
  <c r="AZ250"/>
  <c r="AZ218"/>
  <c r="AZ287"/>
  <c r="AZ224"/>
  <c r="AS297"/>
  <c r="AS281"/>
  <c r="AS265"/>
  <c r="AS249"/>
  <c r="BG230"/>
  <c r="AZ281"/>
  <c r="AZ249"/>
  <c r="AZ215"/>
  <c r="AS296"/>
  <c r="AS280"/>
  <c r="AZ324"/>
  <c r="AL405"/>
  <c r="BG401"/>
  <c r="AS395"/>
  <c r="AL328"/>
  <c r="BG318"/>
  <c r="AL323"/>
  <c r="BG393"/>
  <c r="AL387"/>
  <c r="AS331"/>
  <c r="AZ337"/>
  <c r="BG350"/>
  <c r="AL389"/>
  <c r="AL312"/>
  <c r="AS363"/>
  <c r="AS326"/>
  <c r="AZ400"/>
  <c r="BG394"/>
  <c r="BG369"/>
  <c r="AL321"/>
  <c r="AL307"/>
  <c r="AL371"/>
  <c r="AL320"/>
  <c r="AL366"/>
  <c r="AS315"/>
  <c r="AS379"/>
  <c r="AZ378"/>
  <c r="AS342"/>
  <c r="AZ307"/>
  <c r="AZ308"/>
  <c r="AZ373"/>
  <c r="BG310"/>
  <c r="BG342"/>
  <c r="BG385"/>
  <c r="AL333"/>
  <c r="AL337"/>
  <c r="AL381"/>
  <c r="AL315"/>
  <c r="AL347"/>
  <c r="AL379"/>
  <c r="AL308"/>
  <c r="AL324"/>
  <c r="AL342"/>
  <c r="AL374"/>
  <c r="AS307"/>
  <c r="AS339"/>
  <c r="AS371"/>
  <c r="AS403"/>
  <c r="AZ362"/>
  <c r="BG404"/>
  <c r="AS334"/>
  <c r="AS366"/>
  <c r="AS398"/>
  <c r="AZ353"/>
  <c r="BG384"/>
  <c r="AZ332"/>
  <c r="AZ365"/>
  <c r="AZ397"/>
  <c r="BG306"/>
  <c r="BG322"/>
  <c r="BG338"/>
  <c r="BG354"/>
  <c r="BG377"/>
  <c r="BG403"/>
  <c r="BG395"/>
  <c r="BG387"/>
  <c r="BG379"/>
  <c r="BG371"/>
  <c r="BG363"/>
  <c r="BG359"/>
  <c r="BG355"/>
  <c r="BG351"/>
  <c r="BG347"/>
  <c r="BG343"/>
  <c r="BG339"/>
  <c r="BG335"/>
  <c r="BG331"/>
  <c r="BG327"/>
  <c r="BG323"/>
  <c r="BG319"/>
  <c r="BG315"/>
  <c r="BG311"/>
  <c r="BG307"/>
  <c r="BG398"/>
  <c r="BG382"/>
  <c r="BG366"/>
  <c r="AZ399"/>
  <c r="AZ391"/>
  <c r="AZ383"/>
  <c r="AZ375"/>
  <c r="AZ367"/>
  <c r="AZ359"/>
  <c r="AZ351"/>
  <c r="AZ343"/>
  <c r="AZ335"/>
  <c r="AZ326"/>
  <c r="AZ318"/>
  <c r="AZ310"/>
  <c r="BG392"/>
  <c r="AZ404"/>
  <c r="AZ388"/>
  <c r="AZ372"/>
  <c r="AZ358"/>
  <c r="AZ342"/>
  <c r="AZ327"/>
  <c r="AZ311"/>
  <c r="AS401"/>
  <c r="AS393"/>
  <c r="AS385"/>
  <c r="AS377"/>
  <c r="AS369"/>
  <c r="AS361"/>
  <c r="AS353"/>
  <c r="AS345"/>
  <c r="AS337"/>
  <c r="AS329"/>
  <c r="AS321"/>
  <c r="AS313"/>
  <c r="AS305"/>
  <c r="BG380"/>
  <c r="AZ398"/>
  <c r="AZ382"/>
  <c r="AZ366"/>
  <c r="AZ349"/>
  <c r="AZ333"/>
  <c r="AZ317"/>
  <c r="AS404"/>
  <c r="AS396"/>
  <c r="AS388"/>
  <c r="AS380"/>
  <c r="AS372"/>
  <c r="AS364"/>
  <c r="AS356"/>
  <c r="AS348"/>
  <c r="AS340"/>
  <c r="AS332"/>
  <c r="AS324"/>
  <c r="AS316"/>
  <c r="AS308"/>
  <c r="AL400"/>
  <c r="AL392"/>
  <c r="AL384"/>
  <c r="AL376"/>
  <c r="AL368"/>
  <c r="AL360"/>
  <c r="AL352"/>
  <c r="AL344"/>
  <c r="AL309"/>
  <c r="AL341"/>
  <c r="AL313"/>
  <c r="AL345"/>
  <c r="AL369"/>
  <c r="AL385"/>
  <c r="AL401"/>
  <c r="AL319"/>
  <c r="AL335"/>
  <c r="AL351"/>
  <c r="AL367"/>
  <c r="AL383"/>
  <c r="AL399"/>
  <c r="AL310"/>
  <c r="AL318"/>
  <c r="AL326"/>
  <c r="AL334"/>
  <c r="AL346"/>
  <c r="AL362"/>
  <c r="AL378"/>
  <c r="AL394"/>
  <c r="AS311"/>
  <c r="AS327"/>
  <c r="AS343"/>
  <c r="AS359"/>
  <c r="AS375"/>
  <c r="AS391"/>
  <c r="BK17"/>
  <c r="BD17"/>
  <c r="AW17"/>
  <c r="AK33"/>
  <c r="X18"/>
  <c r="AP17"/>
  <c r="O14" i="17"/>
  <c r="P14" s="1"/>
  <c r="Y13" i="18" s="1"/>
  <c r="AC13" s="1"/>
  <c r="AL723" s="1"/>
  <c r="B15" i="17"/>
  <c r="L15" s="1"/>
  <c r="A16"/>
  <c r="AB11" i="18"/>
  <c r="AL620" s="1"/>
  <c r="AC11"/>
  <c r="AL721" s="1"/>
  <c r="AA11"/>
  <c r="AL519" s="1"/>
  <c r="C16" i="17"/>
  <c r="M15"/>
  <c r="Z12" i="18"/>
  <c r="AL419" s="1"/>
  <c r="AB12"/>
  <c r="AL621" s="1"/>
  <c r="AA12"/>
  <c r="AL520" s="1"/>
  <c r="AC12"/>
  <c r="AL722" s="1"/>
  <c r="N21" i="17"/>
  <c r="Y22" i="1"/>
  <c r="Z22" s="1"/>
  <c r="Y24"/>
  <c r="Z24" s="1"/>
  <c r="Y23"/>
  <c r="Z23" s="1"/>
  <c r="J71" i="10"/>
  <c r="F2" i="1" s="1"/>
  <c r="B90" i="20" l="1"/>
  <c r="J102" i="18"/>
  <c r="J101"/>
  <c r="AK34"/>
  <c r="BK18"/>
  <c r="BD18"/>
  <c r="AW18"/>
  <c r="X19"/>
  <c r="AP18"/>
  <c r="Z13"/>
  <c r="AL420" s="1"/>
  <c r="AA13"/>
  <c r="AL521" s="1"/>
  <c r="AB13"/>
  <c r="AL622" s="1"/>
  <c r="C17" i="17"/>
  <c r="M16"/>
  <c r="B16"/>
  <c r="L16" s="1"/>
  <c r="A17"/>
  <c r="O15"/>
  <c r="P15" s="1"/>
  <c r="Y14" i="18" s="1"/>
  <c r="N22" i="17"/>
  <c r="B91" i="20" l="1"/>
  <c r="BD19" i="18"/>
  <c r="BK19"/>
  <c r="AW19"/>
  <c r="AK35"/>
  <c r="X20"/>
  <c r="AP19"/>
  <c r="B17" i="17"/>
  <c r="L17" s="1"/>
  <c r="A18"/>
  <c r="Z14" i="18"/>
  <c r="AL421" s="1"/>
  <c r="AB14"/>
  <c r="AL623" s="1"/>
  <c r="AA14"/>
  <c r="AL522" s="1"/>
  <c r="AC14"/>
  <c r="AL724" s="1"/>
  <c r="O16" i="17"/>
  <c r="P16" s="1"/>
  <c r="Y15" i="18" s="1"/>
  <c r="C18" i="17"/>
  <c r="M17"/>
  <c r="N23"/>
  <c r="AK36" i="18" l="1"/>
  <c r="BK20"/>
  <c r="BD20"/>
  <c r="AW20"/>
  <c r="X21"/>
  <c r="AP20"/>
  <c r="C19" i="17"/>
  <c r="M18"/>
  <c r="B18"/>
  <c r="L18" s="1"/>
  <c r="A19"/>
  <c r="AA15" i="18"/>
  <c r="AL523" s="1"/>
  <c r="AC15"/>
  <c r="AL725" s="1"/>
  <c r="Z15"/>
  <c r="AL422" s="1"/>
  <c r="AB15"/>
  <c r="AL624" s="1"/>
  <c r="O17" i="17"/>
  <c r="P17" s="1"/>
  <c r="Y16" i="18" s="1"/>
  <c r="N24" i="17"/>
  <c r="W18" i="1" a="1"/>
  <c r="W18" s="1"/>
  <c r="BK21" i="18" l="1"/>
  <c r="BD21"/>
  <c r="AW21"/>
  <c r="AK37"/>
  <c r="X22"/>
  <c r="AP21"/>
  <c r="B19" i="17"/>
  <c r="L19" s="1"/>
  <c r="A20"/>
  <c r="AA16" i="18"/>
  <c r="AL524" s="1"/>
  <c r="AC16"/>
  <c r="AL726" s="1"/>
  <c r="AB16"/>
  <c r="AL625" s="1"/>
  <c r="Z16"/>
  <c r="AL423" s="1"/>
  <c r="O18" i="17"/>
  <c r="P18" s="1"/>
  <c r="Y17" i="18" s="1"/>
  <c r="C20" i="17"/>
  <c r="M19"/>
  <c r="N25"/>
  <c r="X19" i="1"/>
  <c r="W19"/>
  <c r="Y20"/>
  <c r="X18"/>
  <c r="W27" s="1"/>
  <c r="Y18"/>
  <c r="W20"/>
  <c r="X20"/>
  <c r="Y19"/>
  <c r="AK38" i="18" l="1"/>
  <c r="BK22"/>
  <c r="BD22"/>
  <c r="AW22"/>
  <c r="X23"/>
  <c r="AP22"/>
  <c r="C21" i="17"/>
  <c r="M20"/>
  <c r="B20"/>
  <c r="L20" s="1"/>
  <c r="A21"/>
  <c r="AC17" i="18"/>
  <c r="AL727" s="1"/>
  <c r="AA17"/>
  <c r="AL525" s="1"/>
  <c r="Z17"/>
  <c r="AL424" s="1"/>
  <c r="AB17"/>
  <c r="AL626" s="1"/>
  <c r="O19" i="17"/>
  <c r="P19" s="1"/>
  <c r="Y18" i="18" s="1"/>
  <c r="N26" i="17"/>
  <c r="X27" i="1"/>
  <c r="BD23" i="18" l="1"/>
  <c r="BK23"/>
  <c r="AW23"/>
  <c r="AK39"/>
  <c r="X24"/>
  <c r="AP23"/>
  <c r="B21" i="17"/>
  <c r="L21" s="1"/>
  <c r="A22"/>
  <c r="AB18" i="18"/>
  <c r="AL627" s="1"/>
  <c r="Z18"/>
  <c r="AL425" s="1"/>
  <c r="AA18"/>
  <c r="AL526" s="1"/>
  <c r="AC18"/>
  <c r="AL728" s="1"/>
  <c r="O20" i="17"/>
  <c r="P20" s="1"/>
  <c r="Y19" i="18" s="1"/>
  <c r="C22" i="17"/>
  <c r="M21"/>
  <c r="N27"/>
  <c r="H490" i="1"/>
  <c r="A64"/>
  <c r="I80" i="10"/>
  <c r="L80"/>
  <c r="K80"/>
  <c r="J80"/>
  <c r="F80"/>
  <c r="E80"/>
  <c r="D80"/>
  <c r="B80"/>
  <c r="AK40" i="18" l="1"/>
  <c r="BK24"/>
  <c r="BD24"/>
  <c r="AW24"/>
  <c r="X25"/>
  <c r="AP24"/>
  <c r="C81" i="10"/>
  <c r="D55" i="1" s="1"/>
  <c r="B81" i="10"/>
  <c r="C55" i="1" s="1"/>
  <c r="C23" i="17"/>
  <c r="M22"/>
  <c r="B22"/>
  <c r="L22" s="1"/>
  <c r="A23"/>
  <c r="Z19" i="18"/>
  <c r="AL426" s="1"/>
  <c r="AB19"/>
  <c r="AL628" s="1"/>
  <c r="AA19"/>
  <c r="AL527" s="1"/>
  <c r="AC19"/>
  <c r="AL729" s="1"/>
  <c r="O21" i="17"/>
  <c r="P21" s="1"/>
  <c r="Y20" i="18" s="1"/>
  <c r="N28" i="17"/>
  <c r="E81" i="10"/>
  <c r="F55" i="1" s="1"/>
  <c r="D81" i="10"/>
  <c r="E55" i="1" s="1"/>
  <c r="H75" i="10"/>
  <c r="J57" i="1" s="1"/>
  <c r="C4" i="20" s="1"/>
  <c r="BK25" i="18" l="1"/>
  <c r="BD25"/>
  <c r="AW25"/>
  <c r="AK41"/>
  <c r="X26"/>
  <c r="AP25"/>
  <c r="C549" i="1"/>
  <c r="C57" s="1"/>
  <c r="B23" i="17"/>
  <c r="L23" s="1"/>
  <c r="A24"/>
  <c r="AA20" i="18"/>
  <c r="AL528" s="1"/>
  <c r="AC20"/>
  <c r="AL730" s="1"/>
  <c r="AB20"/>
  <c r="AL629" s="1"/>
  <c r="Z20"/>
  <c r="AL427" s="1"/>
  <c r="O22" i="17"/>
  <c r="P22" s="1"/>
  <c r="Y21" i="18" s="1"/>
  <c r="C24" i="17"/>
  <c r="M23"/>
  <c r="N29"/>
  <c r="G550" i="1"/>
  <c r="D550"/>
  <c r="F550"/>
  <c r="C550"/>
  <c r="E550"/>
  <c r="D549"/>
  <c r="D57" s="1"/>
  <c r="F549"/>
  <c r="F57" s="1"/>
  <c r="E549"/>
  <c r="E57" s="1"/>
  <c r="C392"/>
  <c r="C388"/>
  <c r="C387"/>
  <c r="C386"/>
  <c r="E330"/>
  <c r="E382" s="1"/>
  <c r="G382" s="1"/>
  <c r="C383"/>
  <c r="C384"/>
  <c r="C385"/>
  <c r="C389"/>
  <c r="C390"/>
  <c r="C391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5"/>
  <c r="C426"/>
  <c r="C427"/>
  <c r="C428"/>
  <c r="C429"/>
  <c r="C430"/>
  <c r="C431"/>
  <c r="C432"/>
  <c r="C433"/>
  <c r="C434"/>
  <c r="C435"/>
  <c r="C436"/>
  <c r="C437"/>
  <c r="C438"/>
  <c r="C439"/>
  <c r="G383"/>
  <c r="AK42" i="18" l="1"/>
  <c r="BK26"/>
  <c r="BD26"/>
  <c r="AW26"/>
  <c r="X27"/>
  <c r="AP26"/>
  <c r="C25" i="17"/>
  <c r="M24"/>
  <c r="B24"/>
  <c r="L24" s="1"/>
  <c r="A25"/>
  <c r="AC21" i="18"/>
  <c r="AL731" s="1"/>
  <c r="AA21"/>
  <c r="AL529" s="1"/>
  <c r="Z21"/>
  <c r="AL428" s="1"/>
  <c r="AB21"/>
  <c r="AL630" s="1"/>
  <c r="O23" i="17"/>
  <c r="P23" s="1"/>
  <c r="Y22" i="18" s="1"/>
  <c r="N30" i="17"/>
  <c r="AC12" i="1"/>
  <c r="AC14" s="1"/>
  <c r="Q4" s="1"/>
  <c r="K96" i="10" s="1"/>
  <c r="AB13" i="1"/>
  <c r="AB14"/>
  <c r="AB15"/>
  <c r="AB16"/>
  <c r="AB17"/>
  <c r="B84" i="10"/>
  <c r="C86" s="1"/>
  <c r="D86"/>
  <c r="D87"/>
  <c r="D88"/>
  <c r="D89"/>
  <c r="D90"/>
  <c r="D91"/>
  <c r="D92"/>
  <c r="D93"/>
  <c r="D94"/>
  <c r="D95"/>
  <c r="D96"/>
  <c r="D104"/>
  <c r="C63"/>
  <c r="C64"/>
  <c r="C65"/>
  <c r="C66"/>
  <c r="C67"/>
  <c r="C68"/>
  <c r="C70"/>
  <c r="C71"/>
  <c r="J3" i="11"/>
  <c r="J4" s="1"/>
  <c r="J5" s="1"/>
  <c r="J6" s="1"/>
  <c r="F3"/>
  <c r="E3"/>
  <c r="E4" s="1"/>
  <c r="E5" s="1"/>
  <c r="E6" s="1"/>
  <c r="D3"/>
  <c r="D4" s="1"/>
  <c r="D5" s="1"/>
  <c r="D6" s="1"/>
  <c r="C3"/>
  <c r="A3"/>
  <c r="A4" s="1"/>
  <c r="A5" s="1"/>
  <c r="A6" s="1"/>
  <c r="B6" s="1"/>
  <c r="L6" s="1"/>
  <c r="K6"/>
  <c r="I6"/>
  <c r="G6"/>
  <c r="K5"/>
  <c r="I5"/>
  <c r="I4"/>
  <c r="G4"/>
  <c r="K3"/>
  <c r="G3"/>
  <c r="L103" i="10" l="1"/>
  <c r="M103"/>
  <c r="AC13" i="1"/>
  <c r="Q3" s="1"/>
  <c r="BD27" i="18"/>
  <c r="BK27"/>
  <c r="AW27"/>
  <c r="AK43"/>
  <c r="X28"/>
  <c r="AP27"/>
  <c r="C87" i="10"/>
  <c r="E87" s="1"/>
  <c r="O24" i="17"/>
  <c r="P24" s="1"/>
  <c r="Y23" i="18" s="1"/>
  <c r="AB23" s="1"/>
  <c r="AL632" s="1"/>
  <c r="AB22"/>
  <c r="AL631" s="1"/>
  <c r="Z22"/>
  <c r="AL429" s="1"/>
  <c r="AA22"/>
  <c r="AL530" s="1"/>
  <c r="AC22"/>
  <c r="AL732" s="1"/>
  <c r="A26" i="17"/>
  <c r="B25"/>
  <c r="L25" s="1"/>
  <c r="C26"/>
  <c r="M25"/>
  <c r="N31"/>
  <c r="F4" i="11"/>
  <c r="F5" s="1"/>
  <c r="F6" s="1"/>
  <c r="N6" s="1"/>
  <c r="N3"/>
  <c r="M3"/>
  <c r="D71" i="10"/>
  <c r="B3" i="11"/>
  <c r="L3" s="1"/>
  <c r="E86" i="10"/>
  <c r="C95"/>
  <c r="E95" s="1"/>
  <c r="C94"/>
  <c r="E94" s="1"/>
  <c r="C91"/>
  <c r="E91" s="1"/>
  <c r="C90"/>
  <c r="E90" s="1"/>
  <c r="B4" i="11"/>
  <c r="L4" s="1"/>
  <c r="C96" i="10"/>
  <c r="E96" s="1"/>
  <c r="C93"/>
  <c r="E93" s="1"/>
  <c r="C92"/>
  <c r="E92" s="1"/>
  <c r="C89"/>
  <c r="E89" s="1"/>
  <c r="C88"/>
  <c r="E88" s="1"/>
  <c r="C4" i="11"/>
  <c r="C5" s="1"/>
  <c r="C6" s="1"/>
  <c r="M6" s="1"/>
  <c r="O6" s="1"/>
  <c r="B5"/>
  <c r="L5" s="1"/>
  <c r="K95" i="10" l="1"/>
  <c r="N4" i="11"/>
  <c r="Z23" i="18"/>
  <c r="AL430" s="1"/>
  <c r="AK44"/>
  <c r="BK28"/>
  <c r="BD28"/>
  <c r="AW28"/>
  <c r="X29"/>
  <c r="AP28"/>
  <c r="N5" i="11"/>
  <c r="AC23" i="18"/>
  <c r="AL733" s="1"/>
  <c r="O3" i="11"/>
  <c r="P3" s="1"/>
  <c r="B42" i="1" s="1"/>
  <c r="D42" s="1"/>
  <c r="AA23" i="18"/>
  <c r="AL531" s="1"/>
  <c r="B26" i="17"/>
  <c r="L26" s="1"/>
  <c r="A27"/>
  <c r="M26"/>
  <c r="C27"/>
  <c r="O25"/>
  <c r="P25" s="1"/>
  <c r="Y24" i="18" s="1"/>
  <c r="N32" i="17"/>
  <c r="M4" i="11"/>
  <c r="O4" s="1"/>
  <c r="M5"/>
  <c r="O5" s="1"/>
  <c r="P6"/>
  <c r="P7" s="1"/>
  <c r="L102" i="10" l="1"/>
  <c r="L104" s="1"/>
  <c r="M102"/>
  <c r="M104" s="1"/>
  <c r="P4" i="11"/>
  <c r="B43" i="1" s="1"/>
  <c r="D43" s="1"/>
  <c r="P5" i="11"/>
  <c r="B44" i="1" s="1"/>
  <c r="D44" s="1"/>
  <c r="BK29" i="18"/>
  <c r="BD29"/>
  <c r="AW29"/>
  <c r="AK45"/>
  <c r="X30"/>
  <c r="AP29"/>
  <c r="O26" i="17"/>
  <c r="P26" s="1"/>
  <c r="Y25" i="18" s="1"/>
  <c r="AA25" s="1"/>
  <c r="AL533" s="1"/>
  <c r="Z24"/>
  <c r="AL431" s="1"/>
  <c r="AB24"/>
  <c r="AL633" s="1"/>
  <c r="AA24"/>
  <c r="AL532" s="1"/>
  <c r="AC24"/>
  <c r="AL734" s="1"/>
  <c r="C28" i="17"/>
  <c r="M27"/>
  <c r="A28"/>
  <c r="B27"/>
  <c r="L27" s="1"/>
  <c r="N33"/>
  <c r="B45" i="1"/>
  <c r="D45" s="1"/>
  <c r="A66"/>
  <c r="I59" i="10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J55" i="1" l="1"/>
  <c r="F56" s="1"/>
  <c r="O27" i="17"/>
  <c r="P27" s="1"/>
  <c r="Y26" i="18" s="1"/>
  <c r="Z26" s="1"/>
  <c r="AL433" s="1"/>
  <c r="K57" i="1"/>
  <c r="BH374" i="18" s="1"/>
  <c r="AK46"/>
  <c r="BK30"/>
  <c r="BD30"/>
  <c r="AW30"/>
  <c r="X31"/>
  <c r="AP30"/>
  <c r="Z25"/>
  <c r="AL432" s="1"/>
  <c r="AC25"/>
  <c r="AL735" s="1"/>
  <c r="AB25"/>
  <c r="AL634" s="1"/>
  <c r="B28" i="17"/>
  <c r="L28" s="1"/>
  <c r="A29"/>
  <c r="M28"/>
  <c r="C29"/>
  <c r="N34"/>
  <c r="M9" i="8"/>
  <c r="P4" s="1"/>
  <c r="N9"/>
  <c r="B2" s="1"/>
  <c r="M10"/>
  <c r="P5" s="1"/>
  <c r="N10"/>
  <c r="B3" s="1"/>
  <c r="M11"/>
  <c r="T3" i="1"/>
  <c r="T5"/>
  <c r="T6"/>
  <c r="T7"/>
  <c r="T8" s="1"/>
  <c r="AC26" i="18" l="1"/>
  <c r="AL736" s="1"/>
  <c r="C56" i="1"/>
  <c r="G66"/>
  <c r="E58"/>
  <c r="C68"/>
  <c r="D56"/>
  <c r="E56"/>
  <c r="D66"/>
  <c r="F66"/>
  <c r="E68"/>
  <c r="C58"/>
  <c r="F68"/>
  <c r="K55"/>
  <c r="E66"/>
  <c r="C66"/>
  <c r="D58"/>
  <c r="D68"/>
  <c r="G68"/>
  <c r="F58"/>
  <c r="AB26" i="18"/>
  <c r="AL635" s="1"/>
  <c r="AA26"/>
  <c r="AL534" s="1"/>
  <c r="AM66"/>
  <c r="AM26"/>
  <c r="AM302"/>
  <c r="AT13"/>
  <c r="AM51"/>
  <c r="AM336"/>
  <c r="AT239"/>
  <c r="AM82"/>
  <c r="AT85"/>
  <c r="BA45"/>
  <c r="AM142"/>
  <c r="AT133"/>
  <c r="AM127"/>
  <c r="AM166"/>
  <c r="AT277"/>
  <c r="AM223"/>
  <c r="AM206"/>
  <c r="AT405"/>
  <c r="AM383"/>
  <c r="AM14"/>
  <c r="AM270"/>
  <c r="BA81"/>
  <c r="AT127"/>
  <c r="AM58"/>
  <c r="AM350"/>
  <c r="AM128"/>
  <c r="AT326"/>
  <c r="AM18"/>
  <c r="AM78"/>
  <c r="AM174"/>
  <c r="AM334"/>
  <c r="AT101"/>
  <c r="BA65"/>
  <c r="AM272"/>
  <c r="AM151"/>
  <c r="AT191"/>
  <c r="AM30"/>
  <c r="AM102"/>
  <c r="AM230"/>
  <c r="AM358"/>
  <c r="AT149"/>
  <c r="BA288"/>
  <c r="AM384"/>
  <c r="AM255"/>
  <c r="BA15"/>
  <c r="AM46"/>
  <c r="AM110"/>
  <c r="AM238"/>
  <c r="AM366"/>
  <c r="AT213"/>
  <c r="BH65"/>
  <c r="AT225"/>
  <c r="AM279"/>
  <c r="BA188"/>
  <c r="AM50"/>
  <c r="AM134"/>
  <c r="AM262"/>
  <c r="AM390"/>
  <c r="AT261"/>
  <c r="BH129"/>
  <c r="AT353"/>
  <c r="AM351"/>
  <c r="BH121"/>
  <c r="AM2"/>
  <c r="AO2" s="1"/>
  <c r="AQ2" s="1"/>
  <c r="AH409" s="1"/>
  <c r="AM62"/>
  <c r="AM158"/>
  <c r="AM286"/>
  <c r="AT37"/>
  <c r="AT293"/>
  <c r="AM83"/>
  <c r="AM95"/>
  <c r="AT3"/>
  <c r="BA257"/>
  <c r="BA113"/>
  <c r="AM11"/>
  <c r="AM144"/>
  <c r="AM400"/>
  <c r="BA77"/>
  <c r="AM159"/>
  <c r="AM287"/>
  <c r="AT10"/>
  <c r="AT255"/>
  <c r="AT30"/>
  <c r="AT341"/>
  <c r="BA129"/>
  <c r="AM19"/>
  <c r="AM192"/>
  <c r="AT65"/>
  <c r="BA216"/>
  <c r="AM183"/>
  <c r="AM311"/>
  <c r="AT47"/>
  <c r="AT303"/>
  <c r="AT94"/>
  <c r="AT357"/>
  <c r="BA160"/>
  <c r="AM23"/>
  <c r="AM208"/>
  <c r="AT97"/>
  <c r="BA280"/>
  <c r="AM191"/>
  <c r="AM319"/>
  <c r="AT63"/>
  <c r="AT319"/>
  <c r="AT134"/>
  <c r="AM34"/>
  <c r="AM94"/>
  <c r="AM198"/>
  <c r="AM294"/>
  <c r="AM398"/>
  <c r="AT165"/>
  <c r="AT389"/>
  <c r="BA256"/>
  <c r="AM43"/>
  <c r="AM256"/>
  <c r="AT193"/>
  <c r="AM87"/>
  <c r="AM215"/>
  <c r="AM343"/>
  <c r="AT111"/>
  <c r="AT371"/>
  <c r="AT262"/>
  <c r="AM222"/>
  <c r="AM326"/>
  <c r="AT21"/>
  <c r="AT229"/>
  <c r="BA17"/>
  <c r="BA405"/>
  <c r="AM75"/>
  <c r="AM320"/>
  <c r="AT321"/>
  <c r="AM119"/>
  <c r="AM247"/>
  <c r="AM375"/>
  <c r="AT175"/>
  <c r="BA127"/>
  <c r="BH379"/>
  <c r="AM22"/>
  <c r="AM54"/>
  <c r="AM86"/>
  <c r="AM150"/>
  <c r="AM214"/>
  <c r="AM278"/>
  <c r="AM342"/>
  <c r="AT5"/>
  <c r="AT117"/>
  <c r="AT245"/>
  <c r="AT373"/>
  <c r="BA97"/>
  <c r="BA341"/>
  <c r="AM15"/>
  <c r="AM47"/>
  <c r="AM79"/>
  <c r="AM136"/>
  <c r="AM200"/>
  <c r="AM264"/>
  <c r="AM328"/>
  <c r="AM392"/>
  <c r="AT81"/>
  <c r="AT209"/>
  <c r="AT337"/>
  <c r="BA61"/>
  <c r="BA248"/>
  <c r="AM91"/>
  <c r="AM123"/>
  <c r="AM155"/>
  <c r="AM187"/>
  <c r="AM219"/>
  <c r="AM251"/>
  <c r="AM283"/>
  <c r="AM315"/>
  <c r="AM347"/>
  <c r="AM379"/>
  <c r="AT6"/>
  <c r="AT55"/>
  <c r="AT119"/>
  <c r="AT183"/>
  <c r="AT247"/>
  <c r="AT311"/>
  <c r="AT403"/>
  <c r="BA156"/>
  <c r="BH219"/>
  <c r="AT126"/>
  <c r="AT318"/>
  <c r="BA193"/>
  <c r="AM55"/>
  <c r="AM88"/>
  <c r="AM152"/>
  <c r="AM216"/>
  <c r="AM280"/>
  <c r="AM344"/>
  <c r="AT2"/>
  <c r="AT113"/>
  <c r="AT241"/>
  <c r="AT369"/>
  <c r="BA93"/>
  <c r="BA325"/>
  <c r="AM99"/>
  <c r="AM131"/>
  <c r="AM163"/>
  <c r="AM195"/>
  <c r="AM227"/>
  <c r="AM259"/>
  <c r="AM291"/>
  <c r="AM323"/>
  <c r="AM355"/>
  <c r="AM387"/>
  <c r="AT14"/>
  <c r="AT71"/>
  <c r="AT135"/>
  <c r="AT199"/>
  <c r="AT263"/>
  <c r="AT327"/>
  <c r="BA31"/>
  <c r="BA220"/>
  <c r="AT38"/>
  <c r="AT142"/>
  <c r="AT382"/>
  <c r="BA383"/>
  <c r="AM27"/>
  <c r="AM59"/>
  <c r="AM96"/>
  <c r="AM160"/>
  <c r="AM224"/>
  <c r="AM288"/>
  <c r="AM352"/>
  <c r="AT11"/>
  <c r="AT129"/>
  <c r="AT257"/>
  <c r="AT385"/>
  <c r="BA109"/>
  <c r="BA389"/>
  <c r="AM103"/>
  <c r="AM135"/>
  <c r="AM167"/>
  <c r="AM199"/>
  <c r="AM231"/>
  <c r="AM263"/>
  <c r="AM295"/>
  <c r="AM327"/>
  <c r="AM359"/>
  <c r="AM391"/>
  <c r="AT18"/>
  <c r="AT79"/>
  <c r="AT143"/>
  <c r="AT207"/>
  <c r="AT271"/>
  <c r="AT335"/>
  <c r="BA47"/>
  <c r="BA252"/>
  <c r="AT46"/>
  <c r="AT158"/>
  <c r="BA42"/>
  <c r="BH403"/>
  <c r="AM6"/>
  <c r="AM38"/>
  <c r="AM70"/>
  <c r="AM118"/>
  <c r="AM182"/>
  <c r="AM246"/>
  <c r="AM310"/>
  <c r="AM374"/>
  <c r="AT53"/>
  <c r="AT181"/>
  <c r="AT309"/>
  <c r="BA33"/>
  <c r="BA192"/>
  <c r="BH235"/>
  <c r="AM31"/>
  <c r="AM63"/>
  <c r="AM104"/>
  <c r="AM168"/>
  <c r="AM232"/>
  <c r="AM296"/>
  <c r="AM360"/>
  <c r="AT19"/>
  <c r="AT145"/>
  <c r="AT273"/>
  <c r="AT401"/>
  <c r="BA125"/>
  <c r="BH49"/>
  <c r="AM107"/>
  <c r="AM139"/>
  <c r="AM171"/>
  <c r="AM203"/>
  <c r="AM235"/>
  <c r="AM267"/>
  <c r="AM299"/>
  <c r="AM331"/>
  <c r="AM363"/>
  <c r="AM395"/>
  <c r="AT23"/>
  <c r="AT87"/>
  <c r="AT151"/>
  <c r="AT215"/>
  <c r="AT279"/>
  <c r="AT343"/>
  <c r="BA63"/>
  <c r="BA284"/>
  <c r="AT62"/>
  <c r="AT190"/>
  <c r="BA106"/>
  <c r="BH22"/>
  <c r="AM10"/>
  <c r="AM42"/>
  <c r="AM74"/>
  <c r="AM126"/>
  <c r="AM190"/>
  <c r="AM254"/>
  <c r="AM318"/>
  <c r="AM382"/>
  <c r="AT69"/>
  <c r="AT197"/>
  <c r="AT325"/>
  <c r="BA49"/>
  <c r="BA224"/>
  <c r="AM3"/>
  <c r="AM35"/>
  <c r="AM67"/>
  <c r="AM112"/>
  <c r="AM176"/>
  <c r="AM240"/>
  <c r="AM304"/>
  <c r="AM368"/>
  <c r="AT33"/>
  <c r="AT161"/>
  <c r="AT289"/>
  <c r="BA13"/>
  <c r="BA152"/>
  <c r="BH113"/>
  <c r="AM111"/>
  <c r="AM143"/>
  <c r="AM175"/>
  <c r="AM207"/>
  <c r="AM239"/>
  <c r="AM271"/>
  <c r="AM303"/>
  <c r="AM335"/>
  <c r="AM367"/>
  <c r="AM399"/>
  <c r="AT31"/>
  <c r="AT95"/>
  <c r="AT159"/>
  <c r="AT223"/>
  <c r="AT287"/>
  <c r="AT351"/>
  <c r="BA79"/>
  <c r="BA333"/>
  <c r="AT70"/>
  <c r="AT198"/>
  <c r="BA210"/>
  <c r="BH150"/>
  <c r="AM7"/>
  <c r="AM39"/>
  <c r="AM71"/>
  <c r="AM120"/>
  <c r="AM184"/>
  <c r="AM248"/>
  <c r="AM312"/>
  <c r="AM376"/>
  <c r="AT49"/>
  <c r="AT177"/>
  <c r="AT305"/>
  <c r="BA29"/>
  <c r="BA184"/>
  <c r="BH203"/>
  <c r="AM115"/>
  <c r="AM147"/>
  <c r="AM179"/>
  <c r="AM211"/>
  <c r="AM243"/>
  <c r="AM275"/>
  <c r="AM307"/>
  <c r="AM339"/>
  <c r="AM371"/>
  <c r="AM403"/>
  <c r="AT39"/>
  <c r="AT103"/>
  <c r="AT167"/>
  <c r="AT231"/>
  <c r="AT295"/>
  <c r="AT359"/>
  <c r="BA95"/>
  <c r="BH57"/>
  <c r="AT78"/>
  <c r="AT254"/>
  <c r="BA377"/>
  <c r="BH237"/>
  <c r="AT390"/>
  <c r="BA50"/>
  <c r="BA114"/>
  <c r="BA226"/>
  <c r="BH5"/>
  <c r="BA137"/>
  <c r="BA201"/>
  <c r="BA265"/>
  <c r="BH11"/>
  <c r="BA314"/>
  <c r="BH38"/>
  <c r="BH181"/>
  <c r="BH301"/>
  <c r="AT206"/>
  <c r="AT270"/>
  <c r="AT334"/>
  <c r="AT398"/>
  <c r="BA58"/>
  <c r="BA122"/>
  <c r="BA242"/>
  <c r="BH37"/>
  <c r="BA145"/>
  <c r="BA209"/>
  <c r="BA273"/>
  <c r="BH43"/>
  <c r="BA330"/>
  <c r="BH54"/>
  <c r="BH213"/>
  <c r="BH365"/>
  <c r="AT22"/>
  <c r="AT86"/>
  <c r="AT150"/>
  <c r="AT214"/>
  <c r="AT278"/>
  <c r="AT342"/>
  <c r="BA2"/>
  <c r="BA66"/>
  <c r="BA130"/>
  <c r="BA258"/>
  <c r="BH69"/>
  <c r="BA153"/>
  <c r="BA217"/>
  <c r="BA281"/>
  <c r="BH75"/>
  <c r="BA346"/>
  <c r="BH70"/>
  <c r="BH255"/>
  <c r="BH246"/>
  <c r="AT222"/>
  <c r="AT286"/>
  <c r="AT350"/>
  <c r="BA10"/>
  <c r="BA74"/>
  <c r="BA146"/>
  <c r="BA274"/>
  <c r="BH101"/>
  <c r="BA161"/>
  <c r="BA225"/>
  <c r="BA289"/>
  <c r="BH107"/>
  <c r="BA362"/>
  <c r="BH86"/>
  <c r="BH319"/>
  <c r="BH278"/>
  <c r="AT102"/>
  <c r="AT166"/>
  <c r="AT230"/>
  <c r="AT294"/>
  <c r="AT358"/>
  <c r="BA18"/>
  <c r="BA82"/>
  <c r="BA162"/>
  <c r="BA290"/>
  <c r="BH133"/>
  <c r="BA169"/>
  <c r="BA233"/>
  <c r="BA297"/>
  <c r="BH139"/>
  <c r="BA378"/>
  <c r="BH102"/>
  <c r="BH383"/>
  <c r="BH310"/>
  <c r="AT110"/>
  <c r="AT174"/>
  <c r="AT238"/>
  <c r="AT302"/>
  <c r="AT366"/>
  <c r="BA26"/>
  <c r="BA90"/>
  <c r="BA178"/>
  <c r="BA313"/>
  <c r="BH179"/>
  <c r="BA177"/>
  <c r="BA241"/>
  <c r="BA319"/>
  <c r="BH191"/>
  <c r="BA394"/>
  <c r="BH118"/>
  <c r="BH172"/>
  <c r="BH342"/>
  <c r="AT387"/>
  <c r="BA111"/>
  <c r="BA397"/>
  <c r="AT54"/>
  <c r="AT118"/>
  <c r="AT182"/>
  <c r="AT246"/>
  <c r="AT310"/>
  <c r="AT374"/>
  <c r="BA34"/>
  <c r="BA98"/>
  <c r="BA194"/>
  <c r="BA345"/>
  <c r="BH251"/>
  <c r="BA185"/>
  <c r="BA249"/>
  <c r="BA351"/>
  <c r="BH275"/>
  <c r="BH6"/>
  <c r="BH134"/>
  <c r="BH204"/>
  <c r="BH404"/>
  <c r="BH400"/>
  <c r="BH396"/>
  <c r="BH392"/>
  <c r="BH388"/>
  <c r="BH384"/>
  <c r="BH380"/>
  <c r="BH376"/>
  <c r="BH372"/>
  <c r="BH368"/>
  <c r="BH364"/>
  <c r="BH360"/>
  <c r="BH356"/>
  <c r="BH352"/>
  <c r="BH348"/>
  <c r="BH344"/>
  <c r="BH340"/>
  <c r="BH336"/>
  <c r="BH332"/>
  <c r="BH328"/>
  <c r="BH324"/>
  <c r="BH320"/>
  <c r="BH316"/>
  <c r="BH312"/>
  <c r="BH308"/>
  <c r="BH304"/>
  <c r="BH300"/>
  <c r="BH296"/>
  <c r="BH292"/>
  <c r="BH288"/>
  <c r="BH284"/>
  <c r="BH280"/>
  <c r="BH276"/>
  <c r="BH272"/>
  <c r="BH268"/>
  <c r="BH264"/>
  <c r="BH260"/>
  <c r="BH256"/>
  <c r="BH252"/>
  <c r="BH248"/>
  <c r="BH244"/>
  <c r="BH240"/>
  <c r="BH236"/>
  <c r="BH401"/>
  <c r="BH393"/>
  <c r="BH385"/>
  <c r="BH377"/>
  <c r="BH369"/>
  <c r="BH361"/>
  <c r="BH353"/>
  <c r="BH345"/>
  <c r="BH337"/>
  <c r="BH329"/>
  <c r="BH321"/>
  <c r="BH313"/>
  <c r="BH305"/>
  <c r="BH297"/>
  <c r="BH289"/>
  <c r="BH281"/>
  <c r="BH273"/>
  <c r="BH265"/>
  <c r="BH257"/>
  <c r="BH249"/>
  <c r="BH241"/>
  <c r="BH234"/>
  <c r="BH230"/>
  <c r="BH226"/>
  <c r="BH222"/>
  <c r="BH218"/>
  <c r="BH214"/>
  <c r="BH210"/>
  <c r="BH206"/>
  <c r="BH202"/>
  <c r="BH198"/>
  <c r="BH194"/>
  <c r="BH190"/>
  <c r="BH186"/>
  <c r="BH182"/>
  <c r="BH178"/>
  <c r="BH174"/>
  <c r="BH170"/>
  <c r="BH166"/>
  <c r="BH162"/>
  <c r="BH158"/>
  <c r="BH154"/>
  <c r="BH402"/>
  <c r="BH394"/>
  <c r="BH386"/>
  <c r="BH378"/>
  <c r="BH370"/>
  <c r="BH362"/>
  <c r="BH354"/>
  <c r="BH346"/>
  <c r="BH338"/>
  <c r="BH330"/>
  <c r="BH322"/>
  <c r="BH314"/>
  <c r="BH306"/>
  <c r="BH298"/>
  <c r="BH290"/>
  <c r="BH282"/>
  <c r="BH274"/>
  <c r="BH266"/>
  <c r="BH258"/>
  <c r="BH250"/>
  <c r="BH242"/>
  <c r="BH405"/>
  <c r="BH389"/>
  <c r="BH373"/>
  <c r="BH357"/>
  <c r="BH341"/>
  <c r="BH325"/>
  <c r="BH309"/>
  <c r="BH293"/>
  <c r="BH277"/>
  <c r="BH261"/>
  <c r="BH245"/>
  <c r="BH232"/>
  <c r="BH224"/>
  <c r="BH216"/>
  <c r="BH208"/>
  <c r="BH200"/>
  <c r="BH192"/>
  <c r="BH184"/>
  <c r="BH176"/>
  <c r="BH168"/>
  <c r="BH160"/>
  <c r="BH152"/>
  <c r="BH391"/>
  <c r="BH375"/>
  <c r="BH359"/>
  <c r="BH343"/>
  <c r="BH327"/>
  <c r="BH311"/>
  <c r="BH295"/>
  <c r="BH279"/>
  <c r="BH263"/>
  <c r="BH247"/>
  <c r="BH233"/>
  <c r="BH225"/>
  <c r="BH217"/>
  <c r="BH209"/>
  <c r="BH201"/>
  <c r="BH193"/>
  <c r="BH185"/>
  <c r="BH177"/>
  <c r="BH169"/>
  <c r="BH161"/>
  <c r="BH153"/>
  <c r="BH148"/>
  <c r="BH144"/>
  <c r="BH140"/>
  <c r="BH136"/>
  <c r="BH132"/>
  <c r="BH128"/>
  <c r="BH124"/>
  <c r="BH120"/>
  <c r="BH116"/>
  <c r="BH112"/>
  <c r="BH108"/>
  <c r="BH104"/>
  <c r="BH100"/>
  <c r="BH96"/>
  <c r="BH92"/>
  <c r="BH88"/>
  <c r="BH84"/>
  <c r="BH80"/>
  <c r="BH76"/>
  <c r="BH72"/>
  <c r="BH68"/>
  <c r="BH64"/>
  <c r="BH60"/>
  <c r="BH56"/>
  <c r="BH52"/>
  <c r="BH48"/>
  <c r="BH44"/>
  <c r="BH40"/>
  <c r="BH36"/>
  <c r="BH32"/>
  <c r="BH28"/>
  <c r="BH24"/>
  <c r="BH20"/>
  <c r="BH16"/>
  <c r="BH12"/>
  <c r="BH8"/>
  <c r="BH4"/>
  <c r="BA404"/>
  <c r="BA400"/>
  <c r="BA396"/>
  <c r="BA392"/>
  <c r="BA388"/>
  <c r="BA384"/>
  <c r="BA380"/>
  <c r="BA376"/>
  <c r="BA372"/>
  <c r="BA368"/>
  <c r="BA364"/>
  <c r="BA360"/>
  <c r="BA356"/>
  <c r="BA352"/>
  <c r="BA348"/>
  <c r="BA344"/>
  <c r="BA340"/>
  <c r="BA336"/>
  <c r="BA332"/>
  <c r="BA328"/>
  <c r="BA324"/>
  <c r="BA320"/>
  <c r="BA316"/>
  <c r="BA312"/>
  <c r="BA308"/>
  <c r="BA304"/>
  <c r="BA300"/>
  <c r="BH387"/>
  <c r="BH355"/>
  <c r="BH323"/>
  <c r="BH291"/>
  <c r="BH259"/>
  <c r="BH231"/>
  <c r="BH215"/>
  <c r="BH199"/>
  <c r="BH183"/>
  <c r="BH167"/>
  <c r="BH151"/>
  <c r="BH143"/>
  <c r="BH135"/>
  <c r="BH127"/>
  <c r="BH119"/>
  <c r="BH111"/>
  <c r="BH103"/>
  <c r="BH95"/>
  <c r="BH87"/>
  <c r="BH79"/>
  <c r="BH71"/>
  <c r="BH63"/>
  <c r="BH55"/>
  <c r="BH47"/>
  <c r="BH39"/>
  <c r="BH31"/>
  <c r="BH23"/>
  <c r="BH15"/>
  <c r="BH7"/>
  <c r="BA403"/>
  <c r="BA395"/>
  <c r="BA387"/>
  <c r="BA379"/>
  <c r="BA371"/>
  <c r="BA363"/>
  <c r="BA355"/>
  <c r="BA347"/>
  <c r="BA339"/>
  <c r="BA331"/>
  <c r="BA323"/>
  <c r="BA315"/>
  <c r="BA307"/>
  <c r="BH398"/>
  <c r="BH382"/>
  <c r="BH366"/>
  <c r="BH350"/>
  <c r="BH334"/>
  <c r="BH318"/>
  <c r="BH302"/>
  <c r="BH286"/>
  <c r="BH270"/>
  <c r="BH254"/>
  <c r="BH238"/>
  <c r="BH381"/>
  <c r="BH349"/>
  <c r="BH317"/>
  <c r="BH285"/>
  <c r="BH253"/>
  <c r="BH228"/>
  <c r="BH212"/>
  <c r="BH196"/>
  <c r="BH180"/>
  <c r="BH164"/>
  <c r="BH399"/>
  <c r="BH367"/>
  <c r="BH335"/>
  <c r="BH303"/>
  <c r="BH271"/>
  <c r="BH239"/>
  <c r="BH221"/>
  <c r="BH205"/>
  <c r="BH189"/>
  <c r="BH173"/>
  <c r="BH157"/>
  <c r="BH146"/>
  <c r="BH138"/>
  <c r="BH130"/>
  <c r="BH122"/>
  <c r="BH114"/>
  <c r="BH106"/>
  <c r="BH98"/>
  <c r="BH90"/>
  <c r="BH82"/>
  <c r="BH74"/>
  <c r="BH66"/>
  <c r="BH58"/>
  <c r="BH50"/>
  <c r="BH42"/>
  <c r="BH34"/>
  <c r="BH26"/>
  <c r="BH18"/>
  <c r="BH10"/>
  <c r="BH2"/>
  <c r="BA398"/>
  <c r="BA390"/>
  <c r="BA382"/>
  <c r="BA374"/>
  <c r="BA366"/>
  <c r="BA358"/>
  <c r="BA350"/>
  <c r="BA342"/>
  <c r="BA334"/>
  <c r="BA326"/>
  <c r="BA318"/>
  <c r="BA310"/>
  <c r="BA302"/>
  <c r="BH371"/>
  <c r="BH307"/>
  <c r="BH243"/>
  <c r="BH207"/>
  <c r="BH175"/>
  <c r="BH147"/>
  <c r="BH131"/>
  <c r="BH115"/>
  <c r="BH99"/>
  <c r="BH83"/>
  <c r="BH67"/>
  <c r="BH51"/>
  <c r="BH35"/>
  <c r="BH19"/>
  <c r="BH3"/>
  <c r="BA391"/>
  <c r="BA375"/>
  <c r="BA359"/>
  <c r="BA343"/>
  <c r="BA327"/>
  <c r="BA311"/>
  <c r="BA299"/>
  <c r="BA295"/>
  <c r="BA291"/>
  <c r="BA287"/>
  <c r="BA283"/>
  <c r="BA279"/>
  <c r="BA275"/>
  <c r="BA271"/>
  <c r="BA267"/>
  <c r="BA263"/>
  <c r="BA259"/>
  <c r="BA255"/>
  <c r="BA251"/>
  <c r="BA247"/>
  <c r="BA243"/>
  <c r="BA239"/>
  <c r="BA235"/>
  <c r="BA231"/>
  <c r="BA227"/>
  <c r="BA223"/>
  <c r="BA219"/>
  <c r="BA215"/>
  <c r="BA211"/>
  <c r="BA207"/>
  <c r="BA203"/>
  <c r="BA199"/>
  <c r="BA195"/>
  <c r="BA191"/>
  <c r="BA187"/>
  <c r="BA183"/>
  <c r="BA179"/>
  <c r="BA175"/>
  <c r="BA171"/>
  <c r="BA167"/>
  <c r="BA163"/>
  <c r="BA159"/>
  <c r="BA155"/>
  <c r="BA151"/>
  <c r="BA147"/>
  <c r="BA143"/>
  <c r="BA139"/>
  <c r="BA135"/>
  <c r="BA131"/>
  <c r="BH347"/>
  <c r="BH283"/>
  <c r="BH227"/>
  <c r="BH195"/>
  <c r="BH163"/>
  <c r="BH141"/>
  <c r="BH125"/>
  <c r="BH109"/>
  <c r="BH93"/>
  <c r="BH77"/>
  <c r="BH61"/>
  <c r="BH45"/>
  <c r="BH29"/>
  <c r="BH13"/>
  <c r="BA401"/>
  <c r="BA385"/>
  <c r="BA369"/>
  <c r="BA353"/>
  <c r="BA337"/>
  <c r="BA321"/>
  <c r="BA305"/>
  <c r="BA294"/>
  <c r="BA286"/>
  <c r="BA278"/>
  <c r="BA270"/>
  <c r="BA262"/>
  <c r="BA254"/>
  <c r="BA246"/>
  <c r="BA238"/>
  <c r="BA230"/>
  <c r="BA222"/>
  <c r="BA214"/>
  <c r="BA206"/>
  <c r="BA198"/>
  <c r="BA190"/>
  <c r="BA182"/>
  <c r="BA174"/>
  <c r="BA166"/>
  <c r="BA158"/>
  <c r="BA150"/>
  <c r="BA142"/>
  <c r="BA134"/>
  <c r="BA128"/>
  <c r="BA124"/>
  <c r="BA120"/>
  <c r="BA116"/>
  <c r="BA112"/>
  <c r="BA108"/>
  <c r="BA104"/>
  <c r="BA100"/>
  <c r="BA96"/>
  <c r="BA92"/>
  <c r="BA88"/>
  <c r="BA84"/>
  <c r="BA80"/>
  <c r="BA76"/>
  <c r="BA72"/>
  <c r="BA68"/>
  <c r="BA64"/>
  <c r="BA60"/>
  <c r="BA56"/>
  <c r="BA52"/>
  <c r="BA48"/>
  <c r="BA44"/>
  <c r="BA40"/>
  <c r="BA36"/>
  <c r="BA32"/>
  <c r="BA28"/>
  <c r="BA24"/>
  <c r="BA20"/>
  <c r="BA16"/>
  <c r="BA12"/>
  <c r="BA8"/>
  <c r="BA4"/>
  <c r="AT404"/>
  <c r="AT400"/>
  <c r="AT396"/>
  <c r="AT392"/>
  <c r="AT388"/>
  <c r="AT384"/>
  <c r="AT380"/>
  <c r="AT376"/>
  <c r="AT372"/>
  <c r="AT368"/>
  <c r="AT364"/>
  <c r="AT360"/>
  <c r="AT356"/>
  <c r="AT352"/>
  <c r="AT348"/>
  <c r="AT344"/>
  <c r="AT340"/>
  <c r="AT336"/>
  <c r="AT332"/>
  <c r="AT328"/>
  <c r="AT324"/>
  <c r="AT320"/>
  <c r="AT316"/>
  <c r="AT312"/>
  <c r="AT308"/>
  <c r="AT304"/>
  <c r="AT300"/>
  <c r="AT296"/>
  <c r="AT292"/>
  <c r="AT288"/>
  <c r="AT284"/>
  <c r="AT280"/>
  <c r="AT276"/>
  <c r="AT272"/>
  <c r="AT268"/>
  <c r="AT264"/>
  <c r="AT260"/>
  <c r="AT256"/>
  <c r="AT252"/>
  <c r="AT248"/>
  <c r="AT244"/>
  <c r="AT240"/>
  <c r="AT236"/>
  <c r="AT232"/>
  <c r="AT228"/>
  <c r="AT224"/>
  <c r="AT220"/>
  <c r="AT216"/>
  <c r="AT212"/>
  <c r="AT208"/>
  <c r="AT204"/>
  <c r="AT200"/>
  <c r="AT196"/>
  <c r="AT192"/>
  <c r="AT188"/>
  <c r="AT184"/>
  <c r="AT180"/>
  <c r="AT176"/>
  <c r="AT172"/>
  <c r="AT168"/>
  <c r="AT164"/>
  <c r="AT160"/>
  <c r="AT156"/>
  <c r="AT152"/>
  <c r="AT148"/>
  <c r="AT144"/>
  <c r="AT140"/>
  <c r="AT136"/>
  <c r="AT132"/>
  <c r="AT128"/>
  <c r="AT124"/>
  <c r="AT120"/>
  <c r="AT116"/>
  <c r="AT112"/>
  <c r="AT108"/>
  <c r="AT104"/>
  <c r="AT100"/>
  <c r="AT96"/>
  <c r="AT92"/>
  <c r="AT88"/>
  <c r="AT84"/>
  <c r="AT80"/>
  <c r="AT76"/>
  <c r="AT72"/>
  <c r="AT68"/>
  <c r="AT64"/>
  <c r="AT60"/>
  <c r="AT56"/>
  <c r="AT52"/>
  <c r="AT48"/>
  <c r="AT44"/>
  <c r="AT40"/>
  <c r="AT36"/>
  <c r="AT32"/>
  <c r="AT28"/>
  <c r="AT24"/>
  <c r="BH395"/>
  <c r="BH267"/>
  <c r="BH187"/>
  <c r="BH137"/>
  <c r="BH105"/>
  <c r="BH73"/>
  <c r="BH41"/>
  <c r="BH9"/>
  <c r="BA381"/>
  <c r="BA349"/>
  <c r="BA317"/>
  <c r="BA292"/>
  <c r="BA276"/>
  <c r="BA260"/>
  <c r="BA244"/>
  <c r="BA228"/>
  <c r="BA212"/>
  <c r="BA196"/>
  <c r="BA180"/>
  <c r="BA164"/>
  <c r="BA148"/>
  <c r="BA132"/>
  <c r="BA123"/>
  <c r="BA115"/>
  <c r="BA107"/>
  <c r="BA99"/>
  <c r="BA91"/>
  <c r="BA83"/>
  <c r="BA75"/>
  <c r="BA67"/>
  <c r="BA59"/>
  <c r="BA51"/>
  <c r="BA43"/>
  <c r="BA35"/>
  <c r="BA27"/>
  <c r="BA19"/>
  <c r="BA11"/>
  <c r="BA3"/>
  <c r="AT399"/>
  <c r="AT391"/>
  <c r="AT383"/>
  <c r="AT375"/>
  <c r="AT367"/>
  <c r="AM4"/>
  <c r="AM8"/>
  <c r="AM12"/>
  <c r="AM16"/>
  <c r="AM20"/>
  <c r="AM24"/>
  <c r="AM28"/>
  <c r="AM32"/>
  <c r="AM36"/>
  <c r="AM40"/>
  <c r="AM44"/>
  <c r="AM48"/>
  <c r="AM52"/>
  <c r="AM56"/>
  <c r="AM60"/>
  <c r="AM64"/>
  <c r="AM68"/>
  <c r="AM72"/>
  <c r="AM76"/>
  <c r="AM80"/>
  <c r="AM84"/>
  <c r="AM90"/>
  <c r="AM98"/>
  <c r="AM106"/>
  <c r="AM114"/>
  <c r="AM122"/>
  <c r="AM130"/>
  <c r="AM138"/>
  <c r="AM146"/>
  <c r="AM154"/>
  <c r="AM162"/>
  <c r="AM170"/>
  <c r="AM178"/>
  <c r="AM186"/>
  <c r="AM194"/>
  <c r="AM202"/>
  <c r="AM210"/>
  <c r="AM218"/>
  <c r="AM226"/>
  <c r="AM234"/>
  <c r="AM242"/>
  <c r="AM250"/>
  <c r="AM258"/>
  <c r="AM266"/>
  <c r="AM274"/>
  <c r="AM282"/>
  <c r="AM290"/>
  <c r="AM298"/>
  <c r="AM306"/>
  <c r="AM314"/>
  <c r="AM322"/>
  <c r="AM330"/>
  <c r="AM338"/>
  <c r="AM346"/>
  <c r="AM354"/>
  <c r="AM362"/>
  <c r="AM370"/>
  <c r="AM378"/>
  <c r="AM386"/>
  <c r="AM394"/>
  <c r="AM402"/>
  <c r="AT9"/>
  <c r="AT17"/>
  <c r="AT29"/>
  <c r="AT45"/>
  <c r="AT61"/>
  <c r="AT77"/>
  <c r="AT93"/>
  <c r="AT109"/>
  <c r="AT125"/>
  <c r="AT141"/>
  <c r="AT157"/>
  <c r="AT173"/>
  <c r="AT189"/>
  <c r="AT205"/>
  <c r="AT221"/>
  <c r="AT237"/>
  <c r="AT253"/>
  <c r="AT269"/>
  <c r="AT285"/>
  <c r="AT301"/>
  <c r="AT317"/>
  <c r="AT333"/>
  <c r="AT349"/>
  <c r="AT365"/>
  <c r="AT381"/>
  <c r="AT397"/>
  <c r="BA9"/>
  <c r="BA25"/>
  <c r="BA41"/>
  <c r="BA57"/>
  <c r="BA73"/>
  <c r="BA89"/>
  <c r="BA105"/>
  <c r="BA121"/>
  <c r="BA144"/>
  <c r="BA176"/>
  <c r="BA208"/>
  <c r="BA240"/>
  <c r="BA272"/>
  <c r="BA309"/>
  <c r="BA373"/>
  <c r="BH33"/>
  <c r="BH97"/>
  <c r="BH171"/>
  <c r="BH363"/>
  <c r="AM5"/>
  <c r="AM9"/>
  <c r="AM13"/>
  <c r="AM17"/>
  <c r="AM21"/>
  <c r="AM25"/>
  <c r="AM29"/>
  <c r="AM33"/>
  <c r="AM37"/>
  <c r="AM41"/>
  <c r="AM45"/>
  <c r="AM49"/>
  <c r="AM53"/>
  <c r="AM57"/>
  <c r="AM61"/>
  <c r="AM65"/>
  <c r="AM69"/>
  <c r="AM73"/>
  <c r="AM77"/>
  <c r="AM81"/>
  <c r="AM85"/>
  <c r="AM92"/>
  <c r="AM100"/>
  <c r="AM108"/>
  <c r="AM116"/>
  <c r="AM124"/>
  <c r="AM132"/>
  <c r="AM140"/>
  <c r="AM148"/>
  <c r="AM156"/>
  <c r="AM164"/>
  <c r="AM172"/>
  <c r="AM180"/>
  <c r="AM188"/>
  <c r="AM196"/>
  <c r="AM204"/>
  <c r="AM212"/>
  <c r="AM220"/>
  <c r="AM228"/>
  <c r="AM236"/>
  <c r="AM244"/>
  <c r="AM252"/>
  <c r="AM260"/>
  <c r="AM268"/>
  <c r="AM276"/>
  <c r="AM284"/>
  <c r="AM292"/>
  <c r="AM300"/>
  <c r="AM308"/>
  <c r="AM316"/>
  <c r="AM324"/>
  <c r="AM332"/>
  <c r="AM340"/>
  <c r="AM348"/>
  <c r="AM356"/>
  <c r="AM364"/>
  <c r="AM372"/>
  <c r="AM380"/>
  <c r="AM388"/>
  <c r="AM396"/>
  <c r="AM404"/>
  <c r="AT7"/>
  <c r="AT15"/>
  <c r="AT25"/>
  <c r="AT41"/>
  <c r="AT57"/>
  <c r="AT73"/>
  <c r="AT89"/>
  <c r="AT105"/>
  <c r="AT121"/>
  <c r="AT137"/>
  <c r="AT153"/>
  <c r="AT169"/>
  <c r="AT185"/>
  <c r="AT201"/>
  <c r="AT217"/>
  <c r="AT233"/>
  <c r="AT249"/>
  <c r="AT265"/>
  <c r="AT281"/>
  <c r="AT297"/>
  <c r="AT313"/>
  <c r="AT329"/>
  <c r="AT345"/>
  <c r="AT361"/>
  <c r="AT377"/>
  <c r="AT393"/>
  <c r="BA5"/>
  <c r="BA21"/>
  <c r="BA37"/>
  <c r="BA53"/>
  <c r="BA69"/>
  <c r="BA85"/>
  <c r="BA101"/>
  <c r="BA117"/>
  <c r="BA136"/>
  <c r="BA168"/>
  <c r="BA200"/>
  <c r="BA232"/>
  <c r="BA264"/>
  <c r="BA296"/>
  <c r="BA357"/>
  <c r="BH17"/>
  <c r="BH81"/>
  <c r="BH145"/>
  <c r="BH299"/>
  <c r="AM89"/>
  <c r="AM93"/>
  <c r="AM97"/>
  <c r="AM101"/>
  <c r="AM105"/>
  <c r="AM109"/>
  <c r="AM113"/>
  <c r="AM117"/>
  <c r="AM121"/>
  <c r="AM125"/>
  <c r="AM129"/>
  <c r="AM133"/>
  <c r="AM137"/>
  <c r="AM141"/>
  <c r="AM145"/>
  <c r="AM149"/>
  <c r="AM153"/>
  <c r="AM157"/>
  <c r="AM161"/>
  <c r="AM165"/>
  <c r="AM169"/>
  <c r="AM173"/>
  <c r="AM177"/>
  <c r="AM181"/>
  <c r="AM185"/>
  <c r="AM189"/>
  <c r="AM193"/>
  <c r="AM197"/>
  <c r="AM201"/>
  <c r="AM205"/>
  <c r="AM209"/>
  <c r="AM213"/>
  <c r="AM217"/>
  <c r="AM221"/>
  <c r="AM225"/>
  <c r="AM229"/>
  <c r="AM233"/>
  <c r="AM237"/>
  <c r="AM241"/>
  <c r="AM245"/>
  <c r="AM249"/>
  <c r="AM253"/>
  <c r="AM257"/>
  <c r="AM261"/>
  <c r="AM265"/>
  <c r="AM269"/>
  <c r="AM273"/>
  <c r="AM277"/>
  <c r="AM281"/>
  <c r="AM285"/>
  <c r="AM289"/>
  <c r="AM293"/>
  <c r="AM297"/>
  <c r="AM301"/>
  <c r="AM305"/>
  <c r="AM309"/>
  <c r="AM313"/>
  <c r="AM317"/>
  <c r="AM321"/>
  <c r="AM325"/>
  <c r="AM329"/>
  <c r="AM333"/>
  <c r="AM337"/>
  <c r="AM341"/>
  <c r="AM345"/>
  <c r="AM349"/>
  <c r="AM353"/>
  <c r="AM357"/>
  <c r="AM361"/>
  <c r="AM365"/>
  <c r="AM369"/>
  <c r="AM373"/>
  <c r="AM377"/>
  <c r="AM381"/>
  <c r="AM385"/>
  <c r="AM389"/>
  <c r="AM393"/>
  <c r="AM397"/>
  <c r="AM401"/>
  <c r="AM405"/>
  <c r="AT4"/>
  <c r="AT8"/>
  <c r="AT12"/>
  <c r="AT16"/>
  <c r="AT20"/>
  <c r="AT27"/>
  <c r="AT35"/>
  <c r="AT43"/>
  <c r="AT51"/>
  <c r="AT59"/>
  <c r="AT67"/>
  <c r="AT75"/>
  <c r="AT83"/>
  <c r="AT91"/>
  <c r="AT99"/>
  <c r="AT107"/>
  <c r="AT115"/>
  <c r="AT123"/>
  <c r="AT131"/>
  <c r="AT139"/>
  <c r="AT147"/>
  <c r="AT155"/>
  <c r="AT163"/>
  <c r="AT171"/>
  <c r="AT179"/>
  <c r="AT187"/>
  <c r="AT195"/>
  <c r="AT203"/>
  <c r="AT211"/>
  <c r="AT219"/>
  <c r="AT227"/>
  <c r="AT235"/>
  <c r="AT243"/>
  <c r="AT251"/>
  <c r="AT259"/>
  <c r="AT267"/>
  <c r="AT275"/>
  <c r="AT283"/>
  <c r="AT291"/>
  <c r="AT299"/>
  <c r="AT307"/>
  <c r="AT315"/>
  <c r="AT323"/>
  <c r="AT331"/>
  <c r="AT339"/>
  <c r="AT347"/>
  <c r="AT355"/>
  <c r="AT363"/>
  <c r="AT379"/>
  <c r="AT395"/>
  <c r="BA7"/>
  <c r="BA23"/>
  <c r="BA39"/>
  <c r="BA55"/>
  <c r="BA71"/>
  <c r="BA87"/>
  <c r="BA103"/>
  <c r="BA119"/>
  <c r="BA140"/>
  <c r="BA172"/>
  <c r="BA204"/>
  <c r="BA236"/>
  <c r="BA268"/>
  <c r="BA301"/>
  <c r="BA365"/>
  <c r="BH25"/>
  <c r="BH89"/>
  <c r="BH155"/>
  <c r="BH331"/>
  <c r="AT26"/>
  <c r="AT34"/>
  <c r="AT42"/>
  <c r="AT50"/>
  <c r="AT58"/>
  <c r="AT66"/>
  <c r="AT74"/>
  <c r="AT82"/>
  <c r="AT90"/>
  <c r="AT98"/>
  <c r="AT106"/>
  <c r="AT114"/>
  <c r="AT122"/>
  <c r="AT130"/>
  <c r="AT138"/>
  <c r="AT146"/>
  <c r="AT154"/>
  <c r="AT162"/>
  <c r="AT170"/>
  <c r="AT178"/>
  <c r="AT186"/>
  <c r="AT194"/>
  <c r="AT202"/>
  <c r="AT210"/>
  <c r="AT218"/>
  <c r="AT226"/>
  <c r="AT234"/>
  <c r="AT242"/>
  <c r="AT250"/>
  <c r="AT258"/>
  <c r="AT266"/>
  <c r="AT274"/>
  <c r="AT282"/>
  <c r="AT290"/>
  <c r="AT298"/>
  <c r="AT306"/>
  <c r="AT314"/>
  <c r="AT322"/>
  <c r="AT330"/>
  <c r="AT338"/>
  <c r="AT346"/>
  <c r="AT354"/>
  <c r="AT362"/>
  <c r="AT370"/>
  <c r="AT378"/>
  <c r="AT386"/>
  <c r="AT394"/>
  <c r="AT402"/>
  <c r="BA6"/>
  <c r="BA14"/>
  <c r="BA22"/>
  <c r="BA30"/>
  <c r="BA38"/>
  <c r="BA46"/>
  <c r="BA54"/>
  <c r="BA62"/>
  <c r="BA70"/>
  <c r="BA78"/>
  <c r="BA86"/>
  <c r="BA94"/>
  <c r="BA102"/>
  <c r="BA110"/>
  <c r="BA118"/>
  <c r="BA126"/>
  <c r="BA138"/>
  <c r="BA154"/>
  <c r="BA170"/>
  <c r="BA186"/>
  <c r="BA202"/>
  <c r="BA218"/>
  <c r="BA234"/>
  <c r="BA250"/>
  <c r="BA266"/>
  <c r="BA282"/>
  <c r="BA298"/>
  <c r="BA329"/>
  <c r="BA361"/>
  <c r="BA393"/>
  <c r="BH21"/>
  <c r="BH53"/>
  <c r="BH85"/>
  <c r="BH117"/>
  <c r="BH149"/>
  <c r="BH211"/>
  <c r="BH315"/>
  <c r="BA133"/>
  <c r="BA141"/>
  <c r="BA149"/>
  <c r="BA157"/>
  <c r="BA165"/>
  <c r="BA173"/>
  <c r="BA181"/>
  <c r="BA189"/>
  <c r="BA197"/>
  <c r="BA205"/>
  <c r="BA213"/>
  <c r="BA221"/>
  <c r="BA229"/>
  <c r="BA237"/>
  <c r="BA245"/>
  <c r="BA253"/>
  <c r="BA261"/>
  <c r="BA269"/>
  <c r="BA277"/>
  <c r="BA285"/>
  <c r="BA293"/>
  <c r="BA303"/>
  <c r="BA335"/>
  <c r="BA367"/>
  <c r="BA399"/>
  <c r="BH27"/>
  <c r="BH59"/>
  <c r="BH91"/>
  <c r="BH123"/>
  <c r="BH159"/>
  <c r="BH223"/>
  <c r="BH339"/>
  <c r="BA306"/>
  <c r="BA322"/>
  <c r="BA338"/>
  <c r="BA354"/>
  <c r="BA370"/>
  <c r="BA386"/>
  <c r="BA402"/>
  <c r="BH14"/>
  <c r="BH30"/>
  <c r="BH46"/>
  <c r="BH62"/>
  <c r="BH78"/>
  <c r="BH94"/>
  <c r="BH110"/>
  <c r="BH126"/>
  <c r="BH142"/>
  <c r="BH165"/>
  <c r="BH197"/>
  <c r="BH229"/>
  <c r="BH287"/>
  <c r="BH351"/>
  <c r="BH156"/>
  <c r="BH188"/>
  <c r="BH220"/>
  <c r="BH269"/>
  <c r="BH333"/>
  <c r="BH397"/>
  <c r="BH262"/>
  <c r="BH294"/>
  <c r="BH326"/>
  <c r="BH358"/>
  <c r="BH390"/>
  <c r="BD31"/>
  <c r="BK31"/>
  <c r="AW31"/>
  <c r="AK47"/>
  <c r="X32"/>
  <c r="AP31"/>
  <c r="O28" i="17"/>
  <c r="P28" s="1"/>
  <c r="Y27" i="18" s="1"/>
  <c r="Z27" s="1"/>
  <c r="AL434" s="1"/>
  <c r="C30" i="17"/>
  <c r="M29"/>
  <c r="B29"/>
  <c r="L29" s="1"/>
  <c r="A30"/>
  <c r="N35"/>
  <c r="P6" i="8"/>
  <c r="A4"/>
  <c r="A3"/>
  <c r="A2"/>
  <c r="AK48" i="18" l="1"/>
  <c r="BD32"/>
  <c r="BK32"/>
  <c r="AW32"/>
  <c r="X33"/>
  <c r="AP32"/>
  <c r="O29" i="17"/>
  <c r="P29" s="1"/>
  <c r="Y28" i="18" s="1"/>
  <c r="AB28" s="1"/>
  <c r="AL637" s="1"/>
  <c r="AB27"/>
  <c r="AL636" s="1"/>
  <c r="AA27"/>
  <c r="AC27"/>
  <c r="AL737" s="1"/>
  <c r="Q23" i="1"/>
  <c r="A31" i="17"/>
  <c r="B30"/>
  <c r="L30" s="1"/>
  <c r="M30"/>
  <c r="C31"/>
  <c r="N36"/>
  <c r="J3" i="8"/>
  <c r="D2"/>
  <c r="Z28" i="18" l="1"/>
  <c r="AL435" s="1"/>
  <c r="BK33"/>
  <c r="BD33"/>
  <c r="AW33"/>
  <c r="AK49"/>
  <c r="AL535"/>
  <c r="X34"/>
  <c r="AP33"/>
  <c r="AC28"/>
  <c r="AL738" s="1"/>
  <c r="AA28"/>
  <c r="AL536" s="1"/>
  <c r="O30" i="17"/>
  <c r="P30" s="1"/>
  <c r="Y29" i="18" s="1"/>
  <c r="M31" i="17"/>
  <c r="C32"/>
  <c r="B31"/>
  <c r="L31" s="1"/>
  <c r="A32"/>
  <c r="N37"/>
  <c r="G2" i="8"/>
  <c r="D3"/>
  <c r="Q24" i="1"/>
  <c r="O31" i="17" l="1"/>
  <c r="P31" s="1"/>
  <c r="Y30" i="18" s="1"/>
  <c r="AC30" s="1"/>
  <c r="AL740" s="1"/>
  <c r="R23" i="1"/>
  <c r="T23"/>
  <c r="BK34" i="18"/>
  <c r="BD34"/>
  <c r="AW34"/>
  <c r="AK50"/>
  <c r="X35"/>
  <c r="AP34"/>
  <c r="AB29"/>
  <c r="AL638" s="1"/>
  <c r="AC29"/>
  <c r="AL739" s="1"/>
  <c r="Z29"/>
  <c r="AL436" s="1"/>
  <c r="AA29"/>
  <c r="AL537" s="1"/>
  <c r="B32" i="17"/>
  <c r="L32" s="1"/>
  <c r="A33"/>
  <c r="C33"/>
  <c r="M32"/>
  <c r="N38"/>
  <c r="D4" i="8"/>
  <c r="Q36" i="1"/>
  <c r="T36" s="1"/>
  <c r="Q27"/>
  <c r="T27" s="1"/>
  <c r="Q35"/>
  <c r="T35" s="1"/>
  <c r="Q26"/>
  <c r="T26" s="1"/>
  <c r="Q37"/>
  <c r="T37" s="1"/>
  <c r="Q28"/>
  <c r="T28" s="1"/>
  <c r="Q34"/>
  <c r="T34" s="1"/>
  <c r="Q25"/>
  <c r="T25" s="1"/>
  <c r="AA30" i="18" l="1"/>
  <c r="AL538" s="1"/>
  <c r="AB30"/>
  <c r="AL639" s="1"/>
  <c r="Z30"/>
  <c r="AL437" s="1"/>
  <c r="AK51"/>
  <c r="BD35"/>
  <c r="BK35"/>
  <c r="AW35"/>
  <c r="X36"/>
  <c r="AP35"/>
  <c r="O32" i="17"/>
  <c r="P32" s="1"/>
  <c r="Y31" i="18" s="1"/>
  <c r="AA31" s="1"/>
  <c r="AL539" s="1"/>
  <c r="C34" i="17"/>
  <c r="M33"/>
  <c r="A34"/>
  <c r="B33"/>
  <c r="L33" s="1"/>
  <c r="N39"/>
  <c r="D5" i="8"/>
  <c r="Q32" i="1"/>
  <c r="Q33"/>
  <c r="BK36" i="18" l="1"/>
  <c r="BD36"/>
  <c r="AW36"/>
  <c r="AK52"/>
  <c r="X37"/>
  <c r="AP36"/>
  <c r="O33" i="17"/>
  <c r="P33" s="1"/>
  <c r="Y32" i="18" s="1"/>
  <c r="Z32" s="1"/>
  <c r="AL439" s="1"/>
  <c r="AB31"/>
  <c r="AL640" s="1"/>
  <c r="Z31"/>
  <c r="AC31"/>
  <c r="AL741" s="1"/>
  <c r="A35" i="17"/>
  <c r="B34"/>
  <c r="L34" s="1"/>
  <c r="M34"/>
  <c r="C35"/>
  <c r="N40"/>
  <c r="R32" i="1"/>
  <c r="T32"/>
  <c r="D6" i="8"/>
  <c r="AL438" i="18" l="1"/>
  <c r="AK53"/>
  <c r="BK37"/>
  <c r="BD37"/>
  <c r="AW37"/>
  <c r="X38"/>
  <c r="AP37"/>
  <c r="AA32"/>
  <c r="AL540" s="1"/>
  <c r="AB32"/>
  <c r="AL641" s="1"/>
  <c r="AC32"/>
  <c r="AL742" s="1"/>
  <c r="O34" i="17"/>
  <c r="P34" s="1"/>
  <c r="Y33" i="18" s="1"/>
  <c r="AC33" s="1"/>
  <c r="AL743" s="1"/>
  <c r="M35" i="17"/>
  <c r="C36"/>
  <c r="B35"/>
  <c r="L35" s="1"/>
  <c r="A36"/>
  <c r="N41"/>
  <c r="D7" i="8"/>
  <c r="G33" i="1"/>
  <c r="B2"/>
  <c r="G25"/>
  <c r="G28"/>
  <c r="G30"/>
  <c r="G32"/>
  <c r="G23"/>
  <c r="G26"/>
  <c r="G27"/>
  <c r="G29"/>
  <c r="G31"/>
  <c r="O35" i="17" l="1"/>
  <c r="P35" s="1"/>
  <c r="Y34" i="18" s="1"/>
  <c r="AB34" s="1"/>
  <c r="AL643" s="1"/>
  <c r="BK38"/>
  <c r="BD38"/>
  <c r="AW38"/>
  <c r="AK54"/>
  <c r="X39"/>
  <c r="AP38"/>
  <c r="AB33"/>
  <c r="AL642" s="1"/>
  <c r="AA33"/>
  <c r="AL541" s="1"/>
  <c r="Z33"/>
  <c r="AL440" s="1"/>
  <c r="A37" i="17"/>
  <c r="B36"/>
  <c r="L36" s="1"/>
  <c r="C37"/>
  <c r="M36"/>
  <c r="N42"/>
  <c r="D8" i="8"/>
  <c r="AC34" i="18" l="1"/>
  <c r="AL744" s="1"/>
  <c r="Z34"/>
  <c r="AL441" s="1"/>
  <c r="AA34"/>
  <c r="AL542" s="1"/>
  <c r="BD39"/>
  <c r="BK39"/>
  <c r="AW39"/>
  <c r="AK55"/>
  <c r="X40"/>
  <c r="AP39"/>
  <c r="O36" i="17"/>
  <c r="P36" s="1"/>
  <c r="Y35" i="18" s="1"/>
  <c r="M37" i="17"/>
  <c r="C38"/>
  <c r="A38"/>
  <c r="B37"/>
  <c r="L37" s="1"/>
  <c r="N43"/>
  <c r="D9" i="8"/>
  <c r="AK56" i="18" l="1"/>
  <c r="BD40"/>
  <c r="BK40"/>
  <c r="AW40"/>
  <c r="X41"/>
  <c r="AP40"/>
  <c r="O37" i="17"/>
  <c r="P37" s="1"/>
  <c r="Y36" i="18" s="1"/>
  <c r="AA36" s="1"/>
  <c r="AL544" s="1"/>
  <c r="B38" i="17"/>
  <c r="L38" s="1"/>
  <c r="A39"/>
  <c r="M38"/>
  <c r="C39"/>
  <c r="AA35" i="18"/>
  <c r="AL543" s="1"/>
  <c r="AC35"/>
  <c r="AL745" s="1"/>
  <c r="AB35"/>
  <c r="AL644" s="1"/>
  <c r="Z35"/>
  <c r="N44" i="17"/>
  <c r="D10" i="8"/>
  <c r="AL442" i="18" l="1"/>
  <c r="BK41"/>
  <c r="BD41"/>
  <c r="AW41"/>
  <c r="AK57"/>
  <c r="X42"/>
  <c r="AP41"/>
  <c r="AB36"/>
  <c r="AL645" s="1"/>
  <c r="AC36"/>
  <c r="AL746" s="1"/>
  <c r="Z36"/>
  <c r="AL443" s="1"/>
  <c r="C40" i="17"/>
  <c r="M39"/>
  <c r="A40"/>
  <c r="B39"/>
  <c r="L39" s="1"/>
  <c r="O38"/>
  <c r="P38" s="1"/>
  <c r="Y37" i="18" s="1"/>
  <c r="N45" i="17"/>
  <c r="D11" i="8"/>
  <c r="O39" i="17" l="1"/>
  <c r="P39" s="1"/>
  <c r="Y38" i="18" s="1"/>
  <c r="AA38" s="1"/>
  <c r="AL546" s="1"/>
  <c r="AK58"/>
  <c r="BK42"/>
  <c r="BD42"/>
  <c r="AW42"/>
  <c r="X43"/>
  <c r="AP42"/>
  <c r="AA37"/>
  <c r="AL545" s="1"/>
  <c r="AC37"/>
  <c r="AL747" s="1"/>
  <c r="Z37"/>
  <c r="AL444" s="1"/>
  <c r="AB37"/>
  <c r="AL646" s="1"/>
  <c r="A41" i="17"/>
  <c r="B40"/>
  <c r="L40" s="1"/>
  <c r="M40"/>
  <c r="C41"/>
  <c r="N46"/>
  <c r="D12" i="8"/>
  <c r="Z38" i="18" l="1"/>
  <c r="AL445" s="1"/>
  <c r="AC38"/>
  <c r="AL748" s="1"/>
  <c r="AB38"/>
  <c r="AL647" s="1"/>
  <c r="BD43"/>
  <c r="BK43"/>
  <c r="AW43"/>
  <c r="AK59"/>
  <c r="X44"/>
  <c r="AP43"/>
  <c r="O40" i="17"/>
  <c r="P40" s="1"/>
  <c r="Y39" i="18" s="1"/>
  <c r="AB39" s="1"/>
  <c r="AL648" s="1"/>
  <c r="M41" i="17"/>
  <c r="C42"/>
  <c r="A42"/>
  <c r="B41"/>
  <c r="L41" s="1"/>
  <c r="N47"/>
  <c r="D13" i="8"/>
  <c r="BK44" i="18" l="1"/>
  <c r="BD44"/>
  <c r="AW44"/>
  <c r="AK60"/>
  <c r="X45"/>
  <c r="AP44"/>
  <c r="AA39"/>
  <c r="AL547" s="1"/>
  <c r="AC39"/>
  <c r="AL749" s="1"/>
  <c r="Z39"/>
  <c r="O41" i="17"/>
  <c r="P41" s="1"/>
  <c r="Y40" i="18" s="1"/>
  <c r="AA40" s="1"/>
  <c r="AL548" s="1"/>
  <c r="C43" i="17"/>
  <c r="M42"/>
  <c r="B42"/>
  <c r="L42" s="1"/>
  <c r="A43"/>
  <c r="N48"/>
  <c r="D14" i="8"/>
  <c r="AK61" i="18" l="1"/>
  <c r="BK45"/>
  <c r="BD45"/>
  <c r="AW45"/>
  <c r="AL446"/>
  <c r="X46"/>
  <c r="AP45"/>
  <c r="AB40"/>
  <c r="AL649" s="1"/>
  <c r="AC40"/>
  <c r="AL750" s="1"/>
  <c r="O42" i="17"/>
  <c r="P42" s="1"/>
  <c r="Y41" i="18" s="1"/>
  <c r="AB41" s="1"/>
  <c r="AL650" s="1"/>
  <c r="Z40"/>
  <c r="AL447" s="1"/>
  <c r="A44" i="17"/>
  <c r="B43"/>
  <c r="L43" s="1"/>
  <c r="C44"/>
  <c r="M43"/>
  <c r="N49"/>
  <c r="D15" i="8"/>
  <c r="BK46" i="18" l="1"/>
  <c r="BD46"/>
  <c r="AW46"/>
  <c r="AK62"/>
  <c r="X47"/>
  <c r="AP46"/>
  <c r="Z41"/>
  <c r="AL448" s="1"/>
  <c r="AA41"/>
  <c r="AL549" s="1"/>
  <c r="AC41"/>
  <c r="AL751" s="1"/>
  <c r="O43" i="17"/>
  <c r="P43" s="1"/>
  <c r="Y42" i="18" s="1"/>
  <c r="M44" i="17"/>
  <c r="C45"/>
  <c r="A45"/>
  <c r="B44"/>
  <c r="L44" s="1"/>
  <c r="N50"/>
  <c r="D16" i="8"/>
  <c r="AK63" i="18" l="1"/>
  <c r="BD47"/>
  <c r="BK47"/>
  <c r="AW47"/>
  <c r="X48"/>
  <c r="AP47"/>
  <c r="B45" i="17"/>
  <c r="L45" s="1"/>
  <c r="A46"/>
  <c r="O44"/>
  <c r="P44" s="1"/>
  <c r="Y43" i="18" s="1"/>
  <c r="M45" i="17"/>
  <c r="C46"/>
  <c r="Z42" i="18"/>
  <c r="AL449" s="1"/>
  <c r="AB42"/>
  <c r="AL651" s="1"/>
  <c r="AA42"/>
  <c r="AL550" s="1"/>
  <c r="AC42"/>
  <c r="AL752" s="1"/>
  <c r="N51" i="17"/>
  <c r="D17" i="8"/>
  <c r="BD48" i="18" l="1"/>
  <c r="BK48"/>
  <c r="AW48"/>
  <c r="AK64"/>
  <c r="X49"/>
  <c r="AP48"/>
  <c r="O45" i="17"/>
  <c r="P45" s="1"/>
  <c r="Y44" i="18" s="1"/>
  <c r="AA44" s="1"/>
  <c r="AL552" s="1"/>
  <c r="A47" i="17"/>
  <c r="B46"/>
  <c r="L46" s="1"/>
  <c r="C47"/>
  <c r="M46"/>
  <c r="Z43" i="18"/>
  <c r="AL450" s="1"/>
  <c r="AB43"/>
  <c r="AL652" s="1"/>
  <c r="AA43"/>
  <c r="AL551" s="1"/>
  <c r="AC43"/>
  <c r="AL753" s="1"/>
  <c r="N52" i="17"/>
  <c r="D18" i="8"/>
  <c r="AK65" i="18" l="1"/>
  <c r="BK49"/>
  <c r="BD49"/>
  <c r="AW49"/>
  <c r="X50"/>
  <c r="AP49"/>
  <c r="AB44"/>
  <c r="AL653" s="1"/>
  <c r="AC44"/>
  <c r="AL754" s="1"/>
  <c r="Z44"/>
  <c r="AL451" s="1"/>
  <c r="O46" i="17"/>
  <c r="P46" s="1"/>
  <c r="Y45" i="18" s="1"/>
  <c r="M47" i="17"/>
  <c r="C48"/>
  <c r="B47"/>
  <c r="L47" s="1"/>
  <c r="A48"/>
  <c r="N53"/>
  <c r="D19" i="8"/>
  <c r="O47" i="17" l="1"/>
  <c r="P47" s="1"/>
  <c r="Y46" i="18" s="1"/>
  <c r="Z46" s="1"/>
  <c r="AL453" s="1"/>
  <c r="BK50"/>
  <c r="BD50"/>
  <c r="AW50"/>
  <c r="AK66"/>
  <c r="X51"/>
  <c r="AP50"/>
  <c r="B48" i="17"/>
  <c r="L48" s="1"/>
  <c r="A49"/>
  <c r="C49"/>
  <c r="M48"/>
  <c r="AB45" i="18"/>
  <c r="AL654" s="1"/>
  <c r="Z45"/>
  <c r="AL452" s="1"/>
  <c r="AA45"/>
  <c r="AL553" s="1"/>
  <c r="AC45"/>
  <c r="AL755" s="1"/>
  <c r="N54" i="17"/>
  <c r="D20" i="8"/>
  <c r="AC46" i="18" l="1"/>
  <c r="AL756" s="1"/>
  <c r="AB46"/>
  <c r="AL655" s="1"/>
  <c r="AA46"/>
  <c r="AL554" s="1"/>
  <c r="AK67"/>
  <c r="BD51"/>
  <c r="BK51"/>
  <c r="AW51"/>
  <c r="X52"/>
  <c r="AP51"/>
  <c r="O48" i="17"/>
  <c r="P48" s="1"/>
  <c r="Y47" i="18" s="1"/>
  <c r="AA47" s="1"/>
  <c r="AL555" s="1"/>
  <c r="A50" i="17"/>
  <c r="B49"/>
  <c r="L49" s="1"/>
  <c r="C50"/>
  <c r="M49"/>
  <c r="N55"/>
  <c r="D21" i="8"/>
  <c r="BK52" i="18" l="1"/>
  <c r="BD52"/>
  <c r="AW52"/>
  <c r="AK68"/>
  <c r="X53"/>
  <c r="AP52"/>
  <c r="Z47"/>
  <c r="AC47"/>
  <c r="AL757" s="1"/>
  <c r="O49" i="17"/>
  <c r="P49" s="1"/>
  <c r="Y48" i="18" s="1"/>
  <c r="AC48" s="1"/>
  <c r="AL758" s="1"/>
  <c r="AB47"/>
  <c r="AL656" s="1"/>
  <c r="M50" i="17"/>
  <c r="C51"/>
  <c r="B50"/>
  <c r="L50" s="1"/>
  <c r="A51"/>
  <c r="N56"/>
  <c r="D22" i="8"/>
  <c r="O50" i="17" l="1"/>
  <c r="P50" s="1"/>
  <c r="Y49" i="18" s="1"/>
  <c r="AB49" s="1"/>
  <c r="AL658" s="1"/>
  <c r="AA48"/>
  <c r="AL556" s="1"/>
  <c r="AK69"/>
  <c r="BK53"/>
  <c r="BD53"/>
  <c r="AW53"/>
  <c r="AL454"/>
  <c r="X54"/>
  <c r="AP53"/>
  <c r="Z48"/>
  <c r="AL455" s="1"/>
  <c r="AB48"/>
  <c r="AL657" s="1"/>
  <c r="B51" i="17"/>
  <c r="L51" s="1"/>
  <c r="A52"/>
  <c r="C52"/>
  <c r="M51"/>
  <c r="N57"/>
  <c r="D23" i="8"/>
  <c r="AC49" i="18" l="1"/>
  <c r="AL759" s="1"/>
  <c r="Z49"/>
  <c r="AL456" s="1"/>
  <c r="AA49"/>
  <c r="AL557" s="1"/>
  <c r="BK54"/>
  <c r="BD54"/>
  <c r="AW54"/>
  <c r="AK70"/>
  <c r="X55"/>
  <c r="AP54"/>
  <c r="O51" i="17"/>
  <c r="P51" s="1"/>
  <c r="Y50" i="18" s="1"/>
  <c r="AA50" s="1"/>
  <c r="AL558" s="1"/>
  <c r="C53" i="17"/>
  <c r="M52"/>
  <c r="A53"/>
  <c r="B52"/>
  <c r="L52" s="1"/>
  <c r="N58"/>
  <c r="D24" i="8"/>
  <c r="AK71" i="18" l="1"/>
  <c r="BD55"/>
  <c r="BK55"/>
  <c r="AW55"/>
  <c r="X56"/>
  <c r="AP55"/>
  <c r="O52" i="17"/>
  <c r="P52" s="1"/>
  <c r="Y51" i="18" s="1"/>
  <c r="AA51" s="1"/>
  <c r="AL559" s="1"/>
  <c r="AB50"/>
  <c r="AL659" s="1"/>
  <c r="AC50"/>
  <c r="AL760" s="1"/>
  <c r="Z50"/>
  <c r="B53" i="17"/>
  <c r="L53" s="1"/>
  <c r="A54"/>
  <c r="M53"/>
  <c r="C54"/>
  <c r="N59"/>
  <c r="D25" i="8"/>
  <c r="AL457" i="18" l="1"/>
  <c r="BD56"/>
  <c r="BK56"/>
  <c r="AW56"/>
  <c r="AK72"/>
  <c r="X57"/>
  <c r="AP56"/>
  <c r="AC51"/>
  <c r="AL761" s="1"/>
  <c r="Z51"/>
  <c r="AL458" s="1"/>
  <c r="AB51"/>
  <c r="AL660" s="1"/>
  <c r="C55" i="17"/>
  <c r="M54"/>
  <c r="A55"/>
  <c r="B54"/>
  <c r="L54" s="1"/>
  <c r="O53"/>
  <c r="P53" s="1"/>
  <c r="Y52" i="18" s="1"/>
  <c r="N60" i="17"/>
  <c r="D26" i="8"/>
  <c r="O54" i="17" l="1"/>
  <c r="P54" s="1"/>
  <c r="Y53" i="18" s="1"/>
  <c r="Z53" s="1"/>
  <c r="AL460" s="1"/>
  <c r="AK73"/>
  <c r="BK57"/>
  <c r="BD57"/>
  <c r="AW57"/>
  <c r="X58"/>
  <c r="AP57"/>
  <c r="AA52"/>
  <c r="AL560" s="1"/>
  <c r="AB52"/>
  <c r="AL661" s="1"/>
  <c r="Z52"/>
  <c r="AL459" s="1"/>
  <c r="AC52"/>
  <c r="AL762" s="1"/>
  <c r="A56" i="17"/>
  <c r="B55"/>
  <c r="L55" s="1"/>
  <c r="M55"/>
  <c r="C56"/>
  <c r="N61"/>
  <c r="D27" i="8"/>
  <c r="AB53" i="18" l="1"/>
  <c r="AL662" s="1"/>
  <c r="AA53"/>
  <c r="AL561" s="1"/>
  <c r="AC53"/>
  <c r="AL763" s="1"/>
  <c r="BK58"/>
  <c r="BD58"/>
  <c r="AW58"/>
  <c r="AK74"/>
  <c r="X59"/>
  <c r="AP58"/>
  <c r="O55" i="17"/>
  <c r="P55" s="1"/>
  <c r="Y54" i="18" s="1"/>
  <c r="M56" i="17"/>
  <c r="C57"/>
  <c r="A57"/>
  <c r="B56"/>
  <c r="L56" s="1"/>
  <c r="N62"/>
  <c r="D28" i="8"/>
  <c r="Z54" i="18" l="1"/>
  <c r="AL461" s="1"/>
  <c r="AK75"/>
  <c r="BD59"/>
  <c r="BK59"/>
  <c r="AW59"/>
  <c r="X60"/>
  <c r="AP59"/>
  <c r="AA54"/>
  <c r="AL562" s="1"/>
  <c r="AB54"/>
  <c r="AL663" s="1"/>
  <c r="AC54"/>
  <c r="AL764" s="1"/>
  <c r="O56" i="17"/>
  <c r="P56" s="1"/>
  <c r="Y55" i="18" s="1"/>
  <c r="AA55" s="1"/>
  <c r="AL563" s="1"/>
  <c r="M57" i="17"/>
  <c r="C58"/>
  <c r="B57"/>
  <c r="L57" s="1"/>
  <c r="A58"/>
  <c r="N63"/>
  <c r="D29" i="8"/>
  <c r="O57" i="17" l="1"/>
  <c r="P57" s="1"/>
  <c r="Y56" i="18" s="1"/>
  <c r="AB56" s="1"/>
  <c r="AL665" s="1"/>
  <c r="BK60"/>
  <c r="BD60"/>
  <c r="AW60"/>
  <c r="AK76"/>
  <c r="X61"/>
  <c r="AP60"/>
  <c r="AB55"/>
  <c r="AL664" s="1"/>
  <c r="AC55"/>
  <c r="AL765" s="1"/>
  <c r="Z55"/>
  <c r="AL462" s="1"/>
  <c r="A59" i="17"/>
  <c r="B58"/>
  <c r="L58" s="1"/>
  <c r="C59"/>
  <c r="M58"/>
  <c r="N64"/>
  <c r="D30" i="8"/>
  <c r="Z56" i="18" l="1"/>
  <c r="AL463" s="1"/>
  <c r="AC56"/>
  <c r="AL766" s="1"/>
  <c r="AA56"/>
  <c r="AL564" s="1"/>
  <c r="AK77"/>
  <c r="BK61"/>
  <c r="BD61"/>
  <c r="AW61"/>
  <c r="X62"/>
  <c r="AP61"/>
  <c r="O58" i="17"/>
  <c r="P58" s="1"/>
  <c r="Y57" i="18" s="1"/>
  <c r="Z57" s="1"/>
  <c r="AL464" s="1"/>
  <c r="M59" i="17"/>
  <c r="C60"/>
  <c r="A60"/>
  <c r="B59"/>
  <c r="L59" s="1"/>
  <c r="N65"/>
  <c r="D31" i="8"/>
  <c r="BK62" i="18" l="1"/>
  <c r="BD62"/>
  <c r="AW62"/>
  <c r="AK78"/>
  <c r="X63"/>
  <c r="AP62"/>
  <c r="AA57"/>
  <c r="AB57"/>
  <c r="AL666" s="1"/>
  <c r="AC57"/>
  <c r="AL767" s="1"/>
  <c r="O59" i="17"/>
  <c r="P59" s="1"/>
  <c r="Y58" i="18" s="1"/>
  <c r="AB58" s="1"/>
  <c r="AL667" s="1"/>
  <c r="M60" i="17"/>
  <c r="C61"/>
  <c r="B60"/>
  <c r="L60" s="1"/>
  <c r="A61"/>
  <c r="N66"/>
  <c r="D32" i="8"/>
  <c r="O60" i="17" l="1"/>
  <c r="P60" s="1"/>
  <c r="Y59" i="18" s="1"/>
  <c r="AA59" s="1"/>
  <c r="AL567" s="1"/>
  <c r="AL565"/>
  <c r="AK79"/>
  <c r="BD63"/>
  <c r="BK63"/>
  <c r="AW63"/>
  <c r="X64"/>
  <c r="AP63"/>
  <c r="AC58"/>
  <c r="AL768" s="1"/>
  <c r="Z58"/>
  <c r="AL465" s="1"/>
  <c r="AA58"/>
  <c r="AL566" s="1"/>
  <c r="A62" i="17"/>
  <c r="B61"/>
  <c r="L61" s="1"/>
  <c r="C62"/>
  <c r="M61"/>
  <c r="N67"/>
  <c r="D33" i="8"/>
  <c r="AB59" i="18" l="1"/>
  <c r="AL668" s="1"/>
  <c r="Z59"/>
  <c r="AL466" s="1"/>
  <c r="AC59"/>
  <c r="AL769" s="1"/>
  <c r="BD64"/>
  <c r="BK64"/>
  <c r="AW64"/>
  <c r="AK80"/>
  <c r="X65"/>
  <c r="AP64"/>
  <c r="O61" i="17"/>
  <c r="P61" s="1"/>
  <c r="Y60" i="18" s="1"/>
  <c r="AA60" s="1"/>
  <c r="AL568" s="1"/>
  <c r="M62" i="17"/>
  <c r="C63"/>
  <c r="A63"/>
  <c r="B62"/>
  <c r="L62" s="1"/>
  <c r="N68"/>
  <c r="D34" i="8"/>
  <c r="AK81" i="18" l="1"/>
  <c r="BK65"/>
  <c r="BD65"/>
  <c r="AW65"/>
  <c r="X66"/>
  <c r="AP65"/>
  <c r="AB60"/>
  <c r="AL669" s="1"/>
  <c r="AC60"/>
  <c r="AL770" s="1"/>
  <c r="Z60"/>
  <c r="O62" i="17"/>
  <c r="P62" s="1"/>
  <c r="Y61" i="18" s="1"/>
  <c r="AC61" s="1"/>
  <c r="AL771" s="1"/>
  <c r="M63" i="17"/>
  <c r="C64"/>
  <c r="B63"/>
  <c r="L63" s="1"/>
  <c r="A64"/>
  <c r="N69"/>
  <c r="D35" i="8"/>
  <c r="O63" i="17" l="1"/>
  <c r="P63" s="1"/>
  <c r="Y62" i="18" s="1"/>
  <c r="Z62" s="1"/>
  <c r="AL469" s="1"/>
  <c r="AL467"/>
  <c r="BK66"/>
  <c r="BD66"/>
  <c r="AW66"/>
  <c r="AK82"/>
  <c r="X67"/>
  <c r="AP66"/>
  <c r="AB61"/>
  <c r="AL670" s="1"/>
  <c r="AA61"/>
  <c r="AL569" s="1"/>
  <c r="Z61"/>
  <c r="AL468" s="1"/>
  <c r="A65" i="17"/>
  <c r="B64"/>
  <c r="L64" s="1"/>
  <c r="C65"/>
  <c r="M64"/>
  <c r="N70"/>
  <c r="D36" i="8"/>
  <c r="AC62" i="18" l="1"/>
  <c r="AL772" s="1"/>
  <c r="AB62"/>
  <c r="AL671" s="1"/>
  <c r="AA62"/>
  <c r="AL570" s="1"/>
  <c r="AK83"/>
  <c r="BD67"/>
  <c r="BK67"/>
  <c r="AW67"/>
  <c r="X68"/>
  <c r="AP67"/>
  <c r="O64" i="17"/>
  <c r="P64" s="1"/>
  <c r="Y63" i="18" s="1"/>
  <c r="M65" i="17"/>
  <c r="C66"/>
  <c r="A66"/>
  <c r="B65"/>
  <c r="L65" s="1"/>
  <c r="N71"/>
  <c r="D37" i="8"/>
  <c r="BK68" i="18" l="1"/>
  <c r="BD68"/>
  <c r="AW68"/>
  <c r="AK84"/>
  <c r="X69"/>
  <c r="AP68"/>
  <c r="B66" i="17"/>
  <c r="L66" s="1"/>
  <c r="A67"/>
  <c r="O65"/>
  <c r="P65" s="1"/>
  <c r="Y64" i="18" s="1"/>
  <c r="M66" i="17"/>
  <c r="C67"/>
  <c r="Z63" i="18"/>
  <c r="AB63"/>
  <c r="AL672" s="1"/>
  <c r="AC63"/>
  <c r="AL773" s="1"/>
  <c r="AA63"/>
  <c r="AL571" s="1"/>
  <c r="N72" i="17"/>
  <c r="D38" i="8"/>
  <c r="AK85" i="18" l="1"/>
  <c r="BK69"/>
  <c r="BD69"/>
  <c r="AW69"/>
  <c r="AL470"/>
  <c r="X70"/>
  <c r="AP69"/>
  <c r="O66" i="17"/>
  <c r="P66" s="1"/>
  <c r="Y65" i="18" s="1"/>
  <c r="AC65" s="1"/>
  <c r="AL775" s="1"/>
  <c r="A68" i="17"/>
  <c r="B67"/>
  <c r="L67" s="1"/>
  <c r="C68"/>
  <c r="M67"/>
  <c r="AA64" i="18"/>
  <c r="AL572" s="1"/>
  <c r="AC64"/>
  <c r="AL774" s="1"/>
  <c r="Z64"/>
  <c r="AL471" s="1"/>
  <c r="AB64"/>
  <c r="AL673" s="1"/>
  <c r="N73" i="17"/>
  <c r="D39" i="8"/>
  <c r="BK70" i="18" l="1"/>
  <c r="BD70"/>
  <c r="AW70"/>
  <c r="AK86"/>
  <c r="X71"/>
  <c r="AP70"/>
  <c r="AB65"/>
  <c r="AL674" s="1"/>
  <c r="AA65"/>
  <c r="AL573" s="1"/>
  <c r="Z65"/>
  <c r="AL472" s="1"/>
  <c r="O67" i="17"/>
  <c r="P67" s="1"/>
  <c r="Y66" i="18" s="1"/>
  <c r="M68" i="17"/>
  <c r="C69"/>
  <c r="B68"/>
  <c r="L68" s="1"/>
  <c r="A69"/>
  <c r="N74"/>
  <c r="D40" i="8"/>
  <c r="O68" i="17" l="1"/>
  <c r="P68" s="1"/>
  <c r="Y67" i="18" s="1"/>
  <c r="AC67" s="1"/>
  <c r="AL777" s="1"/>
  <c r="AK87"/>
  <c r="BD71"/>
  <c r="BK71"/>
  <c r="AW71"/>
  <c r="X72"/>
  <c r="AP71"/>
  <c r="B69" i="17"/>
  <c r="L69" s="1"/>
  <c r="A70"/>
  <c r="M69"/>
  <c r="C70"/>
  <c r="AA66" i="18"/>
  <c r="AL574" s="1"/>
  <c r="AC66"/>
  <c r="AL776" s="1"/>
  <c r="AB66"/>
  <c r="AL675" s="1"/>
  <c r="Z66"/>
  <c r="AL473" s="1"/>
  <c r="N75" i="17"/>
  <c r="D41" i="8"/>
  <c r="Z67" i="18" l="1"/>
  <c r="AL474" s="1"/>
  <c r="AB67"/>
  <c r="AL676" s="1"/>
  <c r="AA67"/>
  <c r="AL575" s="1"/>
  <c r="BD72"/>
  <c r="BK72"/>
  <c r="AW72"/>
  <c r="AK88"/>
  <c r="X73"/>
  <c r="AP72"/>
  <c r="C71" i="17"/>
  <c r="M70"/>
  <c r="A71"/>
  <c r="B70"/>
  <c r="L70" s="1"/>
  <c r="O69"/>
  <c r="P69" s="1"/>
  <c r="Y68" i="18" s="1"/>
  <c r="N76" i="17"/>
  <c r="D42" i="8"/>
  <c r="O70" i="17" l="1"/>
  <c r="P70" s="1"/>
  <c r="Y69" i="18" s="1"/>
  <c r="AB69" s="1"/>
  <c r="AL678" s="1"/>
  <c r="AK89"/>
  <c r="BK73"/>
  <c r="BD73"/>
  <c r="AW73"/>
  <c r="X74"/>
  <c r="AP73"/>
  <c r="AC68"/>
  <c r="AL778" s="1"/>
  <c r="AA68"/>
  <c r="AL576" s="1"/>
  <c r="AB68"/>
  <c r="AL677" s="1"/>
  <c r="Z68"/>
  <c r="B71" i="17"/>
  <c r="L71" s="1"/>
  <c r="A72"/>
  <c r="M71"/>
  <c r="C72"/>
  <c r="N77"/>
  <c r="D43" i="8"/>
  <c r="AC69" i="18" l="1"/>
  <c r="AL779" s="1"/>
  <c r="AA69"/>
  <c r="AL577" s="1"/>
  <c r="Z69"/>
  <c r="AL476" s="1"/>
  <c r="BK74"/>
  <c r="BD74"/>
  <c r="AW74"/>
  <c r="AK90"/>
  <c r="AL475"/>
  <c r="X75"/>
  <c r="AP74"/>
  <c r="C73" i="17"/>
  <c r="M72"/>
  <c r="A73"/>
  <c r="B72"/>
  <c r="L72" s="1"/>
  <c r="O71"/>
  <c r="P71" s="1"/>
  <c r="Y70" i="18" s="1"/>
  <c r="N78" i="17"/>
  <c r="D44" i="8"/>
  <c r="O72" i="17" l="1"/>
  <c r="P72" s="1"/>
  <c r="Y71" i="18" s="1"/>
  <c r="AC71" s="1"/>
  <c r="AL781" s="1"/>
  <c r="BD75"/>
  <c r="BK75"/>
  <c r="AW75"/>
  <c r="AK91"/>
  <c r="X76"/>
  <c r="AP75"/>
  <c r="AC70"/>
  <c r="AL780" s="1"/>
  <c r="AA70"/>
  <c r="AL578" s="1"/>
  <c r="AB70"/>
  <c r="AL679" s="1"/>
  <c r="Z70"/>
  <c r="B73" i="17"/>
  <c r="L73" s="1"/>
  <c r="A74"/>
  <c r="C74"/>
  <c r="M73"/>
  <c r="N79"/>
  <c r="D45" i="8"/>
  <c r="AB71" i="18" l="1"/>
  <c r="AL680" s="1"/>
  <c r="Z71"/>
  <c r="AL478" s="1"/>
  <c r="AA71"/>
  <c r="AL579" s="1"/>
  <c r="AK92"/>
  <c r="BK76"/>
  <c r="BD76"/>
  <c r="AW76"/>
  <c r="AL477"/>
  <c r="X77"/>
  <c r="AP76"/>
  <c r="B74" i="17"/>
  <c r="L74" s="1"/>
  <c r="A75"/>
  <c r="C75"/>
  <c r="M74"/>
  <c r="O73"/>
  <c r="P73" s="1"/>
  <c r="Y72" i="18" s="1"/>
  <c r="N80" i="17"/>
  <c r="D46" i="8"/>
  <c r="BK77" i="18" l="1"/>
  <c r="BD77"/>
  <c r="AW77"/>
  <c r="AK93"/>
  <c r="X78"/>
  <c r="AP77"/>
  <c r="O74" i="17"/>
  <c r="P74" s="1"/>
  <c r="Y73" i="18" s="1"/>
  <c r="Z73" s="1"/>
  <c r="AL480" s="1"/>
  <c r="AB72"/>
  <c r="AL681" s="1"/>
  <c r="Z72"/>
  <c r="AL479" s="1"/>
  <c r="AA72"/>
  <c r="AL580" s="1"/>
  <c r="AC72"/>
  <c r="AL782" s="1"/>
  <c r="C76" i="17"/>
  <c r="M75"/>
  <c r="B75"/>
  <c r="L75" s="1"/>
  <c r="A76"/>
  <c r="N81"/>
  <c r="D47" i="8"/>
  <c r="BK78" i="18" l="1"/>
  <c r="BD78"/>
  <c r="AW78"/>
  <c r="AK94"/>
  <c r="X79"/>
  <c r="AP78"/>
  <c r="AA73"/>
  <c r="AL581" s="1"/>
  <c r="AB73"/>
  <c r="AL682" s="1"/>
  <c r="AC73"/>
  <c r="AL783" s="1"/>
  <c r="A77" i="17"/>
  <c r="B76"/>
  <c r="L76" s="1"/>
  <c r="O75"/>
  <c r="P75" s="1"/>
  <c r="Y74" i="18" s="1"/>
  <c r="C77" i="17"/>
  <c r="M76"/>
  <c r="N82"/>
  <c r="D48" i="8"/>
  <c r="AK95" i="18" l="1"/>
  <c r="BD79"/>
  <c r="BK79"/>
  <c r="AW79"/>
  <c r="X80"/>
  <c r="AP79"/>
  <c r="O76" i="17"/>
  <c r="P76" s="1"/>
  <c r="Y75" i="18" s="1"/>
  <c r="AB75" s="1"/>
  <c r="AL684" s="1"/>
  <c r="M77" i="17"/>
  <c r="C78"/>
  <c r="AB74" i="18"/>
  <c r="AL683" s="1"/>
  <c r="Z74"/>
  <c r="AL481" s="1"/>
  <c r="AC74"/>
  <c r="AL784" s="1"/>
  <c r="AA74"/>
  <c r="AL582" s="1"/>
  <c r="A78" i="17"/>
  <c r="B77"/>
  <c r="L77" s="1"/>
  <c r="N83"/>
  <c r="D49" i="8"/>
  <c r="BD80" i="18" l="1"/>
  <c r="BK80"/>
  <c r="AW80"/>
  <c r="AK96"/>
  <c r="X81"/>
  <c r="AP80"/>
  <c r="AC75"/>
  <c r="AL785" s="1"/>
  <c r="AA75"/>
  <c r="AL583" s="1"/>
  <c r="Z75"/>
  <c r="AL482" s="1"/>
  <c r="O77" i="17"/>
  <c r="P77" s="1"/>
  <c r="Y76" i="18" s="1"/>
  <c r="AC76" s="1"/>
  <c r="AL786" s="1"/>
  <c r="M78" i="17"/>
  <c r="C79"/>
  <c r="B78"/>
  <c r="L78" s="1"/>
  <c r="A79"/>
  <c r="N84"/>
  <c r="D50" i="8"/>
  <c r="O78" i="17" l="1"/>
  <c r="P78" s="1"/>
  <c r="Y77" i="18" s="1"/>
  <c r="Z77" s="1"/>
  <c r="AL484" s="1"/>
  <c r="AK97"/>
  <c r="BK81"/>
  <c r="BD81"/>
  <c r="AW81"/>
  <c r="X82"/>
  <c r="AP81"/>
  <c r="Z76"/>
  <c r="AL483" s="1"/>
  <c r="AA76"/>
  <c r="AL584" s="1"/>
  <c r="AB76"/>
  <c r="AL685" s="1"/>
  <c r="B79" i="17"/>
  <c r="L79" s="1"/>
  <c r="A80"/>
  <c r="C80"/>
  <c r="M79"/>
  <c r="N85"/>
  <c r="D51" i="8"/>
  <c r="AB77" i="18" l="1"/>
  <c r="AL686" s="1"/>
  <c r="AA77"/>
  <c r="AL585" s="1"/>
  <c r="AC77"/>
  <c r="AL787" s="1"/>
  <c r="BK82"/>
  <c r="BD82"/>
  <c r="AW82"/>
  <c r="AK98"/>
  <c r="X83"/>
  <c r="AP82"/>
  <c r="O79" i="17"/>
  <c r="P79" s="1"/>
  <c r="Y78" i="18" s="1"/>
  <c r="AC78" s="1"/>
  <c r="AL788" s="1"/>
  <c r="A81" i="17"/>
  <c r="B80"/>
  <c r="L80" s="1"/>
  <c r="C81"/>
  <c r="M80"/>
  <c r="N86"/>
  <c r="D52" i="8"/>
  <c r="AK99" i="18" l="1"/>
  <c r="BD83"/>
  <c r="BK83"/>
  <c r="AW83"/>
  <c r="X84"/>
  <c r="AP83"/>
  <c r="Z78"/>
  <c r="AA78"/>
  <c r="AL586" s="1"/>
  <c r="AB78"/>
  <c r="AL687" s="1"/>
  <c r="O80" i="17"/>
  <c r="P80" s="1"/>
  <c r="Y79" i="18" s="1"/>
  <c r="AA79" s="1"/>
  <c r="AL587" s="1"/>
  <c r="M81" i="17"/>
  <c r="C82"/>
  <c r="A82"/>
  <c r="B81"/>
  <c r="L81" s="1"/>
  <c r="N87"/>
  <c r="D53" i="8"/>
  <c r="AL485" i="18" l="1"/>
  <c r="BK84"/>
  <c r="BD84"/>
  <c r="AW84"/>
  <c r="AK100"/>
  <c r="X85"/>
  <c r="AP84"/>
  <c r="Z79"/>
  <c r="AL486" s="1"/>
  <c r="AC79"/>
  <c r="AL789" s="1"/>
  <c r="O81" i="17"/>
  <c r="P81" s="1"/>
  <c r="Y80" i="18" s="1"/>
  <c r="Z80" s="1"/>
  <c r="AL487" s="1"/>
  <c r="AB79"/>
  <c r="AL688" s="1"/>
  <c r="C83" i="17"/>
  <c r="M82"/>
  <c r="A83"/>
  <c r="B82"/>
  <c r="L82" s="1"/>
  <c r="N88"/>
  <c r="D54" i="8"/>
  <c r="AK101" i="18" l="1"/>
  <c r="BK85"/>
  <c r="BD85"/>
  <c r="AW85"/>
  <c r="X86"/>
  <c r="AP85"/>
  <c r="O82" i="17"/>
  <c r="P82" s="1"/>
  <c r="Y81" i="18" s="1"/>
  <c r="Z81" s="1"/>
  <c r="AL488" s="1"/>
  <c r="AC80"/>
  <c r="AL790" s="1"/>
  <c r="AB80"/>
  <c r="AL689" s="1"/>
  <c r="AA80"/>
  <c r="A84" i="17"/>
  <c r="B83"/>
  <c r="L83" s="1"/>
  <c r="C84"/>
  <c r="M83"/>
  <c r="N89"/>
  <c r="D55" i="8"/>
  <c r="AL588" i="18" l="1"/>
  <c r="AB81"/>
  <c r="AL690" s="1"/>
  <c r="BK86"/>
  <c r="BD86"/>
  <c r="AW86"/>
  <c r="AK102"/>
  <c r="X87"/>
  <c r="AP86"/>
  <c r="AC81"/>
  <c r="AL791" s="1"/>
  <c r="AA81"/>
  <c r="AL589" s="1"/>
  <c r="O83" i="17"/>
  <c r="P83" s="1"/>
  <c r="Y82" i="18" s="1"/>
  <c r="AC82" s="1"/>
  <c r="AL792" s="1"/>
  <c r="M84" i="17"/>
  <c r="C85"/>
  <c r="A85"/>
  <c r="B84"/>
  <c r="L84" s="1"/>
  <c r="N90"/>
  <c r="D56" i="8"/>
  <c r="BD87" i="18" l="1"/>
  <c r="BK87"/>
  <c r="AW87"/>
  <c r="X88"/>
  <c r="AP87"/>
  <c r="AB82"/>
  <c r="AL691" s="1"/>
  <c r="AA82"/>
  <c r="AL590" s="1"/>
  <c r="O84" i="17"/>
  <c r="P84" s="1"/>
  <c r="Y83" i="18" s="1"/>
  <c r="Z83" s="1"/>
  <c r="AL490" s="1"/>
  <c r="Z82"/>
  <c r="M85" i="17"/>
  <c r="C86"/>
  <c r="A86"/>
  <c r="B85"/>
  <c r="L85" s="1"/>
  <c r="N91"/>
  <c r="D57" i="8"/>
  <c r="AL489" i="18" l="1"/>
  <c r="BD88"/>
  <c r="BK88"/>
  <c r="AW88"/>
  <c r="X89"/>
  <c r="AP88"/>
  <c r="AB83"/>
  <c r="AL692" s="1"/>
  <c r="AC83"/>
  <c r="AL793" s="1"/>
  <c r="O85" i="17"/>
  <c r="P85" s="1"/>
  <c r="Y84" i="18" s="1"/>
  <c r="AA84" s="1"/>
  <c r="AL592" s="1"/>
  <c r="AA83"/>
  <c r="AL591" s="1"/>
  <c r="M86" i="17"/>
  <c r="C87"/>
  <c r="A87"/>
  <c r="B86"/>
  <c r="L86" s="1"/>
  <c r="N92"/>
  <c r="D58" i="8"/>
  <c r="AC84" i="18" l="1"/>
  <c r="AL794" s="1"/>
  <c r="BK89"/>
  <c r="BD89"/>
  <c r="AW89"/>
  <c r="X90"/>
  <c r="AP89"/>
  <c r="Z84"/>
  <c r="AL491" s="1"/>
  <c r="O86" i="17"/>
  <c r="P86" s="1"/>
  <c r="Y85" i="18" s="1"/>
  <c r="Z85" s="1"/>
  <c r="AL492" s="1"/>
  <c r="AB84"/>
  <c r="AL693" s="1"/>
  <c r="A88" i="17"/>
  <c r="B87"/>
  <c r="L87" s="1"/>
  <c r="M87"/>
  <c r="C88"/>
  <c r="N93"/>
  <c r="D59" i="8"/>
  <c r="BK90" i="18" l="1"/>
  <c r="BD90"/>
  <c r="AW90"/>
  <c r="X91"/>
  <c r="AP90"/>
  <c r="AB85"/>
  <c r="AL694" s="1"/>
  <c r="AC85"/>
  <c r="AL795" s="1"/>
  <c r="AA85"/>
  <c r="AL593" s="1"/>
  <c r="O87" i="17"/>
  <c r="P87" s="1"/>
  <c r="Y86" i="18" s="1"/>
  <c r="M88" i="17"/>
  <c r="C89"/>
  <c r="A89"/>
  <c r="B88"/>
  <c r="L88" s="1"/>
  <c r="N94"/>
  <c r="D60" i="8"/>
  <c r="BD91" i="18" l="1"/>
  <c r="BK91"/>
  <c r="AW91"/>
  <c r="X92"/>
  <c r="AP91"/>
  <c r="AB86"/>
  <c r="AL695" s="1"/>
  <c r="AA86"/>
  <c r="AL594" s="1"/>
  <c r="Z86"/>
  <c r="AL493" s="1"/>
  <c r="AC86"/>
  <c r="AL796" s="1"/>
  <c r="O88" i="17"/>
  <c r="P88" s="1"/>
  <c r="Y87" i="18" s="1"/>
  <c r="AA87" s="1"/>
  <c r="AL595" s="1"/>
  <c r="A90" i="17"/>
  <c r="B89"/>
  <c r="L89" s="1"/>
  <c r="M89"/>
  <c r="C90"/>
  <c r="N95"/>
  <c r="D61" i="8"/>
  <c r="BK92" i="18" l="1"/>
  <c r="BD92"/>
  <c r="AW92"/>
  <c r="X93"/>
  <c r="AP92"/>
  <c r="Z87"/>
  <c r="AC87"/>
  <c r="AL797" s="1"/>
  <c r="O89" i="17"/>
  <c r="P89" s="1"/>
  <c r="Y88" i="18" s="1"/>
  <c r="AA88" s="1"/>
  <c r="AL596" s="1"/>
  <c r="AB87"/>
  <c r="AL696" s="1"/>
  <c r="C91" i="17"/>
  <c r="M90"/>
  <c r="A91"/>
  <c r="B90"/>
  <c r="L90" s="1"/>
  <c r="N96"/>
  <c r="D62" i="8"/>
  <c r="AL494" i="18" l="1"/>
  <c r="BK93"/>
  <c r="BD93"/>
  <c r="AW93"/>
  <c r="X94"/>
  <c r="AP93"/>
  <c r="AC88"/>
  <c r="AL798" s="1"/>
  <c r="O90" i="17"/>
  <c r="P90" s="1"/>
  <c r="Y89" i="18" s="1"/>
  <c r="AC89" s="1"/>
  <c r="AL799" s="1"/>
  <c r="Z88"/>
  <c r="AL495" s="1"/>
  <c r="AB88"/>
  <c r="AL697" s="1"/>
  <c r="A92" i="17"/>
  <c r="B91"/>
  <c r="L91" s="1"/>
  <c r="M91"/>
  <c r="C92"/>
  <c r="N97"/>
  <c r="D63" i="8"/>
  <c r="BK94" i="18" l="1"/>
  <c r="BD94"/>
  <c r="AW94"/>
  <c r="X95"/>
  <c r="AP94"/>
  <c r="Z89"/>
  <c r="AL496" s="1"/>
  <c r="AA89"/>
  <c r="AL597" s="1"/>
  <c r="AB89"/>
  <c r="AL698" s="1"/>
  <c r="M92" i="17"/>
  <c r="C93"/>
  <c r="O91"/>
  <c r="P91" s="1"/>
  <c r="Y90" i="18" s="1"/>
  <c r="A93" i="17"/>
  <c r="B92"/>
  <c r="L92" s="1"/>
  <c r="N98"/>
  <c r="D64" i="8"/>
  <c r="O92" i="17" l="1"/>
  <c r="P92" s="1"/>
  <c r="Y91" i="18" s="1"/>
  <c r="AA91" s="1"/>
  <c r="AL599" s="1"/>
  <c r="BD95"/>
  <c r="BK95"/>
  <c r="AW95"/>
  <c r="X96"/>
  <c r="AP95"/>
  <c r="A94" i="17"/>
  <c r="B93"/>
  <c r="L93" s="1"/>
  <c r="M93"/>
  <c r="C94"/>
  <c r="AB90" i="18"/>
  <c r="AL699" s="1"/>
  <c r="Z90"/>
  <c r="AL497" s="1"/>
  <c r="AC90"/>
  <c r="AL800" s="1"/>
  <c r="AA90"/>
  <c r="AL598" s="1"/>
  <c r="N99" i="17"/>
  <c r="D65" i="8"/>
  <c r="Z91" i="18" l="1"/>
  <c r="AL498" s="1"/>
  <c r="AB91"/>
  <c r="AL700" s="1"/>
  <c r="AC91"/>
  <c r="AL801" s="1"/>
  <c r="BD96"/>
  <c r="BK96"/>
  <c r="AW96"/>
  <c r="X97"/>
  <c r="AP96"/>
  <c r="O93" i="17"/>
  <c r="P93" s="1"/>
  <c r="Y92" i="18" s="1"/>
  <c r="M94" i="17"/>
  <c r="C95"/>
  <c r="A95"/>
  <c r="B94"/>
  <c r="L94" s="1"/>
  <c r="N100"/>
  <c r="D66" i="8"/>
  <c r="BK97" i="18" l="1"/>
  <c r="BD97"/>
  <c r="AW97"/>
  <c r="X98"/>
  <c r="AP97"/>
  <c r="AC92"/>
  <c r="AL802" s="1"/>
  <c r="AB92"/>
  <c r="AL701" s="1"/>
  <c r="AA92"/>
  <c r="AL600" s="1"/>
  <c r="Z92"/>
  <c r="O94" i="17"/>
  <c r="P94" s="1"/>
  <c r="Y93" i="18" s="1"/>
  <c r="AC93" s="1"/>
  <c r="AL803" s="1"/>
  <c r="M95" i="17"/>
  <c r="C96"/>
  <c r="A96"/>
  <c r="B95"/>
  <c r="L95" s="1"/>
  <c r="N101"/>
  <c r="D67" i="8"/>
  <c r="AL499" i="18" l="1"/>
  <c r="BK98"/>
  <c r="BD98"/>
  <c r="AW98"/>
  <c r="X99"/>
  <c r="AP98"/>
  <c r="Z93"/>
  <c r="AL500" s="1"/>
  <c r="AA93"/>
  <c r="AL601" s="1"/>
  <c r="AB93"/>
  <c r="AL702" s="1"/>
  <c r="O95" i="17"/>
  <c r="P95" s="1"/>
  <c r="Y94" i="18" s="1"/>
  <c r="AC94" s="1"/>
  <c r="AL804" s="1"/>
  <c r="M96" i="17"/>
  <c r="C97"/>
  <c r="A97"/>
  <c r="B96"/>
  <c r="L96" s="1"/>
  <c r="N102"/>
  <c r="D68" i="8"/>
  <c r="BD99" i="18" l="1"/>
  <c r="BK99"/>
  <c r="AW99"/>
  <c r="X100"/>
  <c r="AP99"/>
  <c r="Z94"/>
  <c r="AL501" s="1"/>
  <c r="AA94"/>
  <c r="AL602" s="1"/>
  <c r="O96" i="17"/>
  <c r="P96" s="1"/>
  <c r="Y95" i="18" s="1"/>
  <c r="Z95" s="1"/>
  <c r="AL502" s="1"/>
  <c r="AB94"/>
  <c r="AL703" s="1"/>
  <c r="M97" i="17"/>
  <c r="C98"/>
  <c r="A98"/>
  <c r="B97"/>
  <c r="L97" s="1"/>
  <c r="N103"/>
  <c r="D69" i="8"/>
  <c r="BK100" i="18" l="1"/>
  <c r="BD100"/>
  <c r="AW100"/>
  <c r="X101"/>
  <c r="AP100"/>
  <c r="AB95"/>
  <c r="AL704" s="1"/>
  <c r="O97" i="17"/>
  <c r="P97" s="1"/>
  <c r="Y96" i="18" s="1"/>
  <c r="AC96" s="1"/>
  <c r="AL806" s="1"/>
  <c r="AA95"/>
  <c r="AL603" s="1"/>
  <c r="AC95"/>
  <c r="AL805" s="1"/>
  <c r="M98" i="17"/>
  <c r="C99"/>
  <c r="A99"/>
  <c r="B98"/>
  <c r="L98" s="1"/>
  <c r="N104"/>
  <c r="D70" i="8"/>
  <c r="BK101" i="18" l="1"/>
  <c r="BD101"/>
  <c r="AW101"/>
  <c r="X102"/>
  <c r="AP101"/>
  <c r="AA96"/>
  <c r="AL604" s="1"/>
  <c r="Z96"/>
  <c r="AL503" s="1"/>
  <c r="AB96"/>
  <c r="AL705" s="1"/>
  <c r="O98" i="17"/>
  <c r="P98" s="1"/>
  <c r="Y97" i="18" s="1"/>
  <c r="AC97" s="1"/>
  <c r="AL807" s="1"/>
  <c r="M99" i="17"/>
  <c r="C100"/>
  <c r="A100"/>
  <c r="B99"/>
  <c r="L99" s="1"/>
  <c r="N105"/>
  <c r="D71" i="8"/>
  <c r="BK102" i="18" l="1"/>
  <c r="BD102"/>
  <c r="AW102"/>
  <c r="X104"/>
  <c r="AP102"/>
  <c r="Z97"/>
  <c r="AA97"/>
  <c r="AL605" s="1"/>
  <c r="AB97"/>
  <c r="AL706" s="1"/>
  <c r="O99" i="17"/>
  <c r="P99" s="1"/>
  <c r="Y98" i="18" s="1"/>
  <c r="AC98" s="1"/>
  <c r="AL808" s="1"/>
  <c r="M100" i="17"/>
  <c r="C101"/>
  <c r="A101"/>
  <c r="B100"/>
  <c r="L100" s="1"/>
  <c r="N106"/>
  <c r="D72" i="8"/>
  <c r="AL504" i="18" l="1"/>
  <c r="BK104"/>
  <c r="BD104"/>
  <c r="AW104"/>
  <c r="X105"/>
  <c r="AP104"/>
  <c r="Z98"/>
  <c r="AL505" s="1"/>
  <c r="AA98"/>
  <c r="AL606" s="1"/>
  <c r="AB98"/>
  <c r="AL707" s="1"/>
  <c r="O100" i="17"/>
  <c r="P100" s="1"/>
  <c r="Y99" i="18" s="1"/>
  <c r="AA99" s="1"/>
  <c r="AL607" s="1"/>
  <c r="M101" i="17"/>
  <c r="C102"/>
  <c r="A102"/>
  <c r="B101"/>
  <c r="L101" s="1"/>
  <c r="N107"/>
  <c r="D73" i="8"/>
  <c r="BD105" i="18" l="1"/>
  <c r="BK105"/>
  <c r="AW105"/>
  <c r="X106"/>
  <c r="AP105"/>
  <c r="Z99"/>
  <c r="AL506" s="1"/>
  <c r="AC99"/>
  <c r="AL809" s="1"/>
  <c r="O101" i="17"/>
  <c r="P101" s="1"/>
  <c r="Y100" i="18" s="1"/>
  <c r="Z100" s="1"/>
  <c r="AL507" s="1"/>
  <c r="AB99"/>
  <c r="AL708" s="1"/>
  <c r="M102" i="17"/>
  <c r="C103"/>
  <c r="A103"/>
  <c r="B102"/>
  <c r="L102" s="1"/>
  <c r="N108"/>
  <c r="D74" i="8"/>
  <c r="BK106" i="18" l="1"/>
  <c r="BD106"/>
  <c r="AW106"/>
  <c r="X107"/>
  <c r="AP106"/>
  <c r="AC100"/>
  <c r="AL810" s="1"/>
  <c r="AB100"/>
  <c r="AL709" s="1"/>
  <c r="O102" i="17"/>
  <c r="P102" s="1"/>
  <c r="Y101" i="18" s="1"/>
  <c r="AA100"/>
  <c r="AL608" s="1"/>
  <c r="M103" i="17"/>
  <c r="C104"/>
  <c r="A104"/>
  <c r="B103"/>
  <c r="L103" s="1"/>
  <c r="N109"/>
  <c r="D75" i="8"/>
  <c r="BK107" i="18" l="1"/>
  <c r="AW107"/>
  <c r="BD107"/>
  <c r="X108"/>
  <c r="AP107"/>
  <c r="AA101"/>
  <c r="AL609" s="1"/>
  <c r="Z101"/>
  <c r="AL508" s="1"/>
  <c r="AC101"/>
  <c r="AL811" s="1"/>
  <c r="AB101"/>
  <c r="AL710" s="1"/>
  <c r="O103" i="17"/>
  <c r="P103" s="1"/>
  <c r="Y102" i="18" s="1"/>
  <c r="M104" i="17"/>
  <c r="C105"/>
  <c r="A105"/>
  <c r="B104"/>
  <c r="L104" s="1"/>
  <c r="N110"/>
  <c r="D76" i="8"/>
  <c r="BK108" i="18" l="1"/>
  <c r="BD108"/>
  <c r="AW108"/>
  <c r="X109"/>
  <c r="AP108"/>
  <c r="AC102"/>
  <c r="AL812" s="1"/>
  <c r="Z102"/>
  <c r="AL509" s="1"/>
  <c r="AA102"/>
  <c r="AL610" s="1"/>
  <c r="O104" i="17"/>
  <c r="P104" s="1"/>
  <c r="Y103" i="18" s="1"/>
  <c r="AB102"/>
  <c r="AL711" s="1"/>
  <c r="M105" i="17"/>
  <c r="C106"/>
  <c r="A106"/>
  <c r="B105"/>
  <c r="L105" s="1"/>
  <c r="N111"/>
  <c r="D77" i="8"/>
  <c r="Z103" i="18" l="1"/>
  <c r="AL813" s="1"/>
  <c r="D79" a="1"/>
  <c r="D79" s="1"/>
  <c r="BK109"/>
  <c r="BD109"/>
  <c r="AW109"/>
  <c r="X110"/>
  <c r="AP109"/>
  <c r="AB103"/>
  <c r="AL1015" s="1"/>
  <c r="AC103"/>
  <c r="AL1116" s="1"/>
  <c r="AA103"/>
  <c r="AL914" s="1"/>
  <c r="O105" i="17"/>
  <c r="P105" s="1"/>
  <c r="Y104" i="18" s="1"/>
  <c r="AC104" s="1"/>
  <c r="AL1117" s="1"/>
  <c r="M106" i="17"/>
  <c r="C107"/>
  <c r="A107"/>
  <c r="B106"/>
  <c r="L106" s="1"/>
  <c r="N112"/>
  <c r="D78" i="8"/>
  <c r="BK110" i="18" l="1"/>
  <c r="BD110"/>
  <c r="AW110"/>
  <c r="AI409"/>
  <c r="X111"/>
  <c r="AP110"/>
  <c r="AB104"/>
  <c r="AL1016" s="1"/>
  <c r="AA104"/>
  <c r="AL915" s="1"/>
  <c r="Z104"/>
  <c r="AL814" s="1"/>
  <c r="O106" i="17"/>
  <c r="P106" s="1"/>
  <c r="Y105" i="18" s="1"/>
  <c r="AB105" s="1"/>
  <c r="AL1017" s="1"/>
  <c r="M107" i="17"/>
  <c r="C108"/>
  <c r="A108"/>
  <c r="B107"/>
  <c r="L107" s="1"/>
  <c r="N113"/>
  <c r="D79" i="8"/>
  <c r="BK111" i="18" l="1"/>
  <c r="AW111"/>
  <c r="BD111"/>
  <c r="X112"/>
  <c r="AP111"/>
  <c r="AA105"/>
  <c r="AL916" s="1"/>
  <c r="Z105"/>
  <c r="AL815" s="1"/>
  <c r="AC105"/>
  <c r="AL1118" s="1"/>
  <c r="A109" i="17"/>
  <c r="B108"/>
  <c r="L108" s="1"/>
  <c r="O107"/>
  <c r="P107" s="1"/>
  <c r="Y106" i="18" s="1"/>
  <c r="M108" i="17"/>
  <c r="C109"/>
  <c r="N114"/>
  <c r="D80" i="8"/>
  <c r="BK112" i="18" l="1"/>
  <c r="BD112"/>
  <c r="AW112"/>
  <c r="X113"/>
  <c r="AP112"/>
  <c r="M109" i="17"/>
  <c r="C110"/>
  <c r="AC106" i="18"/>
  <c r="AL1119" s="1"/>
  <c r="AA106"/>
  <c r="AL917" s="1"/>
  <c r="AB106"/>
  <c r="AL1018" s="1"/>
  <c r="Z106"/>
  <c r="AL816" s="1"/>
  <c r="B109" i="17"/>
  <c r="L109" s="1"/>
  <c r="A110"/>
  <c r="O108"/>
  <c r="P108" s="1"/>
  <c r="Y107" i="18" s="1"/>
  <c r="N115" i="17"/>
  <c r="D81" i="8"/>
  <c r="O109" i="17" l="1"/>
  <c r="P109" s="1"/>
  <c r="Y108" i="18" s="1"/>
  <c r="AB108" s="1"/>
  <c r="AL1020" s="1"/>
  <c r="BD113"/>
  <c r="BK113"/>
  <c r="AW113"/>
  <c r="X114"/>
  <c r="AP113"/>
  <c r="AB107"/>
  <c r="AL1019" s="1"/>
  <c r="Z107"/>
  <c r="AL817" s="1"/>
  <c r="AC107"/>
  <c r="AL1120" s="1"/>
  <c r="AA107"/>
  <c r="AL918" s="1"/>
  <c r="B110" i="17"/>
  <c r="L110" s="1"/>
  <c r="A111"/>
  <c r="C111"/>
  <c r="M110"/>
  <c r="N116"/>
  <c r="D82" i="8"/>
  <c r="AA108" i="18" l="1"/>
  <c r="AL919" s="1"/>
  <c r="AC108"/>
  <c r="AL1121" s="1"/>
  <c r="Z108"/>
  <c r="AL818" s="1"/>
  <c r="BK114"/>
  <c r="BD114"/>
  <c r="AW114"/>
  <c r="X115"/>
  <c r="AP114"/>
  <c r="A112" i="17"/>
  <c r="B111"/>
  <c r="L111" s="1"/>
  <c r="C112"/>
  <c r="M111"/>
  <c r="O110"/>
  <c r="P110" s="1"/>
  <c r="Y109" i="18" s="1"/>
  <c r="N117" i="17"/>
  <c r="D83" i="8"/>
  <c r="BK115" i="18" l="1"/>
  <c r="AW115"/>
  <c r="BD115"/>
  <c r="X116"/>
  <c r="AP115"/>
  <c r="AB109"/>
  <c r="AL1021" s="1"/>
  <c r="Z109"/>
  <c r="AL819" s="1"/>
  <c r="AC109"/>
  <c r="AL1122" s="1"/>
  <c r="AA109"/>
  <c r="AL920" s="1"/>
  <c r="O111" i="17"/>
  <c r="P111" s="1"/>
  <c r="Y110" i="18" s="1"/>
  <c r="M112" i="17"/>
  <c r="C113"/>
  <c r="A113"/>
  <c r="B112"/>
  <c r="L112" s="1"/>
  <c r="N118"/>
  <c r="D84" i="8"/>
  <c r="BD116" i="18" l="1"/>
  <c r="AW116"/>
  <c r="BK116"/>
  <c r="X117"/>
  <c r="AP116"/>
  <c r="AB110"/>
  <c r="AL1022" s="1"/>
  <c r="Z110"/>
  <c r="AL820" s="1"/>
  <c r="AC110"/>
  <c r="AL1123" s="1"/>
  <c r="AA110"/>
  <c r="AL921" s="1"/>
  <c r="A114" i="17"/>
  <c r="B113"/>
  <c r="L113" s="1"/>
  <c r="O112"/>
  <c r="P112" s="1"/>
  <c r="Y111" i="18" s="1"/>
  <c r="M113" i="17"/>
  <c r="C114"/>
  <c r="N119"/>
  <c r="D85" i="8"/>
  <c r="BK117" i="18" l="1"/>
  <c r="BD117"/>
  <c r="AW117"/>
  <c r="X118"/>
  <c r="AP117"/>
  <c r="AB111"/>
  <c r="AL1023" s="1"/>
  <c r="Z111"/>
  <c r="AL821" s="1"/>
  <c r="AC111"/>
  <c r="AL1124" s="1"/>
  <c r="AA111"/>
  <c r="AL922" s="1"/>
  <c r="O113" i="17"/>
  <c r="P113" s="1"/>
  <c r="Y112" i="18" s="1"/>
  <c r="M114" i="17"/>
  <c r="C115"/>
  <c r="B114"/>
  <c r="L114" s="1"/>
  <c r="A115"/>
  <c r="N120"/>
  <c r="D86" i="8"/>
  <c r="O114" i="17" l="1"/>
  <c r="P114" s="1"/>
  <c r="Y113" i="18" s="1"/>
  <c r="AA113" s="1"/>
  <c r="AL924" s="1"/>
  <c r="BK118"/>
  <c r="BD118"/>
  <c r="AW118"/>
  <c r="X119"/>
  <c r="AP118"/>
  <c r="AB112"/>
  <c r="AL1024" s="1"/>
  <c r="Z112"/>
  <c r="AL822" s="1"/>
  <c r="AC112"/>
  <c r="AL1125" s="1"/>
  <c r="AA112"/>
  <c r="AL923" s="1"/>
  <c r="B115" i="17"/>
  <c r="L115" s="1"/>
  <c r="A116"/>
  <c r="C116"/>
  <c r="M115"/>
  <c r="N121"/>
  <c r="D87" i="8"/>
  <c r="Z113" i="18" l="1"/>
  <c r="AL823" s="1"/>
  <c r="AC113"/>
  <c r="AL1126" s="1"/>
  <c r="AB113"/>
  <c r="AL1025" s="1"/>
  <c r="BK119"/>
  <c r="AW119"/>
  <c r="BD119"/>
  <c r="X120"/>
  <c r="AP119"/>
  <c r="B116" i="17"/>
  <c r="L116" s="1"/>
  <c r="A117"/>
  <c r="C117"/>
  <c r="M116"/>
  <c r="O115"/>
  <c r="P115" s="1"/>
  <c r="Y114" i="18" s="1"/>
  <c r="N122" i="17"/>
  <c r="D88" i="8"/>
  <c r="BK120" i="18" l="1"/>
  <c r="BD120"/>
  <c r="AW120"/>
  <c r="X121"/>
  <c r="AP120"/>
  <c r="AB114"/>
  <c r="AL1026" s="1"/>
  <c r="Z114"/>
  <c r="AL824" s="1"/>
  <c r="AC114"/>
  <c r="AL1127" s="1"/>
  <c r="AA114"/>
  <c r="AL925" s="1"/>
  <c r="B117" i="17"/>
  <c r="L117" s="1"/>
  <c r="A118"/>
  <c r="C118"/>
  <c r="M117"/>
  <c r="O116"/>
  <c r="P116" s="1"/>
  <c r="Y115" i="18" s="1"/>
  <c r="N123" i="17"/>
  <c r="D89" i="8"/>
  <c r="BD121" i="18" l="1"/>
  <c r="BK121"/>
  <c r="AW121"/>
  <c r="X122"/>
  <c r="AP121"/>
  <c r="AB115"/>
  <c r="AL1027" s="1"/>
  <c r="Z115"/>
  <c r="AL825" s="1"/>
  <c r="AC115"/>
  <c r="AL1128" s="1"/>
  <c r="AA115"/>
  <c r="AL926" s="1"/>
  <c r="A119" i="17"/>
  <c r="B118"/>
  <c r="L118" s="1"/>
  <c r="C119"/>
  <c r="M118"/>
  <c r="O117"/>
  <c r="P117" s="1"/>
  <c r="Y116" i="18" s="1"/>
  <c r="N124" i="17"/>
  <c r="D90" i="8"/>
  <c r="BK122" i="18" l="1"/>
  <c r="BD122"/>
  <c r="AW122"/>
  <c r="X123"/>
  <c r="AP122"/>
  <c r="AB116"/>
  <c r="AL1028" s="1"/>
  <c r="Z116"/>
  <c r="AL826" s="1"/>
  <c r="AC116"/>
  <c r="AL1129" s="1"/>
  <c r="AA116"/>
  <c r="AL927" s="1"/>
  <c r="O118" i="17"/>
  <c r="P118" s="1"/>
  <c r="Y117" i="18" s="1"/>
  <c r="M119" i="17"/>
  <c r="C120"/>
  <c r="B119"/>
  <c r="L119" s="1"/>
  <c r="A120"/>
  <c r="N125"/>
  <c r="D91" i="8"/>
  <c r="O119" i="17" l="1"/>
  <c r="P119" s="1"/>
  <c r="Y118" i="18" s="1"/>
  <c r="AA118" s="1"/>
  <c r="AL929" s="1"/>
  <c r="BK123"/>
  <c r="AW123"/>
  <c r="BD123"/>
  <c r="X124"/>
  <c r="AP123"/>
  <c r="AB117"/>
  <c r="AL1029" s="1"/>
  <c r="Z117"/>
  <c r="AL827" s="1"/>
  <c r="AC117"/>
  <c r="AL1130" s="1"/>
  <c r="AA117"/>
  <c r="AL928" s="1"/>
  <c r="B120" i="17"/>
  <c r="L120" s="1"/>
  <c r="A121"/>
  <c r="C121"/>
  <c r="M120"/>
  <c r="N126"/>
  <c r="D92" i="8"/>
  <c r="AB118" i="18" l="1"/>
  <c r="AL1030" s="1"/>
  <c r="AC118"/>
  <c r="AL1131" s="1"/>
  <c r="Z118"/>
  <c r="AL828" s="1"/>
  <c r="BK124"/>
  <c r="BD124"/>
  <c r="AW124"/>
  <c r="X125"/>
  <c r="AP124"/>
  <c r="B121" i="17"/>
  <c r="L121" s="1"/>
  <c r="A122"/>
  <c r="C122"/>
  <c r="M121"/>
  <c r="O120"/>
  <c r="P120" s="1"/>
  <c r="Y119" i="18" s="1"/>
  <c r="N127" i="17"/>
  <c r="D93" i="8"/>
  <c r="BK125" i="18" l="1"/>
  <c r="BD125"/>
  <c r="AW125"/>
  <c r="X126"/>
  <c r="AP125"/>
  <c r="AB119"/>
  <c r="AL1031" s="1"/>
  <c r="Z119"/>
  <c r="AL829" s="1"/>
  <c r="AC119"/>
  <c r="AL1132" s="1"/>
  <c r="AA119"/>
  <c r="AL930" s="1"/>
  <c r="B122" i="17"/>
  <c r="L122" s="1"/>
  <c r="A123"/>
  <c r="C123"/>
  <c r="M122"/>
  <c r="O121"/>
  <c r="P121" s="1"/>
  <c r="Y120" i="18" s="1"/>
  <c r="N128" i="17"/>
  <c r="D94" i="8"/>
  <c r="BK126" i="18" l="1"/>
  <c r="BD126"/>
  <c r="AW126"/>
  <c r="X127"/>
  <c r="AP126"/>
  <c r="AB120"/>
  <c r="AL1032" s="1"/>
  <c r="Z120"/>
  <c r="AL830" s="1"/>
  <c r="AC120"/>
  <c r="AL1133" s="1"/>
  <c r="AA120"/>
  <c r="AL931" s="1"/>
  <c r="A124" i="17"/>
  <c r="B123"/>
  <c r="L123" s="1"/>
  <c r="C124"/>
  <c r="M123"/>
  <c r="O122"/>
  <c r="P122" s="1"/>
  <c r="Y121" i="18" s="1"/>
  <c r="N129" i="17"/>
  <c r="D95" i="8"/>
  <c r="BK127" i="18" l="1"/>
  <c r="AW127"/>
  <c r="BD127"/>
  <c r="X128"/>
  <c r="AP127"/>
  <c r="AB121"/>
  <c r="AL1033" s="1"/>
  <c r="Z121"/>
  <c r="AL831" s="1"/>
  <c r="AC121"/>
  <c r="AL1134" s="1"/>
  <c r="AA121"/>
  <c r="AL932" s="1"/>
  <c r="O123" i="17"/>
  <c r="P123" s="1"/>
  <c r="Y122" i="18" s="1"/>
  <c r="M124" i="17"/>
  <c r="C125"/>
  <c r="B124"/>
  <c r="L124" s="1"/>
  <c r="A125"/>
  <c r="N130"/>
  <c r="D96" i="8"/>
  <c r="O124" i="17" l="1"/>
  <c r="P124" s="1"/>
  <c r="Y123" i="18" s="1"/>
  <c r="AA123" s="1"/>
  <c r="AL934" s="1"/>
  <c r="BK128"/>
  <c r="BD128"/>
  <c r="AW128"/>
  <c r="X129"/>
  <c r="AP128"/>
  <c r="AB122"/>
  <c r="AL1034" s="1"/>
  <c r="Z122"/>
  <c r="AL832" s="1"/>
  <c r="AC122"/>
  <c r="AL1135" s="1"/>
  <c r="AA122"/>
  <c r="AL933" s="1"/>
  <c r="B125" i="17"/>
  <c r="L125" s="1"/>
  <c r="A126"/>
  <c r="C126"/>
  <c r="M125"/>
  <c r="N131"/>
  <c r="D97" i="8"/>
  <c r="Z123" i="18" l="1"/>
  <c r="AL833" s="1"/>
  <c r="AB123"/>
  <c r="AL1035" s="1"/>
  <c r="AC123"/>
  <c r="AL1136" s="1"/>
  <c r="BD129"/>
  <c r="BK129"/>
  <c r="AW129"/>
  <c r="X130"/>
  <c r="AP129"/>
  <c r="B126" i="17"/>
  <c r="L126" s="1"/>
  <c r="A127"/>
  <c r="C127"/>
  <c r="M126"/>
  <c r="O125"/>
  <c r="P125" s="1"/>
  <c r="Y124" i="18" s="1"/>
  <c r="N132" i="17"/>
  <c r="D98" i="8"/>
  <c r="BK130" i="18" l="1"/>
  <c r="BD130"/>
  <c r="AW130"/>
  <c r="X131"/>
  <c r="AP130"/>
  <c r="AB124"/>
  <c r="AL1036" s="1"/>
  <c r="Z124"/>
  <c r="AL834" s="1"/>
  <c r="AC124"/>
  <c r="AL1137" s="1"/>
  <c r="AA124"/>
  <c r="AL935" s="1"/>
  <c r="B127" i="17"/>
  <c r="L127" s="1"/>
  <c r="A128"/>
  <c r="C128"/>
  <c r="M127"/>
  <c r="O126"/>
  <c r="P126" s="1"/>
  <c r="Y125" i="18" s="1"/>
  <c r="N133" i="17"/>
  <c r="D99" i="8"/>
  <c r="BK131" i="18" l="1"/>
  <c r="AW131"/>
  <c r="BD131"/>
  <c r="X132"/>
  <c r="AP131"/>
  <c r="AB125"/>
  <c r="AL1037" s="1"/>
  <c r="Z125"/>
  <c r="AL835" s="1"/>
  <c r="AC125"/>
  <c r="AL1138" s="1"/>
  <c r="AA125"/>
  <c r="AL936" s="1"/>
  <c r="A129" i="17"/>
  <c r="B128"/>
  <c r="L128" s="1"/>
  <c r="C129"/>
  <c r="M128"/>
  <c r="O127"/>
  <c r="P127" s="1"/>
  <c r="Y126" i="18" s="1"/>
  <c r="N134" i="17"/>
  <c r="D100" i="8"/>
  <c r="BD132" i="18" l="1"/>
  <c r="AW132"/>
  <c r="BK132"/>
  <c r="X133"/>
  <c r="AP132"/>
  <c r="AB126"/>
  <c r="AL1038" s="1"/>
  <c r="Z126"/>
  <c r="AL836" s="1"/>
  <c r="AC126"/>
  <c r="AL1139" s="1"/>
  <c r="AA126"/>
  <c r="AL937" s="1"/>
  <c r="O128" i="17"/>
  <c r="P128" s="1"/>
  <c r="Y127" i="18" s="1"/>
  <c r="M129" i="17"/>
  <c r="C130"/>
  <c r="B129"/>
  <c r="L129" s="1"/>
  <c r="A130"/>
  <c r="N135"/>
  <c r="D101" i="8"/>
  <c r="O129" i="17" l="1"/>
  <c r="P129" s="1"/>
  <c r="Y128" i="18" s="1"/>
  <c r="AA128" s="1"/>
  <c r="AL939" s="1"/>
  <c r="BK133"/>
  <c r="BD133"/>
  <c r="AW133"/>
  <c r="X134"/>
  <c r="AP133"/>
  <c r="AB127"/>
  <c r="AL1039" s="1"/>
  <c r="Z127"/>
  <c r="AL837" s="1"/>
  <c r="AC127"/>
  <c r="AL1140" s="1"/>
  <c r="AA127"/>
  <c r="AL938" s="1"/>
  <c r="B130" i="17"/>
  <c r="L130" s="1"/>
  <c r="A131"/>
  <c r="C131"/>
  <c r="M130"/>
  <c r="N136"/>
  <c r="D102" i="8"/>
  <c r="Z128" i="18" l="1"/>
  <c r="AL838" s="1"/>
  <c r="AB128"/>
  <c r="AL1040" s="1"/>
  <c r="AC128"/>
  <c r="AL1141" s="1"/>
  <c r="BK134"/>
  <c r="BD134"/>
  <c r="AW134"/>
  <c r="X135"/>
  <c r="AP134"/>
  <c r="B131" i="17"/>
  <c r="L131" s="1"/>
  <c r="A132"/>
  <c r="C132"/>
  <c r="M131"/>
  <c r="O130"/>
  <c r="P130" s="1"/>
  <c r="Y129" i="18" s="1"/>
  <c r="N137" i="17"/>
  <c r="D103" i="8"/>
  <c r="BK135" i="18" l="1"/>
  <c r="AW135"/>
  <c r="BD135"/>
  <c r="X136"/>
  <c r="AP135"/>
  <c r="AB129"/>
  <c r="AL1041" s="1"/>
  <c r="Z129"/>
  <c r="AL839" s="1"/>
  <c r="AC129"/>
  <c r="AL1142" s="1"/>
  <c r="AA129"/>
  <c r="AL940" s="1"/>
  <c r="B132" i="17"/>
  <c r="L132" s="1"/>
  <c r="A133"/>
  <c r="C133"/>
  <c r="M132"/>
  <c r="O131"/>
  <c r="P131" s="1"/>
  <c r="Y130" i="18" s="1"/>
  <c r="N138" i="17"/>
  <c r="D104" i="8"/>
  <c r="BK136" i="18" l="1"/>
  <c r="BD136"/>
  <c r="AW136"/>
  <c r="X137"/>
  <c r="AP136"/>
  <c r="AB130"/>
  <c r="AL1042" s="1"/>
  <c r="Z130"/>
  <c r="AL840" s="1"/>
  <c r="AC130"/>
  <c r="AL1143" s="1"/>
  <c r="AA130"/>
  <c r="AL941" s="1"/>
  <c r="A134" i="17"/>
  <c r="B133"/>
  <c r="L133" s="1"/>
  <c r="C134"/>
  <c r="M133"/>
  <c r="O132"/>
  <c r="P132" s="1"/>
  <c r="Y131" i="18" s="1"/>
  <c r="N139" i="17"/>
  <c r="D105" i="8"/>
  <c r="BD137" i="18" l="1"/>
  <c r="BK137"/>
  <c r="AW137"/>
  <c r="X138"/>
  <c r="AP137"/>
  <c r="AB131"/>
  <c r="AL1043" s="1"/>
  <c r="Z131"/>
  <c r="AL841" s="1"/>
  <c r="AC131"/>
  <c r="AL1144" s="1"/>
  <c r="AA131"/>
  <c r="AL942" s="1"/>
  <c r="O133" i="17"/>
  <c r="P133" s="1"/>
  <c r="Y132" i="18" s="1"/>
  <c r="M134" i="17"/>
  <c r="C135"/>
  <c r="B134"/>
  <c r="L134" s="1"/>
  <c r="A135"/>
  <c r="N140"/>
  <c r="D106" i="8"/>
  <c r="O134" i="17" l="1"/>
  <c r="P134" s="1"/>
  <c r="Y133" i="18" s="1"/>
  <c r="AA133" s="1"/>
  <c r="AL944" s="1"/>
  <c r="BK138"/>
  <c r="BD138"/>
  <c r="AW138"/>
  <c r="X139"/>
  <c r="AP138"/>
  <c r="AB132"/>
  <c r="AL1044" s="1"/>
  <c r="Z132"/>
  <c r="AL842" s="1"/>
  <c r="AC132"/>
  <c r="AL1145" s="1"/>
  <c r="AA132"/>
  <c r="AL943" s="1"/>
  <c r="B135" i="17"/>
  <c r="L135" s="1"/>
  <c r="A136"/>
  <c r="C136"/>
  <c r="M135"/>
  <c r="N141"/>
  <c r="D107" i="8"/>
  <c r="Z133" i="18" l="1"/>
  <c r="AL843" s="1"/>
  <c r="AC133"/>
  <c r="AL1146" s="1"/>
  <c r="AB133"/>
  <c r="AL1045" s="1"/>
  <c r="BK139"/>
  <c r="AW139"/>
  <c r="BD139"/>
  <c r="X140"/>
  <c r="AP139"/>
  <c r="B136" i="17"/>
  <c r="L136" s="1"/>
  <c r="A137"/>
  <c r="C137"/>
  <c r="M136"/>
  <c r="O135"/>
  <c r="P135" s="1"/>
  <c r="Y134" i="18" s="1"/>
  <c r="N142" i="17"/>
  <c r="D108" i="8"/>
  <c r="BK140" i="18" l="1"/>
  <c r="BD140"/>
  <c r="AW140"/>
  <c r="X141"/>
  <c r="AP140"/>
  <c r="AB134"/>
  <c r="AL1046" s="1"/>
  <c r="Z134"/>
  <c r="AL844" s="1"/>
  <c r="AC134"/>
  <c r="AL1147" s="1"/>
  <c r="AA134"/>
  <c r="AL945" s="1"/>
  <c r="A138" i="17"/>
  <c r="B137"/>
  <c r="L137" s="1"/>
  <c r="C138"/>
  <c r="M137"/>
  <c r="O136"/>
  <c r="P136" s="1"/>
  <c r="Y135" i="18" s="1"/>
  <c r="N143" i="17"/>
  <c r="D109" i="8"/>
  <c r="BK141" i="18" l="1"/>
  <c r="BD141"/>
  <c r="AW141"/>
  <c r="X142"/>
  <c r="AP141"/>
  <c r="AB135"/>
  <c r="AL1047" s="1"/>
  <c r="Z135"/>
  <c r="AL845" s="1"/>
  <c r="AC135"/>
  <c r="AL1148" s="1"/>
  <c r="AA135"/>
  <c r="AL946" s="1"/>
  <c r="O137" i="17"/>
  <c r="P137" s="1"/>
  <c r="Y136" i="18" s="1"/>
  <c r="C139" i="17"/>
  <c r="M138"/>
  <c r="B138"/>
  <c r="L138" s="1"/>
  <c r="A139"/>
  <c r="N144"/>
  <c r="D110" i="8"/>
  <c r="BK142" i="18" l="1"/>
  <c r="BD142"/>
  <c r="AW142"/>
  <c r="X143"/>
  <c r="AP142"/>
  <c r="O138" i="17"/>
  <c r="P138" s="1"/>
  <c r="Y137" i="18" s="1"/>
  <c r="AB137" s="1"/>
  <c r="AL1049" s="1"/>
  <c r="AB136"/>
  <c r="AL1048" s="1"/>
  <c r="Z136"/>
  <c r="AL846" s="1"/>
  <c r="AC136"/>
  <c r="AL1149" s="1"/>
  <c r="AA136"/>
  <c r="AL947" s="1"/>
  <c r="M139" i="17"/>
  <c r="C140"/>
  <c r="A140"/>
  <c r="B139"/>
  <c r="L139" s="1"/>
  <c r="N145"/>
  <c r="D111" i="8"/>
  <c r="BK143" i="18" l="1"/>
  <c r="AW143"/>
  <c r="BD143"/>
  <c r="X144"/>
  <c r="AP143"/>
  <c r="AA137"/>
  <c r="AL948" s="1"/>
  <c r="Z137"/>
  <c r="AL847" s="1"/>
  <c r="AC137"/>
  <c r="AL1150" s="1"/>
  <c r="O139" i="17"/>
  <c r="P139" s="1"/>
  <c r="Y138" i="18" s="1"/>
  <c r="AB138" s="1"/>
  <c r="AL1050" s="1"/>
  <c r="C141" i="17"/>
  <c r="M140"/>
  <c r="A141"/>
  <c r="B140"/>
  <c r="L140" s="1"/>
  <c r="N146"/>
  <c r="D112" i="8"/>
  <c r="BK144" i="18" l="1"/>
  <c r="BD144"/>
  <c r="AW144"/>
  <c r="X145"/>
  <c r="AP144"/>
  <c r="AA138"/>
  <c r="AL949" s="1"/>
  <c r="Z138"/>
  <c r="AL848" s="1"/>
  <c r="O140" i="17"/>
  <c r="P140" s="1"/>
  <c r="Y139" i="18" s="1"/>
  <c r="Z139" s="1"/>
  <c r="AL849" s="1"/>
  <c r="AC138"/>
  <c r="AL1151" s="1"/>
  <c r="A142" i="17"/>
  <c r="B141"/>
  <c r="L141" s="1"/>
  <c r="C142"/>
  <c r="M141"/>
  <c r="N147"/>
  <c r="D113" i="8"/>
  <c r="BD145" i="18" l="1"/>
  <c r="BK145"/>
  <c r="AW145"/>
  <c r="X146"/>
  <c r="AP145"/>
  <c r="AB139"/>
  <c r="AL1051" s="1"/>
  <c r="AC139"/>
  <c r="AL1152" s="1"/>
  <c r="AA139"/>
  <c r="AL950" s="1"/>
  <c r="O141" i="17"/>
  <c r="P141" s="1"/>
  <c r="Y140" i="18" s="1"/>
  <c r="C143" i="17"/>
  <c r="M142"/>
  <c r="B142"/>
  <c r="L142" s="1"/>
  <c r="A143"/>
  <c r="N148"/>
  <c r="D114" i="8"/>
  <c r="BK146" i="18" l="1"/>
  <c r="BD146"/>
  <c r="AW146"/>
  <c r="X147"/>
  <c r="AP146"/>
  <c r="O142" i="17"/>
  <c r="P142" s="1"/>
  <c r="Y141" i="18" s="1"/>
  <c r="AB141" s="1"/>
  <c r="AL1053" s="1"/>
  <c r="AB140"/>
  <c r="AL1052" s="1"/>
  <c r="Z140"/>
  <c r="AL850" s="1"/>
  <c r="AC140"/>
  <c r="AL1153" s="1"/>
  <c r="AA140"/>
  <c r="AL951" s="1"/>
  <c r="M143" i="17"/>
  <c r="C144"/>
  <c r="B143"/>
  <c r="L143" s="1"/>
  <c r="A144"/>
  <c r="N149"/>
  <c r="D115" i="8"/>
  <c r="O143" i="17" l="1"/>
  <c r="P143" s="1"/>
  <c r="Y142" i="18" s="1"/>
  <c r="AB142" s="1"/>
  <c r="AL1054" s="1"/>
  <c r="BK147"/>
  <c r="AW147"/>
  <c r="BD147"/>
  <c r="X148"/>
  <c r="AP147"/>
  <c r="AA141"/>
  <c r="AL952" s="1"/>
  <c r="Z141"/>
  <c r="AL851" s="1"/>
  <c r="AC141"/>
  <c r="AL1154" s="1"/>
  <c r="B144" i="17"/>
  <c r="L144" s="1"/>
  <c r="A145"/>
  <c r="M144"/>
  <c r="C145"/>
  <c r="N150"/>
  <c r="D116" i="8"/>
  <c r="AA142" i="18" l="1"/>
  <c r="AL953" s="1"/>
  <c r="AC142"/>
  <c r="AL1155" s="1"/>
  <c r="Z142"/>
  <c r="AL852" s="1"/>
  <c r="BD148"/>
  <c r="AW148"/>
  <c r="BK148"/>
  <c r="X149"/>
  <c r="AP148"/>
  <c r="M145" i="17"/>
  <c r="C146"/>
  <c r="A146"/>
  <c r="B145"/>
  <c r="L145" s="1"/>
  <c r="O144"/>
  <c r="P144" s="1"/>
  <c r="Y143" i="18" s="1"/>
  <c r="N151" i="17"/>
  <c r="D117" i="8"/>
  <c r="BK149" i="18" l="1"/>
  <c r="BD149"/>
  <c r="AW149"/>
  <c r="X150"/>
  <c r="AP149"/>
  <c r="O145" i="17"/>
  <c r="P145" s="1"/>
  <c r="Y144" i="18" s="1"/>
  <c r="AB144" s="1"/>
  <c r="AL1056" s="1"/>
  <c r="AB143"/>
  <c r="AL1055" s="1"/>
  <c r="Z143"/>
  <c r="AL853" s="1"/>
  <c r="AC143"/>
  <c r="AL1156" s="1"/>
  <c r="AA143"/>
  <c r="AL954" s="1"/>
  <c r="C147" i="17"/>
  <c r="M146"/>
  <c r="B146"/>
  <c r="L146" s="1"/>
  <c r="A147"/>
  <c r="N152"/>
  <c r="D118" i="8"/>
  <c r="BK150" i="18" l="1"/>
  <c r="BD150"/>
  <c r="AW150"/>
  <c r="X151"/>
  <c r="AP150"/>
  <c r="AC144"/>
  <c r="AL1157" s="1"/>
  <c r="AA144"/>
  <c r="AL955" s="1"/>
  <c r="Z144"/>
  <c r="AL854" s="1"/>
  <c r="B147" i="17"/>
  <c r="L147" s="1"/>
  <c r="A148"/>
  <c r="O146"/>
  <c r="P146" s="1"/>
  <c r="Y145" i="18" s="1"/>
  <c r="M147" i="17"/>
  <c r="C148"/>
  <c r="N153"/>
  <c r="D119" i="8"/>
  <c r="BK151" i="18" l="1"/>
  <c r="AW151"/>
  <c r="BD151"/>
  <c r="X152"/>
  <c r="AP151"/>
  <c r="AB145"/>
  <c r="AL1057" s="1"/>
  <c r="Z145"/>
  <c r="AL855" s="1"/>
  <c r="AC145"/>
  <c r="AL1158" s="1"/>
  <c r="AA145"/>
  <c r="AL956" s="1"/>
  <c r="A149" i="17"/>
  <c r="B148"/>
  <c r="L148" s="1"/>
  <c r="M148"/>
  <c r="C149"/>
  <c r="O147"/>
  <c r="P147" s="1"/>
  <c r="Y146" i="18" s="1"/>
  <c r="N154" i="17"/>
  <c r="D120" i="8"/>
  <c r="BK152" i="18" l="1"/>
  <c r="BD152"/>
  <c r="AW152"/>
  <c r="X153"/>
  <c r="AP152"/>
  <c r="O148" i="17"/>
  <c r="P148" s="1"/>
  <c r="Y147" i="18" s="1"/>
  <c r="AB147" s="1"/>
  <c r="AL1059" s="1"/>
  <c r="AB146"/>
  <c r="AL1058" s="1"/>
  <c r="Z146"/>
  <c r="AL856" s="1"/>
  <c r="AC146"/>
  <c r="AL1159" s="1"/>
  <c r="AA146"/>
  <c r="AL957" s="1"/>
  <c r="C150" i="17"/>
  <c r="M149"/>
  <c r="B149"/>
  <c r="L149" s="1"/>
  <c r="A150"/>
  <c r="N155"/>
  <c r="D121" i="8"/>
  <c r="BK153" i="18" l="1"/>
  <c r="BD153"/>
  <c r="AW153"/>
  <c r="X154"/>
  <c r="AP153"/>
  <c r="AA147"/>
  <c r="AL958" s="1"/>
  <c r="Z147"/>
  <c r="AL857" s="1"/>
  <c r="O149" i="17"/>
  <c r="P149" s="1"/>
  <c r="Y148" i="18" s="1"/>
  <c r="Z148" s="1"/>
  <c r="AL858" s="1"/>
  <c r="AC147"/>
  <c r="AL1160" s="1"/>
  <c r="A151" i="17"/>
  <c r="B150"/>
  <c r="L150" s="1"/>
  <c r="M150"/>
  <c r="C151"/>
  <c r="N156"/>
  <c r="D122" i="8"/>
  <c r="BK154" i="18" l="1"/>
  <c r="BD154"/>
  <c r="AW154"/>
  <c r="X155"/>
  <c r="AP154"/>
  <c r="AB148"/>
  <c r="AL1060" s="1"/>
  <c r="AC148"/>
  <c r="AL1161" s="1"/>
  <c r="O150" i="17"/>
  <c r="P150" s="1"/>
  <c r="Y149" i="18" s="1"/>
  <c r="Z149" s="1"/>
  <c r="AL859" s="1"/>
  <c r="AA148"/>
  <c r="AL959" s="1"/>
  <c r="C152" i="17"/>
  <c r="M151"/>
  <c r="A152"/>
  <c r="B151"/>
  <c r="L151" s="1"/>
  <c r="N157"/>
  <c r="D123" i="8"/>
  <c r="BK155" i="18" l="1"/>
  <c r="AW155"/>
  <c r="BD155"/>
  <c r="X156"/>
  <c r="AP155"/>
  <c r="AB149"/>
  <c r="AL1061" s="1"/>
  <c r="AC149"/>
  <c r="AL1162" s="1"/>
  <c r="AA149"/>
  <c r="AL960" s="1"/>
  <c r="O151" i="17"/>
  <c r="P151" s="1"/>
  <c r="Y150" i="18" s="1"/>
  <c r="AB150" s="1"/>
  <c r="AL1062" s="1"/>
  <c r="A153" i="17"/>
  <c r="B152"/>
  <c r="L152" s="1"/>
  <c r="C153"/>
  <c r="M152"/>
  <c r="N158"/>
  <c r="D124" i="8"/>
  <c r="BK156" i="18" l="1"/>
  <c r="BD156"/>
  <c r="AW156"/>
  <c r="X157"/>
  <c r="AP156"/>
  <c r="AA150"/>
  <c r="AL961" s="1"/>
  <c r="Z150"/>
  <c r="AL860" s="1"/>
  <c r="O152" i="17"/>
  <c r="P152" s="1"/>
  <c r="Y151" i="18" s="1"/>
  <c r="Z151" s="1"/>
  <c r="AL861" s="1"/>
  <c r="AC150"/>
  <c r="AL1163" s="1"/>
  <c r="C154" i="17"/>
  <c r="M153"/>
  <c r="B153"/>
  <c r="L153" s="1"/>
  <c r="A154"/>
  <c r="N159"/>
  <c r="D125" i="8"/>
  <c r="BK157" i="18" l="1"/>
  <c r="BD157"/>
  <c r="AW157"/>
  <c r="X158"/>
  <c r="AP157"/>
  <c r="AB151"/>
  <c r="AL1063" s="1"/>
  <c r="AC151"/>
  <c r="AL1164" s="1"/>
  <c r="AA151"/>
  <c r="AL962" s="1"/>
  <c r="O153" i="17"/>
  <c r="P153" s="1"/>
  <c r="Y152" i="18" s="1"/>
  <c r="AB152" s="1"/>
  <c r="AL1064" s="1"/>
  <c r="B154" i="17"/>
  <c r="L154" s="1"/>
  <c r="A155"/>
  <c r="M154"/>
  <c r="C155"/>
  <c r="N160"/>
  <c r="D126" i="8"/>
  <c r="BK158" i="18" l="1"/>
  <c r="BD158"/>
  <c r="AW158"/>
  <c r="X159"/>
  <c r="AP158"/>
  <c r="AA152"/>
  <c r="AL963" s="1"/>
  <c r="Z152"/>
  <c r="AL862" s="1"/>
  <c r="AC152"/>
  <c r="AL1165" s="1"/>
  <c r="M155" i="17"/>
  <c r="C156"/>
  <c r="B155"/>
  <c r="L155" s="1"/>
  <c r="A156"/>
  <c r="O154"/>
  <c r="P154" s="1"/>
  <c r="Y153" i="18" s="1"/>
  <c r="N161" i="17"/>
  <c r="D127" i="8"/>
  <c r="AW159" i="18" l="1"/>
  <c r="BK159"/>
  <c r="BD159"/>
  <c r="X160"/>
  <c r="AP159"/>
  <c r="O155" i="17"/>
  <c r="P155" s="1"/>
  <c r="Y154" i="18" s="1"/>
  <c r="AB154" s="1"/>
  <c r="AL1066" s="1"/>
  <c r="AB153"/>
  <c r="AL1065" s="1"/>
  <c r="Z153"/>
  <c r="AL863" s="1"/>
  <c r="AC153"/>
  <c r="AL1166" s="1"/>
  <c r="AA153"/>
  <c r="AL964" s="1"/>
  <c r="A157" i="17"/>
  <c r="B156"/>
  <c r="L156" s="1"/>
  <c r="M156"/>
  <c r="C157"/>
  <c r="N162"/>
  <c r="D128" i="8"/>
  <c r="BK160" i="18" l="1"/>
  <c r="BD160"/>
  <c r="AW160"/>
  <c r="X161"/>
  <c r="AP160"/>
  <c r="AC154"/>
  <c r="AL1167" s="1"/>
  <c r="AA154"/>
  <c r="AL965" s="1"/>
  <c r="Z154"/>
  <c r="O156" i="17"/>
  <c r="P156" s="1"/>
  <c r="Y155" i="18" s="1"/>
  <c r="AB155" s="1"/>
  <c r="AL1067" s="1"/>
  <c r="C158" i="17"/>
  <c r="M157"/>
  <c r="B157"/>
  <c r="L157" s="1"/>
  <c r="A158"/>
  <c r="N163"/>
  <c r="D129" i="8"/>
  <c r="AL864" i="18" l="1"/>
  <c r="BK161"/>
  <c r="BD161"/>
  <c r="AW161"/>
  <c r="X162"/>
  <c r="AP161"/>
  <c r="AA155"/>
  <c r="AL966" s="1"/>
  <c r="Z155"/>
  <c r="AL865" s="1"/>
  <c r="O157" i="17"/>
  <c r="P157" s="1"/>
  <c r="Y156" i="18" s="1"/>
  <c r="Z156" s="1"/>
  <c r="AL866" s="1"/>
  <c r="AC155"/>
  <c r="AL1168" s="1"/>
  <c r="B158" i="17"/>
  <c r="L158" s="1"/>
  <c r="A159"/>
  <c r="M158"/>
  <c r="C159"/>
  <c r="N164"/>
  <c r="D130" i="8"/>
  <c r="BK162" i="18" l="1"/>
  <c r="BD162"/>
  <c r="AW162"/>
  <c r="X163"/>
  <c r="AP162"/>
  <c r="AB156"/>
  <c r="AL1068" s="1"/>
  <c r="AA156"/>
  <c r="AL967" s="1"/>
  <c r="AC156"/>
  <c r="AL1169" s="1"/>
  <c r="M159" i="17"/>
  <c r="C160"/>
  <c r="B159"/>
  <c r="L159" s="1"/>
  <c r="A160"/>
  <c r="O158"/>
  <c r="P158" s="1"/>
  <c r="Y157" i="18" s="1"/>
  <c r="N165" i="17"/>
  <c r="D131" i="8"/>
  <c r="BK163" i="18" l="1"/>
  <c r="AW163"/>
  <c r="BD163"/>
  <c r="X164"/>
  <c r="AP163"/>
  <c r="O159" i="17"/>
  <c r="P159" s="1"/>
  <c r="Y158" i="18" s="1"/>
  <c r="AB158" s="1"/>
  <c r="AL1070" s="1"/>
  <c r="AB157"/>
  <c r="AL1069" s="1"/>
  <c r="Z157"/>
  <c r="AL867" s="1"/>
  <c r="AC157"/>
  <c r="AL1170" s="1"/>
  <c r="AA157"/>
  <c r="AL968" s="1"/>
  <c r="A161" i="17"/>
  <c r="B160"/>
  <c r="L160" s="1"/>
  <c r="M160"/>
  <c r="C161"/>
  <c r="N166"/>
  <c r="D132" i="8"/>
  <c r="BD164" i="18" l="1"/>
  <c r="AW164"/>
  <c r="BK164"/>
  <c r="X165"/>
  <c r="AP164"/>
  <c r="AC158"/>
  <c r="AL1171" s="1"/>
  <c r="AA158"/>
  <c r="AL969" s="1"/>
  <c r="Z158"/>
  <c r="O160" i="17"/>
  <c r="P160" s="1"/>
  <c r="Y159" i="18" s="1"/>
  <c r="AB159" s="1"/>
  <c r="AL1071" s="1"/>
  <c r="C162" i="17"/>
  <c r="M161"/>
  <c r="A162"/>
  <c r="B161"/>
  <c r="L161" s="1"/>
  <c r="N167"/>
  <c r="D133" i="8"/>
  <c r="AL868" i="18" l="1"/>
  <c r="BK165"/>
  <c r="BD165"/>
  <c r="AW165"/>
  <c r="X166"/>
  <c r="AP165"/>
  <c r="AA159"/>
  <c r="AL970" s="1"/>
  <c r="Z159"/>
  <c r="AL869" s="1"/>
  <c r="O161" i="17"/>
  <c r="P161" s="1"/>
  <c r="Y160" i="18" s="1"/>
  <c r="Z160" s="1"/>
  <c r="AL870" s="1"/>
  <c r="AC159"/>
  <c r="AL1172" s="1"/>
  <c r="A163" i="17"/>
  <c r="B162"/>
  <c r="L162" s="1"/>
  <c r="C163"/>
  <c r="M162"/>
  <c r="N168"/>
  <c r="D134" i="8"/>
  <c r="BK166" i="18" l="1"/>
  <c r="BD166"/>
  <c r="AW166"/>
  <c r="X167"/>
  <c r="AP166"/>
  <c r="AB160"/>
  <c r="AL1072" s="1"/>
  <c r="AC160"/>
  <c r="AL1173" s="1"/>
  <c r="O162" i="17"/>
  <c r="P162" s="1"/>
  <c r="Y161" i="18" s="1"/>
  <c r="Z161" s="1"/>
  <c r="AL871" s="1"/>
  <c r="AA160"/>
  <c r="AL971" s="1"/>
  <c r="C164" i="17"/>
  <c r="M163"/>
  <c r="B163"/>
  <c r="L163" s="1"/>
  <c r="A164"/>
  <c r="N169"/>
  <c r="D135" i="8"/>
  <c r="AB161" i="18" l="1"/>
  <c r="AL1073" s="1"/>
  <c r="BK167"/>
  <c r="AW167"/>
  <c r="BD167"/>
  <c r="X168"/>
  <c r="AP167"/>
  <c r="AC161"/>
  <c r="AL1174" s="1"/>
  <c r="AA161"/>
  <c r="AL972" s="1"/>
  <c r="O163" i="17"/>
  <c r="P163" s="1"/>
  <c r="Y162" i="18" s="1"/>
  <c r="AB162" s="1"/>
  <c r="AL1074" s="1"/>
  <c r="B164" i="17"/>
  <c r="L164" s="1"/>
  <c r="A165"/>
  <c r="M164"/>
  <c r="C165"/>
  <c r="N170"/>
  <c r="D136" i="8"/>
  <c r="BK168" i="18" l="1"/>
  <c r="BD168"/>
  <c r="AW168"/>
  <c r="X169"/>
  <c r="AP168"/>
  <c r="AA162"/>
  <c r="AL973" s="1"/>
  <c r="Z162"/>
  <c r="AL872" s="1"/>
  <c r="AC162"/>
  <c r="AL1175" s="1"/>
  <c r="M165" i="17"/>
  <c r="C166"/>
  <c r="B165"/>
  <c r="L165" s="1"/>
  <c r="A166"/>
  <c r="O164"/>
  <c r="P164" s="1"/>
  <c r="Y163" i="18" s="1"/>
  <c r="N171" i="17"/>
  <c r="D137" i="8"/>
  <c r="BK169" i="18" l="1"/>
  <c r="BD169"/>
  <c r="AW169"/>
  <c r="X170"/>
  <c r="AP169"/>
  <c r="O165" i="17"/>
  <c r="P165" s="1"/>
  <c r="Y164" i="18" s="1"/>
  <c r="AB164" s="1"/>
  <c r="AL1076" s="1"/>
  <c r="AB163"/>
  <c r="AL1075" s="1"/>
  <c r="Z163"/>
  <c r="AL873" s="1"/>
  <c r="AC163"/>
  <c r="AL1176" s="1"/>
  <c r="AA163"/>
  <c r="AL974" s="1"/>
  <c r="A167" i="17"/>
  <c r="B166"/>
  <c r="L166" s="1"/>
  <c r="M166"/>
  <c r="C167"/>
  <c r="N172"/>
  <c r="D138" i="8"/>
  <c r="BK170" i="18" l="1"/>
  <c r="BD170"/>
  <c r="AW170"/>
  <c r="X171"/>
  <c r="AP170"/>
  <c r="AA164"/>
  <c r="AL975" s="1"/>
  <c r="Z164"/>
  <c r="AC164"/>
  <c r="AL1177" s="1"/>
  <c r="O166" i="17"/>
  <c r="P166" s="1"/>
  <c r="Y165" i="18" s="1"/>
  <c r="AB165" s="1"/>
  <c r="AL1077" s="1"/>
  <c r="C168" i="17"/>
  <c r="M167"/>
  <c r="B167"/>
  <c r="L167" s="1"/>
  <c r="A168"/>
  <c r="N173"/>
  <c r="D139" i="8"/>
  <c r="AL874" i="18" l="1"/>
  <c r="BK171"/>
  <c r="AW171"/>
  <c r="BD171"/>
  <c r="X172"/>
  <c r="AP171"/>
  <c r="AA165"/>
  <c r="AL976" s="1"/>
  <c r="Z165"/>
  <c r="AL875" s="1"/>
  <c r="O167" i="17"/>
  <c r="P167" s="1"/>
  <c r="Y166" i="18" s="1"/>
  <c r="Z166" s="1"/>
  <c r="AL876" s="1"/>
  <c r="AC165"/>
  <c r="AL1178" s="1"/>
  <c r="B168" i="17"/>
  <c r="L168" s="1"/>
  <c r="A169"/>
  <c r="C169"/>
  <c r="M168"/>
  <c r="N174"/>
  <c r="D140" i="8"/>
  <c r="AB166" i="18" l="1"/>
  <c r="AL1078" s="1"/>
  <c r="BK172"/>
  <c r="BD172"/>
  <c r="AW172"/>
  <c r="X173"/>
  <c r="AP172"/>
  <c r="AC166"/>
  <c r="AL1179" s="1"/>
  <c r="AA166"/>
  <c r="AL977" s="1"/>
  <c r="O168" i="17"/>
  <c r="P168" s="1"/>
  <c r="Y167" i="18" s="1"/>
  <c r="AB167" s="1"/>
  <c r="AL1079" s="1"/>
  <c r="B169" i="17"/>
  <c r="L169" s="1"/>
  <c r="A170"/>
  <c r="M169"/>
  <c r="C170"/>
  <c r="N175"/>
  <c r="D141" i="8"/>
  <c r="BK173" i="18" l="1"/>
  <c r="BD173"/>
  <c r="AW173"/>
  <c r="X174"/>
  <c r="AP173"/>
  <c r="AA167"/>
  <c r="AL978" s="1"/>
  <c r="Z167"/>
  <c r="AL877" s="1"/>
  <c r="AC167"/>
  <c r="AL1180" s="1"/>
  <c r="M170" i="17"/>
  <c r="C171"/>
  <c r="A171"/>
  <c r="B170"/>
  <c r="L170" s="1"/>
  <c r="O169"/>
  <c r="P169" s="1"/>
  <c r="Y168" i="18" s="1"/>
  <c r="N176" i="17"/>
  <c r="D142" i="8"/>
  <c r="BK174" i="18" l="1"/>
  <c r="BD174"/>
  <c r="AW174"/>
  <c r="X175"/>
  <c r="AP174"/>
  <c r="O170" i="17"/>
  <c r="P170" s="1"/>
  <c r="Y169" i="18" s="1"/>
  <c r="AB169" s="1"/>
  <c r="AL1081" s="1"/>
  <c r="AB168"/>
  <c r="AL1080" s="1"/>
  <c r="Z168"/>
  <c r="AL878" s="1"/>
  <c r="AC168"/>
  <c r="AL1181" s="1"/>
  <c r="AA168"/>
  <c r="AL979" s="1"/>
  <c r="C172" i="17"/>
  <c r="M171"/>
  <c r="A172"/>
  <c r="B171"/>
  <c r="L171" s="1"/>
  <c r="N177"/>
  <c r="D143" i="8"/>
  <c r="AW175" i="18" l="1"/>
  <c r="BK175"/>
  <c r="BD175"/>
  <c r="X176"/>
  <c r="AP175"/>
  <c r="AA169"/>
  <c r="AL980" s="1"/>
  <c r="Z169"/>
  <c r="AC169"/>
  <c r="AL1182" s="1"/>
  <c r="O171" i="17"/>
  <c r="P171" s="1"/>
  <c r="Y170" i="18" s="1"/>
  <c r="AB170" s="1"/>
  <c r="AL1082" s="1"/>
  <c r="A173" i="17"/>
  <c r="B172"/>
  <c r="L172" s="1"/>
  <c r="C173"/>
  <c r="M172"/>
  <c r="N178"/>
  <c r="D144" i="8"/>
  <c r="AL879" i="18" l="1"/>
  <c r="BK176"/>
  <c r="BD176"/>
  <c r="AW176"/>
  <c r="X177"/>
  <c r="AP176"/>
  <c r="AA170"/>
  <c r="AL981" s="1"/>
  <c r="Z170"/>
  <c r="AL880" s="1"/>
  <c r="O172" i="17"/>
  <c r="P172" s="1"/>
  <c r="Y171" i="18" s="1"/>
  <c r="Z171" s="1"/>
  <c r="AL881" s="1"/>
  <c r="AC170"/>
  <c r="AL1183" s="1"/>
  <c r="C174" i="17"/>
  <c r="M173"/>
  <c r="A174"/>
  <c r="B173"/>
  <c r="L173" s="1"/>
  <c r="N179"/>
  <c r="D145" i="8"/>
  <c r="AB171" i="18" l="1"/>
  <c r="AL1083" s="1"/>
  <c r="BK177"/>
  <c r="BD177"/>
  <c r="AW177"/>
  <c r="X178"/>
  <c r="AP177"/>
  <c r="AA171"/>
  <c r="AL982" s="1"/>
  <c r="AC171"/>
  <c r="AL1184" s="1"/>
  <c r="O173" i="17"/>
  <c r="P173" s="1"/>
  <c r="Y172" i="18" s="1"/>
  <c r="AB172" s="1"/>
  <c r="AL1084" s="1"/>
  <c r="B174" i="17"/>
  <c r="L174" s="1"/>
  <c r="A175"/>
  <c r="C175"/>
  <c r="M174"/>
  <c r="N180"/>
  <c r="D146" i="8"/>
  <c r="BK178" i="18" l="1"/>
  <c r="BD178"/>
  <c r="AW178"/>
  <c r="X179"/>
  <c r="AP178"/>
  <c r="AA172"/>
  <c r="AL983" s="1"/>
  <c r="Z172"/>
  <c r="AL882" s="1"/>
  <c r="O174" i="17"/>
  <c r="P174" s="1"/>
  <c r="Y173" i="18" s="1"/>
  <c r="Z173" s="1"/>
  <c r="AL883" s="1"/>
  <c r="AC172"/>
  <c r="AL1185" s="1"/>
  <c r="M175" i="17"/>
  <c r="C176"/>
  <c r="B175"/>
  <c r="L175" s="1"/>
  <c r="A176"/>
  <c r="N181"/>
  <c r="D147" i="8"/>
  <c r="O175" i="17" l="1"/>
  <c r="P175" s="1"/>
  <c r="Y174" i="18" s="1"/>
  <c r="AB174" s="1"/>
  <c r="AL1086" s="1"/>
  <c r="AB173"/>
  <c r="AL1085" s="1"/>
  <c r="BK179"/>
  <c r="AW179"/>
  <c r="BD179"/>
  <c r="X180"/>
  <c r="AP179"/>
  <c r="AA173"/>
  <c r="AL984" s="1"/>
  <c r="AC173"/>
  <c r="AL1186" s="1"/>
  <c r="B176" i="17"/>
  <c r="L176" s="1"/>
  <c r="A177"/>
  <c r="M176"/>
  <c r="C177"/>
  <c r="N182"/>
  <c r="D148" i="8"/>
  <c r="AC174" i="18" l="1"/>
  <c r="AL1187" s="1"/>
  <c r="AA174"/>
  <c r="AL985" s="1"/>
  <c r="Z174"/>
  <c r="AL884" s="1"/>
  <c r="BD180"/>
  <c r="AW180"/>
  <c r="BK180"/>
  <c r="X181"/>
  <c r="AP180"/>
  <c r="M177" i="17"/>
  <c r="C178"/>
  <c r="A178"/>
  <c r="B177"/>
  <c r="L177" s="1"/>
  <c r="O176"/>
  <c r="P176" s="1"/>
  <c r="Y175" i="18" s="1"/>
  <c r="N183" i="17"/>
  <c r="D149" i="8"/>
  <c r="BK181" i="18" l="1"/>
  <c r="BD181"/>
  <c r="AW181"/>
  <c r="X182"/>
  <c r="AP181"/>
  <c r="O177" i="17"/>
  <c r="P177" s="1"/>
  <c r="Y176" i="18" s="1"/>
  <c r="AB176" s="1"/>
  <c r="AL1088" s="1"/>
  <c r="AB175"/>
  <c r="AL1087" s="1"/>
  <c r="Z175"/>
  <c r="AL885" s="1"/>
  <c r="AC175"/>
  <c r="AL1188" s="1"/>
  <c r="AA175"/>
  <c r="AL986" s="1"/>
  <c r="C179" i="17"/>
  <c r="M178"/>
  <c r="A179"/>
  <c r="B178"/>
  <c r="L178" s="1"/>
  <c r="N184"/>
  <c r="D150" i="8"/>
  <c r="BK182" i="18" l="1"/>
  <c r="BD182"/>
  <c r="AW182"/>
  <c r="X183"/>
  <c r="AP182"/>
  <c r="AA176"/>
  <c r="AL987" s="1"/>
  <c r="Z176"/>
  <c r="AC176"/>
  <c r="AL1189" s="1"/>
  <c r="O178" i="17"/>
  <c r="P178" s="1"/>
  <c r="Y177" i="18" s="1"/>
  <c r="AB177" s="1"/>
  <c r="AL1089" s="1"/>
  <c r="B179" i="17"/>
  <c r="L179" s="1"/>
  <c r="A180"/>
  <c r="C180"/>
  <c r="M179"/>
  <c r="N185"/>
  <c r="D151" i="8"/>
  <c r="AL886" i="18" l="1"/>
  <c r="BK183"/>
  <c r="AW183"/>
  <c r="BD183"/>
  <c r="X184"/>
  <c r="AP183"/>
  <c r="AA177"/>
  <c r="AL988" s="1"/>
  <c r="Z177"/>
  <c r="AL887" s="1"/>
  <c r="O179" i="17"/>
  <c r="P179" s="1"/>
  <c r="Y178" i="18" s="1"/>
  <c r="Z178" s="1"/>
  <c r="AL888" s="1"/>
  <c r="AC177"/>
  <c r="AL1190" s="1"/>
  <c r="M180" i="17"/>
  <c r="C181"/>
  <c r="A181"/>
  <c r="B180"/>
  <c r="L180" s="1"/>
  <c r="N186"/>
  <c r="D152" i="8"/>
  <c r="AB178" i="18" l="1"/>
  <c r="AL1090" s="1"/>
  <c r="BK184"/>
  <c r="BD184"/>
  <c r="AW184"/>
  <c r="X185"/>
  <c r="AP184"/>
  <c r="AC178"/>
  <c r="AL1191" s="1"/>
  <c r="O180" i="17"/>
  <c r="P180" s="1"/>
  <c r="Y179" i="18" s="1"/>
  <c r="Z179" s="1"/>
  <c r="AL889" s="1"/>
  <c r="AA178"/>
  <c r="C182" i="17"/>
  <c r="M181"/>
  <c r="B181"/>
  <c r="L181" s="1"/>
  <c r="A182"/>
  <c r="N187"/>
  <c r="D153" i="8"/>
  <c r="AL989" i="18" l="1"/>
  <c r="BK185"/>
  <c r="BD185"/>
  <c r="AW185"/>
  <c r="X186"/>
  <c r="AP185"/>
  <c r="AB179"/>
  <c r="AL1091" s="1"/>
  <c r="AC179"/>
  <c r="AL1192" s="1"/>
  <c r="AA179"/>
  <c r="AL990" s="1"/>
  <c r="O181" i="17"/>
  <c r="P181" s="1"/>
  <c r="Y180" i="18" s="1"/>
  <c r="AB180" s="1"/>
  <c r="AL1092" s="1"/>
  <c r="A183" i="17"/>
  <c r="B182"/>
  <c r="L182" s="1"/>
  <c r="M182"/>
  <c r="C183"/>
  <c r="N188"/>
  <c r="D154" i="8"/>
  <c r="BK186" i="18" l="1"/>
  <c r="BD186"/>
  <c r="AW186"/>
  <c r="X187"/>
  <c r="AP186"/>
  <c r="AA180"/>
  <c r="AL991" s="1"/>
  <c r="Z180"/>
  <c r="AL890" s="1"/>
  <c r="O182" i="17"/>
  <c r="P182" s="1"/>
  <c r="Y181" i="18" s="1"/>
  <c r="Z181" s="1"/>
  <c r="AL891" s="1"/>
  <c r="AC180"/>
  <c r="AL1193" s="1"/>
  <c r="M183" i="17"/>
  <c r="C184"/>
  <c r="B183"/>
  <c r="L183" s="1"/>
  <c r="A184"/>
  <c r="N189"/>
  <c r="D155" i="8"/>
  <c r="O183" i="17" l="1"/>
  <c r="P183" s="1"/>
  <c r="Y182" i="18" s="1"/>
  <c r="AB182" s="1"/>
  <c r="AL1094" s="1"/>
  <c r="AB181"/>
  <c r="AL1093" s="1"/>
  <c r="BK187"/>
  <c r="AW187"/>
  <c r="BD187"/>
  <c r="X188"/>
  <c r="AP187"/>
  <c r="AA181"/>
  <c r="AL992" s="1"/>
  <c r="AC181"/>
  <c r="AL1194" s="1"/>
  <c r="A185" i="17"/>
  <c r="B184"/>
  <c r="L184" s="1"/>
  <c r="M184"/>
  <c r="C185"/>
  <c r="N190"/>
  <c r="D156" i="8"/>
  <c r="AA182" i="18" l="1"/>
  <c r="AL993" s="1"/>
  <c r="AC182"/>
  <c r="AL1195" s="1"/>
  <c r="Z182"/>
  <c r="AL892" s="1"/>
  <c r="BK188"/>
  <c r="BD188"/>
  <c r="AW188"/>
  <c r="X189"/>
  <c r="AP188"/>
  <c r="O184" i="17"/>
  <c r="P184" s="1"/>
  <c r="Y183" i="18" s="1"/>
  <c r="C186" i="17"/>
  <c r="M185"/>
  <c r="B185"/>
  <c r="L185" s="1"/>
  <c r="A186"/>
  <c r="N191"/>
  <c r="D157" i="8"/>
  <c r="BK189" i="18" l="1"/>
  <c r="BD189"/>
  <c r="AW189"/>
  <c r="X190"/>
  <c r="AP189"/>
  <c r="AB183"/>
  <c r="AL1095" s="1"/>
  <c r="AA183"/>
  <c r="AL994" s="1"/>
  <c r="Z183"/>
  <c r="AL893" s="1"/>
  <c r="O185" i="17"/>
  <c r="P185" s="1"/>
  <c r="Y184" i="18" s="1"/>
  <c r="Z184" s="1"/>
  <c r="AL894" s="1"/>
  <c r="AC183"/>
  <c r="AL1196" s="1"/>
  <c r="A187" i="17"/>
  <c r="B186"/>
  <c r="L186" s="1"/>
  <c r="M186"/>
  <c r="C187"/>
  <c r="N192"/>
  <c r="D158" i="8"/>
  <c r="BK190" i="18" l="1"/>
  <c r="BD190"/>
  <c r="AW190"/>
  <c r="X191"/>
  <c r="AP190"/>
  <c r="AB184"/>
  <c r="AL1096" s="1"/>
  <c r="AC184"/>
  <c r="AL1197" s="1"/>
  <c r="O186" i="17"/>
  <c r="P186" s="1"/>
  <c r="Y185" i="18" s="1"/>
  <c r="AA184"/>
  <c r="C188" i="17"/>
  <c r="M187"/>
  <c r="B187"/>
  <c r="L187" s="1"/>
  <c r="A188"/>
  <c r="N193"/>
  <c r="D159" i="8"/>
  <c r="AL995" i="18" l="1"/>
  <c r="AW191"/>
  <c r="BK191"/>
  <c r="BD191"/>
  <c r="X192"/>
  <c r="AP191"/>
  <c r="Z185"/>
  <c r="AL895" s="1"/>
  <c r="AB185"/>
  <c r="AL1097" s="1"/>
  <c r="AA185"/>
  <c r="AL996" s="1"/>
  <c r="AC185"/>
  <c r="AL1198" s="1"/>
  <c r="O187" i="17"/>
  <c r="P187" s="1"/>
  <c r="Y186" i="18" s="1"/>
  <c r="AB186" s="1"/>
  <c r="AL1098" s="1"/>
  <c r="A189" i="17"/>
  <c r="B188"/>
  <c r="L188" s="1"/>
  <c r="M188"/>
  <c r="C189"/>
  <c r="N194"/>
  <c r="D160" i="8"/>
  <c r="BK192" i="18" l="1"/>
  <c r="BD192"/>
  <c r="AW192"/>
  <c r="X193"/>
  <c r="AP192"/>
  <c r="AA186"/>
  <c r="AL997" s="1"/>
  <c r="Z186"/>
  <c r="AC186"/>
  <c r="AL1199" s="1"/>
  <c r="O188" i="17"/>
  <c r="P188" s="1"/>
  <c r="Y187" i="18" s="1"/>
  <c r="AB187" s="1"/>
  <c r="AL1099" s="1"/>
  <c r="C190" i="17"/>
  <c r="M189"/>
  <c r="B189"/>
  <c r="L189" s="1"/>
  <c r="A190"/>
  <c r="N195"/>
  <c r="D161" i="8"/>
  <c r="AL896" i="18" l="1"/>
  <c r="BK193"/>
  <c r="BD193"/>
  <c r="AW193"/>
  <c r="X194"/>
  <c r="AP193"/>
  <c r="AA187"/>
  <c r="AL998" s="1"/>
  <c r="Z187"/>
  <c r="AL897" s="1"/>
  <c r="O189" i="17"/>
  <c r="P189" s="1"/>
  <c r="Y188" i="18" s="1"/>
  <c r="Z188" s="1"/>
  <c r="AL898" s="1"/>
  <c r="AC187"/>
  <c r="AL1200" s="1"/>
  <c r="A191" i="17"/>
  <c r="B190"/>
  <c r="L190" s="1"/>
  <c r="M190"/>
  <c r="C191"/>
  <c r="N196"/>
  <c r="D162" i="8"/>
  <c r="AB188" i="18" l="1"/>
  <c r="AL1100" s="1"/>
  <c r="BK194"/>
  <c r="BD194"/>
  <c r="AW194"/>
  <c r="X195"/>
  <c r="AP194"/>
  <c r="AC188"/>
  <c r="AL1201" s="1"/>
  <c r="AA188"/>
  <c r="AL999" s="1"/>
  <c r="O190" i="17"/>
  <c r="P190" s="1"/>
  <c r="Y189" i="18" s="1"/>
  <c r="AB189" s="1"/>
  <c r="AL1101" s="1"/>
  <c r="M191" i="17"/>
  <c r="C192"/>
  <c r="B191"/>
  <c r="L191" s="1"/>
  <c r="A192"/>
  <c r="N197"/>
  <c r="D163" i="8"/>
  <c r="O191" i="17" l="1"/>
  <c r="P191" s="1"/>
  <c r="Y190" i="18" s="1"/>
  <c r="AB190" s="1"/>
  <c r="AL1102" s="1"/>
  <c r="BK195"/>
  <c r="AW195"/>
  <c r="BD195"/>
  <c r="X196"/>
  <c r="AP195"/>
  <c r="AA189"/>
  <c r="AL1000" s="1"/>
  <c r="Z189"/>
  <c r="AL899" s="1"/>
  <c r="AC189"/>
  <c r="AL1202" s="1"/>
  <c r="A193" i="17"/>
  <c r="B192"/>
  <c r="L192" s="1"/>
  <c r="M192"/>
  <c r="C193"/>
  <c r="N198"/>
  <c r="D164" i="8"/>
  <c r="AA190" i="18" l="1"/>
  <c r="AL1001" s="1"/>
  <c r="Z190"/>
  <c r="AL900" s="1"/>
  <c r="AC190"/>
  <c r="AL1203" s="1"/>
  <c r="BD196"/>
  <c r="AW196"/>
  <c r="BK196"/>
  <c r="X197"/>
  <c r="AP196"/>
  <c r="O192" i="17"/>
  <c r="P192" s="1"/>
  <c r="Y191" i="18" s="1"/>
  <c r="C194" i="17"/>
  <c r="M193"/>
  <c r="B193"/>
  <c r="L193" s="1"/>
  <c r="A194"/>
  <c r="N199"/>
  <c r="D165" i="8"/>
  <c r="BK197" i="18" l="1"/>
  <c r="BD197"/>
  <c r="AW197"/>
  <c r="X198"/>
  <c r="AP197"/>
  <c r="AA191"/>
  <c r="AL1002" s="1"/>
  <c r="AC191"/>
  <c r="AL1204" s="1"/>
  <c r="Z191"/>
  <c r="AL901" s="1"/>
  <c r="AB191"/>
  <c r="AL1103" s="1"/>
  <c r="O193" i="17"/>
  <c r="P193" s="1"/>
  <c r="Y192" i="18" s="1"/>
  <c r="AB192" s="1"/>
  <c r="AL1104" s="1"/>
  <c r="A195" i="17"/>
  <c r="B194"/>
  <c r="L194" s="1"/>
  <c r="M194"/>
  <c r="C195"/>
  <c r="N200"/>
  <c r="D166" i="8"/>
  <c r="BK198" i="18" l="1"/>
  <c r="BD198"/>
  <c r="AW198"/>
  <c r="X199"/>
  <c r="AP198"/>
  <c r="AA192"/>
  <c r="AL1003" s="1"/>
  <c r="Z192"/>
  <c r="AC192"/>
  <c r="AL1205" s="1"/>
  <c r="O194" i="17"/>
  <c r="P194" s="1"/>
  <c r="Y193" i="18" s="1"/>
  <c r="AB193" s="1"/>
  <c r="AL1105" s="1"/>
  <c r="C196" i="17"/>
  <c r="M195"/>
  <c r="B195"/>
  <c r="L195" s="1"/>
  <c r="A196"/>
  <c r="N201"/>
  <c r="D167" i="8"/>
  <c r="AL902" i="18" l="1"/>
  <c r="BK199"/>
  <c r="AW199"/>
  <c r="BD199"/>
  <c r="X200"/>
  <c r="AP199"/>
  <c r="AA193"/>
  <c r="AL1004" s="1"/>
  <c r="Z193"/>
  <c r="AL903" s="1"/>
  <c r="O195" i="17"/>
  <c r="P195" s="1"/>
  <c r="Y194" i="18" s="1"/>
  <c r="Z194" s="1"/>
  <c r="AL904" s="1"/>
  <c r="AC193"/>
  <c r="AL1206" s="1"/>
  <c r="A197" i="17"/>
  <c r="B196"/>
  <c r="L196" s="1"/>
  <c r="M196"/>
  <c r="C197"/>
  <c r="N202"/>
  <c r="D168" i="8"/>
  <c r="BK200" i="18" l="1"/>
  <c r="BD200"/>
  <c r="AW200"/>
  <c r="X201"/>
  <c r="AP200"/>
  <c r="AB194"/>
  <c r="AL1106" s="1"/>
  <c r="AC194"/>
  <c r="AL1207" s="1"/>
  <c r="O196" i="17"/>
  <c r="P196" s="1"/>
  <c r="Y195" i="18" s="1"/>
  <c r="Z195" s="1"/>
  <c r="AL905" s="1"/>
  <c r="AA194"/>
  <c r="AL1005" s="1"/>
  <c r="C198" i="17"/>
  <c r="M197"/>
  <c r="B197"/>
  <c r="L197" s="1"/>
  <c r="A198"/>
  <c r="N203"/>
  <c r="D169" i="8"/>
  <c r="BK201" i="18" l="1"/>
  <c r="BD201"/>
  <c r="AW201"/>
  <c r="X202"/>
  <c r="AP201"/>
  <c r="AB195"/>
  <c r="AL1107" s="1"/>
  <c r="AC195"/>
  <c r="AL1208" s="1"/>
  <c r="AA195"/>
  <c r="AL1006" s="1"/>
  <c r="O197" i="17"/>
  <c r="P197" s="1"/>
  <c r="Y196" i="18" s="1"/>
  <c r="AB196" s="1"/>
  <c r="AL1108" s="1"/>
  <c r="A199" i="17"/>
  <c r="B198"/>
  <c r="L198" s="1"/>
  <c r="M198"/>
  <c r="C199"/>
  <c r="N204"/>
  <c r="D170" i="8"/>
  <c r="BK202" i="18" l="1"/>
  <c r="BD202"/>
  <c r="AW202"/>
  <c r="X203"/>
  <c r="AP202"/>
  <c r="AA196"/>
  <c r="AL1007" s="1"/>
  <c r="Z196"/>
  <c r="AL906" s="1"/>
  <c r="O198" i="17"/>
  <c r="P198" s="1"/>
  <c r="Y197" i="18" s="1"/>
  <c r="Z197" s="1"/>
  <c r="AL907" s="1"/>
  <c r="AC196"/>
  <c r="AL1209" s="1"/>
  <c r="C200" i="17"/>
  <c r="M199"/>
  <c r="B199"/>
  <c r="L199" s="1"/>
  <c r="A200"/>
  <c r="N205"/>
  <c r="D171" i="8"/>
  <c r="AB197" i="18" l="1"/>
  <c r="AL1109" s="1"/>
  <c r="BK203"/>
  <c r="AW203"/>
  <c r="BD203"/>
  <c r="X205"/>
  <c r="AP203"/>
  <c r="AC197"/>
  <c r="AL1210" s="1"/>
  <c r="AA197"/>
  <c r="AL1008" s="1"/>
  <c r="O199" i="17"/>
  <c r="P199" s="1"/>
  <c r="Y198" i="18" s="1"/>
  <c r="AB198" s="1"/>
  <c r="AL1110" s="1"/>
  <c r="A201" i="17"/>
  <c r="B200"/>
  <c r="L200" s="1"/>
  <c r="M200"/>
  <c r="C201"/>
  <c r="N206"/>
  <c r="D172" i="8"/>
  <c r="BK205" i="18" l="1"/>
  <c r="BD205"/>
  <c r="AW205"/>
  <c r="X206"/>
  <c r="AP205"/>
  <c r="AA198"/>
  <c r="AL1009" s="1"/>
  <c r="Z198"/>
  <c r="AL908" s="1"/>
  <c r="O200" i="17"/>
  <c r="P200" s="1"/>
  <c r="Y199" i="18" s="1"/>
  <c r="AC198"/>
  <c r="AL1211" s="1"/>
  <c r="C202" i="17"/>
  <c r="M201"/>
  <c r="B201"/>
  <c r="L201" s="1"/>
  <c r="A202"/>
  <c r="N207"/>
  <c r="D173" i="8"/>
  <c r="BK206" i="18" l="1"/>
  <c r="BD206"/>
  <c r="AW206"/>
  <c r="X207"/>
  <c r="AP206"/>
  <c r="Z199"/>
  <c r="AL909" s="1"/>
  <c r="AB199"/>
  <c r="AL1111" s="1"/>
  <c r="AC199"/>
  <c r="AL1212" s="1"/>
  <c r="AA199"/>
  <c r="AL1010" s="1"/>
  <c r="O201" i="17"/>
  <c r="P201" s="1"/>
  <c r="Y200" i="18" s="1"/>
  <c r="AB200" s="1"/>
  <c r="AL1112" s="1"/>
  <c r="A203" i="17"/>
  <c r="B202"/>
  <c r="L202" s="1"/>
  <c r="M202"/>
  <c r="C203"/>
  <c r="N208"/>
  <c r="D174" i="8"/>
  <c r="AW207" i="18" l="1"/>
  <c r="BK207"/>
  <c r="BD207"/>
  <c r="X208"/>
  <c r="AP207"/>
  <c r="AA200"/>
  <c r="AL1011" s="1"/>
  <c r="Z200"/>
  <c r="O202" i="17"/>
  <c r="P202" s="1"/>
  <c r="Y201" i="18" s="1"/>
  <c r="Z201" s="1"/>
  <c r="AL911" s="1"/>
  <c r="AC200"/>
  <c r="AL1213" s="1"/>
  <c r="C204" i="17"/>
  <c r="M203"/>
  <c r="B203"/>
  <c r="L203" s="1"/>
  <c r="A204"/>
  <c r="N209"/>
  <c r="D175" i="8"/>
  <c r="AL910" i="18" l="1"/>
  <c r="AB201"/>
  <c r="AL1113" s="1"/>
  <c r="BK208"/>
  <c r="BD208"/>
  <c r="AW208"/>
  <c r="X209"/>
  <c r="AP208"/>
  <c r="O203" i="17"/>
  <c r="P203" s="1"/>
  <c r="Y202" i="18" s="1"/>
  <c r="AB202" s="1"/>
  <c r="AL1114" s="1"/>
  <c r="AC201"/>
  <c r="AL1214" s="1"/>
  <c r="AA201"/>
  <c r="AL1012" s="1"/>
  <c r="A205" i="17"/>
  <c r="B204"/>
  <c r="L204" s="1"/>
  <c r="M204"/>
  <c r="C205"/>
  <c r="N210"/>
  <c r="D176" i="8"/>
  <c r="BK209" i="18" l="1"/>
  <c r="BD209"/>
  <c r="AW209"/>
  <c r="X210"/>
  <c r="AP209"/>
  <c r="AA202"/>
  <c r="AL1013" s="1"/>
  <c r="AC202"/>
  <c r="AL1215" s="1"/>
  <c r="Z202"/>
  <c r="AL912" s="1"/>
  <c r="O204" i="17"/>
  <c r="P204" s="1"/>
  <c r="Y203" i="18" s="1"/>
  <c r="C206" i="17"/>
  <c r="M205"/>
  <c r="B205"/>
  <c r="L205" s="1"/>
  <c r="A206"/>
  <c r="N211"/>
  <c r="D177" i="8"/>
  <c r="BK210" i="18" l="1"/>
  <c r="BD210"/>
  <c r="AW210"/>
  <c r="X211"/>
  <c r="AP210"/>
  <c r="AB203"/>
  <c r="AL1115" s="1"/>
  <c r="AA203"/>
  <c r="AL1014" s="1"/>
  <c r="Z203"/>
  <c r="AL913" s="1"/>
  <c r="O205" i="17"/>
  <c r="P205" s="1"/>
  <c r="Y204" i="18" s="1"/>
  <c r="AC203"/>
  <c r="AL1216" s="1"/>
  <c r="A207" i="17"/>
  <c r="B206"/>
  <c r="L206" s="1"/>
  <c r="M206"/>
  <c r="C207"/>
  <c r="N212"/>
  <c r="D178" i="8"/>
  <c r="D82" i="18" l="1" a="1"/>
  <c r="D82" s="1"/>
  <c r="BK211"/>
  <c r="AW211"/>
  <c r="BD211"/>
  <c r="X212"/>
  <c r="AP211"/>
  <c r="AB204"/>
  <c r="AL1419" s="1"/>
  <c r="O206" i="17"/>
  <c r="P206" s="1"/>
  <c r="Y205" i="18" s="1"/>
  <c r="Z205" s="1"/>
  <c r="AL1218" s="1"/>
  <c r="AA204"/>
  <c r="AL1318" s="1"/>
  <c r="Z204"/>
  <c r="AL1217" s="1"/>
  <c r="AC204"/>
  <c r="AL1520" s="1"/>
  <c r="C208" i="17"/>
  <c r="M207"/>
  <c r="B207"/>
  <c r="L207" s="1"/>
  <c r="A208"/>
  <c r="N213"/>
  <c r="D179" i="8"/>
  <c r="AB205" i="18" l="1"/>
  <c r="AL1420" s="1"/>
  <c r="BD212"/>
  <c r="AW212"/>
  <c r="BK212"/>
  <c r="X213"/>
  <c r="AP212"/>
  <c r="AA205"/>
  <c r="AL1319" s="1"/>
  <c r="AC205"/>
  <c r="AL1521" s="1"/>
  <c r="O207" i="17"/>
  <c r="P207" s="1"/>
  <c r="Y206" i="18" s="1"/>
  <c r="AB206" s="1"/>
  <c r="AL1421" s="1"/>
  <c r="A209" i="17"/>
  <c r="B208"/>
  <c r="L208" s="1"/>
  <c r="M208"/>
  <c r="C209"/>
  <c r="N214"/>
  <c r="D180" i="8"/>
  <c r="BK213" i="18" l="1"/>
  <c r="BD213"/>
  <c r="AW213"/>
  <c r="X214"/>
  <c r="AP213"/>
  <c r="AC206"/>
  <c r="AL1522" s="1"/>
  <c r="AA206"/>
  <c r="AL1320" s="1"/>
  <c r="Z206"/>
  <c r="AL1219" s="1"/>
  <c r="O208" i="17"/>
  <c r="P208" s="1"/>
  <c r="Y207" i="18" s="1"/>
  <c r="AB207" s="1"/>
  <c r="AL1422" s="1"/>
  <c r="C210" i="17"/>
  <c r="M209"/>
  <c r="B209"/>
  <c r="L209" s="1"/>
  <c r="A210"/>
  <c r="N215"/>
  <c r="D181" i="8"/>
  <c r="BK214" i="18" l="1"/>
  <c r="BD214"/>
  <c r="AW214"/>
  <c r="X215"/>
  <c r="AP214"/>
  <c r="AA207"/>
  <c r="AL1321" s="1"/>
  <c r="Z207"/>
  <c r="AL1220" s="1"/>
  <c r="O209" i="17"/>
  <c r="P209" s="1"/>
  <c r="Y208" i="18" s="1"/>
  <c r="Z208" s="1"/>
  <c r="AL1221" s="1"/>
  <c r="AC207"/>
  <c r="AL1523" s="1"/>
  <c r="A211" i="17"/>
  <c r="B210"/>
  <c r="L210" s="1"/>
  <c r="M210"/>
  <c r="C211"/>
  <c r="N216"/>
  <c r="D182" i="8"/>
  <c r="BK215" i="18" l="1"/>
  <c r="AW215"/>
  <c r="BD215"/>
  <c r="X216"/>
  <c r="AP215"/>
  <c r="AB208"/>
  <c r="AL1423" s="1"/>
  <c r="AC208"/>
  <c r="AL1524" s="1"/>
  <c r="O210" i="17"/>
  <c r="P210" s="1"/>
  <c r="Y209" i="18" s="1"/>
  <c r="Z209" s="1"/>
  <c r="AL1222" s="1"/>
  <c r="AA208"/>
  <c r="AL1322" s="1"/>
  <c r="C212" i="17"/>
  <c r="M211"/>
  <c r="B211"/>
  <c r="L211" s="1"/>
  <c r="A212"/>
  <c r="N217"/>
  <c r="D183" i="8"/>
  <c r="BK216" i="18" l="1"/>
  <c r="BD216"/>
  <c r="AW216"/>
  <c r="X217"/>
  <c r="AP216"/>
  <c r="AB209"/>
  <c r="AL1424" s="1"/>
  <c r="AC209"/>
  <c r="AL1525" s="1"/>
  <c r="AA209"/>
  <c r="AL1323" s="1"/>
  <c r="O211" i="17"/>
  <c r="P211" s="1"/>
  <c r="Y210" i="18" s="1"/>
  <c r="AB210" s="1"/>
  <c r="AL1425" s="1"/>
  <c r="A213" i="17"/>
  <c r="B212"/>
  <c r="L212" s="1"/>
  <c r="M212"/>
  <c r="C213"/>
  <c r="N218"/>
  <c r="D184" i="8"/>
  <c r="BK217" i="18" l="1"/>
  <c r="BD217"/>
  <c r="AW217"/>
  <c r="X218"/>
  <c r="AP217"/>
  <c r="AA210"/>
  <c r="AL1324" s="1"/>
  <c r="Z210"/>
  <c r="AL1223" s="1"/>
  <c r="AC210"/>
  <c r="AL1526" s="1"/>
  <c r="O212" i="17"/>
  <c r="P212" s="1"/>
  <c r="Y211" i="18" s="1"/>
  <c r="AB211" s="1"/>
  <c r="AL1426" s="1"/>
  <c r="M213" i="17"/>
  <c r="C214"/>
  <c r="B213"/>
  <c r="L213" s="1"/>
  <c r="A214"/>
  <c r="N219"/>
  <c r="D185" i="8"/>
  <c r="O213" i="17" l="1"/>
  <c r="P213" s="1"/>
  <c r="Y212" i="18" s="1"/>
  <c r="Z212" s="1"/>
  <c r="AL1225" s="1"/>
  <c r="BK218"/>
  <c r="BD218"/>
  <c r="AW218"/>
  <c r="X219"/>
  <c r="AP218"/>
  <c r="AA211"/>
  <c r="AL1325" s="1"/>
  <c r="Z211"/>
  <c r="AL1224" s="1"/>
  <c r="AC211"/>
  <c r="AL1527" s="1"/>
  <c r="B214" i="17"/>
  <c r="L214" s="1"/>
  <c r="A215"/>
  <c r="M214"/>
  <c r="C215"/>
  <c r="N220"/>
  <c r="D186" i="8"/>
  <c r="AC212" i="18" l="1"/>
  <c r="AL1528" s="1"/>
  <c r="AB212"/>
  <c r="AL1427" s="1"/>
  <c r="AA212"/>
  <c r="AL1326" s="1"/>
  <c r="BK219"/>
  <c r="AW219"/>
  <c r="BD219"/>
  <c r="X220"/>
  <c r="AP219"/>
  <c r="C216" i="17"/>
  <c r="M215"/>
  <c r="B215"/>
  <c r="L215" s="1"/>
  <c r="A216"/>
  <c r="O214"/>
  <c r="P214" s="1"/>
  <c r="Y213" i="18" s="1"/>
  <c r="N221" i="17"/>
  <c r="D187" i="8"/>
  <c r="BK220" i="18" l="1"/>
  <c r="BD220"/>
  <c r="AW220"/>
  <c r="X221"/>
  <c r="AP220"/>
  <c r="O215" i="17"/>
  <c r="P215" s="1"/>
  <c r="Y214" i="18" s="1"/>
  <c r="AB214" s="1"/>
  <c r="AL1429" s="1"/>
  <c r="AB213"/>
  <c r="AL1428" s="1"/>
  <c r="Z213"/>
  <c r="AL1226" s="1"/>
  <c r="AC213"/>
  <c r="AL1529" s="1"/>
  <c r="AA213"/>
  <c r="AL1327" s="1"/>
  <c r="A217" i="17"/>
  <c r="B216"/>
  <c r="L216" s="1"/>
  <c r="M216"/>
  <c r="C217"/>
  <c r="N222"/>
  <c r="D188" i="8"/>
  <c r="BK221" i="18" l="1"/>
  <c r="BD221"/>
  <c r="AW221"/>
  <c r="X222"/>
  <c r="AP221"/>
  <c r="AC214"/>
  <c r="AL1530" s="1"/>
  <c r="AA214"/>
  <c r="AL1328" s="1"/>
  <c r="Z214"/>
  <c r="AL1227" s="1"/>
  <c r="O216" i="17"/>
  <c r="P216" s="1"/>
  <c r="Y215" i="18" s="1"/>
  <c r="AB215" s="1"/>
  <c r="AL1430" s="1"/>
  <c r="M217" i="17"/>
  <c r="C218"/>
  <c r="A218"/>
  <c r="B217"/>
  <c r="L217" s="1"/>
  <c r="N223"/>
  <c r="D189" i="8"/>
  <c r="BK222" i="18" l="1"/>
  <c r="BD222"/>
  <c r="AW222"/>
  <c r="X223"/>
  <c r="AP222"/>
  <c r="AA215"/>
  <c r="AL1329" s="1"/>
  <c r="Z215"/>
  <c r="AL1228" s="1"/>
  <c r="AC215"/>
  <c r="AL1531" s="1"/>
  <c r="O217" i="17"/>
  <c r="P217" s="1"/>
  <c r="Y216" i="18" s="1"/>
  <c r="AB216" s="1"/>
  <c r="AL1431" s="1"/>
  <c r="M218" i="17"/>
  <c r="C219"/>
  <c r="B218"/>
  <c r="L218" s="1"/>
  <c r="A219"/>
  <c r="N224"/>
  <c r="D190" i="8"/>
  <c r="O218" i="17" l="1"/>
  <c r="P218" s="1"/>
  <c r="Y217" i="18" s="1"/>
  <c r="Z217" s="1"/>
  <c r="AL1230" s="1"/>
  <c r="AW223"/>
  <c r="BK223"/>
  <c r="BD223"/>
  <c r="X224"/>
  <c r="AP223"/>
  <c r="AA216"/>
  <c r="AL1330" s="1"/>
  <c r="Z216"/>
  <c r="AL1229" s="1"/>
  <c r="AC216"/>
  <c r="AL1532" s="1"/>
  <c r="B219" i="17"/>
  <c r="L219" s="1"/>
  <c r="A220"/>
  <c r="M219"/>
  <c r="C220"/>
  <c r="N225"/>
  <c r="D191" i="8"/>
  <c r="AB217" i="18" l="1"/>
  <c r="AL1432" s="1"/>
  <c r="AA217"/>
  <c r="AL1331" s="1"/>
  <c r="AC217"/>
  <c r="AL1533" s="1"/>
  <c r="BK224"/>
  <c r="BD224"/>
  <c r="AW224"/>
  <c r="X225"/>
  <c r="AP224"/>
  <c r="M220" i="17"/>
  <c r="C221"/>
  <c r="B220"/>
  <c r="L220" s="1"/>
  <c r="A221"/>
  <c r="O219"/>
  <c r="P219" s="1"/>
  <c r="Y218" i="18" s="1"/>
  <c r="N226" i="17"/>
  <c r="D192" i="8"/>
  <c r="BK225" i="18" l="1"/>
  <c r="BD225"/>
  <c r="AW225"/>
  <c r="X226"/>
  <c r="AP225"/>
  <c r="O220" i="17"/>
  <c r="P220" s="1"/>
  <c r="Y219" i="18" s="1"/>
  <c r="AB219" s="1"/>
  <c r="AL1434" s="1"/>
  <c r="AB218"/>
  <c r="AL1433" s="1"/>
  <c r="Z218"/>
  <c r="AL1231" s="1"/>
  <c r="AC218"/>
  <c r="AL1534" s="1"/>
  <c r="AA218"/>
  <c r="AL1332" s="1"/>
  <c r="A222" i="17"/>
  <c r="B221"/>
  <c r="L221" s="1"/>
  <c r="M221"/>
  <c r="C222"/>
  <c r="N227"/>
  <c r="D193" i="8"/>
  <c r="BK226" i="18" l="1"/>
  <c r="BD226"/>
  <c r="AW226"/>
  <c r="X227"/>
  <c r="AP226"/>
  <c r="AA219"/>
  <c r="AL1333" s="1"/>
  <c r="AC219"/>
  <c r="AL1535" s="1"/>
  <c r="Z219"/>
  <c r="AL1232" s="1"/>
  <c r="O221" i="17"/>
  <c r="P221" s="1"/>
  <c r="Y220" i="18" s="1"/>
  <c r="AB220" s="1"/>
  <c r="AL1435" s="1"/>
  <c r="C223" i="17"/>
  <c r="M222"/>
  <c r="B222"/>
  <c r="L222" s="1"/>
  <c r="A223"/>
  <c r="N228"/>
  <c r="D194" i="8"/>
  <c r="BK227" i="18" l="1"/>
  <c r="AW227"/>
  <c r="BD227"/>
  <c r="X228"/>
  <c r="AP227"/>
  <c r="AA220"/>
  <c r="AL1334" s="1"/>
  <c r="Z220"/>
  <c r="AL1233" s="1"/>
  <c r="O222" i="17"/>
  <c r="P222" s="1"/>
  <c r="Y221" i="18" s="1"/>
  <c r="Z221" s="1"/>
  <c r="AL1234" s="1"/>
  <c r="AC220"/>
  <c r="AL1536" s="1"/>
  <c r="B223" i="17"/>
  <c r="L223" s="1"/>
  <c r="A224"/>
  <c r="M223"/>
  <c r="C224"/>
  <c r="N229"/>
  <c r="D195" i="8"/>
  <c r="AB221" i="18" l="1"/>
  <c r="AL1436" s="1"/>
  <c r="BD228"/>
  <c r="AW228"/>
  <c r="BK228"/>
  <c r="X229"/>
  <c r="AP228"/>
  <c r="AC221"/>
  <c r="AL1537" s="1"/>
  <c r="AA221"/>
  <c r="AL1335" s="1"/>
  <c r="M224" i="17"/>
  <c r="C225"/>
  <c r="B224"/>
  <c r="L224" s="1"/>
  <c r="A225"/>
  <c r="O223"/>
  <c r="P223" s="1"/>
  <c r="Y222" i="18" s="1"/>
  <c r="N230" i="17"/>
  <c r="D196" i="8"/>
  <c r="BK229" i="18" l="1"/>
  <c r="BD229"/>
  <c r="AW229"/>
  <c r="X230"/>
  <c r="AP229"/>
  <c r="O224" i="17"/>
  <c r="P224" s="1"/>
  <c r="Y223" i="18" s="1"/>
  <c r="AB223" s="1"/>
  <c r="AL1438" s="1"/>
  <c r="AB222"/>
  <c r="AL1437" s="1"/>
  <c r="Z222"/>
  <c r="AL1235" s="1"/>
  <c r="AC222"/>
  <c r="AL1538" s="1"/>
  <c r="AA222"/>
  <c r="AL1336" s="1"/>
  <c r="A226" i="17"/>
  <c r="B225"/>
  <c r="L225" s="1"/>
  <c r="M225"/>
  <c r="C226"/>
  <c r="N231"/>
  <c r="D197" i="8"/>
  <c r="BK230" i="18" l="1"/>
  <c r="BD230"/>
  <c r="AW230"/>
  <c r="X231"/>
  <c r="AP230"/>
  <c r="AA223"/>
  <c r="AL1337" s="1"/>
  <c r="AC223"/>
  <c r="AL1539" s="1"/>
  <c r="Z223"/>
  <c r="AL1236" s="1"/>
  <c r="O225" i="17"/>
  <c r="P225" s="1"/>
  <c r="Y224" i="18" s="1"/>
  <c r="AB224" s="1"/>
  <c r="AL1439" s="1"/>
  <c r="C227" i="17"/>
  <c r="M226"/>
  <c r="A227"/>
  <c r="B226"/>
  <c r="L226" s="1"/>
  <c r="N232"/>
  <c r="D198" i="8"/>
  <c r="O226" i="17" l="1"/>
  <c r="P226" s="1"/>
  <c r="Y225" i="18" s="1"/>
  <c r="AB225" s="1"/>
  <c r="AL1440" s="1"/>
  <c r="BK231"/>
  <c r="AW231"/>
  <c r="BD231"/>
  <c r="X232"/>
  <c r="AP231"/>
  <c r="AC224"/>
  <c r="AL1540" s="1"/>
  <c r="AA224"/>
  <c r="AL1338" s="1"/>
  <c r="Z224"/>
  <c r="AL1237" s="1"/>
  <c r="B227" i="17"/>
  <c r="L227" s="1"/>
  <c r="A228"/>
  <c r="C228"/>
  <c r="M227"/>
  <c r="N233"/>
  <c r="D199" i="8"/>
  <c r="AA225" i="18" l="1"/>
  <c r="AL1339" s="1"/>
  <c r="Z225"/>
  <c r="AL1238" s="1"/>
  <c r="AC225"/>
  <c r="AL1541" s="1"/>
  <c r="BK232"/>
  <c r="BD232"/>
  <c r="AW232"/>
  <c r="X233"/>
  <c r="AP232"/>
  <c r="O227" i="17"/>
  <c r="P227" s="1"/>
  <c r="Y226" i="18" s="1"/>
  <c r="AB226" s="1"/>
  <c r="AL1441" s="1"/>
  <c r="M228" i="17"/>
  <c r="C229"/>
  <c r="B228"/>
  <c r="L228" s="1"/>
  <c r="A229"/>
  <c r="N234"/>
  <c r="D200" i="8"/>
  <c r="O228" i="17" l="1"/>
  <c r="P228" s="1"/>
  <c r="Y227" i="18" s="1"/>
  <c r="Z227" s="1"/>
  <c r="AL1240" s="1"/>
  <c r="BK233"/>
  <c r="BD233"/>
  <c r="AW233"/>
  <c r="X234"/>
  <c r="AP233"/>
  <c r="AC226"/>
  <c r="AL1542" s="1"/>
  <c r="AA226"/>
  <c r="AL1340" s="1"/>
  <c r="Z226"/>
  <c r="AL1239" s="1"/>
  <c r="B229" i="17"/>
  <c r="L229" s="1"/>
  <c r="A230"/>
  <c r="M229"/>
  <c r="C230"/>
  <c r="N235"/>
  <c r="D201" i="8"/>
  <c r="AB227" i="18" l="1"/>
  <c r="AL1442" s="1"/>
  <c r="AA227"/>
  <c r="AL1341" s="1"/>
  <c r="AC227"/>
  <c r="AL1543" s="1"/>
  <c r="BK234"/>
  <c r="BD234"/>
  <c r="AW234"/>
  <c r="X235"/>
  <c r="AP234"/>
  <c r="M230" i="17"/>
  <c r="C231"/>
  <c r="B230"/>
  <c r="L230" s="1"/>
  <c r="A231"/>
  <c r="O229"/>
  <c r="P229" s="1"/>
  <c r="Y228" i="18" s="1"/>
  <c r="N236" i="17"/>
  <c r="D202" i="8"/>
  <c r="BK235" i="18" l="1"/>
  <c r="AW235"/>
  <c r="BD235"/>
  <c r="X236"/>
  <c r="AP235"/>
  <c r="O230" i="17"/>
  <c r="P230" s="1"/>
  <c r="Y229" i="18" s="1"/>
  <c r="AB229" s="1"/>
  <c r="AL1444" s="1"/>
  <c r="AB228"/>
  <c r="AL1443" s="1"/>
  <c r="Z228"/>
  <c r="AL1241" s="1"/>
  <c r="AC228"/>
  <c r="AL1544" s="1"/>
  <c r="AA228"/>
  <c r="AL1342" s="1"/>
  <c r="A232" i="17"/>
  <c r="B231"/>
  <c r="L231" s="1"/>
  <c r="C232"/>
  <c r="M231"/>
  <c r="N237"/>
  <c r="D203" i="8"/>
  <c r="BK236" i="18" l="1"/>
  <c r="BD236"/>
  <c r="AW236"/>
  <c r="X237"/>
  <c r="AP236"/>
  <c r="AA229"/>
  <c r="AL1343" s="1"/>
  <c r="AC229"/>
  <c r="AL1545" s="1"/>
  <c r="Z229"/>
  <c r="AL1242" s="1"/>
  <c r="O231" i="17"/>
  <c r="P231" s="1"/>
  <c r="Y230" i="18" s="1"/>
  <c r="AB230" s="1"/>
  <c r="AL1445" s="1"/>
  <c r="C233" i="17"/>
  <c r="M232"/>
  <c r="A233"/>
  <c r="B232"/>
  <c r="L232" s="1"/>
  <c r="N238"/>
  <c r="D204" i="8"/>
  <c r="BK237" i="18" l="1"/>
  <c r="BD237"/>
  <c r="AW237"/>
  <c r="X238"/>
  <c r="AP237"/>
  <c r="AA230"/>
  <c r="AL1344" s="1"/>
  <c r="Z230"/>
  <c r="AL1243" s="1"/>
  <c r="O232" i="17"/>
  <c r="P232" s="1"/>
  <c r="Y231" i="18" s="1"/>
  <c r="Z231" s="1"/>
  <c r="AL1244" s="1"/>
  <c r="AC230"/>
  <c r="AL1546" s="1"/>
  <c r="B233" i="17"/>
  <c r="L233" s="1"/>
  <c r="A234"/>
  <c r="M233"/>
  <c r="C234"/>
  <c r="N239"/>
  <c r="D205" i="8"/>
  <c r="AB231" i="18" l="1"/>
  <c r="AL1446" s="1"/>
  <c r="BK238"/>
  <c r="BD238"/>
  <c r="AW238"/>
  <c r="X239"/>
  <c r="AP238"/>
  <c r="AC231"/>
  <c r="AL1547" s="1"/>
  <c r="AA231"/>
  <c r="AL1345" s="1"/>
  <c r="M234" i="17"/>
  <c r="C235"/>
  <c r="B234"/>
  <c r="L234" s="1"/>
  <c r="A235"/>
  <c r="O233"/>
  <c r="P233" s="1"/>
  <c r="Y232" i="18" s="1"/>
  <c r="N240" i="17"/>
  <c r="D206" i="8"/>
  <c r="AW239" i="18" l="1"/>
  <c r="BK239"/>
  <c r="BD239"/>
  <c r="X240"/>
  <c r="AP239"/>
  <c r="O234" i="17"/>
  <c r="P234" s="1"/>
  <c r="Y233" i="18" s="1"/>
  <c r="AB233" s="1"/>
  <c r="AL1448" s="1"/>
  <c r="AB232"/>
  <c r="AL1447" s="1"/>
  <c r="Z232"/>
  <c r="AL1245" s="1"/>
  <c r="AC232"/>
  <c r="AL1548" s="1"/>
  <c r="AA232"/>
  <c r="AL1346" s="1"/>
  <c r="B235" i="17"/>
  <c r="L235" s="1"/>
  <c r="A236"/>
  <c r="M235"/>
  <c r="C236"/>
  <c r="N241"/>
  <c r="D207" i="8"/>
  <c r="BK240" i="18" l="1"/>
  <c r="BD240"/>
  <c r="AW240"/>
  <c r="X241"/>
  <c r="AP240"/>
  <c r="AA233"/>
  <c r="AL1347" s="1"/>
  <c r="Z233"/>
  <c r="AL1246" s="1"/>
  <c r="AC233"/>
  <c r="AL1549" s="1"/>
  <c r="M236" i="17"/>
  <c r="C237"/>
  <c r="A237"/>
  <c r="B236"/>
  <c r="L236" s="1"/>
  <c r="O235"/>
  <c r="P235" s="1"/>
  <c r="Y234" i="18" s="1"/>
  <c r="N242" i="17"/>
  <c r="D208" i="8"/>
  <c r="BK241" i="18" l="1"/>
  <c r="BD241"/>
  <c r="AW241"/>
  <c r="X242"/>
  <c r="AP241"/>
  <c r="O236" i="17"/>
  <c r="P236" s="1"/>
  <c r="Y235" i="18" s="1"/>
  <c r="AB235" s="1"/>
  <c r="AL1450" s="1"/>
  <c r="AB234"/>
  <c r="AL1449" s="1"/>
  <c r="Z234"/>
  <c r="AL1247" s="1"/>
  <c r="AC234"/>
  <c r="AL1550" s="1"/>
  <c r="AA234"/>
  <c r="AL1348" s="1"/>
  <c r="M237" i="17"/>
  <c r="C238"/>
  <c r="B237"/>
  <c r="L237" s="1"/>
  <c r="A238"/>
  <c r="N243"/>
  <c r="D209" i="8"/>
  <c r="O237" i="17" l="1"/>
  <c r="P237" s="1"/>
  <c r="Y236" i="18" s="1"/>
  <c r="AB236" s="1"/>
  <c r="AL1451" s="1"/>
  <c r="BK242"/>
  <c r="BD242"/>
  <c r="AW242"/>
  <c r="X243"/>
  <c r="AP242"/>
  <c r="AA235"/>
  <c r="AL1349" s="1"/>
  <c r="AC235"/>
  <c r="AL1551" s="1"/>
  <c r="Z235"/>
  <c r="AL1248" s="1"/>
  <c r="B238" i="17"/>
  <c r="L238" s="1"/>
  <c r="A239"/>
  <c r="M238"/>
  <c r="C239"/>
  <c r="N244"/>
  <c r="D210" i="8"/>
  <c r="AA236" i="18" l="1"/>
  <c r="AL1350" s="1"/>
  <c r="AC236"/>
  <c r="AL1552" s="1"/>
  <c r="Z236"/>
  <c r="AL1249" s="1"/>
  <c r="BK243"/>
  <c r="AW243"/>
  <c r="BD243"/>
  <c r="X244"/>
  <c r="AP243"/>
  <c r="O238" i="17"/>
  <c r="P238" s="1"/>
  <c r="Y237" i="18" s="1"/>
  <c r="AB237" s="1"/>
  <c r="AL1452" s="1"/>
  <c r="M239" i="17"/>
  <c r="C240"/>
  <c r="A240"/>
  <c r="B239"/>
  <c r="L239" s="1"/>
  <c r="N245"/>
  <c r="D211" i="8"/>
  <c r="BK244" i="18" l="1"/>
  <c r="BD244"/>
  <c r="AW244"/>
  <c r="X245"/>
  <c r="AP244"/>
  <c r="AA237"/>
  <c r="AL1351" s="1"/>
  <c r="Z237"/>
  <c r="AC237"/>
  <c r="AL1553" s="1"/>
  <c r="O239" i="17"/>
  <c r="P239" s="1"/>
  <c r="Y238" i="18" s="1"/>
  <c r="AB238" s="1"/>
  <c r="AL1453" s="1"/>
  <c r="C241" i="17"/>
  <c r="M240"/>
  <c r="A241"/>
  <c r="B240"/>
  <c r="L240" s="1"/>
  <c r="N246"/>
  <c r="D212" i="8"/>
  <c r="AL1250" i="18" l="1"/>
  <c r="BK245"/>
  <c r="BD245"/>
  <c r="AW245"/>
  <c r="X246"/>
  <c r="AP245"/>
  <c r="AA238"/>
  <c r="AL1352" s="1"/>
  <c r="Z238"/>
  <c r="AL1251" s="1"/>
  <c r="AC238"/>
  <c r="AL1554" s="1"/>
  <c r="O240" i="17"/>
  <c r="P240" s="1"/>
  <c r="Y239" i="18" s="1"/>
  <c r="AB239" s="1"/>
  <c r="AL1454" s="1"/>
  <c r="A242" i="17"/>
  <c r="B241"/>
  <c r="L241" s="1"/>
  <c r="C242"/>
  <c r="M241"/>
  <c r="N247"/>
  <c r="D213" i="8"/>
  <c r="BK246" i="18" l="1"/>
  <c r="BD246"/>
  <c r="AW246"/>
  <c r="X247"/>
  <c r="AP246"/>
  <c r="AA239"/>
  <c r="AL1353" s="1"/>
  <c r="Z239"/>
  <c r="AL1252" s="1"/>
  <c r="AC239"/>
  <c r="AL1555" s="1"/>
  <c r="O241" i="17"/>
  <c r="P241" s="1"/>
  <c r="Y240" i="18" s="1"/>
  <c r="AB240" s="1"/>
  <c r="AL1455" s="1"/>
  <c r="C243" i="17"/>
  <c r="M242"/>
  <c r="B242"/>
  <c r="L242" s="1"/>
  <c r="A243"/>
  <c r="N248"/>
  <c r="D214" i="8"/>
  <c r="BK247" i="18" l="1"/>
  <c r="AW247"/>
  <c r="BD247"/>
  <c r="X248"/>
  <c r="AP247"/>
  <c r="AA240"/>
  <c r="AL1354" s="1"/>
  <c r="Z240"/>
  <c r="AL1253" s="1"/>
  <c r="O242" i="17"/>
  <c r="P242" s="1"/>
  <c r="Y241" i="18" s="1"/>
  <c r="Z241" s="1"/>
  <c r="AL1254" s="1"/>
  <c r="AC240"/>
  <c r="AL1556" s="1"/>
  <c r="B243" i="17"/>
  <c r="L243" s="1"/>
  <c r="A244"/>
  <c r="M243"/>
  <c r="C244"/>
  <c r="N249"/>
  <c r="D215" i="8"/>
  <c r="BK248" i="18" l="1"/>
  <c r="BD248"/>
  <c r="AW248"/>
  <c r="X249"/>
  <c r="AP248"/>
  <c r="AB241"/>
  <c r="AL1456" s="1"/>
  <c r="AA241"/>
  <c r="AL1355" s="1"/>
  <c r="AC241"/>
  <c r="AL1557" s="1"/>
  <c r="M244" i="17"/>
  <c r="C245"/>
  <c r="B244"/>
  <c r="L244" s="1"/>
  <c r="A245"/>
  <c r="O243"/>
  <c r="P243" s="1"/>
  <c r="Y242" i="18" s="1"/>
  <c r="N250" i="17"/>
  <c r="D216" i="8"/>
  <c r="BK249" i="18" l="1"/>
  <c r="BD249"/>
  <c r="AW249"/>
  <c r="X250"/>
  <c r="AP249"/>
  <c r="O244" i="17"/>
  <c r="P244" s="1"/>
  <c r="Y243" i="18" s="1"/>
  <c r="AB243" s="1"/>
  <c r="AL1458" s="1"/>
  <c r="AB242"/>
  <c r="AL1457" s="1"/>
  <c r="Z242"/>
  <c r="AL1255" s="1"/>
  <c r="AC242"/>
  <c r="AL1558" s="1"/>
  <c r="AA242"/>
  <c r="AL1356" s="1"/>
  <c r="A246" i="17"/>
  <c r="B245"/>
  <c r="L245" s="1"/>
  <c r="M245"/>
  <c r="C246"/>
  <c r="N251"/>
  <c r="D217" i="8"/>
  <c r="BK250" i="18" l="1"/>
  <c r="BD250"/>
  <c r="AW250"/>
  <c r="X251"/>
  <c r="AP250"/>
  <c r="AA243"/>
  <c r="AL1357" s="1"/>
  <c r="AC243"/>
  <c r="AL1559" s="1"/>
  <c r="Z243"/>
  <c r="AL1256" s="1"/>
  <c r="O245" i="17"/>
  <c r="P245" s="1"/>
  <c r="Y244" i="18" s="1"/>
  <c r="AB244" s="1"/>
  <c r="AL1459" s="1"/>
  <c r="C247" i="17"/>
  <c r="M246"/>
  <c r="B246"/>
  <c r="L246" s="1"/>
  <c r="A247"/>
  <c r="N252"/>
  <c r="D218" i="8"/>
  <c r="BK251" i="18" l="1"/>
  <c r="AW251"/>
  <c r="BD251"/>
  <c r="X252"/>
  <c r="AP251"/>
  <c r="AA244"/>
  <c r="AL1358" s="1"/>
  <c r="Z244"/>
  <c r="AL1257" s="1"/>
  <c r="AC244"/>
  <c r="AL1560" s="1"/>
  <c r="B247" i="17"/>
  <c r="L247" s="1"/>
  <c r="A248"/>
  <c r="O246"/>
  <c r="P246" s="1"/>
  <c r="Y245" i="18" s="1"/>
  <c r="M247" i="17"/>
  <c r="C248"/>
  <c r="N253"/>
  <c r="D219" i="8"/>
  <c r="BK252" i="18" l="1"/>
  <c r="BD252"/>
  <c r="AW252"/>
  <c r="X253"/>
  <c r="AP252"/>
  <c r="O247" i="17"/>
  <c r="P247" s="1"/>
  <c r="Y246" i="18" s="1"/>
  <c r="AB246" s="1"/>
  <c r="AL1461" s="1"/>
  <c r="AB245"/>
  <c r="AL1460" s="1"/>
  <c r="Z245"/>
  <c r="AL1258" s="1"/>
  <c r="AC245"/>
  <c r="AL1561" s="1"/>
  <c r="AA245"/>
  <c r="AL1359" s="1"/>
  <c r="M248" i="17"/>
  <c r="C249"/>
  <c r="B248"/>
  <c r="L248" s="1"/>
  <c r="A249"/>
  <c r="N254"/>
  <c r="D220" i="8"/>
  <c r="O248" i="17" l="1"/>
  <c r="P248" s="1"/>
  <c r="Y247" i="18" s="1"/>
  <c r="AB247" s="1"/>
  <c r="AL1462" s="1"/>
  <c r="BD253"/>
  <c r="BK253"/>
  <c r="AW253"/>
  <c r="X254"/>
  <c r="AP253"/>
  <c r="AA246"/>
  <c r="AL1360" s="1"/>
  <c r="AC246"/>
  <c r="AL1562" s="1"/>
  <c r="Z246"/>
  <c r="AL1259" s="1"/>
  <c r="B249" i="17"/>
  <c r="L249" s="1"/>
  <c r="A250"/>
  <c r="M249"/>
  <c r="C250"/>
  <c r="N255"/>
  <c r="D221" i="8"/>
  <c r="AA247" i="18" l="1"/>
  <c r="AL1361" s="1"/>
  <c r="AC247"/>
  <c r="AL1563" s="1"/>
  <c r="Z247"/>
  <c r="AL1260" s="1"/>
  <c r="BK254"/>
  <c r="BD254"/>
  <c r="AW254"/>
  <c r="X255"/>
  <c r="AP254"/>
  <c r="O249" i="17"/>
  <c r="P249" s="1"/>
  <c r="Y248" i="18" s="1"/>
  <c r="AB248" s="1"/>
  <c r="AL1463" s="1"/>
  <c r="M250" i="17"/>
  <c r="C251"/>
  <c r="B250"/>
  <c r="L250" s="1"/>
  <c r="A251"/>
  <c r="N256"/>
  <c r="D222" i="8"/>
  <c r="O250" i="17" l="1"/>
  <c r="P250" s="1"/>
  <c r="Y249" i="18" s="1"/>
  <c r="AB249" s="1"/>
  <c r="AL1464" s="1"/>
  <c r="BK255"/>
  <c r="BD255"/>
  <c r="AW255"/>
  <c r="X256"/>
  <c r="AP255"/>
  <c r="AA248"/>
  <c r="AL1362" s="1"/>
  <c r="Z248"/>
  <c r="AL1261" s="1"/>
  <c r="AC248"/>
  <c r="AL1564" s="1"/>
  <c r="A252" i="17"/>
  <c r="B251"/>
  <c r="L251" s="1"/>
  <c r="M251"/>
  <c r="C252"/>
  <c r="N257"/>
  <c r="D223" i="8"/>
  <c r="AA249" i="18" l="1"/>
  <c r="AL1363" s="1"/>
  <c r="AC249"/>
  <c r="AL1565" s="1"/>
  <c r="Z249"/>
  <c r="AL1262" s="1"/>
  <c r="BK256"/>
  <c r="BD256"/>
  <c r="AW256"/>
  <c r="X257"/>
  <c r="AP256"/>
  <c r="O251" i="17"/>
  <c r="P251" s="1"/>
  <c r="Y250" i="18" s="1"/>
  <c r="AB250" s="1"/>
  <c r="AL1465" s="1"/>
  <c r="C253" i="17"/>
  <c r="M252"/>
  <c r="A253"/>
  <c r="B252"/>
  <c r="L252" s="1"/>
  <c r="N258"/>
  <c r="D224" i="8"/>
  <c r="BK257" i="18" l="1"/>
  <c r="BD257"/>
  <c r="AW257"/>
  <c r="X258"/>
  <c r="AP257"/>
  <c r="AA250"/>
  <c r="AL1364" s="1"/>
  <c r="Z250"/>
  <c r="AL1263" s="1"/>
  <c r="AC250"/>
  <c r="AL1566" s="1"/>
  <c r="O252" i="17"/>
  <c r="P252" s="1"/>
  <c r="Y251" i="18" s="1"/>
  <c r="AB251" s="1"/>
  <c r="AL1466" s="1"/>
  <c r="A254" i="17"/>
  <c r="B253"/>
  <c r="L253" s="1"/>
  <c r="C254"/>
  <c r="M253"/>
  <c r="N259"/>
  <c r="D225" i="8"/>
  <c r="BK258" i="18" l="1"/>
  <c r="BD258"/>
  <c r="AW258"/>
  <c r="X259"/>
  <c r="AP258"/>
  <c r="AA251"/>
  <c r="AL1365" s="1"/>
  <c r="Z251"/>
  <c r="AL1264" s="1"/>
  <c r="O253" i="17"/>
  <c r="P253" s="1"/>
  <c r="Y252" i="18" s="1"/>
  <c r="Z252" s="1"/>
  <c r="AL1265" s="1"/>
  <c r="AC251"/>
  <c r="AL1567" s="1"/>
  <c r="C255" i="17"/>
  <c r="M254"/>
  <c r="B254"/>
  <c r="L254" s="1"/>
  <c r="A255"/>
  <c r="N260"/>
  <c r="D226" i="8"/>
  <c r="BK259" i="18" l="1"/>
  <c r="AW259"/>
  <c r="BD259"/>
  <c r="X260"/>
  <c r="AP259"/>
  <c r="AB252"/>
  <c r="AL1467" s="1"/>
  <c r="AC252"/>
  <c r="AL1568" s="1"/>
  <c r="AA252"/>
  <c r="AL1366" s="1"/>
  <c r="O254" i="17"/>
  <c r="P254" s="1"/>
  <c r="Y253" i="18" s="1"/>
  <c r="AB253" s="1"/>
  <c r="AL1468" s="1"/>
  <c r="B255" i="17"/>
  <c r="L255" s="1"/>
  <c r="A256"/>
  <c r="M255"/>
  <c r="C256"/>
  <c r="N261"/>
  <c r="D227" i="8"/>
  <c r="BK260" i="18" l="1"/>
  <c r="BD260"/>
  <c r="AW260"/>
  <c r="X261"/>
  <c r="AP260"/>
  <c r="AA253"/>
  <c r="AL1367" s="1"/>
  <c r="Z253"/>
  <c r="AL1266" s="1"/>
  <c r="O255" i="17"/>
  <c r="P255" s="1"/>
  <c r="Y254" i="18" s="1"/>
  <c r="Z254" s="1"/>
  <c r="AL1267" s="1"/>
  <c r="AC253"/>
  <c r="AL1569" s="1"/>
  <c r="M256" i="17"/>
  <c r="C257"/>
  <c r="B256"/>
  <c r="L256" s="1"/>
  <c r="A257"/>
  <c r="N262"/>
  <c r="D228" i="8"/>
  <c r="AB254" i="18" l="1"/>
  <c r="AL1469" s="1"/>
  <c r="O256" i="17"/>
  <c r="P256" s="1"/>
  <c r="Y255" i="18" s="1"/>
  <c r="Z255" s="1"/>
  <c r="AL1268" s="1"/>
  <c r="BD261"/>
  <c r="BK261"/>
  <c r="AW261"/>
  <c r="X262"/>
  <c r="AP261"/>
  <c r="AC254"/>
  <c r="AL1570" s="1"/>
  <c r="AA254"/>
  <c r="AL1368" s="1"/>
  <c r="A258" i="17"/>
  <c r="B257"/>
  <c r="L257" s="1"/>
  <c r="M257"/>
  <c r="C258"/>
  <c r="N263"/>
  <c r="D229" i="8"/>
  <c r="AB255" i="18" l="1"/>
  <c r="AL1470" s="1"/>
  <c r="AC255"/>
  <c r="AL1571" s="1"/>
  <c r="AA255"/>
  <c r="AL1369" s="1"/>
  <c r="BK262"/>
  <c r="BD262"/>
  <c r="AW262"/>
  <c r="X263"/>
  <c r="AP262"/>
  <c r="O257" i="17"/>
  <c r="P257" s="1"/>
  <c r="Y256" i="18" s="1"/>
  <c r="C259" i="17"/>
  <c r="M258"/>
  <c r="A259"/>
  <c r="B258"/>
  <c r="L258" s="1"/>
  <c r="N264"/>
  <c r="D230" i="8"/>
  <c r="BK263" i="18" l="1"/>
  <c r="BD263"/>
  <c r="AW263"/>
  <c r="X264"/>
  <c r="AP263"/>
  <c r="AB256"/>
  <c r="AL1471" s="1"/>
  <c r="AA256"/>
  <c r="AL1370" s="1"/>
  <c r="Z256"/>
  <c r="AC256"/>
  <c r="AL1572" s="1"/>
  <c r="O258" i="17"/>
  <c r="P258" s="1"/>
  <c r="Y257" i="18" s="1"/>
  <c r="AB257" s="1"/>
  <c r="AL1472" s="1"/>
  <c r="A260" i="17"/>
  <c r="B259"/>
  <c r="L259" s="1"/>
  <c r="C260"/>
  <c r="M259"/>
  <c r="N265"/>
  <c r="D231" i="8"/>
  <c r="AL1269" i="18" l="1"/>
  <c r="BK264"/>
  <c r="BD264"/>
  <c r="AW264"/>
  <c r="X265"/>
  <c r="AP264"/>
  <c r="AA257"/>
  <c r="AL1371" s="1"/>
  <c r="Z257"/>
  <c r="AL1270" s="1"/>
  <c r="O259" i="17"/>
  <c r="P259" s="1"/>
  <c r="Y258" i="18" s="1"/>
  <c r="Z258" s="1"/>
  <c r="AL1271" s="1"/>
  <c r="AC257"/>
  <c r="AL1573" s="1"/>
  <c r="C261" i="17"/>
  <c r="M260"/>
  <c r="B260"/>
  <c r="L260" s="1"/>
  <c r="A261"/>
  <c r="N266"/>
  <c r="D232" i="8"/>
  <c r="BK265" i="18" l="1"/>
  <c r="BD265"/>
  <c r="AW265"/>
  <c r="X266"/>
  <c r="AP265"/>
  <c r="AB258"/>
  <c r="AL1473" s="1"/>
  <c r="AC258"/>
  <c r="AL1574" s="1"/>
  <c r="AA258"/>
  <c r="AL1372" s="1"/>
  <c r="O260" i="17"/>
  <c r="P260" s="1"/>
  <c r="Y259" i="18" s="1"/>
  <c r="AB259" s="1"/>
  <c r="AL1474" s="1"/>
  <c r="B261" i="17"/>
  <c r="L261" s="1"/>
  <c r="A262"/>
  <c r="M261"/>
  <c r="C262"/>
  <c r="N267"/>
  <c r="D233" i="8"/>
  <c r="BK266" i="18" l="1"/>
  <c r="BD266"/>
  <c r="AW266"/>
  <c r="X267"/>
  <c r="AP266"/>
  <c r="AA259"/>
  <c r="AL1373" s="1"/>
  <c r="Z259"/>
  <c r="AL1272" s="1"/>
  <c r="O261" i="17"/>
  <c r="P261" s="1"/>
  <c r="Y260" i="18" s="1"/>
  <c r="Z260" s="1"/>
  <c r="AL1273" s="1"/>
  <c r="AC259"/>
  <c r="AL1575" s="1"/>
  <c r="M262" i="17"/>
  <c r="C263"/>
  <c r="B262"/>
  <c r="L262" s="1"/>
  <c r="A263"/>
  <c r="N268"/>
  <c r="D234" i="8"/>
  <c r="O262" i="17" l="1"/>
  <c r="P262" s="1"/>
  <c r="Y261" i="18" s="1"/>
  <c r="AB261" s="1"/>
  <c r="AL1476" s="1"/>
  <c r="BK267"/>
  <c r="AW267"/>
  <c r="BD267"/>
  <c r="X268"/>
  <c r="AP267"/>
  <c r="AB260"/>
  <c r="AL1475" s="1"/>
  <c r="AC260"/>
  <c r="AL1576" s="1"/>
  <c r="AA260"/>
  <c r="AL1374" s="1"/>
  <c r="A264" i="17"/>
  <c r="B263"/>
  <c r="L263" s="1"/>
  <c r="M263"/>
  <c r="C264"/>
  <c r="N269"/>
  <c r="D235" i="8"/>
  <c r="AC261" i="18" l="1"/>
  <c r="AL1577" s="1"/>
  <c r="Z261"/>
  <c r="AL1274" s="1"/>
  <c r="AA261"/>
  <c r="AL1375" s="1"/>
  <c r="BD268"/>
  <c r="AW268"/>
  <c r="BK268"/>
  <c r="X269"/>
  <c r="AP268"/>
  <c r="O263" i="17"/>
  <c r="P263" s="1"/>
  <c r="Y262" i="18" s="1"/>
  <c r="C265" i="17"/>
  <c r="M264"/>
  <c r="A265"/>
  <c r="B264"/>
  <c r="L264" s="1"/>
  <c r="N270"/>
  <c r="D236" i="8"/>
  <c r="AB262" i="18" l="1"/>
  <c r="AL1477" s="1"/>
  <c r="BD269"/>
  <c r="BK269"/>
  <c r="AW269"/>
  <c r="X270"/>
  <c r="AP269"/>
  <c r="AA262"/>
  <c r="AL1376" s="1"/>
  <c r="Z262"/>
  <c r="AL1275" s="1"/>
  <c r="AC262"/>
  <c r="AL1578" s="1"/>
  <c r="O264" i="17"/>
  <c r="P264" s="1"/>
  <c r="Y263" i="18" s="1"/>
  <c r="AB263" s="1"/>
  <c r="AL1478" s="1"/>
  <c r="A266" i="17"/>
  <c r="B265"/>
  <c r="L265" s="1"/>
  <c r="C266"/>
  <c r="M265"/>
  <c r="N271"/>
  <c r="D237" i="8"/>
  <c r="BK270" i="18" l="1"/>
  <c r="BD270"/>
  <c r="AW270"/>
  <c r="X271"/>
  <c r="AP270"/>
  <c r="AA263"/>
  <c r="AL1377" s="1"/>
  <c r="Z263"/>
  <c r="AL1276" s="1"/>
  <c r="O265" i="17"/>
  <c r="P265" s="1"/>
  <c r="Y264" i="18" s="1"/>
  <c r="Z264" s="1"/>
  <c r="AL1277" s="1"/>
  <c r="AC263"/>
  <c r="AL1579" s="1"/>
  <c r="C267" i="17"/>
  <c r="M266"/>
  <c r="B266"/>
  <c r="L266" s="1"/>
  <c r="A267"/>
  <c r="N272"/>
  <c r="D238" i="8"/>
  <c r="BK271" i="18" l="1"/>
  <c r="BD271"/>
  <c r="AW271"/>
  <c r="X272"/>
  <c r="AP271"/>
  <c r="AB264"/>
  <c r="AL1479" s="1"/>
  <c r="AC264"/>
  <c r="AL1580" s="1"/>
  <c r="AA264"/>
  <c r="AL1378" s="1"/>
  <c r="O266" i="17"/>
  <c r="P266" s="1"/>
  <c r="Y265" i="18" s="1"/>
  <c r="AB265" s="1"/>
  <c r="AL1480" s="1"/>
  <c r="B267" i="17"/>
  <c r="L267" s="1"/>
  <c r="A268"/>
  <c r="M267"/>
  <c r="C268"/>
  <c r="N273"/>
  <c r="D239" i="8"/>
  <c r="BK272" i="18" l="1"/>
  <c r="BD272"/>
  <c r="AW272"/>
  <c r="X273"/>
  <c r="AP272"/>
  <c r="AA265"/>
  <c r="AL1379" s="1"/>
  <c r="Z265"/>
  <c r="AL1278" s="1"/>
  <c r="O267" i="17"/>
  <c r="P267" s="1"/>
  <c r="Y266" i="18" s="1"/>
  <c r="Z266" s="1"/>
  <c r="AL1279" s="1"/>
  <c r="AC265"/>
  <c r="AL1581" s="1"/>
  <c r="M268" i="17"/>
  <c r="C269"/>
  <c r="B268"/>
  <c r="L268" s="1"/>
  <c r="A269"/>
  <c r="N274"/>
  <c r="D240" i="8"/>
  <c r="BK273" i="18" l="1"/>
  <c r="BD273"/>
  <c r="AW273"/>
  <c r="X274"/>
  <c r="AP273"/>
  <c r="AB266"/>
  <c r="AL1481" s="1"/>
  <c r="AC266"/>
  <c r="AL1582" s="1"/>
  <c r="O268" i="17"/>
  <c r="P268" s="1"/>
  <c r="Y267" i="18" s="1"/>
  <c r="Z267" s="1"/>
  <c r="AL1280" s="1"/>
  <c r="AA266"/>
  <c r="AL1380" s="1"/>
  <c r="A270" i="17"/>
  <c r="B269"/>
  <c r="L269" s="1"/>
  <c r="M269"/>
  <c r="C270"/>
  <c r="N275"/>
  <c r="D241" i="8"/>
  <c r="AB267" i="18" l="1"/>
  <c r="AL1482" s="1"/>
  <c r="BK274"/>
  <c r="BD274"/>
  <c r="AW274"/>
  <c r="X275"/>
  <c r="AP274"/>
  <c r="AA267"/>
  <c r="AL1381" s="1"/>
  <c r="AC267"/>
  <c r="AL1583" s="1"/>
  <c r="O269" i="17"/>
  <c r="P269" s="1"/>
  <c r="Y268" i="18" s="1"/>
  <c r="AB268" s="1"/>
  <c r="AL1483" s="1"/>
  <c r="C271" i="17"/>
  <c r="M270"/>
  <c r="A271"/>
  <c r="B270"/>
  <c r="L270" s="1"/>
  <c r="N276"/>
  <c r="D242" i="8"/>
  <c r="BK275" i="18" l="1"/>
  <c r="AW275"/>
  <c r="BD275"/>
  <c r="X276"/>
  <c r="AP275"/>
  <c r="AA268"/>
  <c r="AL1382" s="1"/>
  <c r="Z268"/>
  <c r="O270" i="17"/>
  <c r="P270" s="1"/>
  <c r="Y269" i="18" s="1"/>
  <c r="Z269" s="1"/>
  <c r="AL1282" s="1"/>
  <c r="AC268"/>
  <c r="AL1584" s="1"/>
  <c r="A272" i="17"/>
  <c r="B271"/>
  <c r="L271" s="1"/>
  <c r="C272"/>
  <c r="M271"/>
  <c r="N277"/>
  <c r="D243" i="8"/>
  <c r="AL1281" i="18" l="1"/>
  <c r="BK276"/>
  <c r="BD276"/>
  <c r="AW276"/>
  <c r="X277"/>
  <c r="AP276"/>
  <c r="AB269"/>
  <c r="AL1484" s="1"/>
  <c r="AA269"/>
  <c r="AL1383" s="1"/>
  <c r="AC269"/>
  <c r="AL1585" s="1"/>
  <c r="O271" i="17"/>
  <c r="P271" s="1"/>
  <c r="Y270" i="18" s="1"/>
  <c r="AB270" s="1"/>
  <c r="AL1485" s="1"/>
  <c r="C273" i="17"/>
  <c r="M272"/>
  <c r="B272"/>
  <c r="L272" s="1"/>
  <c r="A273"/>
  <c r="N278"/>
  <c r="D244" i="8"/>
  <c r="BD277" i="18" l="1"/>
  <c r="BK277"/>
  <c r="AW277"/>
  <c r="X278"/>
  <c r="AP277"/>
  <c r="AA270"/>
  <c r="AL1384" s="1"/>
  <c r="Z270"/>
  <c r="AL1283" s="1"/>
  <c r="O272" i="17"/>
  <c r="P272" s="1"/>
  <c r="Y271" i="18" s="1"/>
  <c r="Z271" s="1"/>
  <c r="AL1284" s="1"/>
  <c r="AC270"/>
  <c r="AL1586" s="1"/>
  <c r="B273" i="17"/>
  <c r="L273" s="1"/>
  <c r="A274"/>
  <c r="M273"/>
  <c r="C274"/>
  <c r="N279"/>
  <c r="D245" i="8"/>
  <c r="BK278" i="18" l="1"/>
  <c r="BD278"/>
  <c r="AW278"/>
  <c r="X279"/>
  <c r="AP278"/>
  <c r="AB271"/>
  <c r="AL1486" s="1"/>
  <c r="AC271"/>
  <c r="AL1587" s="1"/>
  <c r="AA271"/>
  <c r="O273" i="17"/>
  <c r="P273" s="1"/>
  <c r="Y272" i="18" s="1"/>
  <c r="AB272" s="1"/>
  <c r="AL1487" s="1"/>
  <c r="M274" i="17"/>
  <c r="C275"/>
  <c r="B274"/>
  <c r="L274" s="1"/>
  <c r="A275"/>
  <c r="N280"/>
  <c r="D246" i="8"/>
  <c r="O274" i="17" l="1"/>
  <c r="P274" s="1"/>
  <c r="Y273" i="18" s="1"/>
  <c r="AB273" s="1"/>
  <c r="AL1488" s="1"/>
  <c r="AL1385"/>
  <c r="BK279"/>
  <c r="BD279"/>
  <c r="AW279"/>
  <c r="X280"/>
  <c r="AP279"/>
  <c r="AA272"/>
  <c r="AL1386" s="1"/>
  <c r="Z272"/>
  <c r="AL1285" s="1"/>
  <c r="AC272"/>
  <c r="AL1588" s="1"/>
  <c r="A276" i="17"/>
  <c r="B275"/>
  <c r="L275" s="1"/>
  <c r="M275"/>
  <c r="C276"/>
  <c r="N281"/>
  <c r="D247" i="8"/>
  <c r="AA273" i="18" l="1"/>
  <c r="AL1387" s="1"/>
  <c r="Z273"/>
  <c r="AL1286" s="1"/>
  <c r="AC273"/>
  <c r="AL1589" s="1"/>
  <c r="BK280"/>
  <c r="BD280"/>
  <c r="AW280"/>
  <c r="X281"/>
  <c r="AP280"/>
  <c r="O275" i="17"/>
  <c r="P275" s="1"/>
  <c r="Y274" i="18" s="1"/>
  <c r="C277" i="17"/>
  <c r="M276"/>
  <c r="A277"/>
  <c r="B276"/>
  <c r="L276" s="1"/>
  <c r="N282"/>
  <c r="D248" i="8"/>
  <c r="AB274" i="18" l="1"/>
  <c r="AL1489" s="1"/>
  <c r="BK281"/>
  <c r="BD281"/>
  <c r="AW281"/>
  <c r="X282"/>
  <c r="AP281"/>
  <c r="AC274"/>
  <c r="AL1590" s="1"/>
  <c r="Z274"/>
  <c r="AL1287" s="1"/>
  <c r="AA274"/>
  <c r="AL1388" s="1"/>
  <c r="O276" i="17"/>
  <c r="P276" s="1"/>
  <c r="Y275" i="18" s="1"/>
  <c r="AB275" s="1"/>
  <c r="AL1490" s="1"/>
  <c r="A278" i="17"/>
  <c r="B277"/>
  <c r="L277" s="1"/>
  <c r="C278"/>
  <c r="M277"/>
  <c r="N283"/>
  <c r="D249" i="8"/>
  <c r="BK282" i="18" l="1"/>
  <c r="BD282"/>
  <c r="AW282"/>
  <c r="X283"/>
  <c r="AP282"/>
  <c r="AC275"/>
  <c r="AL1591" s="1"/>
  <c r="O277" i="17"/>
  <c r="P277" s="1"/>
  <c r="Y276" i="18" s="1"/>
  <c r="AB276" s="1"/>
  <c r="AL1491" s="1"/>
  <c r="Z275"/>
  <c r="AL1288" s="1"/>
  <c r="AA275"/>
  <c r="AL1389" s="1"/>
  <c r="C279" i="17"/>
  <c r="M278"/>
  <c r="B278"/>
  <c r="L278" s="1"/>
  <c r="A279"/>
  <c r="N284"/>
  <c r="D250" i="8"/>
  <c r="BK283" i="18" l="1"/>
  <c r="AW283"/>
  <c r="BD283"/>
  <c r="X284"/>
  <c r="AP283"/>
  <c r="AC276"/>
  <c r="AL1592" s="1"/>
  <c r="Z276"/>
  <c r="AL1289" s="1"/>
  <c r="O278" i="17"/>
  <c r="P278" s="1"/>
  <c r="Y277" i="18" s="1"/>
  <c r="Z277" s="1"/>
  <c r="AL1290" s="1"/>
  <c r="AA276"/>
  <c r="AL1390" s="1"/>
  <c r="B279" i="17"/>
  <c r="L279" s="1"/>
  <c r="A280"/>
  <c r="M279"/>
  <c r="C280"/>
  <c r="N285"/>
  <c r="D251" i="8"/>
  <c r="BK284" i="18" l="1"/>
  <c r="AW284"/>
  <c r="BD284"/>
  <c r="X285"/>
  <c r="AP284"/>
  <c r="AB277"/>
  <c r="AL1492" s="1"/>
  <c r="AA277"/>
  <c r="AL1391" s="1"/>
  <c r="AC277"/>
  <c r="AL1593" s="1"/>
  <c r="O279" i="17"/>
  <c r="P279" s="1"/>
  <c r="Y278" i="18" s="1"/>
  <c r="AB278" s="1"/>
  <c r="AL1493" s="1"/>
  <c r="M280" i="17"/>
  <c r="C281"/>
  <c r="B280"/>
  <c r="L280" s="1"/>
  <c r="A281"/>
  <c r="N286"/>
  <c r="D252" i="8"/>
  <c r="O280" i="17" l="1"/>
  <c r="P280" s="1"/>
  <c r="Y279" i="18" s="1"/>
  <c r="AB279" s="1"/>
  <c r="AL1494" s="1"/>
  <c r="BD285"/>
  <c r="BK285"/>
  <c r="AW285"/>
  <c r="X286"/>
  <c r="AP285"/>
  <c r="AC278"/>
  <c r="AL1594" s="1"/>
  <c r="Z278"/>
  <c r="AL1291" s="1"/>
  <c r="AA278"/>
  <c r="AL1392" s="1"/>
  <c r="A282" i="17"/>
  <c r="B281"/>
  <c r="L281" s="1"/>
  <c r="M281"/>
  <c r="C282"/>
  <c r="N287"/>
  <c r="D253" i="8"/>
  <c r="AA279" i="18" l="1"/>
  <c r="AL1393" s="1"/>
  <c r="Z279"/>
  <c r="AL1292" s="1"/>
  <c r="AC279"/>
  <c r="AL1595" s="1"/>
  <c r="BK286"/>
  <c r="BD286"/>
  <c r="AW286"/>
  <c r="X287"/>
  <c r="AP286"/>
  <c r="O281" i="17"/>
  <c r="P281" s="1"/>
  <c r="Y280" i="18" s="1"/>
  <c r="AB280" s="1"/>
  <c r="AL1495" s="1"/>
  <c r="C283" i="17"/>
  <c r="M282"/>
  <c r="A283"/>
  <c r="B282"/>
  <c r="L282" s="1"/>
  <c r="N288"/>
  <c r="D254" i="8"/>
  <c r="BK287" i="18" l="1"/>
  <c r="BD287"/>
  <c r="AW287"/>
  <c r="X288"/>
  <c r="AP287"/>
  <c r="AC280"/>
  <c r="AL1596" s="1"/>
  <c r="Z280"/>
  <c r="AL1293" s="1"/>
  <c r="AA280"/>
  <c r="AL1394" s="1"/>
  <c r="O282" i="17"/>
  <c r="P282" s="1"/>
  <c r="Y281" i="18" s="1"/>
  <c r="AB281" s="1"/>
  <c r="AL1496" s="1"/>
  <c r="A284" i="17"/>
  <c r="B283"/>
  <c r="L283" s="1"/>
  <c r="C284"/>
  <c r="M283"/>
  <c r="N289"/>
  <c r="D255" i="8"/>
  <c r="BK288" i="18" l="1"/>
  <c r="BD288"/>
  <c r="AW288"/>
  <c r="X289"/>
  <c r="AP288"/>
  <c r="AC281"/>
  <c r="AL1597" s="1"/>
  <c r="Z281"/>
  <c r="AL1294" s="1"/>
  <c r="AA281"/>
  <c r="AL1395" s="1"/>
  <c r="O283" i="17"/>
  <c r="P283" s="1"/>
  <c r="Y282" i="18" s="1"/>
  <c r="AB282" s="1"/>
  <c r="AL1497" s="1"/>
  <c r="C285" i="17"/>
  <c r="M284"/>
  <c r="B284"/>
  <c r="L284" s="1"/>
  <c r="A285"/>
  <c r="N290"/>
  <c r="D256" i="8"/>
  <c r="BK289" i="18" l="1"/>
  <c r="BD289"/>
  <c r="AW289"/>
  <c r="X290"/>
  <c r="AP289"/>
  <c r="AC282"/>
  <c r="AL1598" s="1"/>
  <c r="Z282"/>
  <c r="AL1295" s="1"/>
  <c r="O284" i="17"/>
  <c r="P284" s="1"/>
  <c r="Y283" i="18" s="1"/>
  <c r="Z283" s="1"/>
  <c r="AL1296" s="1"/>
  <c r="AA282"/>
  <c r="AL1396" s="1"/>
  <c r="B285" i="17"/>
  <c r="L285" s="1"/>
  <c r="A286"/>
  <c r="M285"/>
  <c r="C286"/>
  <c r="N291"/>
  <c r="D257" i="8"/>
  <c r="AB283" i="18" l="1"/>
  <c r="AL1498" s="1"/>
  <c r="BD290"/>
  <c r="BK290"/>
  <c r="AW290"/>
  <c r="X291"/>
  <c r="AP290"/>
  <c r="AA283"/>
  <c r="AL1397" s="1"/>
  <c r="AC283"/>
  <c r="AL1599" s="1"/>
  <c r="O285" i="17"/>
  <c r="P285" s="1"/>
  <c r="Y284" i="18" s="1"/>
  <c r="AB284" s="1"/>
  <c r="AL1499" s="1"/>
  <c r="M286" i="17"/>
  <c r="C287"/>
  <c r="B286"/>
  <c r="L286" s="1"/>
  <c r="A287"/>
  <c r="N292"/>
  <c r="D258" i="8"/>
  <c r="O286" i="17" l="1"/>
  <c r="P286" s="1"/>
  <c r="Y285" i="18" s="1"/>
  <c r="AB285" s="1"/>
  <c r="AL1500" s="1"/>
  <c r="BK291"/>
  <c r="AW291"/>
  <c r="BD291"/>
  <c r="X292"/>
  <c r="AP291"/>
  <c r="AC284"/>
  <c r="AL1600" s="1"/>
  <c r="Z284"/>
  <c r="AL1297" s="1"/>
  <c r="AA284"/>
  <c r="AL1398" s="1"/>
  <c r="A288" i="17"/>
  <c r="B287"/>
  <c r="L287" s="1"/>
  <c r="M287"/>
  <c r="C288"/>
  <c r="N293"/>
  <c r="D259" i="8"/>
  <c r="AA285" i="18" l="1"/>
  <c r="AL1399" s="1"/>
  <c r="Z285"/>
  <c r="AL1298" s="1"/>
  <c r="AC285"/>
  <c r="AL1601" s="1"/>
  <c r="BK292"/>
  <c r="AW292"/>
  <c r="BD292"/>
  <c r="X293"/>
  <c r="AP292"/>
  <c r="O287" i="17"/>
  <c r="P287" s="1"/>
  <c r="Y286" i="18" s="1"/>
  <c r="C289" i="17"/>
  <c r="M288"/>
  <c r="A289"/>
  <c r="B288"/>
  <c r="L288" s="1"/>
  <c r="N294"/>
  <c r="D260" i="8"/>
  <c r="AB286" i="18" l="1"/>
  <c r="AL1501" s="1"/>
  <c r="BD293"/>
  <c r="BK293"/>
  <c r="AW293"/>
  <c r="X294"/>
  <c r="AP293"/>
  <c r="AC286"/>
  <c r="AL1602" s="1"/>
  <c r="Z286"/>
  <c r="AL1299" s="1"/>
  <c r="O288" i="17"/>
  <c r="P288" s="1"/>
  <c r="Y287" i="18" s="1"/>
  <c r="Z287" s="1"/>
  <c r="AL1300" s="1"/>
  <c r="AA286"/>
  <c r="AL1400" s="1"/>
  <c r="A290" i="17"/>
  <c r="B289"/>
  <c r="L289" s="1"/>
  <c r="C290"/>
  <c r="M289"/>
  <c r="N295"/>
  <c r="D261" i="8"/>
  <c r="BK294" i="18" l="1"/>
  <c r="BD294"/>
  <c r="AW294"/>
  <c r="X295"/>
  <c r="AP294"/>
  <c r="AB287"/>
  <c r="AL1502" s="1"/>
  <c r="AC287"/>
  <c r="AL1603" s="1"/>
  <c r="AA287"/>
  <c r="AL1401" s="1"/>
  <c r="O289" i="17"/>
  <c r="P289" s="1"/>
  <c r="Y288" i="18" s="1"/>
  <c r="C291" i="17"/>
  <c r="M290"/>
  <c r="B290"/>
  <c r="L290" s="1"/>
  <c r="A291"/>
  <c r="N296"/>
  <c r="D262" i="8"/>
  <c r="BK295" i="18" l="1"/>
  <c r="BD295"/>
  <c r="AW295"/>
  <c r="X296"/>
  <c r="AP295"/>
  <c r="O290" i="17"/>
  <c r="P290" s="1"/>
  <c r="Y289" i="18" s="1"/>
  <c r="AB289" s="1"/>
  <c r="AL1504" s="1"/>
  <c r="AB288"/>
  <c r="AL1503" s="1"/>
  <c r="Z288"/>
  <c r="AL1301" s="1"/>
  <c r="AA288"/>
  <c r="AL1402" s="1"/>
  <c r="AC288"/>
  <c r="AL1604" s="1"/>
  <c r="M291" i="17"/>
  <c r="C292"/>
  <c r="B291"/>
  <c r="L291" s="1"/>
  <c r="A292"/>
  <c r="N297"/>
  <c r="D263" i="8"/>
  <c r="O291" i="17" l="1"/>
  <c r="P291" s="1"/>
  <c r="Y290" i="18" s="1"/>
  <c r="AB290" s="1"/>
  <c r="AL1505" s="1"/>
  <c r="BK296"/>
  <c r="BD296"/>
  <c r="AW296"/>
  <c r="X297"/>
  <c r="AP296"/>
  <c r="AC289"/>
  <c r="AL1605" s="1"/>
  <c r="Z289"/>
  <c r="AL1302" s="1"/>
  <c r="AA289"/>
  <c r="AL1403" s="1"/>
  <c r="B292" i="17"/>
  <c r="L292" s="1"/>
  <c r="A293"/>
  <c r="M292"/>
  <c r="C293"/>
  <c r="N298"/>
  <c r="D264" i="8"/>
  <c r="AA290" i="18" l="1"/>
  <c r="AL1404" s="1"/>
  <c r="Z290"/>
  <c r="AL1303" s="1"/>
  <c r="AC290"/>
  <c r="AL1606" s="1"/>
  <c r="BK297"/>
  <c r="BD297"/>
  <c r="AW297"/>
  <c r="X298"/>
  <c r="AP297"/>
  <c r="M293" i="17"/>
  <c r="C294"/>
  <c r="A294"/>
  <c r="B293"/>
  <c r="L293" s="1"/>
  <c r="O292"/>
  <c r="P292" s="1"/>
  <c r="Y291" i="18" s="1"/>
  <c r="N299" i="17"/>
  <c r="D265" i="8"/>
  <c r="BK298" i="18" l="1"/>
  <c r="BD298"/>
  <c r="AW298"/>
  <c r="X299"/>
  <c r="AP298"/>
  <c r="O293" i="17"/>
  <c r="P293" s="1"/>
  <c r="Y292" i="18" s="1"/>
  <c r="AB292" s="1"/>
  <c r="AL1507" s="1"/>
  <c r="AB291"/>
  <c r="AL1506" s="1"/>
  <c r="Z291"/>
  <c r="AL1304" s="1"/>
  <c r="AA291"/>
  <c r="AL1405" s="1"/>
  <c r="AC291"/>
  <c r="AL1607" s="1"/>
  <c r="C295" i="17"/>
  <c r="M294"/>
  <c r="B294"/>
  <c r="L294" s="1"/>
  <c r="A295"/>
  <c r="N300"/>
  <c r="D266" i="8"/>
  <c r="BK299" i="18" l="1"/>
  <c r="AW299"/>
  <c r="BD299"/>
  <c r="X300"/>
  <c r="AP299"/>
  <c r="AC292"/>
  <c r="AL1608" s="1"/>
  <c r="Z292"/>
  <c r="AL1305" s="1"/>
  <c r="AA292"/>
  <c r="AL1406" s="1"/>
  <c r="B295" i="17"/>
  <c r="L295" s="1"/>
  <c r="A296"/>
  <c r="O294"/>
  <c r="P294" s="1"/>
  <c r="Y293" i="18" s="1"/>
  <c r="M295" i="17"/>
  <c r="C296"/>
  <c r="N301"/>
  <c r="D267" i="8"/>
  <c r="AW300" i="18" l="1"/>
  <c r="BK300"/>
  <c r="BD300"/>
  <c r="X301"/>
  <c r="AP300"/>
  <c r="O295" i="17"/>
  <c r="P295" s="1"/>
  <c r="Y294" i="18" s="1"/>
  <c r="AB294" s="1"/>
  <c r="AL1509" s="1"/>
  <c r="AB293"/>
  <c r="AL1508" s="1"/>
  <c r="Z293"/>
  <c r="AL1306" s="1"/>
  <c r="AA293"/>
  <c r="AL1407" s="1"/>
  <c r="AC293"/>
  <c r="AL1609" s="1"/>
  <c r="M296" i="17"/>
  <c r="C297"/>
  <c r="A297"/>
  <c r="B296"/>
  <c r="L296" s="1"/>
  <c r="N302"/>
  <c r="D268" i="8"/>
  <c r="BD301" i="18" l="1"/>
  <c r="BK301"/>
  <c r="AW301"/>
  <c r="X302"/>
  <c r="AP301"/>
  <c r="AA294"/>
  <c r="AL1408" s="1"/>
  <c r="AC294"/>
  <c r="AL1610" s="1"/>
  <c r="Z294"/>
  <c r="O296" i="17"/>
  <c r="P296" s="1"/>
  <c r="Y295" i="18" s="1"/>
  <c r="AB295" s="1"/>
  <c r="AL1510" s="1"/>
  <c r="C298" i="17"/>
  <c r="M297"/>
  <c r="B297"/>
  <c r="L297" s="1"/>
  <c r="A298"/>
  <c r="N303"/>
  <c r="D269" i="8"/>
  <c r="AL1307" i="18" l="1"/>
  <c r="BK302"/>
  <c r="BD302"/>
  <c r="AW302"/>
  <c r="X303"/>
  <c r="AP302"/>
  <c r="AC295"/>
  <c r="AL1611" s="1"/>
  <c r="Z295"/>
  <c r="AL1308" s="1"/>
  <c r="AA295"/>
  <c r="AL1409" s="1"/>
  <c r="B298" i="17"/>
  <c r="L298" s="1"/>
  <c r="A299"/>
  <c r="O297"/>
  <c r="P297" s="1"/>
  <c r="Y296" i="18" s="1"/>
  <c r="M298" i="17"/>
  <c r="C299"/>
  <c r="N304"/>
  <c r="D270" i="8"/>
  <c r="BK303" i="18" l="1"/>
  <c r="BD303"/>
  <c r="AW303"/>
  <c r="X304"/>
  <c r="AP303"/>
  <c r="AB296"/>
  <c r="AL1511" s="1"/>
  <c r="Z296"/>
  <c r="AL1309" s="1"/>
  <c r="AA296"/>
  <c r="AL1410" s="1"/>
  <c r="AC296"/>
  <c r="AL1612" s="1"/>
  <c r="B299" i="17"/>
  <c r="L299" s="1"/>
  <c r="A300"/>
  <c r="M299"/>
  <c r="C300"/>
  <c r="O298"/>
  <c r="P298" s="1"/>
  <c r="Y297" i="18" s="1"/>
  <c r="N305" i="17"/>
  <c r="D271" i="8"/>
  <c r="BK304" i="18" l="1"/>
  <c r="BD304"/>
  <c r="AW304"/>
  <c r="X306"/>
  <c r="AP304"/>
  <c r="AB297"/>
  <c r="AL1512" s="1"/>
  <c r="Z297"/>
  <c r="AL1310" s="1"/>
  <c r="AA297"/>
  <c r="AL1411" s="1"/>
  <c r="AC297"/>
  <c r="AL1613" s="1"/>
  <c r="M300" i="17"/>
  <c r="C301"/>
  <c r="B300"/>
  <c r="L300" s="1"/>
  <c r="A301"/>
  <c r="O299"/>
  <c r="P299" s="1"/>
  <c r="Y298" i="18" s="1"/>
  <c r="N306" i="17"/>
  <c r="D272" i="8"/>
  <c r="BD306" i="18" l="1"/>
  <c r="BK306"/>
  <c r="AW306"/>
  <c r="X307"/>
  <c r="AP306"/>
  <c r="O300" i="17"/>
  <c r="P300" s="1"/>
  <c r="Y299" i="18" s="1"/>
  <c r="Z299" s="1"/>
  <c r="AL1312" s="1"/>
  <c r="AB298"/>
  <c r="AL1513" s="1"/>
  <c r="Z298"/>
  <c r="AL1311" s="1"/>
  <c r="AA298"/>
  <c r="AL1412" s="1"/>
  <c r="AC298"/>
  <c r="AL1614" s="1"/>
  <c r="A302" i="17"/>
  <c r="B301"/>
  <c r="L301" s="1"/>
  <c r="M301"/>
  <c r="C302"/>
  <c r="N307"/>
  <c r="D273" i="8"/>
  <c r="BK307" i="18" l="1"/>
  <c r="BD307"/>
  <c r="AW307"/>
  <c r="X308"/>
  <c r="AP307"/>
  <c r="AC299"/>
  <c r="AL1615" s="1"/>
  <c r="AA299"/>
  <c r="AB299"/>
  <c r="AL1514" s="1"/>
  <c r="O301" i="17"/>
  <c r="P301" s="1"/>
  <c r="Y300" i="18" s="1"/>
  <c r="AB300" s="1"/>
  <c r="AL1515" s="1"/>
  <c r="C303" i="17"/>
  <c r="M302"/>
  <c r="A303"/>
  <c r="B302"/>
  <c r="L302" s="1"/>
  <c r="N308"/>
  <c r="D274" i="8"/>
  <c r="AL1413" i="18" l="1"/>
  <c r="BK308"/>
  <c r="AW308"/>
  <c r="BD308"/>
  <c r="X309"/>
  <c r="AP308"/>
  <c r="AC300"/>
  <c r="AL1616" s="1"/>
  <c r="Z300"/>
  <c r="AL1313" s="1"/>
  <c r="O302" i="17"/>
  <c r="P302" s="1"/>
  <c r="Y301" i="18" s="1"/>
  <c r="Z301" s="1"/>
  <c r="AL1314" s="1"/>
  <c r="AA300"/>
  <c r="AL1414" s="1"/>
  <c r="A304" i="17"/>
  <c r="B303"/>
  <c r="L303" s="1"/>
  <c r="C304"/>
  <c r="M303"/>
  <c r="N309"/>
  <c r="D275" i="8"/>
  <c r="BD309" i="18" l="1"/>
  <c r="BK309"/>
  <c r="AW309"/>
  <c r="X310"/>
  <c r="AP309"/>
  <c r="AB301"/>
  <c r="AL1516" s="1"/>
  <c r="AC301"/>
  <c r="AL1617" s="1"/>
  <c r="AA301"/>
  <c r="AL1415" s="1"/>
  <c r="O303" i="17"/>
  <c r="P303" s="1"/>
  <c r="Y302" i="18" s="1"/>
  <c r="C305" i="17"/>
  <c r="M304"/>
  <c r="B304"/>
  <c r="L304" s="1"/>
  <c r="A305"/>
  <c r="N310"/>
  <c r="D276" i="8"/>
  <c r="BD310" i="18" l="1"/>
  <c r="BK310"/>
  <c r="AW310"/>
  <c r="X311"/>
  <c r="AP310"/>
  <c r="O304" i="17"/>
  <c r="P304" s="1"/>
  <c r="Y303" i="18" s="1"/>
  <c r="AB303" s="1"/>
  <c r="AL1518" s="1"/>
  <c r="AB302"/>
  <c r="AL1517" s="1"/>
  <c r="Z302"/>
  <c r="AA302"/>
  <c r="AL1416" s="1"/>
  <c r="AC302"/>
  <c r="AL1618" s="1"/>
  <c r="M305" i="17"/>
  <c r="C306"/>
  <c r="B305"/>
  <c r="L305" s="1"/>
  <c r="A306"/>
  <c r="N311"/>
  <c r="D277" i="8"/>
  <c r="O305" i="17" l="1"/>
  <c r="P305" s="1"/>
  <c r="Y304" i="18" s="1"/>
  <c r="AB304" s="1"/>
  <c r="AL1519" s="1"/>
  <c r="AL1315"/>
  <c r="BK311"/>
  <c r="AW311"/>
  <c r="BD311"/>
  <c r="X312"/>
  <c r="AP311"/>
  <c r="AA303"/>
  <c r="AL1417" s="1"/>
  <c r="AC303"/>
  <c r="AL1619" s="1"/>
  <c r="Z303"/>
  <c r="AL1316" s="1"/>
  <c r="B306" i="17"/>
  <c r="L306" s="1"/>
  <c r="A307"/>
  <c r="M306"/>
  <c r="C307"/>
  <c r="N312"/>
  <c r="D278" i="8"/>
  <c r="AC304" i="18" l="1"/>
  <c r="AL1620" s="1"/>
  <c r="AA304"/>
  <c r="AL1418" s="1"/>
  <c r="Z304"/>
  <c r="AL1317" s="1"/>
  <c r="D85" a="1"/>
  <c r="D85" s="1"/>
  <c r="BK312"/>
  <c r="BD312"/>
  <c r="AW312"/>
  <c r="X313"/>
  <c r="AP312"/>
  <c r="M307" i="17"/>
  <c r="C308"/>
  <c r="A308"/>
  <c r="B307"/>
  <c r="L307" s="1"/>
  <c r="O306"/>
  <c r="P306" s="1"/>
  <c r="Y305" i="18" s="1"/>
  <c r="N313" i="17"/>
  <c r="D279" i="8"/>
  <c r="BK313" i="18" l="1"/>
  <c r="BD313"/>
  <c r="AW313"/>
  <c r="X314"/>
  <c r="AP313"/>
  <c r="O307" i="17"/>
  <c r="P307" s="1"/>
  <c r="Y306" i="18" s="1"/>
  <c r="Y407" s="1"/>
  <c r="Y406"/>
  <c r="AB305"/>
  <c r="AL1823" s="1"/>
  <c r="Z305"/>
  <c r="AL1621" s="1"/>
  <c r="AA305"/>
  <c r="AL1722" s="1"/>
  <c r="AC305"/>
  <c r="AL1924" s="1"/>
  <c r="C309" i="17"/>
  <c r="M308"/>
  <c r="A309"/>
  <c r="B308"/>
  <c r="L308" s="1"/>
  <c r="N314"/>
  <c r="D280" i="8"/>
  <c r="BK314" i="18" l="1"/>
  <c r="BD314"/>
  <c r="AW314"/>
  <c r="X315"/>
  <c r="AP314"/>
  <c r="AA306"/>
  <c r="AL1723" s="1"/>
  <c r="AB306"/>
  <c r="AL1824" s="1"/>
  <c r="AC306"/>
  <c r="AL1925" s="1"/>
  <c r="Z306"/>
  <c r="AL1622" s="1"/>
  <c r="O308" i="17"/>
  <c r="P308" s="1"/>
  <c r="Y307" i="18" s="1"/>
  <c r="Y408" s="1"/>
  <c r="AB406"/>
  <c r="Z406"/>
  <c r="AA406"/>
  <c r="AC406"/>
  <c r="AB407"/>
  <c r="Z407"/>
  <c r="AA407"/>
  <c r="AC407"/>
  <c r="B309" i="17"/>
  <c r="L309" s="1"/>
  <c r="A310"/>
  <c r="C310"/>
  <c r="M309"/>
  <c r="N315"/>
  <c r="D281" i="8"/>
  <c r="BK315" i="18" l="1"/>
  <c r="BD315"/>
  <c r="AW315"/>
  <c r="X316"/>
  <c r="AP315"/>
  <c r="AA307"/>
  <c r="AL1724" s="1"/>
  <c r="AB307"/>
  <c r="AL1825" s="1"/>
  <c r="AC307"/>
  <c r="AL1926" s="1"/>
  <c r="Z307"/>
  <c r="AL1623" s="1"/>
  <c r="AB408"/>
  <c r="Z408"/>
  <c r="AA408"/>
  <c r="AC408"/>
  <c r="A311" i="17"/>
  <c r="B310"/>
  <c r="L310" s="1"/>
  <c r="M310"/>
  <c r="C311"/>
  <c r="O309"/>
  <c r="P309" s="1"/>
  <c r="Y308" i="18" s="1"/>
  <c r="N316" i="17"/>
  <c r="D282" i="8"/>
  <c r="BK316" i="18" l="1"/>
  <c r="AW316"/>
  <c r="BD316"/>
  <c r="X317"/>
  <c r="AP316"/>
  <c r="O310" i="17"/>
  <c r="P310" s="1"/>
  <c r="Y309" i="18" s="1"/>
  <c r="Y410" s="1"/>
  <c r="Y409"/>
  <c r="AB308"/>
  <c r="AL1826" s="1"/>
  <c r="Z308"/>
  <c r="AL1624" s="1"/>
  <c r="AA308"/>
  <c r="AL1725" s="1"/>
  <c r="AC308"/>
  <c r="AL1927" s="1"/>
  <c r="C312" i="17"/>
  <c r="M311"/>
  <c r="B311"/>
  <c r="L311" s="1"/>
  <c r="A312"/>
  <c r="N317"/>
  <c r="D283" i="8"/>
  <c r="BD317" i="18" l="1"/>
  <c r="BK317"/>
  <c r="AW317"/>
  <c r="X318"/>
  <c r="AP317"/>
  <c r="AC309"/>
  <c r="AL1928" s="1"/>
  <c r="Z309"/>
  <c r="AL1625" s="1"/>
  <c r="AA309"/>
  <c r="AL1726" s="1"/>
  <c r="AB309"/>
  <c r="AL1827" s="1"/>
  <c r="AB409"/>
  <c r="Z409"/>
  <c r="AA409"/>
  <c r="AC409"/>
  <c r="AB410"/>
  <c r="Z410"/>
  <c r="AA410"/>
  <c r="AC410"/>
  <c r="B312" i="17"/>
  <c r="L312" s="1"/>
  <c r="A313"/>
  <c r="O311"/>
  <c r="P311" s="1"/>
  <c r="Y310" i="18" s="1"/>
  <c r="M312" i="17"/>
  <c r="C313"/>
  <c r="N318"/>
  <c r="D284" i="8"/>
  <c r="BK318" i="18" l="1"/>
  <c r="BD318"/>
  <c r="AW318"/>
  <c r="X319"/>
  <c r="AP318"/>
  <c r="Y411"/>
  <c r="AB310"/>
  <c r="AL1828" s="1"/>
  <c r="Z310"/>
  <c r="AL1626" s="1"/>
  <c r="AA310"/>
  <c r="AL1727" s="1"/>
  <c r="AC310"/>
  <c r="AL1929" s="1"/>
  <c r="A314" i="17"/>
  <c r="B313"/>
  <c r="L313" s="1"/>
  <c r="M313"/>
  <c r="C314"/>
  <c r="O312"/>
  <c r="P312" s="1"/>
  <c r="Y311" i="18" s="1"/>
  <c r="N319" i="17"/>
  <c r="D285" i="8"/>
  <c r="BK319" i="18" l="1"/>
  <c r="AW319"/>
  <c r="BD319"/>
  <c r="X320"/>
  <c r="AP319"/>
  <c r="O313" i="17"/>
  <c r="P313" s="1"/>
  <c r="Y312" i="18" s="1"/>
  <c r="AB312" s="1"/>
  <c r="AL1830" s="1"/>
  <c r="Y412"/>
  <c r="AB311"/>
  <c r="AL1829" s="1"/>
  <c r="Z311"/>
  <c r="AL1627" s="1"/>
  <c r="AA311"/>
  <c r="AL1728" s="1"/>
  <c r="AC311"/>
  <c r="AL1930" s="1"/>
  <c r="AB411"/>
  <c r="Z411"/>
  <c r="AA411"/>
  <c r="AC411"/>
  <c r="C315" i="17"/>
  <c r="M314"/>
  <c r="B314"/>
  <c r="L314" s="1"/>
  <c r="A315"/>
  <c r="N320"/>
  <c r="D286" i="8"/>
  <c r="BK320" i="18" l="1"/>
  <c r="BD320"/>
  <c r="AW320"/>
  <c r="X321"/>
  <c r="AP320"/>
  <c r="Y413"/>
  <c r="Z413" s="1"/>
  <c r="AC312"/>
  <c r="AL1931" s="1"/>
  <c r="Z312"/>
  <c r="AL1628" s="1"/>
  <c r="AA312"/>
  <c r="AL1729" s="1"/>
  <c r="AB412"/>
  <c r="Z412"/>
  <c r="AA412"/>
  <c r="AC412"/>
  <c r="A316" i="17"/>
  <c r="B315"/>
  <c r="L315" s="1"/>
  <c r="O314"/>
  <c r="P314" s="1"/>
  <c r="Y313" i="18" s="1"/>
  <c r="M315" i="17"/>
  <c r="C316"/>
  <c r="N321"/>
  <c r="D287" i="8"/>
  <c r="AB413" i="18" l="1"/>
  <c r="BK321"/>
  <c r="BD321"/>
  <c r="AW321"/>
  <c r="AA413"/>
  <c r="X322"/>
  <c r="AP321"/>
  <c r="AC413"/>
  <c r="Y414"/>
  <c r="AB313"/>
  <c r="AL1831" s="1"/>
  <c r="Z313"/>
  <c r="AL1629" s="1"/>
  <c r="AA313"/>
  <c r="AL1730" s="1"/>
  <c r="AC313"/>
  <c r="AL1932" s="1"/>
  <c r="O315" i="17"/>
  <c r="P315" s="1"/>
  <c r="Y314" i="18" s="1"/>
  <c r="C317" i="17"/>
  <c r="M316"/>
  <c r="A317"/>
  <c r="B316"/>
  <c r="L316" s="1"/>
  <c r="N322"/>
  <c r="D288" i="8"/>
  <c r="BD322" i="18" l="1"/>
  <c r="BK322"/>
  <c r="AW322"/>
  <c r="X323"/>
  <c r="AP322"/>
  <c r="O316" i="17"/>
  <c r="P316" s="1"/>
  <c r="Y315" i="18" s="1"/>
  <c r="Y416" s="1"/>
  <c r="Y415"/>
  <c r="AB314"/>
  <c r="AL1832" s="1"/>
  <c r="Z314"/>
  <c r="AL1630" s="1"/>
  <c r="AA314"/>
  <c r="AL1731" s="1"/>
  <c r="AC314"/>
  <c r="AL1933" s="1"/>
  <c r="AB414"/>
  <c r="Z414"/>
  <c r="AA414"/>
  <c r="AC414"/>
  <c r="B317" i="17"/>
  <c r="L317" s="1"/>
  <c r="A318"/>
  <c r="C318"/>
  <c r="M317"/>
  <c r="N323"/>
  <c r="D289" i="8"/>
  <c r="BK323" i="18" l="1"/>
  <c r="BD323"/>
  <c r="AW323"/>
  <c r="X324"/>
  <c r="AP323"/>
  <c r="AC315"/>
  <c r="AL1934" s="1"/>
  <c r="Z315"/>
  <c r="AL1631" s="1"/>
  <c r="AA315"/>
  <c r="AL1732" s="1"/>
  <c r="AB315"/>
  <c r="AL1833" s="1"/>
  <c r="AB415"/>
  <c r="Z415"/>
  <c r="AA415"/>
  <c r="AC415"/>
  <c r="AB416"/>
  <c r="Z416"/>
  <c r="AA416"/>
  <c r="AC416"/>
  <c r="A319" i="17"/>
  <c r="B318"/>
  <c r="L318" s="1"/>
  <c r="M318"/>
  <c r="C319"/>
  <c r="O317"/>
  <c r="P317" s="1"/>
  <c r="Y316" i="18" s="1"/>
  <c r="N324" i="17"/>
  <c r="D290" i="8"/>
  <c r="BK324" i="18" l="1"/>
  <c r="AW324"/>
  <c r="BD324"/>
  <c r="X325"/>
  <c r="AP324"/>
  <c r="O318" i="17"/>
  <c r="P318" s="1"/>
  <c r="Y317" i="18" s="1"/>
  <c r="Y418" s="1"/>
  <c r="Y417"/>
  <c r="AB316"/>
  <c r="AL1834" s="1"/>
  <c r="Z316"/>
  <c r="AL1632" s="1"/>
  <c r="AA316"/>
  <c r="AL1733" s="1"/>
  <c r="AC316"/>
  <c r="AL1935" s="1"/>
  <c r="C320" i="17"/>
  <c r="M319"/>
  <c r="B319"/>
  <c r="L319" s="1"/>
  <c r="A320"/>
  <c r="N325"/>
  <c r="D291" i="8"/>
  <c r="BD325" i="18" l="1"/>
  <c r="BK325"/>
  <c r="AW325"/>
  <c r="X326"/>
  <c r="AP325"/>
  <c r="AC317"/>
  <c r="AL1936" s="1"/>
  <c r="Z317"/>
  <c r="AL1633" s="1"/>
  <c r="AA317"/>
  <c r="AL1734" s="1"/>
  <c r="AB317"/>
  <c r="AL1835" s="1"/>
  <c r="O319" i="17"/>
  <c r="P319" s="1"/>
  <c r="Y318" i="18" s="1"/>
  <c r="Y419" s="1"/>
  <c r="AB417"/>
  <c r="Z417"/>
  <c r="AA417"/>
  <c r="AC417"/>
  <c r="AB418"/>
  <c r="Z418"/>
  <c r="AA418"/>
  <c r="AC418"/>
  <c r="B320" i="17"/>
  <c r="L320" s="1"/>
  <c r="A321"/>
  <c r="M320"/>
  <c r="C321"/>
  <c r="N326"/>
  <c r="D292" i="8"/>
  <c r="BK326" i="18" l="1"/>
  <c r="BD326"/>
  <c r="AW326"/>
  <c r="X327"/>
  <c r="AP326"/>
  <c r="AA318"/>
  <c r="AL1735" s="1"/>
  <c r="AB318"/>
  <c r="AL1836" s="1"/>
  <c r="AC318"/>
  <c r="AL1937" s="1"/>
  <c r="Z318"/>
  <c r="AL1634" s="1"/>
  <c r="AB419"/>
  <c r="Z419"/>
  <c r="AA419"/>
  <c r="AC419"/>
  <c r="M321" i="17"/>
  <c r="C322"/>
  <c r="A322"/>
  <c r="B321"/>
  <c r="L321" s="1"/>
  <c r="O320"/>
  <c r="P320" s="1"/>
  <c r="Y319" i="18" s="1"/>
  <c r="N327" i="17"/>
  <c r="D293" i="8"/>
  <c r="BK327" i="18" l="1"/>
  <c r="AW327"/>
  <c r="BD327"/>
  <c r="X328"/>
  <c r="AP327"/>
  <c r="O321" i="17"/>
  <c r="P321" s="1"/>
  <c r="Y320" i="18" s="1"/>
  <c r="Y421" s="1"/>
  <c r="Y420"/>
  <c r="AB319"/>
  <c r="AL1837" s="1"/>
  <c r="Z319"/>
  <c r="AL1635" s="1"/>
  <c r="AA319"/>
  <c r="AL1736" s="1"/>
  <c r="AC319"/>
  <c r="AL1938" s="1"/>
  <c r="C323" i="17"/>
  <c r="M322"/>
  <c r="A323"/>
  <c r="B322"/>
  <c r="L322" s="1"/>
  <c r="N328"/>
  <c r="D294" i="8"/>
  <c r="BK328" i="18" l="1"/>
  <c r="AW328"/>
  <c r="BD328"/>
  <c r="X329"/>
  <c r="AP328"/>
  <c r="AC320"/>
  <c r="AL1939" s="1"/>
  <c r="AA320"/>
  <c r="AL1737" s="1"/>
  <c r="AB320"/>
  <c r="AL1838" s="1"/>
  <c r="Z320"/>
  <c r="AL1636" s="1"/>
  <c r="O322" i="17"/>
  <c r="P322" s="1"/>
  <c r="Y321" i="18" s="1"/>
  <c r="Y422" s="1"/>
  <c r="AB420"/>
  <c r="Z420"/>
  <c r="AA420"/>
  <c r="AC420"/>
  <c r="AB421"/>
  <c r="Z421"/>
  <c r="AA421"/>
  <c r="AC421"/>
  <c r="B323" i="17"/>
  <c r="L323" s="1"/>
  <c r="A324"/>
  <c r="C324"/>
  <c r="M323"/>
  <c r="N329"/>
  <c r="D295" i="8"/>
  <c r="BK329" i="18" l="1"/>
  <c r="BD329"/>
  <c r="AW329"/>
  <c r="X330"/>
  <c r="AP329"/>
  <c r="AA321"/>
  <c r="AL1738" s="1"/>
  <c r="AC321"/>
  <c r="AL1940" s="1"/>
  <c r="AB321"/>
  <c r="AL1839" s="1"/>
  <c r="Z321"/>
  <c r="AL1637" s="1"/>
  <c r="O323" i="17"/>
  <c r="P323" s="1"/>
  <c r="Y322" i="18" s="1"/>
  <c r="Y423" s="1"/>
  <c r="AB422"/>
  <c r="Z422"/>
  <c r="AA422"/>
  <c r="AC422"/>
  <c r="M324" i="17"/>
  <c r="C325"/>
  <c r="A325"/>
  <c r="B324"/>
  <c r="L324" s="1"/>
  <c r="N330"/>
  <c r="D296" i="8"/>
  <c r="BK330" i="18" l="1"/>
  <c r="BD330"/>
  <c r="AW330"/>
  <c r="X331"/>
  <c r="AP330"/>
  <c r="AA322"/>
  <c r="AL1739" s="1"/>
  <c r="AB322"/>
  <c r="AL1840" s="1"/>
  <c r="O324" i="17"/>
  <c r="P324" s="1"/>
  <c r="Y323" i="18" s="1"/>
  <c r="Y424" s="1"/>
  <c r="AC322"/>
  <c r="AL1941" s="1"/>
  <c r="Z322"/>
  <c r="AL1638" s="1"/>
  <c r="AB423"/>
  <c r="Z423"/>
  <c r="AA423"/>
  <c r="AC423"/>
  <c r="C326" i="17"/>
  <c r="M325"/>
  <c r="B325"/>
  <c r="L325" s="1"/>
  <c r="A326"/>
  <c r="N331"/>
  <c r="D297" i="8"/>
  <c r="BK331" i="18" l="1"/>
  <c r="BD331"/>
  <c r="AW331"/>
  <c r="X332"/>
  <c r="AP331"/>
  <c r="AA323"/>
  <c r="AL1740" s="1"/>
  <c r="AB323"/>
  <c r="AL1841" s="1"/>
  <c r="AC323"/>
  <c r="AL1942" s="1"/>
  <c r="Z323"/>
  <c r="AL1639" s="1"/>
  <c r="AB424"/>
  <c r="Z424"/>
  <c r="AA424"/>
  <c r="AC424"/>
  <c r="B326" i="17"/>
  <c r="L326" s="1"/>
  <c r="A327"/>
  <c r="O325"/>
  <c r="P325" s="1"/>
  <c r="Y324" i="18" s="1"/>
  <c r="M326" i="17"/>
  <c r="C327"/>
  <c r="N332"/>
  <c r="D298" i="8"/>
  <c r="BD332" i="18" l="1"/>
  <c r="AW332"/>
  <c r="BK332"/>
  <c r="X333"/>
  <c r="AP332"/>
  <c r="Y425"/>
  <c r="AB324"/>
  <c r="AL1842" s="1"/>
  <c r="Z324"/>
  <c r="AL1640" s="1"/>
  <c r="AA324"/>
  <c r="AL1741" s="1"/>
  <c r="AC324"/>
  <c r="AL1943" s="1"/>
  <c r="B327" i="17"/>
  <c r="L327" s="1"/>
  <c r="A328"/>
  <c r="C328"/>
  <c r="M327"/>
  <c r="O326"/>
  <c r="P326" s="1"/>
  <c r="Y325" i="18" s="1"/>
  <c r="N333" i="17"/>
  <c r="D299" i="8"/>
  <c r="BD333" i="18" l="1"/>
  <c r="BK333"/>
  <c r="AW333"/>
  <c r="X334"/>
  <c r="AP333"/>
  <c r="Y426"/>
  <c r="AB325"/>
  <c r="AL1843" s="1"/>
  <c r="Z325"/>
  <c r="AL1641" s="1"/>
  <c r="AA325"/>
  <c r="AL1742" s="1"/>
  <c r="AC325"/>
  <c r="AL1944" s="1"/>
  <c r="AB425"/>
  <c r="Z425"/>
  <c r="AA425"/>
  <c r="AC425"/>
  <c r="B328" i="17"/>
  <c r="L328" s="1"/>
  <c r="A329"/>
  <c r="M328"/>
  <c r="C329"/>
  <c r="O327"/>
  <c r="P327" s="1"/>
  <c r="Y326" i="18" s="1"/>
  <c r="N334" i="17"/>
  <c r="D300" i="8"/>
  <c r="BD334" i="18" l="1"/>
  <c r="BK334"/>
  <c r="AW334"/>
  <c r="X335"/>
  <c r="AP334"/>
  <c r="Y427"/>
  <c r="AB326"/>
  <c r="AL1844" s="1"/>
  <c r="Z326"/>
  <c r="AL1642" s="1"/>
  <c r="AA326"/>
  <c r="AL1743" s="1"/>
  <c r="AC326"/>
  <c r="AL1945" s="1"/>
  <c r="AB426"/>
  <c r="Z426"/>
  <c r="AA426"/>
  <c r="AC426"/>
  <c r="M329" i="17"/>
  <c r="C330"/>
  <c r="B329"/>
  <c r="L329" s="1"/>
  <c r="A330"/>
  <c r="O328"/>
  <c r="P328" s="1"/>
  <c r="Y327" i="18" s="1"/>
  <c r="N335" i="17"/>
  <c r="D301" i="8"/>
  <c r="BK335" i="18" l="1"/>
  <c r="AW335"/>
  <c r="BD335"/>
  <c r="X336"/>
  <c r="AP335"/>
  <c r="O329" i="17"/>
  <c r="P329" s="1"/>
  <c r="Y328" i="18" s="1"/>
  <c r="AB328" s="1"/>
  <c r="AL1846" s="1"/>
  <c r="Y428"/>
  <c r="AB327"/>
  <c r="AL1845" s="1"/>
  <c r="Z327"/>
  <c r="AL1643" s="1"/>
  <c r="AA327"/>
  <c r="AL1744" s="1"/>
  <c r="AC327"/>
  <c r="AL1946" s="1"/>
  <c r="AB427"/>
  <c r="Z427"/>
  <c r="AA427"/>
  <c r="AC427"/>
  <c r="A331" i="17"/>
  <c r="B330"/>
  <c r="L330" s="1"/>
  <c r="C331"/>
  <c r="M330"/>
  <c r="N336"/>
  <c r="D302" i="8"/>
  <c r="Y429" i="18" l="1"/>
  <c r="Z429" s="1"/>
  <c r="BK336"/>
  <c r="AW336"/>
  <c r="BD336"/>
  <c r="X337"/>
  <c r="AP336"/>
  <c r="AC328"/>
  <c r="AL1947" s="1"/>
  <c r="Z328"/>
  <c r="AL1644" s="1"/>
  <c r="O330" i="17"/>
  <c r="P330" s="1"/>
  <c r="Y329" i="18" s="1"/>
  <c r="AB329" s="1"/>
  <c r="AL1847" s="1"/>
  <c r="AA328"/>
  <c r="AL1745" s="1"/>
  <c r="AB428"/>
  <c r="Z428"/>
  <c r="AA428"/>
  <c r="AC428"/>
  <c r="C332" i="17"/>
  <c r="M331"/>
  <c r="A332"/>
  <c r="B331"/>
  <c r="L331" s="1"/>
  <c r="N337"/>
  <c r="D303" i="8"/>
  <c r="AA429" i="18" l="1"/>
  <c r="AB429"/>
  <c r="AC429"/>
  <c r="BK337"/>
  <c r="BD337"/>
  <c r="AW337"/>
  <c r="X338"/>
  <c r="AP337"/>
  <c r="Y430"/>
  <c r="AB430" s="1"/>
  <c r="AC329"/>
  <c r="AL1948" s="1"/>
  <c r="Z329"/>
  <c r="AL1645" s="1"/>
  <c r="O331" i="17"/>
  <c r="P331" s="1"/>
  <c r="Y330" i="18" s="1"/>
  <c r="AB330" s="1"/>
  <c r="AL1848" s="1"/>
  <c r="AA329"/>
  <c r="AL1746" s="1"/>
  <c r="A333" i="17"/>
  <c r="B332"/>
  <c r="L332" s="1"/>
  <c r="C333"/>
  <c r="M332"/>
  <c r="N338"/>
  <c r="D304" i="8"/>
  <c r="BD338" i="18" l="1"/>
  <c r="BK338"/>
  <c r="AW338"/>
  <c r="X339"/>
  <c r="AP338"/>
  <c r="AA430"/>
  <c r="Y431"/>
  <c r="Z431" s="1"/>
  <c r="AC430"/>
  <c r="Z430"/>
  <c r="AC330"/>
  <c r="AL1949" s="1"/>
  <c r="Z330"/>
  <c r="AL1646" s="1"/>
  <c r="AA330"/>
  <c r="AL1747" s="1"/>
  <c r="O332" i="17"/>
  <c r="P332" s="1"/>
  <c r="Y331" i="18" s="1"/>
  <c r="M333" i="17"/>
  <c r="C334"/>
  <c r="B333"/>
  <c r="L333" s="1"/>
  <c r="A334"/>
  <c r="N339"/>
  <c r="D305" i="8"/>
  <c r="AB431" i="18" l="1"/>
  <c r="O333" i="17"/>
  <c r="P333" s="1"/>
  <c r="Y332" i="18" s="1"/>
  <c r="AB332" s="1"/>
  <c r="AL1850" s="1"/>
  <c r="BK339"/>
  <c r="BD339"/>
  <c r="AW339"/>
  <c r="X340"/>
  <c r="AP339"/>
  <c r="AA431"/>
  <c r="AC431"/>
  <c r="Y432"/>
  <c r="AB331"/>
  <c r="AL1849" s="1"/>
  <c r="Z331"/>
  <c r="AL1647" s="1"/>
  <c r="AA331"/>
  <c r="AL1748" s="1"/>
  <c r="AC331"/>
  <c r="AL1950" s="1"/>
  <c r="B334" i="17"/>
  <c r="L334" s="1"/>
  <c r="A335"/>
  <c r="M334"/>
  <c r="C335"/>
  <c r="N340"/>
  <c r="D306" i="8"/>
  <c r="Z332" i="18" l="1"/>
  <c r="AL1648" s="1"/>
  <c r="Y433"/>
  <c r="AC433" s="1"/>
  <c r="AC332"/>
  <c r="AL1951" s="1"/>
  <c r="AA332"/>
  <c r="AL1749" s="1"/>
  <c r="BK340"/>
  <c r="BD340"/>
  <c r="AW340"/>
  <c r="X341"/>
  <c r="AP340"/>
  <c r="AB432"/>
  <c r="Z432"/>
  <c r="AA432"/>
  <c r="AC432"/>
  <c r="M335" i="17"/>
  <c r="C336"/>
  <c r="B335"/>
  <c r="L335" s="1"/>
  <c r="A336"/>
  <c r="O334"/>
  <c r="P334" s="1"/>
  <c r="Y333" i="18" s="1"/>
  <c r="N341" i="17"/>
  <c r="D307" i="8"/>
  <c r="AA433" i="18" l="1"/>
  <c r="AB433"/>
  <c r="Z433"/>
  <c r="BD341"/>
  <c r="BK341"/>
  <c r="AW341"/>
  <c r="X342"/>
  <c r="AP341"/>
  <c r="O335" i="17"/>
  <c r="P335" s="1"/>
  <c r="Y334" i="18" s="1"/>
  <c r="AB334" s="1"/>
  <c r="AL1852" s="1"/>
  <c r="Y434"/>
  <c r="AB333"/>
  <c r="AL1851" s="1"/>
  <c r="Z333"/>
  <c r="AL1649" s="1"/>
  <c r="AA333"/>
  <c r="AL1750" s="1"/>
  <c r="AC333"/>
  <c r="AL1952" s="1"/>
  <c r="A337" i="17"/>
  <c r="B336"/>
  <c r="L336" s="1"/>
  <c r="M336"/>
  <c r="C337"/>
  <c r="N342"/>
  <c r="D308" i="8"/>
  <c r="Y435" i="18" l="1"/>
  <c r="Z435" s="1"/>
  <c r="BD342"/>
  <c r="BK342"/>
  <c r="AW342"/>
  <c r="X343"/>
  <c r="AP342"/>
  <c r="AC334"/>
  <c r="AL1953" s="1"/>
  <c r="Z334"/>
  <c r="AL1650" s="1"/>
  <c r="AA334"/>
  <c r="AL1751" s="1"/>
  <c r="O336" i="17"/>
  <c r="P336" s="1"/>
  <c r="Y335" i="18" s="1"/>
  <c r="Y436" s="1"/>
  <c r="AB434"/>
  <c r="Z434"/>
  <c r="AA434"/>
  <c r="AC434"/>
  <c r="C338" i="17"/>
  <c r="M337"/>
  <c r="B337"/>
  <c r="L337" s="1"/>
  <c r="A338"/>
  <c r="N343"/>
  <c r="D309" i="8"/>
  <c r="AC435" i="18" l="1"/>
  <c r="AB435"/>
  <c r="AA435"/>
  <c r="BK343"/>
  <c r="AW343"/>
  <c r="BD343"/>
  <c r="X344"/>
  <c r="AP343"/>
  <c r="AA335"/>
  <c r="AL1752" s="1"/>
  <c r="AB335"/>
  <c r="AL1853" s="1"/>
  <c r="AC335"/>
  <c r="AL1954" s="1"/>
  <c r="Z335"/>
  <c r="AL1651" s="1"/>
  <c r="AB436"/>
  <c r="Z436"/>
  <c r="AA436"/>
  <c r="AC436"/>
  <c r="B338" i="17"/>
  <c r="L338" s="1"/>
  <c r="A339"/>
  <c r="O337"/>
  <c r="P337" s="1"/>
  <c r="Y336" i="18" s="1"/>
  <c r="C339" i="17"/>
  <c r="M338"/>
  <c r="N344"/>
  <c r="D310" i="8"/>
  <c r="BK344" i="18" l="1"/>
  <c r="AW344"/>
  <c r="BD344"/>
  <c r="X345"/>
  <c r="AP344"/>
  <c r="O338" i="17"/>
  <c r="P338" s="1"/>
  <c r="Y337" i="18" s="1"/>
  <c r="AB337" s="1"/>
  <c r="AL1855" s="1"/>
  <c r="Y437"/>
  <c r="AB336"/>
  <c r="AL1854" s="1"/>
  <c r="Z336"/>
  <c r="AL1652" s="1"/>
  <c r="AA336"/>
  <c r="AL1753" s="1"/>
  <c r="AC336"/>
  <c r="AL1955" s="1"/>
  <c r="M339" i="17"/>
  <c r="C340"/>
  <c r="B339"/>
  <c r="L339" s="1"/>
  <c r="A340"/>
  <c r="N345"/>
  <c r="D311" i="8"/>
  <c r="O339" i="17" l="1"/>
  <c r="P339" s="1"/>
  <c r="Y338" i="18" s="1"/>
  <c r="Z338" s="1"/>
  <c r="AL1654" s="1"/>
  <c r="Y438"/>
  <c r="AA438" s="1"/>
  <c r="BK345"/>
  <c r="BD345"/>
  <c r="AW345"/>
  <c r="X346"/>
  <c r="AP345"/>
  <c r="AC337"/>
  <c r="AL1956" s="1"/>
  <c r="Z337"/>
  <c r="AL1653" s="1"/>
  <c r="AA337"/>
  <c r="AL1754" s="1"/>
  <c r="AB437"/>
  <c r="Z437"/>
  <c r="AA437"/>
  <c r="AC437"/>
  <c r="B340" i="17"/>
  <c r="L340" s="1"/>
  <c r="A341"/>
  <c r="M340"/>
  <c r="C341"/>
  <c r="N346"/>
  <c r="D312" i="8"/>
  <c r="Z438" i="18" l="1"/>
  <c r="AB438"/>
  <c r="AC438"/>
  <c r="AC338"/>
  <c r="AL1957" s="1"/>
  <c r="AA338"/>
  <c r="AL1755" s="1"/>
  <c r="AB338"/>
  <c r="AL1856" s="1"/>
  <c r="Y439"/>
  <c r="Z439" s="1"/>
  <c r="BK346"/>
  <c r="BD346"/>
  <c r="AW346"/>
  <c r="X347"/>
  <c r="AP346"/>
  <c r="M341" i="17"/>
  <c r="C342"/>
  <c r="B341"/>
  <c r="L341" s="1"/>
  <c r="A342"/>
  <c r="O340"/>
  <c r="P340" s="1"/>
  <c r="Y339" i="18" s="1"/>
  <c r="N347" i="17"/>
  <c r="D313" i="8"/>
  <c r="AC439" i="18" l="1"/>
  <c r="AA439"/>
  <c r="AB439"/>
  <c r="BK347"/>
  <c r="BD347"/>
  <c r="AW347"/>
  <c r="X348"/>
  <c r="AP347"/>
  <c r="O341" i="17"/>
  <c r="P341" s="1"/>
  <c r="Y340" i="18" s="1"/>
  <c r="AB340" s="1"/>
  <c r="AL1858" s="1"/>
  <c r="Y440"/>
  <c r="AB339"/>
  <c r="AL1857" s="1"/>
  <c r="Z339"/>
  <c r="AL1655" s="1"/>
  <c r="AA339"/>
  <c r="AL1756" s="1"/>
  <c r="AC339"/>
  <c r="AL1958" s="1"/>
  <c r="B342" i="17"/>
  <c r="L342" s="1"/>
  <c r="A343"/>
  <c r="M342"/>
  <c r="C343"/>
  <c r="N348"/>
  <c r="D314" i="8"/>
  <c r="Y441" i="18" l="1"/>
  <c r="AB441" s="1"/>
  <c r="BK348"/>
  <c r="BD348"/>
  <c r="AW348"/>
  <c r="X349"/>
  <c r="AP348"/>
  <c r="AC340"/>
  <c r="AL1959" s="1"/>
  <c r="Z340"/>
  <c r="AL1656" s="1"/>
  <c r="AA340"/>
  <c r="AL1757" s="1"/>
  <c r="O342" i="17"/>
  <c r="P342" s="1"/>
  <c r="Y341" i="18" s="1"/>
  <c r="Y442" s="1"/>
  <c r="AB440"/>
  <c r="Z440"/>
  <c r="AA440"/>
  <c r="AC440"/>
  <c r="M343" i="17"/>
  <c r="C344"/>
  <c r="B343"/>
  <c r="L343" s="1"/>
  <c r="A344"/>
  <c r="N349"/>
  <c r="D315" i="8"/>
  <c r="O343" i="17" l="1"/>
  <c r="P343" s="1"/>
  <c r="Y342" i="18" s="1"/>
  <c r="Y443" s="1"/>
  <c r="Z441"/>
  <c r="AC441"/>
  <c r="AA441"/>
  <c r="BD349"/>
  <c r="BK349"/>
  <c r="AW349"/>
  <c r="X350"/>
  <c r="AP349"/>
  <c r="AC341"/>
  <c r="AL1960" s="1"/>
  <c r="AA341"/>
  <c r="AL1758" s="1"/>
  <c r="Z341"/>
  <c r="AL1657" s="1"/>
  <c r="AB341"/>
  <c r="AL1859" s="1"/>
  <c r="AB442"/>
  <c r="Z442"/>
  <c r="AA442"/>
  <c r="AC442"/>
  <c r="B344" i="17"/>
  <c r="L344" s="1"/>
  <c r="A345"/>
  <c r="M344"/>
  <c r="C345"/>
  <c r="N350"/>
  <c r="D316" i="8"/>
  <c r="AA342" i="18" l="1"/>
  <c r="AL1759" s="1"/>
  <c r="AC342"/>
  <c r="AL1961" s="1"/>
  <c r="Z342"/>
  <c r="AL1658" s="1"/>
  <c r="AB342"/>
  <c r="AL1860" s="1"/>
  <c r="BD350"/>
  <c r="BK350"/>
  <c r="AW350"/>
  <c r="X351"/>
  <c r="AP350"/>
  <c r="AB443"/>
  <c r="Z443"/>
  <c r="AA443"/>
  <c r="AC443"/>
  <c r="M345" i="17"/>
  <c r="C346"/>
  <c r="A346"/>
  <c r="B345"/>
  <c r="L345" s="1"/>
  <c r="O344"/>
  <c r="P344" s="1"/>
  <c r="Y343" i="18" s="1"/>
  <c r="N351" i="17"/>
  <c r="D317" i="8"/>
  <c r="BK351" i="18" l="1"/>
  <c r="AW351"/>
  <c r="BD351"/>
  <c r="X352"/>
  <c r="AP351"/>
  <c r="O345" i="17"/>
  <c r="P345" s="1"/>
  <c r="Y344" i="18" s="1"/>
  <c r="AB344" s="1"/>
  <c r="AL1862" s="1"/>
  <c r="Y444"/>
  <c r="AB343"/>
  <c r="AL1861" s="1"/>
  <c r="Z343"/>
  <c r="AL1659" s="1"/>
  <c r="AA343"/>
  <c r="AL1760" s="1"/>
  <c r="AC343"/>
  <c r="AL1962" s="1"/>
  <c r="C347" i="17"/>
  <c r="M346"/>
  <c r="B346"/>
  <c r="L346" s="1"/>
  <c r="A347"/>
  <c r="N352"/>
  <c r="D318" i="8"/>
  <c r="Y445" i="18" l="1"/>
  <c r="AB445" s="1"/>
  <c r="BK352"/>
  <c r="AW352"/>
  <c r="BD352"/>
  <c r="X353"/>
  <c r="AP352"/>
  <c r="AC344"/>
  <c r="AL1963" s="1"/>
  <c r="Z344"/>
  <c r="AL1660" s="1"/>
  <c r="AA344"/>
  <c r="AL1761" s="1"/>
  <c r="AB444"/>
  <c r="Z444"/>
  <c r="AA444"/>
  <c r="AC444"/>
  <c r="B347" i="17"/>
  <c r="L347" s="1"/>
  <c r="A348"/>
  <c r="O346"/>
  <c r="P346" s="1"/>
  <c r="Y345" i="18" s="1"/>
  <c r="M347" i="17"/>
  <c r="C348"/>
  <c r="N353"/>
  <c r="D319" i="8"/>
  <c r="AA445" i="18" l="1"/>
  <c r="AC445"/>
  <c r="Z445"/>
  <c r="BK353"/>
  <c r="BD353"/>
  <c r="AW353"/>
  <c r="X354"/>
  <c r="AP353"/>
  <c r="Y446"/>
  <c r="AB345"/>
  <c r="AL1863" s="1"/>
  <c r="Z345"/>
  <c r="AL1661" s="1"/>
  <c r="AA345"/>
  <c r="AL1762" s="1"/>
  <c r="AC345"/>
  <c r="AL1964" s="1"/>
  <c r="A349" i="17"/>
  <c r="B348"/>
  <c r="L348" s="1"/>
  <c r="M348"/>
  <c r="C349"/>
  <c r="O347"/>
  <c r="P347" s="1"/>
  <c r="Y346" i="18" s="1"/>
  <c r="N354" i="17"/>
  <c r="D320" i="8"/>
  <c r="BD354" i="18" l="1"/>
  <c r="BK354"/>
  <c r="AW354"/>
  <c r="X355"/>
  <c r="AP354"/>
  <c r="O348" i="17"/>
  <c r="P348" s="1"/>
  <c r="Y347" i="18" s="1"/>
  <c r="AB347" s="1"/>
  <c r="AL1865" s="1"/>
  <c r="Y447"/>
  <c r="AB346"/>
  <c r="AL1864" s="1"/>
  <c r="Z346"/>
  <c r="AL1662" s="1"/>
  <c r="AA346"/>
  <c r="AL1763" s="1"/>
  <c r="AC346"/>
  <c r="AL1965" s="1"/>
  <c r="AB446"/>
  <c r="Z446"/>
  <c r="AA446"/>
  <c r="AC446"/>
  <c r="C350" i="17"/>
  <c r="M349"/>
  <c r="B349"/>
  <c r="L349" s="1"/>
  <c r="A350"/>
  <c r="N355"/>
  <c r="D321" i="8"/>
  <c r="Y448" i="18" l="1"/>
  <c r="AC448" s="1"/>
  <c r="BK355"/>
  <c r="BD355"/>
  <c r="AW355"/>
  <c r="X356"/>
  <c r="AP355"/>
  <c r="AC347"/>
  <c r="AL1966" s="1"/>
  <c r="Z347"/>
  <c r="AL1663" s="1"/>
  <c r="AA347"/>
  <c r="AL1764" s="1"/>
  <c r="O349" i="17"/>
  <c r="P349" s="1"/>
  <c r="Y348" i="18" s="1"/>
  <c r="Y449" s="1"/>
  <c r="AB447"/>
  <c r="Z447"/>
  <c r="AA447"/>
  <c r="AC447"/>
  <c r="A351" i="17"/>
  <c r="B350"/>
  <c r="L350" s="1"/>
  <c r="M350"/>
  <c r="C351"/>
  <c r="N356"/>
  <c r="D322" i="8"/>
  <c r="AA448" i="18" l="1"/>
  <c r="AB448"/>
  <c r="Z448"/>
  <c r="BK356"/>
  <c r="BD356"/>
  <c r="AW356"/>
  <c r="X357"/>
  <c r="AP356"/>
  <c r="AA348"/>
  <c r="AL1765" s="1"/>
  <c r="AB348"/>
  <c r="AL1866" s="1"/>
  <c r="O350" i="17"/>
  <c r="P350" s="1"/>
  <c r="Y349" i="18" s="1"/>
  <c r="Y450" s="1"/>
  <c r="AC348"/>
  <c r="AL1967" s="1"/>
  <c r="Z348"/>
  <c r="AL1664" s="1"/>
  <c r="AB449"/>
  <c r="Z449"/>
  <c r="AA449"/>
  <c r="AC449"/>
  <c r="C352" i="17"/>
  <c r="M351"/>
  <c r="A352"/>
  <c r="B351"/>
  <c r="L351" s="1"/>
  <c r="N357"/>
  <c r="D323" i="8"/>
  <c r="BD357" i="18" l="1"/>
  <c r="BK357"/>
  <c r="AW357"/>
  <c r="X358"/>
  <c r="AP357"/>
  <c r="AC349"/>
  <c r="AL1968" s="1"/>
  <c r="Z349"/>
  <c r="AA349"/>
  <c r="AL1766" s="1"/>
  <c r="AB349"/>
  <c r="AL1867" s="1"/>
  <c r="O351" i="17"/>
  <c r="P351" s="1"/>
  <c r="Y350" i="18" s="1"/>
  <c r="Y451" s="1"/>
  <c r="AB450"/>
  <c r="Z450"/>
  <c r="AA450"/>
  <c r="AC450"/>
  <c r="A353" i="17"/>
  <c r="B352"/>
  <c r="L352" s="1"/>
  <c r="C353"/>
  <c r="M352"/>
  <c r="N358"/>
  <c r="D324" i="8"/>
  <c r="AL1665" i="18" l="1"/>
  <c r="BD358"/>
  <c r="BK358"/>
  <c r="AW358"/>
  <c r="X359"/>
  <c r="AP358"/>
  <c r="AA350"/>
  <c r="AL1767" s="1"/>
  <c r="AB350"/>
  <c r="AL1868" s="1"/>
  <c r="AC350"/>
  <c r="AL1969" s="1"/>
  <c r="Z350"/>
  <c r="AL1666" s="1"/>
  <c r="AB451"/>
  <c r="Z451"/>
  <c r="AA451"/>
  <c r="AC451"/>
  <c r="O352" i="17"/>
  <c r="P352" s="1"/>
  <c r="Y351" i="18" s="1"/>
  <c r="C354" i="17"/>
  <c r="M353"/>
  <c r="B353"/>
  <c r="L353" s="1"/>
  <c r="A354"/>
  <c r="N359"/>
  <c r="D325" i="8"/>
  <c r="BK359" i="18" l="1"/>
  <c r="AW359"/>
  <c r="BD359"/>
  <c r="X360"/>
  <c r="AP359"/>
  <c r="O353" i="17"/>
  <c r="P353" s="1"/>
  <c r="Y352" i="18" s="1"/>
  <c r="AB352" s="1"/>
  <c r="AL1870" s="1"/>
  <c r="Y452"/>
  <c r="AB351"/>
  <c r="AL1869" s="1"/>
  <c r="Z351"/>
  <c r="AL1667" s="1"/>
  <c r="AA351"/>
  <c r="AL1768" s="1"/>
  <c r="AC351"/>
  <c r="AL1970" s="1"/>
  <c r="M354" i="17"/>
  <c r="C355"/>
  <c r="B354"/>
  <c r="L354" s="1"/>
  <c r="A355"/>
  <c r="N360"/>
  <c r="D326" i="8"/>
  <c r="O354" i="17" l="1"/>
  <c r="P354" s="1"/>
  <c r="Y353" i="18" s="1"/>
  <c r="Y454" s="1"/>
  <c r="Y453"/>
  <c r="AB453" s="1"/>
  <c r="BK360"/>
  <c r="AW360"/>
  <c r="BD360"/>
  <c r="X361"/>
  <c r="AP360"/>
  <c r="AA352"/>
  <c r="AL1769" s="1"/>
  <c r="AC352"/>
  <c r="AL1971" s="1"/>
  <c r="Z352"/>
  <c r="AL1668" s="1"/>
  <c r="AB452"/>
  <c r="Z452"/>
  <c r="AA452"/>
  <c r="AC452"/>
  <c r="B355" i="17"/>
  <c r="L355" s="1"/>
  <c r="A356"/>
  <c r="M355"/>
  <c r="C356"/>
  <c r="N361"/>
  <c r="D327" i="8"/>
  <c r="AC353" i="18" l="1"/>
  <c r="AL1972" s="1"/>
  <c r="AA353"/>
  <c r="AL1770" s="1"/>
  <c r="Z353"/>
  <c r="AL1669" s="1"/>
  <c r="AB353"/>
  <c r="AL1871" s="1"/>
  <c r="AA453"/>
  <c r="Z453"/>
  <c r="AC453"/>
  <c r="BK361"/>
  <c r="BD361"/>
  <c r="AW361"/>
  <c r="X362"/>
  <c r="AP361"/>
  <c r="AB454"/>
  <c r="Z454"/>
  <c r="AA454"/>
  <c r="AC454"/>
  <c r="M356" i="17"/>
  <c r="C357"/>
  <c r="A357"/>
  <c r="B356"/>
  <c r="L356" s="1"/>
  <c r="O355"/>
  <c r="P355" s="1"/>
  <c r="Y354" i="18" s="1"/>
  <c r="N362" i="17"/>
  <c r="D328" i="8"/>
  <c r="BK362" i="18" l="1"/>
  <c r="BD362"/>
  <c r="AW362"/>
  <c r="X363"/>
  <c r="AP362"/>
  <c r="O356" i="17"/>
  <c r="P356" s="1"/>
  <c r="Y355" i="18" s="1"/>
  <c r="Y456" s="1"/>
  <c r="Y455"/>
  <c r="AB354"/>
  <c r="AL1872" s="1"/>
  <c r="Z354"/>
  <c r="AL1670" s="1"/>
  <c r="AA354"/>
  <c r="AL1771" s="1"/>
  <c r="AC354"/>
  <c r="AL1973" s="1"/>
  <c r="C358" i="17"/>
  <c r="M357"/>
  <c r="A358"/>
  <c r="B357"/>
  <c r="L357" s="1"/>
  <c r="N363"/>
  <c r="D329" i="8"/>
  <c r="BK363" i="18" l="1"/>
  <c r="BD363"/>
  <c r="AW363"/>
  <c r="X364"/>
  <c r="AP363"/>
  <c r="AA355"/>
  <c r="AL1772" s="1"/>
  <c r="AC355"/>
  <c r="AL1974" s="1"/>
  <c r="AB355"/>
  <c r="AL1873" s="1"/>
  <c r="Z355"/>
  <c r="AL1671" s="1"/>
  <c r="O357" i="17"/>
  <c r="P357" s="1"/>
  <c r="Y356" i="18" s="1"/>
  <c r="Y457" s="1"/>
  <c r="AB455"/>
  <c r="Z455"/>
  <c r="AA455"/>
  <c r="AC455"/>
  <c r="AB456"/>
  <c r="Z456"/>
  <c r="AA456"/>
  <c r="AC456"/>
  <c r="B358" i="17"/>
  <c r="L358" s="1"/>
  <c r="A359"/>
  <c r="M358"/>
  <c r="C359"/>
  <c r="N364"/>
  <c r="D330" i="8"/>
  <c r="BD364" i="18" l="1"/>
  <c r="AW364"/>
  <c r="BK364"/>
  <c r="X365"/>
  <c r="AP364"/>
  <c r="AA356"/>
  <c r="AL1773" s="1"/>
  <c r="AB356"/>
  <c r="AL1874" s="1"/>
  <c r="AC356"/>
  <c r="AL1975" s="1"/>
  <c r="Z356"/>
  <c r="AL1672" s="1"/>
  <c r="AB457"/>
  <c r="Z457"/>
  <c r="AA457"/>
  <c r="AC457"/>
  <c r="M359" i="17"/>
  <c r="C360"/>
  <c r="A360"/>
  <c r="B359"/>
  <c r="L359" s="1"/>
  <c r="O358"/>
  <c r="P358" s="1"/>
  <c r="Y357" i="18" s="1"/>
  <c r="N365" i="17"/>
  <c r="D331" i="8"/>
  <c r="BD365" i="18" l="1"/>
  <c r="BK365"/>
  <c r="AW365"/>
  <c r="X366"/>
  <c r="AP365"/>
  <c r="O359" i="17"/>
  <c r="P359" s="1"/>
  <c r="Y358" i="18" s="1"/>
  <c r="Y459" s="1"/>
  <c r="Y458"/>
  <c r="AB357"/>
  <c r="AL1875" s="1"/>
  <c r="Z357"/>
  <c r="AL1673" s="1"/>
  <c r="AA357"/>
  <c r="AL1774" s="1"/>
  <c r="AC357"/>
  <c r="AL1976" s="1"/>
  <c r="C361" i="17"/>
  <c r="M360"/>
  <c r="A361"/>
  <c r="B360"/>
  <c r="L360" s="1"/>
  <c r="N366"/>
  <c r="D332" i="8"/>
  <c r="BD366" i="18" l="1"/>
  <c r="BK366"/>
  <c r="AW366"/>
  <c r="X367"/>
  <c r="AP366"/>
  <c r="AA358"/>
  <c r="AL1775" s="1"/>
  <c r="AB358"/>
  <c r="AL1876" s="1"/>
  <c r="O360" i="17"/>
  <c r="P360" s="1"/>
  <c r="Y359" i="18" s="1"/>
  <c r="Y460" s="1"/>
  <c r="AC358"/>
  <c r="AL1977" s="1"/>
  <c r="Z358"/>
  <c r="AL1674" s="1"/>
  <c r="AB458"/>
  <c r="Z458"/>
  <c r="AA458"/>
  <c r="AC458"/>
  <c r="AB459"/>
  <c r="Z459"/>
  <c r="AA459"/>
  <c r="AC459"/>
  <c r="B361" i="17"/>
  <c r="L361" s="1"/>
  <c r="A362"/>
  <c r="C362"/>
  <c r="M361"/>
  <c r="N367"/>
  <c r="D333" i="8"/>
  <c r="BK367" i="18" l="1"/>
  <c r="AW367"/>
  <c r="BD367"/>
  <c r="X368"/>
  <c r="AP367"/>
  <c r="AC359"/>
  <c r="AL1978" s="1"/>
  <c r="AA359"/>
  <c r="AL1776" s="1"/>
  <c r="AB359"/>
  <c r="AL1877" s="1"/>
  <c r="Z359"/>
  <c r="AL1675" s="1"/>
  <c r="O361" i="17"/>
  <c r="P361" s="1"/>
  <c r="Y360" i="18" s="1"/>
  <c r="Y461" s="1"/>
  <c r="AB460"/>
  <c r="Z460"/>
  <c r="AA460"/>
  <c r="AC460"/>
  <c r="A363" i="17"/>
  <c r="B362"/>
  <c r="L362" s="1"/>
  <c r="M362"/>
  <c r="C363"/>
  <c r="N368"/>
  <c r="D334" i="8"/>
  <c r="BK368" i="18" l="1"/>
  <c r="AW368"/>
  <c r="BD368"/>
  <c r="X369"/>
  <c r="AP368"/>
  <c r="AA360"/>
  <c r="AL1777" s="1"/>
  <c r="AB360"/>
  <c r="AL1878" s="1"/>
  <c r="O362" i="17"/>
  <c r="P362" s="1"/>
  <c r="Y361" i="18" s="1"/>
  <c r="Y462" s="1"/>
  <c r="AC360"/>
  <c r="AL1979" s="1"/>
  <c r="Z360"/>
  <c r="AB461"/>
  <c r="Z461"/>
  <c r="AA461"/>
  <c r="AC461"/>
  <c r="C364" i="17"/>
  <c r="M363"/>
  <c r="B363"/>
  <c r="L363" s="1"/>
  <c r="A364"/>
  <c r="N369"/>
  <c r="D335" i="8"/>
  <c r="AL1676" i="18" l="1"/>
  <c r="BK369"/>
  <c r="BD369"/>
  <c r="AW369"/>
  <c r="X370"/>
  <c r="AP369"/>
  <c r="AA361"/>
  <c r="AL1778" s="1"/>
  <c r="AC361"/>
  <c r="AL1980" s="1"/>
  <c r="AB361"/>
  <c r="AL1879" s="1"/>
  <c r="Z361"/>
  <c r="AL1677" s="1"/>
  <c r="AB462"/>
  <c r="Z462"/>
  <c r="AA462"/>
  <c r="AC462"/>
  <c r="B364" i="17"/>
  <c r="L364" s="1"/>
  <c r="A365"/>
  <c r="O363"/>
  <c r="P363" s="1"/>
  <c r="Y362" i="18" s="1"/>
  <c r="M364" i="17"/>
  <c r="C365"/>
  <c r="N370"/>
  <c r="D336" i="8"/>
  <c r="BD370" i="18" l="1"/>
  <c r="BK370"/>
  <c r="AW370"/>
  <c r="X371"/>
  <c r="AP370"/>
  <c r="O364" i="17"/>
  <c r="P364" s="1"/>
  <c r="Y363" i="18" s="1"/>
  <c r="AB363" s="1"/>
  <c r="AL1881" s="1"/>
  <c r="Y463"/>
  <c r="AB362"/>
  <c r="AL1880" s="1"/>
  <c r="Z362"/>
  <c r="AL1678" s="1"/>
  <c r="AA362"/>
  <c r="AL1779" s="1"/>
  <c r="AC362"/>
  <c r="AL1981" s="1"/>
  <c r="B365" i="17"/>
  <c r="L365" s="1"/>
  <c r="A366"/>
  <c r="M365"/>
  <c r="C366"/>
  <c r="N371"/>
  <c r="D337" i="8"/>
  <c r="Y464" i="18" l="1"/>
  <c r="AC464" s="1"/>
  <c r="BK371"/>
  <c r="BD371"/>
  <c r="AW371"/>
  <c r="X372"/>
  <c r="AP371"/>
  <c r="AC363"/>
  <c r="AL1982" s="1"/>
  <c r="Z363"/>
  <c r="AL1679" s="1"/>
  <c r="AA363"/>
  <c r="AL1780" s="1"/>
  <c r="AB463"/>
  <c r="Z463"/>
  <c r="AA463"/>
  <c r="AC463"/>
  <c r="M366" i="17"/>
  <c r="C367"/>
  <c r="B366"/>
  <c r="L366" s="1"/>
  <c r="A367"/>
  <c r="O365"/>
  <c r="P365" s="1"/>
  <c r="Y364" i="18" s="1"/>
  <c r="N372" i="17"/>
  <c r="D338" i="8"/>
  <c r="AA464" i="18" l="1"/>
  <c r="AB464"/>
  <c r="Z464"/>
  <c r="BK372"/>
  <c r="BD372"/>
  <c r="AW372"/>
  <c r="X373"/>
  <c r="AP372"/>
  <c r="O366" i="17"/>
  <c r="P366" s="1"/>
  <c r="Y365" i="18" s="1"/>
  <c r="AB365" s="1"/>
  <c r="AL1883" s="1"/>
  <c r="Y465"/>
  <c r="AB364"/>
  <c r="AL1882" s="1"/>
  <c r="Z364"/>
  <c r="AL1680" s="1"/>
  <c r="AA364"/>
  <c r="AL1781" s="1"/>
  <c r="AC364"/>
  <c r="AL1983" s="1"/>
  <c r="A368" i="17"/>
  <c r="B367"/>
  <c r="L367" s="1"/>
  <c r="M367"/>
  <c r="C368"/>
  <c r="N373"/>
  <c r="D339" i="8"/>
  <c r="Y466" i="18" l="1"/>
  <c r="Z466" s="1"/>
  <c r="BD373"/>
  <c r="BK373"/>
  <c r="AW373"/>
  <c r="X374"/>
  <c r="AP373"/>
  <c r="AA365"/>
  <c r="AL1782" s="1"/>
  <c r="AC365"/>
  <c r="AL1984" s="1"/>
  <c r="Z365"/>
  <c r="O367" i="17"/>
  <c r="P367" s="1"/>
  <c r="Y366" i="18" s="1"/>
  <c r="Y467" s="1"/>
  <c r="AC465"/>
  <c r="AA465"/>
  <c r="AB465"/>
  <c r="Z465"/>
  <c r="C369" i="17"/>
  <c r="M368"/>
  <c r="B368"/>
  <c r="L368" s="1"/>
  <c r="A369"/>
  <c r="N374"/>
  <c r="D340" i="8"/>
  <c r="AA466" i="18" l="1"/>
  <c r="AB466"/>
  <c r="AC466"/>
  <c r="AL1681"/>
  <c r="BD374"/>
  <c r="BK374"/>
  <c r="AW374"/>
  <c r="X375"/>
  <c r="AP374"/>
  <c r="AC366"/>
  <c r="AL1985" s="1"/>
  <c r="AA366"/>
  <c r="AL1783" s="1"/>
  <c r="AB366"/>
  <c r="AL1884" s="1"/>
  <c r="Z366"/>
  <c r="AL1682" s="1"/>
  <c r="O368" i="17"/>
  <c r="P368" s="1"/>
  <c r="Y367" i="18" s="1"/>
  <c r="Y468" s="1"/>
  <c r="AC467"/>
  <c r="AA467"/>
  <c r="AB467"/>
  <c r="Z467"/>
  <c r="A370" i="17"/>
  <c r="B369"/>
  <c r="L369" s="1"/>
  <c r="M369"/>
  <c r="C370"/>
  <c r="N375"/>
  <c r="D341" i="8"/>
  <c r="BK375" i="18" l="1"/>
  <c r="AW375"/>
  <c r="BD375"/>
  <c r="X376"/>
  <c r="AP375"/>
  <c r="AA367"/>
  <c r="AL1784" s="1"/>
  <c r="AC367"/>
  <c r="AL1986" s="1"/>
  <c r="AB367"/>
  <c r="AL1885" s="1"/>
  <c r="O369" i="17"/>
  <c r="P369" s="1"/>
  <c r="Y368" i="18" s="1"/>
  <c r="AB368" s="1"/>
  <c r="AL1886" s="1"/>
  <c r="Z367"/>
  <c r="AC468"/>
  <c r="AA468"/>
  <c r="AB468"/>
  <c r="Z468"/>
  <c r="C371" i="17"/>
  <c r="M370"/>
  <c r="B370"/>
  <c r="L370" s="1"/>
  <c r="A371"/>
  <c r="N376"/>
  <c r="D342" i="8"/>
  <c r="AL1683" i="18" l="1"/>
  <c r="BK376"/>
  <c r="AW376"/>
  <c r="BD376"/>
  <c r="X377"/>
  <c r="AP376"/>
  <c r="Y469"/>
  <c r="AA469" s="1"/>
  <c r="AA368"/>
  <c r="AL1785" s="1"/>
  <c r="AC368"/>
  <c r="AL1987" s="1"/>
  <c r="Z368"/>
  <c r="AL1684" s="1"/>
  <c r="A372" i="17"/>
  <c r="B371"/>
  <c r="L371" s="1"/>
  <c r="O370"/>
  <c r="P370" s="1"/>
  <c r="Y369" i="18" s="1"/>
  <c r="M371" i="17"/>
  <c r="C372"/>
  <c r="N377"/>
  <c r="D343" i="8"/>
  <c r="AC469" i="18" l="1"/>
  <c r="BK377"/>
  <c r="BD377"/>
  <c r="AW377"/>
  <c r="X378"/>
  <c r="AP377"/>
  <c r="AB469"/>
  <c r="Z469"/>
  <c r="O371" i="17"/>
  <c r="P371" s="1"/>
  <c r="Y370" i="18" s="1"/>
  <c r="Y471" s="1"/>
  <c r="Y470"/>
  <c r="AB369"/>
  <c r="AL1887" s="1"/>
  <c r="Z369"/>
  <c r="AL1685" s="1"/>
  <c r="AA369"/>
  <c r="AL1786" s="1"/>
  <c r="AC369"/>
  <c r="AL1988" s="1"/>
  <c r="C373" i="17"/>
  <c r="M372"/>
  <c r="B372"/>
  <c r="L372" s="1"/>
  <c r="A373"/>
  <c r="N378"/>
  <c r="D344" i="8"/>
  <c r="BK378" i="18" l="1"/>
  <c r="BD378"/>
  <c r="AW378"/>
  <c r="X379"/>
  <c r="AP378"/>
  <c r="AC370"/>
  <c r="AL1989" s="1"/>
  <c r="AA370"/>
  <c r="AL1787" s="1"/>
  <c r="AB370"/>
  <c r="AL1888" s="1"/>
  <c r="Z370"/>
  <c r="AL1686" s="1"/>
  <c r="AC470"/>
  <c r="AA470"/>
  <c r="AB470"/>
  <c r="Z470"/>
  <c r="AC471"/>
  <c r="AA471"/>
  <c r="AB471"/>
  <c r="Z471"/>
  <c r="B373" i="17"/>
  <c r="L373" s="1"/>
  <c r="A374"/>
  <c r="O372"/>
  <c r="P372" s="1"/>
  <c r="Y371" i="18" s="1"/>
  <c r="M373" i="17"/>
  <c r="C374"/>
  <c r="N379"/>
  <c r="D345" i="8"/>
  <c r="BK379" i="18" l="1"/>
  <c r="BD379"/>
  <c r="AW379"/>
  <c r="X380"/>
  <c r="AP379"/>
  <c r="Y472"/>
  <c r="AB371"/>
  <c r="AL1889" s="1"/>
  <c r="Z371"/>
  <c r="AL1687" s="1"/>
  <c r="AA371"/>
  <c r="AL1788" s="1"/>
  <c r="AC371"/>
  <c r="AL1990" s="1"/>
  <c r="A375" i="17"/>
  <c r="B374"/>
  <c r="L374" s="1"/>
  <c r="M374"/>
  <c r="C375"/>
  <c r="O373"/>
  <c r="P373" s="1"/>
  <c r="Y372" i="18" s="1"/>
  <c r="N380" i="17"/>
  <c r="D346" i="8"/>
  <c r="BK380" i="18" l="1"/>
  <c r="BD380"/>
  <c r="AW380"/>
  <c r="X381"/>
  <c r="AP380"/>
  <c r="O374" i="17"/>
  <c r="P374" s="1"/>
  <c r="Y373" i="18" s="1"/>
  <c r="AB373" s="1"/>
  <c r="AL1891" s="1"/>
  <c r="Y473"/>
  <c r="AB372"/>
  <c r="AL1890" s="1"/>
  <c r="Z372"/>
  <c r="AL1688" s="1"/>
  <c r="AA372"/>
  <c r="AL1789" s="1"/>
  <c r="AC372"/>
  <c r="AL1991" s="1"/>
  <c r="AC472"/>
  <c r="AA472"/>
  <c r="AB472"/>
  <c r="Z472"/>
  <c r="C376" i="17"/>
  <c r="M375"/>
  <c r="B375"/>
  <c r="L375" s="1"/>
  <c r="A376"/>
  <c r="N381"/>
  <c r="D347" i="8"/>
  <c r="Y474" i="18" l="1"/>
  <c r="AC474" s="1"/>
  <c r="BD381"/>
  <c r="BK381"/>
  <c r="AW381"/>
  <c r="X382"/>
  <c r="AP381"/>
  <c r="AA373"/>
  <c r="AL1790" s="1"/>
  <c r="AC373"/>
  <c r="AL1992" s="1"/>
  <c r="Z373"/>
  <c r="AL1689" s="1"/>
  <c r="O375" i="17"/>
  <c r="P375" s="1"/>
  <c r="Y374" i="18" s="1"/>
  <c r="Y475" s="1"/>
  <c r="AC473"/>
  <c r="AA473"/>
  <c r="AB473"/>
  <c r="Z473"/>
  <c r="A377" i="17"/>
  <c r="B376"/>
  <c r="L376" s="1"/>
  <c r="M376"/>
  <c r="C377"/>
  <c r="N382"/>
  <c r="D348" i="8"/>
  <c r="Z474" i="18" l="1"/>
  <c r="AB474"/>
  <c r="AA474"/>
  <c r="BD382"/>
  <c r="BK382"/>
  <c r="AW382"/>
  <c r="X383"/>
  <c r="AP382"/>
  <c r="AC374"/>
  <c r="AL1993" s="1"/>
  <c r="Z374"/>
  <c r="AL1690" s="1"/>
  <c r="AA374"/>
  <c r="AL1791" s="1"/>
  <c r="AB374"/>
  <c r="AL1892" s="1"/>
  <c r="O376" i="17"/>
  <c r="P376" s="1"/>
  <c r="Y375" i="18" s="1"/>
  <c r="Y476" s="1"/>
  <c r="AC475"/>
  <c r="AA475"/>
  <c r="AB475"/>
  <c r="Z475"/>
  <c r="C378" i="17"/>
  <c r="M377"/>
  <c r="A378"/>
  <c r="B377"/>
  <c r="L377" s="1"/>
  <c r="N383"/>
  <c r="D349" i="8"/>
  <c r="BK383" i="18" l="1"/>
  <c r="AW383"/>
  <c r="BD383"/>
  <c r="X384"/>
  <c r="AP383"/>
  <c r="AC375"/>
  <c r="AL1994" s="1"/>
  <c r="Z375"/>
  <c r="AA375"/>
  <c r="AL1792" s="1"/>
  <c r="AB375"/>
  <c r="AL1893" s="1"/>
  <c r="O377" i="17"/>
  <c r="P377" s="1"/>
  <c r="Y376" i="18" s="1"/>
  <c r="Y477" s="1"/>
  <c r="AC476"/>
  <c r="AA476"/>
  <c r="AB476"/>
  <c r="Z476"/>
  <c r="A379" i="17"/>
  <c r="B378"/>
  <c r="L378" s="1"/>
  <c r="C379"/>
  <c r="M378"/>
  <c r="N384"/>
  <c r="D350" i="8"/>
  <c r="AL1691" i="18" l="1"/>
  <c r="BK384"/>
  <c r="AW384"/>
  <c r="BD384"/>
  <c r="X385"/>
  <c r="AP384"/>
  <c r="AA376"/>
  <c r="AL1793" s="1"/>
  <c r="AB376"/>
  <c r="AL1894" s="1"/>
  <c r="AC376"/>
  <c r="AL1995" s="1"/>
  <c r="Z376"/>
  <c r="AL1692" s="1"/>
  <c r="AC477"/>
  <c r="AA477"/>
  <c r="AB477"/>
  <c r="Z477"/>
  <c r="C380" i="17"/>
  <c r="M379"/>
  <c r="B379"/>
  <c r="L379" s="1"/>
  <c r="A380"/>
  <c r="O378"/>
  <c r="P378" s="1"/>
  <c r="Y377" i="18" s="1"/>
  <c r="N385" i="17"/>
  <c r="D351" i="8"/>
  <c r="BK385" i="18" l="1"/>
  <c r="BD385"/>
  <c r="AW385"/>
  <c r="X386"/>
  <c r="AP385"/>
  <c r="Y478"/>
  <c r="AB377"/>
  <c r="AL1895" s="1"/>
  <c r="Z377"/>
  <c r="AL1693" s="1"/>
  <c r="AA377"/>
  <c r="AL1794" s="1"/>
  <c r="AC377"/>
  <c r="AL1996" s="1"/>
  <c r="B380" i="17"/>
  <c r="L380" s="1"/>
  <c r="A381"/>
  <c r="O379"/>
  <c r="P379" s="1"/>
  <c r="Y378" i="18" s="1"/>
  <c r="M380" i="17"/>
  <c r="C381"/>
  <c r="N386"/>
  <c r="D352" i="8"/>
  <c r="BD386" i="18" l="1"/>
  <c r="BK386"/>
  <c r="AW386"/>
  <c r="X387"/>
  <c r="AP386"/>
  <c r="Y479"/>
  <c r="AB378"/>
  <c r="AL1896" s="1"/>
  <c r="Z378"/>
  <c r="AL1694" s="1"/>
  <c r="AA378"/>
  <c r="AL1795" s="1"/>
  <c r="AC378"/>
  <c r="AL1997" s="1"/>
  <c r="AC478"/>
  <c r="AA478"/>
  <c r="AB478"/>
  <c r="Z478"/>
  <c r="A382" i="17"/>
  <c r="B381"/>
  <c r="L381" s="1"/>
  <c r="M381"/>
  <c r="C382"/>
  <c r="O380"/>
  <c r="P380" s="1"/>
  <c r="Y379" i="18" s="1"/>
  <c r="N387" i="17"/>
  <c r="D353" i="8"/>
  <c r="BK387" i="18" l="1"/>
  <c r="BD387"/>
  <c r="AW387"/>
  <c r="X388"/>
  <c r="AP387"/>
  <c r="O381" i="17"/>
  <c r="P381" s="1"/>
  <c r="Y380" i="18" s="1"/>
  <c r="AB380" s="1"/>
  <c r="AL1898" s="1"/>
  <c r="Y480"/>
  <c r="AB379"/>
  <c r="AL1897" s="1"/>
  <c r="Z379"/>
  <c r="AL1695" s="1"/>
  <c r="AA379"/>
  <c r="AL1796" s="1"/>
  <c r="AC379"/>
  <c r="AL1998" s="1"/>
  <c r="AC479"/>
  <c r="AA479"/>
  <c r="AB479"/>
  <c r="Z479"/>
  <c r="C383" i="17"/>
  <c r="M382"/>
  <c r="A383"/>
  <c r="B382"/>
  <c r="L382" s="1"/>
  <c r="N388"/>
  <c r="D354" i="8"/>
  <c r="Y481" i="18" l="1"/>
  <c r="AC481" s="1"/>
  <c r="BK388"/>
  <c r="BD388"/>
  <c r="AW388"/>
  <c r="X389"/>
  <c r="AP388"/>
  <c r="AC380"/>
  <c r="AL1999" s="1"/>
  <c r="Z380"/>
  <c r="AA380"/>
  <c r="AL1797" s="1"/>
  <c r="AC480"/>
  <c r="AA480"/>
  <c r="AB480"/>
  <c r="Z480"/>
  <c r="O382" i="17"/>
  <c r="P382" s="1"/>
  <c r="Y381" i="18" s="1"/>
  <c r="A384" i="17"/>
  <c r="B383"/>
  <c r="L383" s="1"/>
  <c r="C384"/>
  <c r="M383"/>
  <c r="N389"/>
  <c r="D355" i="8"/>
  <c r="Z481" i="18" l="1"/>
  <c r="AB481"/>
  <c r="AA481"/>
  <c r="AL1696"/>
  <c r="BD389"/>
  <c r="BK389"/>
  <c r="AW389"/>
  <c r="X390"/>
  <c r="AP389"/>
  <c r="Y482"/>
  <c r="AB381"/>
  <c r="AL1899" s="1"/>
  <c r="Z381"/>
  <c r="AL1697" s="1"/>
  <c r="AA381"/>
  <c r="AL1798" s="1"/>
  <c r="AC381"/>
  <c r="AL2000" s="1"/>
  <c r="C385" i="17"/>
  <c r="M384"/>
  <c r="A385"/>
  <c r="B384"/>
  <c r="L384" s="1"/>
  <c r="O383"/>
  <c r="P383" s="1"/>
  <c r="Y382" i="18" s="1"/>
  <c r="N390" i="17"/>
  <c r="D356" i="8"/>
  <c r="O384" i="17" l="1"/>
  <c r="P384" s="1"/>
  <c r="Y383" i="18" s="1"/>
  <c r="Y484" s="1"/>
  <c r="BD390"/>
  <c r="BK390"/>
  <c r="AW390"/>
  <c r="X391"/>
  <c r="AP390"/>
  <c r="Y483"/>
  <c r="AB382"/>
  <c r="AL1900" s="1"/>
  <c r="Z382"/>
  <c r="AL1698" s="1"/>
  <c r="AA382"/>
  <c r="AL1799" s="1"/>
  <c r="AC382"/>
  <c r="AL2001" s="1"/>
  <c r="AC482"/>
  <c r="AA482"/>
  <c r="AB482"/>
  <c r="Z482"/>
  <c r="B385" i="17"/>
  <c r="L385" s="1"/>
  <c r="A386"/>
  <c r="C386"/>
  <c r="M385"/>
  <c r="N391"/>
  <c r="D357" i="8"/>
  <c r="AC383" i="18" l="1"/>
  <c r="AL2002" s="1"/>
  <c r="AA383"/>
  <c r="AL1800" s="1"/>
  <c r="Z383"/>
  <c r="AL1699" s="1"/>
  <c r="AB383"/>
  <c r="AL1901" s="1"/>
  <c r="BK391"/>
  <c r="AW391"/>
  <c r="BD391"/>
  <c r="X392"/>
  <c r="AP391"/>
  <c r="O385" i="17"/>
  <c r="P385" s="1"/>
  <c r="Y384" i="18" s="1"/>
  <c r="Y485" s="1"/>
  <c r="AC484"/>
  <c r="AA484"/>
  <c r="AB484"/>
  <c r="Z484"/>
  <c r="AC483"/>
  <c r="AA483"/>
  <c r="AB483"/>
  <c r="Z483"/>
  <c r="M386" i="17"/>
  <c r="C387"/>
  <c r="A387"/>
  <c r="B386"/>
  <c r="L386" s="1"/>
  <c r="N392"/>
  <c r="D358" i="8"/>
  <c r="BK392" i="18" l="1"/>
  <c r="AW392"/>
  <c r="BD392"/>
  <c r="X393"/>
  <c r="AP392"/>
  <c r="AA384"/>
  <c r="AL1801" s="1"/>
  <c r="AC384"/>
  <c r="AL2003" s="1"/>
  <c r="Z384"/>
  <c r="AB384"/>
  <c r="AL1902" s="1"/>
  <c r="O386" i="17"/>
  <c r="P386" s="1"/>
  <c r="Y385" i="18" s="1"/>
  <c r="Y486" s="1"/>
  <c r="AC485"/>
  <c r="AA485"/>
  <c r="AB485"/>
  <c r="Z485"/>
  <c r="C388" i="17"/>
  <c r="M387"/>
  <c r="A388"/>
  <c r="B387"/>
  <c r="L387" s="1"/>
  <c r="N393"/>
  <c r="D359" i="8"/>
  <c r="AL1700" i="18" l="1"/>
  <c r="BK393"/>
  <c r="BD393"/>
  <c r="AW393"/>
  <c r="X394"/>
  <c r="AP393"/>
  <c r="AC385"/>
  <c r="AL2004" s="1"/>
  <c r="Z385"/>
  <c r="AL1701" s="1"/>
  <c r="AA385"/>
  <c r="AL1802" s="1"/>
  <c r="AB385"/>
  <c r="AL1903" s="1"/>
  <c r="O387" i="17"/>
  <c r="P387" s="1"/>
  <c r="Y386" i="18" s="1"/>
  <c r="Y487" s="1"/>
  <c r="AC486"/>
  <c r="AA486"/>
  <c r="AB486"/>
  <c r="Z486"/>
  <c r="A389" i="17"/>
  <c r="B388"/>
  <c r="L388" s="1"/>
  <c r="C389"/>
  <c r="M388"/>
  <c r="N394"/>
  <c r="D360" i="8"/>
  <c r="BK394" i="18" l="1"/>
  <c r="BD394"/>
  <c r="AW394"/>
  <c r="X395"/>
  <c r="AP394"/>
  <c r="AA386"/>
  <c r="AL1803" s="1"/>
  <c r="AB386"/>
  <c r="AL1904" s="1"/>
  <c r="O388" i="17"/>
  <c r="P388" s="1"/>
  <c r="Y387" i="18" s="1"/>
  <c r="AC386"/>
  <c r="AL2005" s="1"/>
  <c r="Z386"/>
  <c r="AC487"/>
  <c r="AA487"/>
  <c r="AB487"/>
  <c r="Z487"/>
  <c r="C390" i="17"/>
  <c r="M389"/>
  <c r="B389"/>
  <c r="L389" s="1"/>
  <c r="A390"/>
  <c r="N395"/>
  <c r="D361" i="8"/>
  <c r="AL1702" i="18" l="1"/>
  <c r="BK395"/>
  <c r="BD395"/>
  <c r="AW395"/>
  <c r="X396"/>
  <c r="AP395"/>
  <c r="Z387"/>
  <c r="AL1703" s="1"/>
  <c r="AC387"/>
  <c r="AL2006" s="1"/>
  <c r="Y488"/>
  <c r="AC488" s="1"/>
  <c r="AA387"/>
  <c r="AL1804" s="1"/>
  <c r="AB387"/>
  <c r="AL1905" s="1"/>
  <c r="B390" i="17"/>
  <c r="L390" s="1"/>
  <c r="A391"/>
  <c r="O389"/>
  <c r="P389" s="1"/>
  <c r="Y388" i="18" s="1"/>
  <c r="M390" i="17"/>
  <c r="C391"/>
  <c r="N396"/>
  <c r="D362" i="8"/>
  <c r="BD396" i="18" l="1"/>
  <c r="AW396"/>
  <c r="BK396"/>
  <c r="X397"/>
  <c r="AP396"/>
  <c r="Z488"/>
  <c r="AA488"/>
  <c r="AB488"/>
  <c r="Y489"/>
  <c r="AB388"/>
  <c r="AL1906" s="1"/>
  <c r="Z388"/>
  <c r="AL1704" s="1"/>
  <c r="AA388"/>
  <c r="AL1805" s="1"/>
  <c r="AC388"/>
  <c r="AL2007" s="1"/>
  <c r="B391" i="17"/>
  <c r="L391" s="1"/>
  <c r="A392"/>
  <c r="M391"/>
  <c r="C392"/>
  <c r="O390"/>
  <c r="P390" s="1"/>
  <c r="Y389" i="18" s="1"/>
  <c r="N397" i="17"/>
  <c r="D363" i="8"/>
  <c r="BD397" i="18" l="1"/>
  <c r="BK397"/>
  <c r="AW397"/>
  <c r="X398"/>
  <c r="AP397"/>
  <c r="Y490"/>
  <c r="AB389"/>
  <c r="AL1907" s="1"/>
  <c r="Z389"/>
  <c r="AL1705" s="1"/>
  <c r="AA389"/>
  <c r="AL1806" s="1"/>
  <c r="AC389"/>
  <c r="AL2008" s="1"/>
  <c r="AC489"/>
  <c r="AA489"/>
  <c r="AB489"/>
  <c r="Z489"/>
  <c r="M392" i="17"/>
  <c r="C393"/>
  <c r="B392"/>
  <c r="L392" s="1"/>
  <c r="A393"/>
  <c r="O391"/>
  <c r="P391" s="1"/>
  <c r="Y390" i="18" s="1"/>
  <c r="N398" i="17"/>
  <c r="D364" i="8"/>
  <c r="BD398" i="18" l="1"/>
  <c r="BK398"/>
  <c r="AW398"/>
  <c r="X399"/>
  <c r="AP398"/>
  <c r="O392" i="17"/>
  <c r="P392" s="1"/>
  <c r="Y391" i="18" s="1"/>
  <c r="Y492" s="1"/>
  <c r="Y491"/>
  <c r="AB390"/>
  <c r="AL1908" s="1"/>
  <c r="Z390"/>
  <c r="AL1706" s="1"/>
  <c r="AA390"/>
  <c r="AL1807" s="1"/>
  <c r="AC390"/>
  <c r="AL2009" s="1"/>
  <c r="AC490"/>
  <c r="AA490"/>
  <c r="AB490"/>
  <c r="Z490"/>
  <c r="A394" i="17"/>
  <c r="B393"/>
  <c r="L393" s="1"/>
  <c r="M393"/>
  <c r="C394"/>
  <c r="N399"/>
  <c r="D365" i="8"/>
  <c r="BK399" i="18" l="1"/>
  <c r="AW399"/>
  <c r="BD399"/>
  <c r="X400"/>
  <c r="AP399"/>
  <c r="AA391"/>
  <c r="AL1808" s="1"/>
  <c r="AB391"/>
  <c r="AL1909" s="1"/>
  <c r="AC391"/>
  <c r="AL2010" s="1"/>
  <c r="Z391"/>
  <c r="AL1707" s="1"/>
  <c r="O393" i="17"/>
  <c r="P393" s="1"/>
  <c r="Y392" i="18" s="1"/>
  <c r="Y493" s="1"/>
  <c r="AC491"/>
  <c r="AA491"/>
  <c r="AB491"/>
  <c r="Z491"/>
  <c r="AC492"/>
  <c r="AA492"/>
  <c r="AB492"/>
  <c r="Z492"/>
  <c r="C395" i="17"/>
  <c r="M394"/>
  <c r="B394"/>
  <c r="L394" s="1"/>
  <c r="A395"/>
  <c r="N400"/>
  <c r="D366" i="8"/>
  <c r="BK400" i="18" l="1"/>
  <c r="AW400"/>
  <c r="BD400"/>
  <c r="X401"/>
  <c r="AP400"/>
  <c r="AA392"/>
  <c r="AL1809" s="1"/>
  <c r="AB392"/>
  <c r="AL1910" s="1"/>
  <c r="AC392"/>
  <c r="AL2011" s="1"/>
  <c r="Z392"/>
  <c r="AL1708" s="1"/>
  <c r="O394" i="17"/>
  <c r="P394" s="1"/>
  <c r="Y393" i="18" s="1"/>
  <c r="AC493"/>
  <c r="AA493"/>
  <c r="AB493"/>
  <c r="Z493"/>
  <c r="A396" i="17"/>
  <c r="B395"/>
  <c r="L395" s="1"/>
  <c r="M395"/>
  <c r="C396"/>
  <c r="N401"/>
  <c r="D367" i="8"/>
  <c r="BK401" i="18" l="1"/>
  <c r="BD401"/>
  <c r="AW401"/>
  <c r="X402"/>
  <c r="AP401"/>
  <c r="Y494"/>
  <c r="AC494" s="1"/>
  <c r="AA393"/>
  <c r="AL1810" s="1"/>
  <c r="AC393"/>
  <c r="AL2012" s="1"/>
  <c r="AB393"/>
  <c r="AL1911" s="1"/>
  <c r="O395" i="17"/>
  <c r="P395" s="1"/>
  <c r="Y394" i="18" s="1"/>
  <c r="AB394" s="1"/>
  <c r="AL1912" s="1"/>
  <c r="Z393"/>
  <c r="C397" i="17"/>
  <c r="M396"/>
  <c r="B396"/>
  <c r="L396" s="1"/>
  <c r="A397"/>
  <c r="N402"/>
  <c r="D368" i="8"/>
  <c r="AA494" i="18" l="1"/>
  <c r="AL1709"/>
  <c r="Z494"/>
  <c r="BD402"/>
  <c r="BK402"/>
  <c r="AW402"/>
  <c r="X403"/>
  <c r="AP402"/>
  <c r="AB494"/>
  <c r="Y495"/>
  <c r="AA495" s="1"/>
  <c r="AA394"/>
  <c r="AL1811" s="1"/>
  <c r="AC394"/>
  <c r="AL2013" s="1"/>
  <c r="Z394"/>
  <c r="AL1710" s="1"/>
  <c r="B397" i="17"/>
  <c r="L397" s="1"/>
  <c r="A398"/>
  <c r="O396"/>
  <c r="P396" s="1"/>
  <c r="Y395" i="18" s="1"/>
  <c r="M397" i="17"/>
  <c r="C398"/>
  <c r="N403"/>
  <c r="D369" i="8"/>
  <c r="AC495" i="18" l="1"/>
  <c r="BK403"/>
  <c r="BD403"/>
  <c r="AW403"/>
  <c r="AB495"/>
  <c r="X404"/>
  <c r="AP403"/>
  <c r="Z495"/>
  <c r="Y496"/>
  <c r="AB395"/>
  <c r="AL1913" s="1"/>
  <c r="Z395"/>
  <c r="AL1711" s="1"/>
  <c r="AA395"/>
  <c r="AL1812" s="1"/>
  <c r="AC395"/>
  <c r="AL2014" s="1"/>
  <c r="B398" i="17"/>
  <c r="L398" s="1"/>
  <c r="A399"/>
  <c r="M398"/>
  <c r="C399"/>
  <c r="O397"/>
  <c r="P397" s="1"/>
  <c r="Y396" i="18" s="1"/>
  <c r="N404" i="17"/>
  <c r="D370" i="8"/>
  <c r="BK404" i="18" l="1"/>
  <c r="BD404"/>
  <c r="AW404"/>
  <c r="X405"/>
  <c r="AP404"/>
  <c r="Y497"/>
  <c r="AB396"/>
  <c r="AL1914" s="1"/>
  <c r="Z396"/>
  <c r="AL1712" s="1"/>
  <c r="AA396"/>
  <c r="AL1813" s="1"/>
  <c r="AC396"/>
  <c r="AL2015" s="1"/>
  <c r="AC496"/>
  <c r="AA496"/>
  <c r="AB496"/>
  <c r="Z496"/>
  <c r="M399" i="17"/>
  <c r="C400"/>
  <c r="B399"/>
  <c r="L399" s="1"/>
  <c r="A400"/>
  <c r="O398"/>
  <c r="P398" s="1"/>
  <c r="Y397" i="18" s="1"/>
  <c r="N405" i="17"/>
  <c r="D371" i="8"/>
  <c r="BD405" i="18" l="1"/>
  <c r="AW405"/>
  <c r="BK405"/>
  <c r="X407"/>
  <c r="X408" s="1"/>
  <c r="X409" s="1"/>
  <c r="X410" s="1"/>
  <c r="X411" s="1"/>
  <c r="X412" s="1"/>
  <c r="X413" s="1"/>
  <c r="X414" s="1"/>
  <c r="X415" s="1"/>
  <c r="X416" s="1"/>
  <c r="X417" s="1"/>
  <c r="X418" s="1"/>
  <c r="X419" s="1"/>
  <c r="X420" s="1"/>
  <c r="X421" s="1"/>
  <c r="X422" s="1"/>
  <c r="X423" s="1"/>
  <c r="X424" s="1"/>
  <c r="X425" s="1"/>
  <c r="X426" s="1"/>
  <c r="X427" s="1"/>
  <c r="X428" s="1"/>
  <c r="X429" s="1"/>
  <c r="X430" s="1"/>
  <c r="X431" s="1"/>
  <c r="X432" s="1"/>
  <c r="X433" s="1"/>
  <c r="X434" s="1"/>
  <c r="X435" s="1"/>
  <c r="X436" s="1"/>
  <c r="X437" s="1"/>
  <c r="X438" s="1"/>
  <c r="X439" s="1"/>
  <c r="X440" s="1"/>
  <c r="X441" s="1"/>
  <c r="X442" s="1"/>
  <c r="X443" s="1"/>
  <c r="X444" s="1"/>
  <c r="X445" s="1"/>
  <c r="X446" s="1"/>
  <c r="X447" s="1"/>
  <c r="X448" s="1"/>
  <c r="X449" s="1"/>
  <c r="X450" s="1"/>
  <c r="X451" s="1"/>
  <c r="X452" s="1"/>
  <c r="X453" s="1"/>
  <c r="X454" s="1"/>
  <c r="X455" s="1"/>
  <c r="X456" s="1"/>
  <c r="X457" s="1"/>
  <c r="X458" s="1"/>
  <c r="X459" s="1"/>
  <c r="X460" s="1"/>
  <c r="X461" s="1"/>
  <c r="X462" s="1"/>
  <c r="X463" s="1"/>
  <c r="X464" s="1"/>
  <c r="X465" s="1"/>
  <c r="X466" s="1"/>
  <c r="X467" s="1"/>
  <c r="X468" s="1"/>
  <c r="X469" s="1"/>
  <c r="X470" s="1"/>
  <c r="X471" s="1"/>
  <c r="X472" s="1"/>
  <c r="X473" s="1"/>
  <c r="X474" s="1"/>
  <c r="X475" s="1"/>
  <c r="X476" s="1"/>
  <c r="X477" s="1"/>
  <c r="X478" s="1"/>
  <c r="X479" s="1"/>
  <c r="X480" s="1"/>
  <c r="X481" s="1"/>
  <c r="X482" s="1"/>
  <c r="X483" s="1"/>
  <c r="X484" s="1"/>
  <c r="X485" s="1"/>
  <c r="X486" s="1"/>
  <c r="X487" s="1"/>
  <c r="X488" s="1"/>
  <c r="X489" s="1"/>
  <c r="X490" s="1"/>
  <c r="X491" s="1"/>
  <c r="X492" s="1"/>
  <c r="X493" s="1"/>
  <c r="X494" s="1"/>
  <c r="X495" s="1"/>
  <c r="X496" s="1"/>
  <c r="X497" s="1"/>
  <c r="X498" s="1"/>
  <c r="X499" s="1"/>
  <c r="X500" s="1"/>
  <c r="X501" s="1"/>
  <c r="X502" s="1"/>
  <c r="X503" s="1"/>
  <c r="X504" s="1"/>
  <c r="X505" s="1"/>
  <c r="X506" s="1"/>
  <c r="AP405"/>
  <c r="O399" i="17"/>
  <c r="P399" s="1"/>
  <c r="Y398" i="18" s="1"/>
  <c r="AB398" s="1"/>
  <c r="AL1916" s="1"/>
  <c r="Y498"/>
  <c r="AB397"/>
  <c r="AL1915" s="1"/>
  <c r="Z397"/>
  <c r="AL1713" s="1"/>
  <c r="AA397"/>
  <c r="AL1814" s="1"/>
  <c r="AC397"/>
  <c r="AL2016" s="1"/>
  <c r="AC497"/>
  <c r="AA497"/>
  <c r="AB497"/>
  <c r="Z497"/>
  <c r="A401" i="17"/>
  <c r="B400"/>
  <c r="L400" s="1"/>
  <c r="M400"/>
  <c r="C401"/>
  <c r="N406"/>
  <c r="D372" i="8"/>
  <c r="Y499" i="18" l="1"/>
  <c r="AC499" s="1"/>
  <c r="AA398"/>
  <c r="AL1815" s="1"/>
  <c r="AC398"/>
  <c r="AL2017" s="1"/>
  <c r="Z398"/>
  <c r="AL1714" s="1"/>
  <c r="O400" i="17"/>
  <c r="P400" s="1"/>
  <c r="Y399" i="18" s="1"/>
  <c r="Y500" s="1"/>
  <c r="AC498"/>
  <c r="AA498"/>
  <c r="AB498"/>
  <c r="Z498"/>
  <c r="C402" i="17"/>
  <c r="M401"/>
  <c r="A402"/>
  <c r="B401"/>
  <c r="L401" s="1"/>
  <c r="D373" i="8"/>
  <c r="O401" i="17" l="1"/>
  <c r="P401" s="1"/>
  <c r="Y400" i="18" s="1"/>
  <c r="AB400" s="1"/>
  <c r="AL1918" s="1"/>
  <c r="Z499"/>
  <c r="AA499"/>
  <c r="AB499"/>
  <c r="AA399"/>
  <c r="AL1816" s="1"/>
  <c r="AC399"/>
  <c r="AL2018" s="1"/>
  <c r="AB399"/>
  <c r="AL1917" s="1"/>
  <c r="Z399"/>
  <c r="AL1715" s="1"/>
  <c r="AC500"/>
  <c r="AA500"/>
  <c r="AB500"/>
  <c r="Z500"/>
  <c r="A403" i="17"/>
  <c r="B402"/>
  <c r="L402" s="1"/>
  <c r="C403"/>
  <c r="M402"/>
  <c r="D374" i="8"/>
  <c r="Y501" i="18" l="1"/>
  <c r="Z501" s="1"/>
  <c r="AC400"/>
  <c r="AL2019" s="1"/>
  <c r="AA400"/>
  <c r="AL1817" s="1"/>
  <c r="Z400"/>
  <c r="AL1716" s="1"/>
  <c r="AC501"/>
  <c r="O402" i="17"/>
  <c r="P402" s="1"/>
  <c r="Y401" i="18" s="1"/>
  <c r="C404" i="17"/>
  <c r="M403"/>
  <c r="B403"/>
  <c r="L403" s="1"/>
  <c r="A404"/>
  <c r="D375" i="8"/>
  <c r="AA501" i="18" l="1"/>
  <c r="AB501"/>
  <c r="O403" i="17"/>
  <c r="P403" s="1"/>
  <c r="Y402" i="18" s="1"/>
  <c r="Y503" s="1"/>
  <c r="Y502"/>
  <c r="AB401"/>
  <c r="AL1919" s="1"/>
  <c r="Z401"/>
  <c r="AL1717" s="1"/>
  <c r="AA401"/>
  <c r="AL1818" s="1"/>
  <c r="AC401"/>
  <c r="AL2020" s="1"/>
  <c r="M404" i="17"/>
  <c r="C405"/>
  <c r="A405"/>
  <c r="B404"/>
  <c r="L404" s="1"/>
  <c r="D376" i="8"/>
  <c r="AA402" i="18" l="1"/>
  <c r="AL1819" s="1"/>
  <c r="AC402"/>
  <c r="AL2021" s="1"/>
  <c r="Z402"/>
  <c r="AL1718" s="1"/>
  <c r="AB402"/>
  <c r="AL1920" s="1"/>
  <c r="O404" i="17"/>
  <c r="P404" s="1"/>
  <c r="Y403" i="18" s="1"/>
  <c r="AC502"/>
  <c r="AA502"/>
  <c r="AB502"/>
  <c r="Z502"/>
  <c r="AC503"/>
  <c r="AA503"/>
  <c r="AB503"/>
  <c r="Z503"/>
  <c r="C406" i="17"/>
  <c r="M406" s="1"/>
  <c r="M405"/>
  <c r="A406"/>
  <c r="B406" s="1"/>
  <c r="L406" s="1"/>
  <c r="B405"/>
  <c r="L405" s="1"/>
  <c r="D377" i="8"/>
  <c r="O405" i="17" l="1"/>
  <c r="P405" s="1"/>
  <c r="Y404" i="18" s="1"/>
  <c r="AB404" s="1"/>
  <c r="AL1922" s="1"/>
  <c r="Y504"/>
  <c r="AC504" s="1"/>
  <c r="O406" i="17"/>
  <c r="P406" s="1"/>
  <c r="Y405" i="18" s="1"/>
  <c r="Y506" s="1"/>
  <c r="AA403"/>
  <c r="AL1820" s="1"/>
  <c r="AB403"/>
  <c r="AL1921" s="1"/>
  <c r="AC403"/>
  <c r="AL2022" s="1"/>
  <c r="Z403"/>
  <c r="AL1719" s="1"/>
  <c r="D378" i="8"/>
  <c r="Y505" i="18" l="1"/>
  <c r="AC505" s="1"/>
  <c r="AC404"/>
  <c r="AL2023" s="1"/>
  <c r="AA404"/>
  <c r="AL1821" s="1"/>
  <c r="Z404"/>
  <c r="AL1720" s="1"/>
  <c r="Z504"/>
  <c r="AA504"/>
  <c r="AB504"/>
  <c r="AC405"/>
  <c r="AL2024" s="1"/>
  <c r="Z405"/>
  <c r="AA405"/>
  <c r="AL1822" s="1"/>
  <c r="AB405"/>
  <c r="AL1923" s="1"/>
  <c r="AC506"/>
  <c r="AA506"/>
  <c r="AB506"/>
  <c r="Z506"/>
  <c r="D379" i="8"/>
  <c r="Z505" i="18" l="1"/>
  <c r="AB505"/>
  <c r="AA505"/>
  <c r="AL1721"/>
  <c r="D88" a="1"/>
  <c r="D88" s="1"/>
  <c r="D380" i="8"/>
  <c r="D381" l="1"/>
  <c r="D382" l="1"/>
  <c r="D383" l="1"/>
  <c r="D384" l="1"/>
  <c r="D385" l="1"/>
  <c r="D386" l="1"/>
  <c r="D387" l="1"/>
  <c r="D388" l="1"/>
  <c r="D389" l="1"/>
  <c r="D390" l="1"/>
  <c r="D391" l="1"/>
  <c r="D392" l="1"/>
  <c r="D393" l="1"/>
  <c r="D394" l="1"/>
  <c r="D395" l="1"/>
  <c r="D396" l="1"/>
  <c r="D397" l="1"/>
  <c r="D398" l="1"/>
  <c r="D399" l="1"/>
  <c r="D400" l="1"/>
  <c r="I81" i="10" l="1"/>
  <c r="J81"/>
  <c r="E67" i="1" s="1"/>
  <c r="L81" i="10"/>
  <c r="F81"/>
  <c r="G55" i="1" s="1"/>
  <c r="K81" i="10"/>
  <c r="H81"/>
  <c r="H493" i="1" s="1"/>
  <c r="G56" l="1"/>
  <c r="G58"/>
  <c r="G549"/>
  <c r="H494"/>
  <c r="H492"/>
  <c r="H491"/>
  <c r="G67"/>
  <c r="C67"/>
  <c r="D67"/>
  <c r="F67"/>
  <c r="G57" l="1"/>
  <c r="H57" s="1"/>
  <c r="H65"/>
  <c r="F490" s="1"/>
  <c r="H499"/>
  <c r="H498"/>
  <c r="H497"/>
  <c r="H496"/>
  <c r="H495"/>
  <c r="G53" l="1"/>
  <c r="C43"/>
  <c r="E43" s="1"/>
  <c r="H43" s="1"/>
  <c r="C42"/>
  <c r="C44"/>
  <c r="E44" s="1"/>
  <c r="J44" s="1"/>
  <c r="C45"/>
  <c r="E45" s="1"/>
  <c r="J45" s="1"/>
  <c r="H67"/>
  <c r="G63" s="1"/>
  <c r="N11" i="8"/>
  <c r="B4" s="1"/>
  <c r="E42" i="1" l="1"/>
  <c r="H42" s="1"/>
  <c r="J43"/>
  <c r="H44"/>
  <c r="H45"/>
  <c r="J2" i="8"/>
  <c r="J5" s="1" a="1"/>
  <c r="J5" s="1"/>
  <c r="J42" i="1" l="1"/>
  <c r="J6" i="8" a="1"/>
  <c r="J6" s="1"/>
  <c r="J4" a="1"/>
  <c r="J4" s="1"/>
  <c r="F376" l="1"/>
  <c r="G377" s="1"/>
  <c r="F392"/>
  <c r="G393" s="1"/>
  <c r="F352"/>
  <c r="G353" s="1"/>
  <c r="F315"/>
  <c r="G316" s="1"/>
  <c r="F333"/>
  <c r="G334" s="1"/>
  <c r="F349"/>
  <c r="G350" s="1"/>
  <c r="F375"/>
  <c r="G376" s="1"/>
  <c r="F305"/>
  <c r="G306" s="1"/>
  <c r="F320"/>
  <c r="G321" s="1"/>
  <c r="F336"/>
  <c r="G337" s="1"/>
  <c r="F350"/>
  <c r="G351" s="1"/>
  <c r="F367"/>
  <c r="G368" s="1"/>
  <c r="F374"/>
  <c r="G375" s="1"/>
  <c r="F342"/>
  <c r="G343" s="1"/>
  <c r="F326"/>
  <c r="G327" s="1"/>
  <c r="F380"/>
  <c r="G381" s="1"/>
  <c r="F361"/>
  <c r="G362" s="1"/>
  <c r="F345"/>
  <c r="G346" s="1"/>
  <c r="F318"/>
  <c r="G319" s="1"/>
  <c r="F337"/>
  <c r="G338" s="1"/>
  <c r="F398"/>
  <c r="G399" s="1"/>
  <c r="F330"/>
  <c r="G331" s="1"/>
  <c r="F390"/>
  <c r="G391" s="1"/>
  <c r="F388"/>
  <c r="G389" s="1"/>
  <c r="F389"/>
  <c r="G390" s="1"/>
  <c r="F400"/>
  <c r="F395"/>
  <c r="G396" s="1"/>
  <c r="F304"/>
  <c r="G305" s="1"/>
  <c r="F321"/>
  <c r="G322" s="1"/>
  <c r="F338"/>
  <c r="G339" s="1"/>
  <c r="F354"/>
  <c r="G355" s="1"/>
  <c r="F378"/>
  <c r="G379" s="1"/>
  <c r="F313"/>
  <c r="G314" s="1"/>
  <c r="F325"/>
  <c r="G326" s="1"/>
  <c r="F339"/>
  <c r="G340" s="1"/>
  <c r="F355"/>
  <c r="G356" s="1"/>
  <c r="F366"/>
  <c r="G367" s="1"/>
  <c r="F379"/>
  <c r="G380" s="1"/>
  <c r="F356"/>
  <c r="G357" s="1"/>
  <c r="F341"/>
  <c r="G342" s="1"/>
  <c r="F309"/>
  <c r="G310" s="1"/>
  <c r="F385"/>
  <c r="G386" s="1"/>
  <c r="F360"/>
  <c r="G361" s="1"/>
  <c r="F307"/>
  <c r="G308" s="1"/>
  <c r="F347"/>
  <c r="G348" s="1"/>
  <c r="F393"/>
  <c r="G394" s="1"/>
  <c r="F319"/>
  <c r="G320" s="1"/>
  <c r="F311"/>
  <c r="G312" s="1"/>
  <c r="F399"/>
  <c r="G400" s="1"/>
  <c r="F368"/>
  <c r="G369" s="1"/>
  <c r="F322"/>
  <c r="G323" s="1"/>
  <c r="F377"/>
  <c r="G378" s="1"/>
  <c r="F308"/>
  <c r="G309" s="1"/>
  <c r="F324"/>
  <c r="G325" s="1"/>
  <c r="F340"/>
  <c r="G341" s="1"/>
  <c r="F357"/>
  <c r="G358" s="1"/>
  <c r="F382"/>
  <c r="G383" s="1"/>
  <c r="F314"/>
  <c r="G315" s="1"/>
  <c r="F329"/>
  <c r="G330" s="1"/>
  <c r="F343"/>
  <c r="G344" s="1"/>
  <c r="F359"/>
  <c r="G360" s="1"/>
  <c r="F369"/>
  <c r="G370" s="1"/>
  <c r="F306"/>
  <c r="G307" s="1"/>
  <c r="F381"/>
  <c r="G382" s="1"/>
  <c r="F358"/>
  <c r="G359" s="1"/>
  <c r="F327"/>
  <c r="G328" s="1"/>
  <c r="F317"/>
  <c r="G318" s="1"/>
  <c r="F370"/>
  <c r="G371" s="1"/>
  <c r="F365"/>
  <c r="G366" s="1"/>
  <c r="F334"/>
  <c r="G335" s="1"/>
  <c r="F387"/>
  <c r="G388" s="1"/>
  <c r="F372"/>
  <c r="G373" s="1"/>
  <c r="F363"/>
  <c r="G364" s="1"/>
  <c r="F335"/>
  <c r="G336" s="1"/>
  <c r="F351"/>
  <c r="G352" s="1"/>
  <c r="F397"/>
  <c r="G398" s="1"/>
  <c r="F310"/>
  <c r="G311" s="1"/>
  <c r="F328"/>
  <c r="G329" s="1"/>
  <c r="F346"/>
  <c r="G347" s="1"/>
  <c r="F362"/>
  <c r="G363" s="1"/>
  <c r="F386"/>
  <c r="G387" s="1"/>
  <c r="F316"/>
  <c r="G317" s="1"/>
  <c r="F332"/>
  <c r="G333" s="1"/>
  <c r="F348"/>
  <c r="G349" s="1"/>
  <c r="F364"/>
  <c r="G365" s="1"/>
  <c r="F373"/>
  <c r="G374" s="1"/>
  <c r="F323"/>
  <c r="G324" s="1"/>
  <c r="F312"/>
  <c r="G313" s="1"/>
  <c r="F371"/>
  <c r="G372" s="1"/>
  <c r="F344"/>
  <c r="G345" s="1"/>
  <c r="F331"/>
  <c r="G332" s="1"/>
  <c r="F391"/>
  <c r="G392" s="1"/>
  <c r="F353"/>
  <c r="G354" s="1"/>
  <c r="F383"/>
  <c r="G384" s="1"/>
  <c r="F394"/>
  <c r="G395" s="1"/>
  <c r="F396"/>
  <c r="G397" s="1"/>
  <c r="F384"/>
  <c r="G385" s="1"/>
  <c r="F81"/>
  <c r="F213"/>
  <c r="F275"/>
  <c r="F282"/>
  <c r="F243"/>
  <c r="F297"/>
  <c r="F276"/>
  <c r="F301"/>
  <c r="F245"/>
  <c r="F262"/>
  <c r="F226"/>
  <c r="F240"/>
  <c r="F291"/>
  <c r="F53"/>
  <c r="F195"/>
  <c r="F127"/>
  <c r="F26"/>
  <c r="F122"/>
  <c r="F161"/>
  <c r="F40"/>
  <c r="F66"/>
  <c r="F89"/>
  <c r="F21"/>
  <c r="F119"/>
  <c r="F188"/>
  <c r="F150"/>
  <c r="F34"/>
  <c r="F158"/>
  <c r="F94"/>
  <c r="J9"/>
  <c r="F144"/>
  <c r="F27"/>
  <c r="F139"/>
  <c r="F59"/>
  <c r="F134"/>
  <c r="F91"/>
  <c r="F114"/>
  <c r="F155"/>
  <c r="F73"/>
  <c r="F43"/>
  <c r="F30"/>
  <c r="F185"/>
  <c r="F76"/>
  <c r="F82"/>
  <c r="F175"/>
  <c r="F132"/>
  <c r="F35"/>
  <c r="J7"/>
  <c r="F168"/>
  <c r="F170"/>
  <c r="F62"/>
  <c r="F157"/>
  <c r="F178"/>
  <c r="F298"/>
  <c r="F67"/>
  <c r="F15"/>
  <c r="F270"/>
  <c r="F80"/>
  <c r="F49"/>
  <c r="F55"/>
  <c r="F28"/>
  <c r="F260"/>
  <c r="F160"/>
  <c r="F254"/>
  <c r="F293"/>
  <c r="F4"/>
  <c r="F86"/>
  <c r="F17"/>
  <c r="F118"/>
  <c r="F248"/>
  <c r="F184"/>
  <c r="F74"/>
  <c r="F56"/>
  <c r="F48"/>
  <c r="F8"/>
  <c r="F192"/>
  <c r="F286"/>
  <c r="F271"/>
  <c r="F269"/>
  <c r="F2"/>
  <c r="G3" s="1"/>
  <c r="F230"/>
  <c r="J8"/>
  <c r="F236"/>
  <c r="F25"/>
  <c r="F140"/>
  <c r="F116"/>
  <c r="F149"/>
  <c r="F289"/>
  <c r="F205"/>
  <c r="F147"/>
  <c r="F216"/>
  <c r="F20"/>
  <c r="F277"/>
  <c r="F199"/>
  <c r="F172"/>
  <c r="F100"/>
  <c r="F78"/>
  <c r="F22"/>
  <c r="F138"/>
  <c r="F29"/>
  <c r="F283"/>
  <c r="F179"/>
  <c r="F237"/>
  <c r="F284"/>
  <c r="F189"/>
  <c r="F123"/>
  <c r="F287"/>
  <c r="F220"/>
  <c r="F23"/>
  <c r="F65"/>
  <c r="F290"/>
  <c r="F256"/>
  <c r="F57"/>
  <c r="F71"/>
  <c r="F77"/>
  <c r="F45"/>
  <c r="F131"/>
  <c r="F61"/>
  <c r="F145"/>
  <c r="F3"/>
  <c r="F232"/>
  <c r="F292"/>
  <c r="F223"/>
  <c r="F105"/>
  <c r="F148"/>
  <c r="F242"/>
  <c r="F252"/>
  <c r="F102"/>
  <c r="F225"/>
  <c r="F238"/>
  <c r="F96"/>
  <c r="F36"/>
  <c r="F51"/>
  <c r="F281"/>
  <c r="F32"/>
  <c r="F255"/>
  <c r="F154"/>
  <c r="F84"/>
  <c r="F274"/>
  <c r="F97"/>
  <c r="F108"/>
  <c r="F197"/>
  <c r="F186"/>
  <c r="F92"/>
  <c r="F47"/>
  <c r="F42"/>
  <c r="F265"/>
  <c r="F285"/>
  <c r="F296"/>
  <c r="F212"/>
  <c r="F14"/>
  <c r="F124"/>
  <c r="F218"/>
  <c r="F79"/>
  <c r="F37"/>
  <c r="F44"/>
  <c r="F5"/>
  <c r="F229"/>
  <c r="F182"/>
  <c r="F120"/>
  <c r="F99"/>
  <c r="F273"/>
  <c r="F10"/>
  <c r="F215"/>
  <c r="F9"/>
  <c r="F181"/>
  <c r="F54"/>
  <c r="F247"/>
  <c r="F95"/>
  <c r="F227"/>
  <c r="F235"/>
  <c r="F19"/>
  <c r="F272"/>
  <c r="F24"/>
  <c r="F85"/>
  <c r="F107"/>
  <c r="F162"/>
  <c r="F90"/>
  <c r="F152"/>
  <c r="F64"/>
  <c r="F217"/>
  <c r="F201"/>
  <c r="F209"/>
  <c r="F300"/>
  <c r="F130"/>
  <c r="F299"/>
  <c r="F31"/>
  <c r="F177"/>
  <c r="F194"/>
  <c r="F75"/>
  <c r="F146"/>
  <c r="F233"/>
  <c r="F294"/>
  <c r="F204"/>
  <c r="F136"/>
  <c r="F206"/>
  <c r="F41"/>
  <c r="F221"/>
  <c r="F46"/>
  <c r="F83"/>
  <c r="F251"/>
  <c r="F187"/>
  <c r="F180"/>
  <c r="F267"/>
  <c r="F268"/>
  <c r="F63"/>
  <c r="F295"/>
  <c r="F228"/>
  <c r="F103"/>
  <c r="F280"/>
  <c r="F193"/>
  <c r="F253"/>
  <c r="F104"/>
  <c r="F163"/>
  <c r="F203"/>
  <c r="F159"/>
  <c r="F88"/>
  <c r="F264"/>
  <c r="F278"/>
  <c r="F176"/>
  <c r="F16"/>
  <c r="F303"/>
  <c r="G304" s="1"/>
  <c r="F128"/>
  <c r="F50"/>
  <c r="F246"/>
  <c r="F219"/>
  <c r="F231"/>
  <c r="F214"/>
  <c r="F208"/>
  <c r="F164"/>
  <c r="F156"/>
  <c r="F133"/>
  <c r="F60"/>
  <c r="F196"/>
  <c r="F174"/>
  <c r="F153"/>
  <c r="F109"/>
  <c r="F121"/>
  <c r="F38"/>
  <c r="F68"/>
  <c r="F111"/>
  <c r="F165"/>
  <c r="F129"/>
  <c r="F224"/>
  <c r="F69"/>
  <c r="F125"/>
  <c r="F151"/>
  <c r="F190"/>
  <c r="F263"/>
  <c r="F211"/>
  <c r="F173"/>
  <c r="F198"/>
  <c r="F33"/>
  <c r="F101"/>
  <c r="F70"/>
  <c r="F141"/>
  <c r="F11"/>
  <c r="F171"/>
  <c r="F169"/>
  <c r="F13"/>
  <c r="F135"/>
  <c r="F52"/>
  <c r="F166"/>
  <c r="F142"/>
  <c r="F207"/>
  <c r="F191"/>
  <c r="F115"/>
  <c r="F259"/>
  <c r="F110"/>
  <c r="F234"/>
  <c r="F258"/>
  <c r="F12"/>
  <c r="F183"/>
  <c r="F6"/>
  <c r="F202"/>
  <c r="F239"/>
  <c r="F137"/>
  <c r="F302"/>
  <c r="F117"/>
  <c r="F39"/>
  <c r="F143"/>
  <c r="F288"/>
  <c r="F261"/>
  <c r="F266"/>
  <c r="F167"/>
  <c r="F58"/>
  <c r="F112"/>
  <c r="F106"/>
  <c r="F250"/>
  <c r="F244"/>
  <c r="F210"/>
  <c r="F87"/>
  <c r="F72"/>
  <c r="F222"/>
  <c r="F113"/>
  <c r="F98"/>
  <c r="F93"/>
  <c r="F279"/>
  <c r="F7"/>
  <c r="F18"/>
  <c r="F249"/>
  <c r="F200"/>
  <c r="F241"/>
  <c r="F126"/>
  <c r="F257"/>
  <c r="E383" l="1"/>
  <c r="E347"/>
  <c r="E365"/>
  <c r="E321"/>
  <c r="E341"/>
  <c r="E324"/>
  <c r="E328"/>
  <c r="E395"/>
  <c r="E357"/>
  <c r="E312"/>
  <c r="E361"/>
  <c r="E316"/>
  <c r="E320"/>
  <c r="E308"/>
  <c r="E305"/>
  <c r="E307"/>
  <c r="E381"/>
  <c r="E363"/>
  <c r="E329"/>
  <c r="E359"/>
  <c r="E374"/>
  <c r="E322"/>
  <c r="E362"/>
  <c r="E390"/>
  <c r="E380"/>
  <c r="E389"/>
  <c r="E378"/>
  <c r="E391"/>
  <c r="E392"/>
  <c r="E344"/>
  <c r="E379"/>
  <c r="E348"/>
  <c r="E338"/>
  <c r="E318"/>
  <c r="E326"/>
  <c r="E373"/>
  <c r="E350"/>
  <c r="E360"/>
  <c r="E372"/>
  <c r="E349"/>
  <c r="E400"/>
  <c r="E345"/>
  <c r="E355"/>
  <c r="E397"/>
  <c r="E354"/>
  <c r="E385"/>
  <c r="E335"/>
  <c r="E330"/>
  <c r="E375"/>
  <c r="E398"/>
  <c r="E315"/>
  <c r="E346"/>
  <c r="E367"/>
  <c r="E382"/>
  <c r="E310"/>
  <c r="E325"/>
  <c r="E334"/>
  <c r="E309"/>
  <c r="E353"/>
  <c r="E366"/>
  <c r="E356"/>
  <c r="E314"/>
  <c r="E313"/>
  <c r="E342"/>
  <c r="E369"/>
  <c r="E327"/>
  <c r="E317"/>
  <c r="E336"/>
  <c r="E386"/>
  <c r="E393"/>
  <c r="E304"/>
  <c r="E370"/>
  <c r="E396"/>
  <c r="E351"/>
  <c r="E384"/>
  <c r="E376"/>
  <c r="E337"/>
  <c r="E358"/>
  <c r="E332"/>
  <c r="E343"/>
  <c r="E377"/>
  <c r="E364"/>
  <c r="E394"/>
  <c r="E333"/>
  <c r="E340"/>
  <c r="E331"/>
  <c r="E399"/>
  <c r="E352"/>
  <c r="E388"/>
  <c r="E339"/>
  <c r="E387"/>
  <c r="E306"/>
  <c r="E323"/>
  <c r="E368"/>
  <c r="E311"/>
  <c r="E371"/>
  <c r="E319"/>
  <c r="E47"/>
  <c r="G4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G111" s="1"/>
  <c r="G112" s="1"/>
  <c r="G113" s="1"/>
  <c r="G114" s="1"/>
  <c r="G115" s="1"/>
  <c r="G116" s="1"/>
  <c r="G117" s="1"/>
  <c r="G118" s="1"/>
  <c r="G119" s="1"/>
  <c r="G120" s="1"/>
  <c r="G121" s="1"/>
  <c r="G122" s="1"/>
  <c r="G123" s="1"/>
  <c r="G124" s="1"/>
  <c r="G125" s="1"/>
  <c r="G126" s="1"/>
  <c r="G127" s="1"/>
  <c r="G128" s="1"/>
  <c r="G129" s="1"/>
  <c r="G130" s="1"/>
  <c r="G131" s="1"/>
  <c r="G132" s="1"/>
  <c r="G133" s="1"/>
  <c r="G134" s="1"/>
  <c r="G135" s="1"/>
  <c r="G136" s="1"/>
  <c r="G137" s="1"/>
  <c r="G138" s="1"/>
  <c r="G139" s="1"/>
  <c r="G140" s="1"/>
  <c r="G141" s="1"/>
  <c r="G142" s="1"/>
  <c r="G143" s="1"/>
  <c r="G144" s="1"/>
  <c r="G145" s="1"/>
  <c r="G146" s="1"/>
  <c r="G147" s="1"/>
  <c r="G148" s="1"/>
  <c r="G149" s="1"/>
  <c r="G150" s="1"/>
  <c r="G151" s="1"/>
  <c r="G152" s="1"/>
  <c r="G153" s="1"/>
  <c r="G154" s="1"/>
  <c r="G155" s="1"/>
  <c r="G156" s="1"/>
  <c r="G157" s="1"/>
  <c r="G158" s="1"/>
  <c r="G159" s="1"/>
  <c r="G160" s="1"/>
  <c r="G161" s="1"/>
  <c r="G162" s="1"/>
  <c r="G163" s="1"/>
  <c r="G164" s="1"/>
  <c r="G165" s="1"/>
  <c r="G166" s="1"/>
  <c r="G167" s="1"/>
  <c r="G168" s="1"/>
  <c r="G169" s="1"/>
  <c r="G170" s="1"/>
  <c r="G171" s="1"/>
  <c r="G172" s="1"/>
  <c r="G173" s="1"/>
  <c r="G174" s="1"/>
  <c r="G175" s="1"/>
  <c r="G176" s="1"/>
  <c r="G177" s="1"/>
  <c r="G178" s="1"/>
  <c r="G179" s="1"/>
  <c r="G180" s="1"/>
  <c r="G181" s="1"/>
  <c r="G182" s="1"/>
  <c r="G183" s="1"/>
  <c r="G184" s="1"/>
  <c r="G185" s="1"/>
  <c r="G186" s="1"/>
  <c r="G187" s="1"/>
  <c r="G188" s="1"/>
  <c r="G189" s="1"/>
  <c r="G190" s="1"/>
  <c r="G191" s="1"/>
  <c r="G192" s="1"/>
  <c r="G193" s="1"/>
  <c r="G194" s="1"/>
  <c r="G195" s="1"/>
  <c r="G196" s="1"/>
  <c r="G197" s="1"/>
  <c r="G198" s="1"/>
  <c r="G199" s="1"/>
  <c r="G200" s="1"/>
  <c r="G201" s="1"/>
  <c r="G202" s="1"/>
  <c r="G203" s="1"/>
  <c r="G204" s="1"/>
  <c r="G205" s="1"/>
  <c r="G206" s="1"/>
  <c r="G207" s="1"/>
  <c r="G208" s="1"/>
  <c r="G209" s="1"/>
  <c r="G210" s="1"/>
  <c r="G211" s="1"/>
  <c r="G212" s="1"/>
  <c r="G213" s="1"/>
  <c r="G214" s="1"/>
  <c r="G215" s="1"/>
  <c r="G216" s="1"/>
  <c r="G217" s="1"/>
  <c r="G218" s="1"/>
  <c r="G219" s="1"/>
  <c r="G220" s="1"/>
  <c r="G221" s="1"/>
  <c r="G222" s="1"/>
  <c r="G223" s="1"/>
  <c r="G224" s="1"/>
  <c r="G225" s="1"/>
  <c r="G226" s="1"/>
  <c r="G227" s="1"/>
  <c r="G228" s="1"/>
  <c r="G229" s="1"/>
  <c r="G230" s="1"/>
  <c r="G231" s="1"/>
  <c r="G232" s="1"/>
  <c r="G233" s="1"/>
  <c r="G234" s="1"/>
  <c r="G235" s="1"/>
  <c r="G236" s="1"/>
  <c r="G237" s="1"/>
  <c r="G238" s="1"/>
  <c r="G239" s="1"/>
  <c r="G240" s="1"/>
  <c r="G241" s="1"/>
  <c r="G242" s="1"/>
  <c r="G243" s="1"/>
  <c r="G244" s="1"/>
  <c r="G245" s="1"/>
  <c r="G246" s="1"/>
  <c r="G247" s="1"/>
  <c r="G248" s="1"/>
  <c r="G249" s="1"/>
  <c r="G250" s="1"/>
  <c r="G251" s="1"/>
  <c r="G252" s="1"/>
  <c r="G253" s="1"/>
  <c r="G254" s="1"/>
  <c r="G255" s="1"/>
  <c r="G256" s="1"/>
  <c r="G257" s="1"/>
  <c r="G258" s="1"/>
  <c r="G259" s="1"/>
  <c r="G260" s="1"/>
  <c r="G261" s="1"/>
  <c r="G262" s="1"/>
  <c r="G263" s="1"/>
  <c r="G264" s="1"/>
  <c r="G265" s="1"/>
  <c r="G266" s="1"/>
  <c r="G267" s="1"/>
  <c r="G268" s="1"/>
  <c r="G269" s="1"/>
  <c r="G270" s="1"/>
  <c r="G271" s="1"/>
  <c r="G272" s="1"/>
  <c r="G273" s="1"/>
  <c r="G274" s="1"/>
  <c r="G275" s="1"/>
  <c r="G276" s="1"/>
  <c r="G277" s="1"/>
  <c r="G278" s="1"/>
  <c r="G279" s="1"/>
  <c r="G280" s="1"/>
  <c r="G281" s="1"/>
  <c r="G282" s="1"/>
  <c r="G283" s="1"/>
  <c r="G284" s="1"/>
  <c r="G285" s="1"/>
  <c r="G286" s="1"/>
  <c r="G287" s="1"/>
  <c r="G288" s="1"/>
  <c r="G289" s="1"/>
  <c r="G290" s="1"/>
  <c r="G291" s="1"/>
  <c r="G292" s="1"/>
  <c r="G293" s="1"/>
  <c r="G294" s="1"/>
  <c r="G295" s="1"/>
  <c r="G296" s="1"/>
  <c r="G297" s="1"/>
  <c r="G298" s="1"/>
  <c r="G299" s="1"/>
  <c r="G300" s="1"/>
  <c r="G301" s="1"/>
  <c r="G302" s="1"/>
  <c r="G303" s="1"/>
  <c r="E242"/>
  <c r="E261"/>
  <c r="E296"/>
  <c r="E265"/>
  <c r="E124"/>
  <c r="E88"/>
  <c r="E225"/>
  <c r="E288"/>
  <c r="E123"/>
  <c r="E146"/>
  <c r="E202"/>
  <c r="E249"/>
  <c r="E70"/>
  <c r="E274"/>
  <c r="E263"/>
  <c r="E229"/>
  <c r="E239"/>
  <c r="E21"/>
  <c r="E205"/>
  <c r="E58"/>
  <c r="E237"/>
  <c r="E67"/>
  <c r="E297"/>
  <c r="E138"/>
  <c r="E112"/>
  <c r="E290"/>
  <c r="E228"/>
  <c r="E223"/>
  <c r="E220"/>
  <c r="E292"/>
  <c r="E121"/>
  <c r="E76"/>
  <c r="E293"/>
  <c r="E171"/>
  <c r="E287"/>
  <c r="E295"/>
  <c r="E33"/>
  <c r="E259"/>
  <c r="E216"/>
  <c r="E10"/>
  <c r="E164"/>
  <c r="E291"/>
  <c r="E179"/>
  <c r="E204"/>
  <c r="E236"/>
  <c r="E286"/>
  <c r="E221"/>
  <c r="E303"/>
  <c r="E217"/>
  <c r="E154"/>
  <c r="E289"/>
  <c r="E206"/>
  <c r="E131"/>
  <c r="E233"/>
  <c r="E211"/>
  <c r="E212"/>
  <c r="E275"/>
  <c r="E247"/>
  <c r="E243"/>
  <c r="E224"/>
  <c r="E214"/>
  <c r="E181"/>
  <c r="E264"/>
  <c r="E7"/>
  <c r="E298"/>
  <c r="E257"/>
  <c r="E260"/>
  <c r="E32"/>
  <c r="E95"/>
  <c r="E158"/>
  <c r="E213"/>
  <c r="E240"/>
  <c r="E215"/>
  <c r="E282"/>
  <c r="E230"/>
  <c r="E280"/>
  <c r="E145"/>
  <c r="E184"/>
  <c r="E46"/>
  <c r="E125"/>
  <c r="E8"/>
  <c r="E149"/>
  <c r="E278"/>
  <c r="E157"/>
  <c r="E27"/>
  <c r="E92"/>
  <c r="E271"/>
  <c r="E276"/>
  <c r="E77"/>
  <c r="E51"/>
  <c r="E252"/>
  <c r="E234"/>
  <c r="E227"/>
  <c r="E285"/>
  <c r="E268"/>
  <c r="E283"/>
  <c r="E254"/>
  <c r="E188"/>
  <c r="E299"/>
  <c r="E226"/>
  <c r="E255"/>
  <c r="E270"/>
  <c r="E284"/>
  <c r="E93"/>
  <c r="E251"/>
  <c r="E52"/>
  <c r="E281"/>
  <c r="E231"/>
  <c r="E210"/>
  <c r="E222"/>
  <c r="E250"/>
  <c r="E2"/>
  <c r="H2" s="1"/>
  <c r="E246"/>
  <c r="E203"/>
  <c r="E294"/>
  <c r="E277"/>
  <c r="E302"/>
  <c r="E256"/>
  <c r="E97"/>
  <c r="E269"/>
  <c r="E218"/>
  <c r="E241"/>
  <c r="E25"/>
  <c r="E245"/>
  <c r="E232"/>
  <c r="E156"/>
  <c r="E219"/>
  <c r="E258"/>
  <c r="E273"/>
  <c r="E209"/>
  <c r="E238"/>
  <c r="E253"/>
  <c r="E300"/>
  <c r="E36"/>
  <c r="E44"/>
  <c r="E147"/>
  <c r="E30"/>
  <c r="E198"/>
  <c r="E244"/>
  <c r="E279"/>
  <c r="E262"/>
  <c r="E272"/>
  <c r="E208"/>
  <c r="E235"/>
  <c r="E266"/>
  <c r="E207"/>
  <c r="E49"/>
  <c r="E301"/>
  <c r="E267"/>
  <c r="E39"/>
  <c r="E248"/>
  <c r="E87"/>
  <c r="E18"/>
  <c r="E40"/>
  <c r="E99"/>
  <c r="E105"/>
  <c r="J1"/>
  <c r="E61"/>
  <c r="E62"/>
  <c r="E122"/>
  <c r="E9"/>
  <c r="E126"/>
  <c r="E60"/>
  <c r="E104"/>
  <c r="E69"/>
  <c r="E94"/>
  <c r="E173"/>
  <c r="E5"/>
  <c r="E133"/>
  <c r="E111"/>
  <c r="E86"/>
  <c r="E199"/>
  <c r="E48"/>
  <c r="E129"/>
  <c r="E189"/>
  <c r="E191"/>
  <c r="E115"/>
  <c r="E79"/>
  <c r="E64"/>
  <c r="E183"/>
  <c r="E42"/>
  <c r="E81"/>
  <c r="E96"/>
  <c r="E177"/>
  <c r="E108"/>
  <c r="E24"/>
  <c r="E100"/>
  <c r="E65"/>
  <c r="E28"/>
  <c r="E63"/>
  <c r="E35"/>
  <c r="E165"/>
  <c r="E41"/>
  <c r="E178"/>
  <c r="E38"/>
  <c r="E194"/>
  <c r="E167"/>
  <c r="E197"/>
  <c r="E163"/>
  <c r="E187"/>
  <c r="E180"/>
  <c r="E176"/>
  <c r="E73"/>
  <c r="E37"/>
  <c r="E162"/>
  <c r="E6"/>
  <c r="E74"/>
  <c r="E43"/>
  <c r="E148"/>
  <c r="E190"/>
  <c r="E150"/>
  <c r="E127"/>
  <c r="E116"/>
  <c r="E22"/>
  <c r="E55"/>
  <c r="E31"/>
  <c r="E161"/>
  <c r="E182"/>
  <c r="E68"/>
  <c r="E185"/>
  <c r="E143"/>
  <c r="E152"/>
  <c r="E139"/>
  <c r="E170"/>
  <c r="E160"/>
  <c r="E78"/>
  <c r="E14"/>
  <c r="E72"/>
  <c r="E109"/>
  <c r="E71"/>
  <c r="E136"/>
  <c r="E101"/>
  <c r="E151"/>
  <c r="E34"/>
  <c r="E192"/>
  <c r="E85"/>
  <c r="E135"/>
  <c r="E90"/>
  <c r="E16"/>
  <c r="E50"/>
  <c r="E83"/>
  <c r="E134"/>
  <c r="E169"/>
  <c r="E117"/>
  <c r="E141"/>
  <c r="E12"/>
  <c r="E137"/>
  <c r="E19"/>
  <c r="E130"/>
  <c r="E172"/>
  <c r="E57"/>
  <c r="E59"/>
  <c r="E15"/>
  <c r="E186"/>
  <c r="E144"/>
  <c r="E20"/>
  <c r="E128"/>
  <c r="E84"/>
  <c r="E17"/>
  <c r="E102"/>
  <c r="E26"/>
  <c r="E200"/>
  <c r="E166"/>
  <c r="E201"/>
  <c r="E4"/>
  <c r="E159"/>
  <c r="E114"/>
  <c r="E53"/>
  <c r="E119"/>
  <c r="E13"/>
  <c r="E106"/>
  <c r="E29"/>
  <c r="E196"/>
  <c r="E103"/>
  <c r="E91"/>
  <c r="E142"/>
  <c r="E98"/>
  <c r="E153"/>
  <c r="E3"/>
  <c r="E75"/>
  <c r="E155"/>
  <c r="E56"/>
  <c r="E140"/>
  <c r="E66"/>
  <c r="E89"/>
  <c r="E80"/>
  <c r="E23"/>
  <c r="E168"/>
  <c r="E54"/>
  <c r="E11"/>
  <c r="E110"/>
  <c r="E175"/>
  <c r="E113"/>
  <c r="E195"/>
  <c r="E193"/>
  <c r="E82"/>
  <c r="E120"/>
  <c r="E132"/>
  <c r="E174"/>
  <c r="E107"/>
  <c r="E45"/>
  <c r="E118"/>
  <c r="H3" l="1"/>
  <c r="H4" s="1"/>
  <c r="H5" s="1"/>
  <c r="H6" s="1"/>
  <c r="H7" s="1"/>
  <c r="H8" s="1"/>
  <c r="H9" s="1"/>
  <c r="H10" s="1"/>
  <c r="H11" s="1"/>
  <c r="H12" s="1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H58" s="1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H305" s="1"/>
  <c r="H306" s="1"/>
  <c r="H307" s="1"/>
  <c r="H308" s="1"/>
  <c r="H309" s="1"/>
  <c r="H310" s="1"/>
  <c r="H311" s="1"/>
  <c r="H312" s="1"/>
  <c r="H313" s="1"/>
  <c r="H314" s="1"/>
  <c r="H315" s="1"/>
  <c r="H316" s="1"/>
  <c r="H317" s="1"/>
  <c r="H318" s="1"/>
  <c r="H319" s="1"/>
  <c r="H320" s="1"/>
  <c r="H321" s="1"/>
  <c r="H322" s="1"/>
  <c r="H323" s="1"/>
  <c r="H324" s="1"/>
  <c r="H325" s="1"/>
  <c r="H326" s="1"/>
  <c r="H327" s="1"/>
  <c r="H328" s="1"/>
  <c r="H329" s="1"/>
  <c r="H330" s="1"/>
  <c r="H331" s="1"/>
  <c r="H332" s="1"/>
  <c r="H333" s="1"/>
  <c r="H334" s="1"/>
  <c r="H335" s="1"/>
  <c r="H336" s="1"/>
  <c r="H337" s="1"/>
  <c r="H338" s="1"/>
  <c r="H339" s="1"/>
  <c r="H340" s="1"/>
  <c r="H341" s="1"/>
  <c r="H342" s="1"/>
  <c r="H343" s="1"/>
  <c r="H344" s="1"/>
  <c r="H345" s="1"/>
  <c r="H346" s="1"/>
  <c r="H347" s="1"/>
  <c r="H348" s="1"/>
  <c r="H349" s="1"/>
  <c r="H350" s="1"/>
  <c r="H351" s="1"/>
  <c r="H352" s="1"/>
  <c r="H353" s="1"/>
  <c r="H354" s="1"/>
  <c r="H355" s="1"/>
  <c r="H356" s="1"/>
  <c r="H357" s="1"/>
  <c r="H358" s="1"/>
  <c r="H359" s="1"/>
  <c r="H360" s="1"/>
  <c r="H361" s="1"/>
  <c r="H362" s="1"/>
  <c r="H363" s="1"/>
  <c r="H364" s="1"/>
  <c r="H365" s="1"/>
  <c r="H366" s="1"/>
  <c r="H367" s="1"/>
  <c r="H368" s="1"/>
  <c r="H369" s="1"/>
  <c r="H370" s="1"/>
  <c r="H371" s="1"/>
  <c r="H372" s="1"/>
  <c r="H373" s="1"/>
  <c r="H374" s="1"/>
  <c r="H375" s="1"/>
  <c r="H376" s="1"/>
  <c r="H377" s="1"/>
  <c r="H378" s="1"/>
  <c r="H379" s="1"/>
  <c r="H380" s="1"/>
  <c r="H381" s="1"/>
  <c r="H382" s="1"/>
  <c r="H383" s="1"/>
  <c r="H384" s="1"/>
  <c r="H385" s="1"/>
  <c r="H386" s="1"/>
  <c r="H387" s="1"/>
  <c r="H388" s="1"/>
  <c r="H389" s="1"/>
  <c r="H390" s="1"/>
  <c r="H391" s="1"/>
  <c r="H392" s="1"/>
  <c r="H393" s="1"/>
  <c r="H394" s="1"/>
  <c r="H395" s="1"/>
  <c r="H396" s="1"/>
  <c r="H397" s="1"/>
  <c r="H398" s="1"/>
  <c r="H399" s="1"/>
  <c r="H400" s="1"/>
  <c r="J11"/>
  <c r="N13" l="1"/>
  <c r="M13" s="1"/>
  <c r="W26" i="1" s="1"/>
  <c r="P10" s="1"/>
  <c r="X26" l="1"/>
  <c r="P18"/>
  <c r="V74" i="18"/>
  <c r="V66"/>
  <c r="V76" l="1"/>
  <c r="V75"/>
  <c r="V67"/>
  <c r="V82" l="1"/>
  <c r="V68"/>
  <c r="V77" l="1"/>
  <c r="V90"/>
  <c r="V78"/>
  <c r="V83"/>
  <c r="V69"/>
  <c r="V91" l="1"/>
  <c r="V79"/>
  <c r="V84"/>
  <c r="V70"/>
  <c r="V92" l="1"/>
  <c r="V81"/>
  <c r="V80"/>
  <c r="V85"/>
  <c r="V71"/>
  <c r="V93" l="1"/>
  <c r="V86"/>
  <c r="V73"/>
  <c r="V72"/>
  <c r="V94" l="1"/>
  <c r="V87"/>
  <c r="V95" l="1"/>
  <c r="V89"/>
  <c r="V88"/>
  <c r="V96" l="1"/>
  <c r="AV11" l="1"/>
  <c r="AV19"/>
  <c r="BJ274"/>
  <c r="AO386"/>
  <c r="AQ386" s="1"/>
  <c r="AH1702" s="1"/>
  <c r="AO114"/>
  <c r="AO375"/>
  <c r="AQ375" s="1"/>
  <c r="AH1691" s="1"/>
  <c r="AO79"/>
  <c r="AQ79" s="1"/>
  <c r="AH486" s="1"/>
  <c r="AI486" s="1"/>
  <c r="AO384"/>
  <c r="AQ384" s="1"/>
  <c r="AH1700" s="1"/>
  <c r="AO359"/>
  <c r="AQ359" s="1"/>
  <c r="AH1675" s="1"/>
  <c r="AV193"/>
  <c r="AV63"/>
  <c r="AO324"/>
  <c r="AQ324" s="1"/>
  <c r="AH1640" s="1"/>
  <c r="AO381"/>
  <c r="AQ381" s="1"/>
  <c r="AH1697" s="1"/>
  <c r="BC70"/>
  <c r="AO356"/>
  <c r="AQ356" s="1"/>
  <c r="AH1672" s="1"/>
  <c r="AO125"/>
  <c r="BC89"/>
  <c r="AO357"/>
  <c r="AQ357" s="1"/>
  <c r="AH1673" s="1"/>
  <c r="AO312"/>
  <c r="AQ312" s="1"/>
  <c r="AH1628" s="1"/>
  <c r="AO201"/>
  <c r="AV181"/>
  <c r="AV12"/>
  <c r="AO340"/>
  <c r="AQ340" s="1"/>
  <c r="AH1656" s="1"/>
  <c r="AO262"/>
  <c r="AO333"/>
  <c r="AQ333" s="1"/>
  <c r="AH1649" s="1"/>
  <c r="AO351"/>
  <c r="AQ351" s="1"/>
  <c r="AH1667" s="1"/>
  <c r="AO163"/>
  <c r="AO165"/>
  <c r="BC95"/>
  <c r="AO393"/>
  <c r="AQ393" s="1"/>
  <c r="AH1709" s="1"/>
  <c r="AO387"/>
  <c r="AQ387" s="1"/>
  <c r="AH1703" s="1"/>
  <c r="AO33"/>
  <c r="AQ33" s="1"/>
  <c r="AH440" s="1"/>
  <c r="AI440" s="1"/>
  <c r="AO275"/>
  <c r="AV79"/>
  <c r="BJ389"/>
  <c r="BL389" s="1"/>
  <c r="AO350"/>
  <c r="AQ350" s="1"/>
  <c r="AH1666" s="1"/>
  <c r="AV337"/>
  <c r="AO313"/>
  <c r="AQ313" s="1"/>
  <c r="AH1629" s="1"/>
  <c r="BC88"/>
  <c r="AO385"/>
  <c r="AQ385" s="1"/>
  <c r="AH1701" s="1"/>
  <c r="AO348"/>
  <c r="AQ348" s="1"/>
  <c r="AH1664" s="1"/>
  <c r="AV252"/>
  <c r="BJ214"/>
  <c r="AV99"/>
  <c r="AV165"/>
  <c r="AO146"/>
  <c r="AO310"/>
  <c r="AQ310" s="1"/>
  <c r="AH1626" s="1"/>
  <c r="AV156"/>
  <c r="BC52"/>
  <c r="AO371"/>
  <c r="AQ371" s="1"/>
  <c r="AH1687" s="1"/>
  <c r="AO383"/>
  <c r="AQ383" s="1"/>
  <c r="AH1699" s="1"/>
  <c r="AO401"/>
  <c r="AQ401" s="1"/>
  <c r="AH1717" s="1"/>
  <c r="AO32"/>
  <c r="AQ32" s="1"/>
  <c r="AH439" s="1"/>
  <c r="AI439" s="1"/>
  <c r="AO49"/>
  <c r="AQ49" s="1"/>
  <c r="AH456" s="1"/>
  <c r="AI456" s="1"/>
  <c r="BC216"/>
  <c r="AV3"/>
  <c r="AO199"/>
  <c r="BC37"/>
  <c r="AV310"/>
  <c r="AO352"/>
  <c r="AQ352" s="1"/>
  <c r="AH1668" s="1"/>
  <c r="AO271"/>
  <c r="BJ136"/>
  <c r="BC287"/>
  <c r="AV390"/>
  <c r="AO62"/>
  <c r="AQ62" s="1"/>
  <c r="AH469" s="1"/>
  <c r="AI469" s="1"/>
  <c r="AO244"/>
  <c r="BC361"/>
  <c r="AV231"/>
  <c r="AV72"/>
  <c r="AO329"/>
  <c r="AQ329" s="1"/>
  <c r="AH1645" s="1"/>
  <c r="AO349"/>
  <c r="AQ349" s="1"/>
  <c r="AH1665" s="1"/>
  <c r="BJ403"/>
  <c r="BL403" s="1"/>
  <c r="BC244"/>
  <c r="AO9"/>
  <c r="AQ9" s="1"/>
  <c r="AH416" s="1"/>
  <c r="AI416" s="1"/>
  <c r="AO283"/>
  <c r="AO193"/>
  <c r="AO316"/>
  <c r="AQ316" s="1"/>
  <c r="AH1632" s="1"/>
  <c r="AO288"/>
  <c r="AV50"/>
  <c r="AV225"/>
  <c r="AO133"/>
  <c r="AO334"/>
  <c r="AQ334" s="1"/>
  <c r="AH1650" s="1"/>
  <c r="AO116"/>
  <c r="AO15"/>
  <c r="AQ15" s="1"/>
  <c r="AH422" s="1"/>
  <c r="AI422" s="1"/>
  <c r="BC79"/>
  <c r="AO396"/>
  <c r="AQ396" s="1"/>
  <c r="AH1712" s="1"/>
  <c r="BC43"/>
  <c r="AO252"/>
  <c r="AO265"/>
  <c r="AO145"/>
  <c r="AV118"/>
  <c r="AO77"/>
  <c r="AQ77" s="1"/>
  <c r="AH484" s="1"/>
  <c r="AI484" s="1"/>
  <c r="AV29"/>
  <c r="AO343"/>
  <c r="AQ343" s="1"/>
  <c r="AH1659" s="1"/>
  <c r="BC215"/>
  <c r="AO115"/>
  <c r="AO155"/>
  <c r="AV297"/>
  <c r="BJ334"/>
  <c r="BL334" s="1"/>
  <c r="AV244"/>
  <c r="AV300"/>
  <c r="BC76"/>
  <c r="BJ50"/>
  <c r="AO41"/>
  <c r="AQ41" s="1"/>
  <c r="AH448" s="1"/>
  <c r="AI448" s="1"/>
  <c r="AO202"/>
  <c r="AO363"/>
  <c r="AQ363" s="1"/>
  <c r="AH1679" s="1"/>
  <c r="AO172"/>
  <c r="AO294"/>
  <c r="BC282"/>
  <c r="BJ60"/>
  <c r="AV134"/>
  <c r="AO380"/>
  <c r="AQ380" s="1"/>
  <c r="AH1696" s="1"/>
  <c r="AO335"/>
  <c r="AQ335" s="1"/>
  <c r="AH1651" s="1"/>
  <c r="AO395"/>
  <c r="AQ395" s="1"/>
  <c r="AH1711" s="1"/>
  <c r="BC129"/>
  <c r="AO330"/>
  <c r="AQ330" s="1"/>
  <c r="AH1646" s="1"/>
  <c r="AO397"/>
  <c r="AQ397" s="1"/>
  <c r="AH1713" s="1"/>
  <c r="BJ12"/>
  <c r="AO243"/>
  <c r="AO373"/>
  <c r="AQ373" s="1"/>
  <c r="AH1689" s="1"/>
  <c r="AV14"/>
  <c r="BJ363"/>
  <c r="BL363" s="1"/>
  <c r="BJ141"/>
  <c r="BC111"/>
  <c r="AV36"/>
  <c r="BJ139"/>
  <c r="AV30"/>
  <c r="BC53"/>
  <c r="AV31"/>
  <c r="AO402"/>
  <c r="AQ402" s="1"/>
  <c r="AH1718" s="1"/>
  <c r="BJ265"/>
  <c r="AO390"/>
  <c r="AQ390" s="1"/>
  <c r="AH1706" s="1"/>
  <c r="BJ401"/>
  <c r="BL401" s="1"/>
  <c r="AO105"/>
  <c r="AO121"/>
  <c r="AV123"/>
  <c r="AO332"/>
  <c r="AQ332" s="1"/>
  <c r="AH1648" s="1"/>
  <c r="AV89"/>
  <c r="AV153"/>
  <c r="AV327"/>
  <c r="AV188"/>
  <c r="AO360"/>
  <c r="AQ360" s="1"/>
  <c r="AH1676" s="1"/>
  <c r="AO74"/>
  <c r="AQ74" s="1"/>
  <c r="AH481" s="1"/>
  <c r="AI481" s="1"/>
  <c r="BC273"/>
  <c r="AV386"/>
  <c r="BC283"/>
  <c r="AO331"/>
  <c r="AQ331" s="1"/>
  <c r="AH1647" s="1"/>
  <c r="AO364"/>
  <c r="AQ364" s="1"/>
  <c r="AH1680" s="1"/>
  <c r="BJ299"/>
  <c r="AV37"/>
  <c r="AO338"/>
  <c r="AQ338" s="1"/>
  <c r="AH1654" s="1"/>
  <c r="AO61"/>
  <c r="AQ61" s="1"/>
  <c r="AH468" s="1"/>
  <c r="AI468" s="1"/>
  <c r="AO377"/>
  <c r="AQ377" s="1"/>
  <c r="AH1693" s="1"/>
  <c r="AV48"/>
  <c r="AV39"/>
  <c r="BJ319"/>
  <c r="BL319" s="1"/>
  <c r="AO40"/>
  <c r="AQ40" s="1"/>
  <c r="AH447" s="1"/>
  <c r="AI447" s="1"/>
  <c r="AV349"/>
  <c r="BC117"/>
  <c r="AO337"/>
  <c r="AQ337" s="1"/>
  <c r="AH1653" s="1"/>
  <c r="AV59"/>
  <c r="BC288"/>
  <c r="AO127"/>
  <c r="BC155"/>
  <c r="BC114"/>
  <c r="BC185"/>
  <c r="BJ395"/>
  <c r="BL395" s="1"/>
  <c r="BJ337"/>
  <c r="BL337" s="1"/>
  <c r="BJ178"/>
  <c r="BC324"/>
  <c r="AO368"/>
  <c r="AQ368" s="1"/>
  <c r="AH1684" s="1"/>
  <c r="BC162"/>
  <c r="AO344"/>
  <c r="AQ344" s="1"/>
  <c r="AH1660" s="1"/>
  <c r="AO153"/>
  <c r="AV44"/>
  <c r="BJ90"/>
  <c r="AV259"/>
  <c r="BC208"/>
  <c r="BC355"/>
  <c r="AO69"/>
  <c r="AQ69" s="1"/>
  <c r="AH476" s="1"/>
  <c r="AI476" s="1"/>
  <c r="BJ216"/>
  <c r="AO339"/>
  <c r="AQ339" s="1"/>
  <c r="AH1655" s="1"/>
  <c r="AO258"/>
  <c r="AV107"/>
  <c r="AV43"/>
  <c r="BJ30"/>
  <c r="BJ275"/>
  <c r="BC56"/>
  <c r="AO119"/>
  <c r="AO198"/>
  <c r="AO82"/>
  <c r="AQ82" s="1"/>
  <c r="AH489" s="1"/>
  <c r="AI489" s="1"/>
  <c r="AO59"/>
  <c r="AQ59" s="1"/>
  <c r="AH466" s="1"/>
  <c r="AI466" s="1"/>
  <c r="AO246"/>
  <c r="BJ285"/>
  <c r="BC294"/>
  <c r="AV114"/>
  <c r="AV132"/>
  <c r="AV176"/>
  <c r="AV200"/>
  <c r="AO156"/>
  <c r="AO297"/>
  <c r="BJ67"/>
  <c r="AO405"/>
  <c r="AQ405" s="1"/>
  <c r="AH1721" s="1"/>
  <c r="BJ58"/>
  <c r="BJ404"/>
  <c r="BL404" s="1"/>
  <c r="AV195"/>
  <c r="BJ341"/>
  <c r="BL341" s="1"/>
  <c r="BC396"/>
  <c r="AO391"/>
  <c r="AQ391" s="1"/>
  <c r="AH1707" s="1"/>
  <c r="AO300"/>
  <c r="BC201"/>
  <c r="AO158"/>
  <c r="BC350"/>
  <c r="AO35"/>
  <c r="AQ35" s="1"/>
  <c r="AH442" s="1"/>
  <c r="AI442" s="1"/>
  <c r="BC254"/>
  <c r="BJ144"/>
  <c r="BC311"/>
  <c r="BC251"/>
  <c r="AV391"/>
  <c r="BJ391"/>
  <c r="BL391" s="1"/>
  <c r="BC146"/>
  <c r="AV60"/>
  <c r="AV68"/>
  <c r="AV162"/>
  <c r="AV240"/>
  <c r="BC174"/>
  <c r="BC113"/>
  <c r="AO124"/>
  <c r="AO104"/>
  <c r="BC55"/>
  <c r="BJ85"/>
  <c r="AO372"/>
  <c r="AQ372" s="1"/>
  <c r="AH1688" s="1"/>
  <c r="AV325"/>
  <c r="BC163"/>
  <c r="BC72"/>
  <c r="AO287"/>
  <c r="BC289"/>
  <c r="BJ81"/>
  <c r="BC80"/>
  <c r="BC377"/>
  <c r="AO80"/>
  <c r="AQ80" s="1"/>
  <c r="AH487" s="1"/>
  <c r="AI487" s="1"/>
  <c r="BC49"/>
  <c r="BC148"/>
  <c r="AV197"/>
  <c r="AO183"/>
  <c r="BC400"/>
  <c r="AO314"/>
  <c r="AQ314" s="1"/>
  <c r="AH1630" s="1"/>
  <c r="BJ147"/>
  <c r="AV128"/>
  <c r="AO186"/>
  <c r="AO370"/>
  <c r="AQ370" s="1"/>
  <c r="AH1686" s="1"/>
  <c r="AO112"/>
  <c r="BJ345"/>
  <c r="BL345" s="1"/>
  <c r="BC139"/>
  <c r="BC229"/>
  <c r="AO374"/>
  <c r="AQ374" s="1"/>
  <c r="AH1690" s="1"/>
  <c r="AO200"/>
  <c r="BJ192"/>
  <c r="AV47"/>
  <c r="AV250"/>
  <c r="BJ258"/>
  <c r="BJ288"/>
  <c r="AV350"/>
  <c r="AO176"/>
  <c r="AO369"/>
  <c r="AQ369" s="1"/>
  <c r="AH1685" s="1"/>
  <c r="AO353"/>
  <c r="AQ353" s="1"/>
  <c r="AH1669" s="1"/>
  <c r="BC78"/>
  <c r="AO320"/>
  <c r="AQ320" s="1"/>
  <c r="AH1636" s="1"/>
  <c r="AO327"/>
  <c r="AQ327" s="1"/>
  <c r="AH1643" s="1"/>
  <c r="AV358"/>
  <c r="AO94"/>
  <c r="AQ94" s="1"/>
  <c r="AH501" s="1"/>
  <c r="AI501" s="1"/>
  <c r="BC338"/>
  <c r="AV96"/>
  <c r="BC221"/>
  <c r="AO379"/>
  <c r="AQ379" s="1"/>
  <c r="AH1695" s="1"/>
  <c r="AO95"/>
  <c r="AQ95" s="1"/>
  <c r="AH502" s="1"/>
  <c r="AI502" s="1"/>
  <c r="AV169"/>
  <c r="AO398"/>
  <c r="AQ398" s="1"/>
  <c r="AH1714" s="1"/>
  <c r="AO403"/>
  <c r="AQ403" s="1"/>
  <c r="AH1719" s="1"/>
  <c r="AV355"/>
  <c r="AO308"/>
  <c r="AQ308" s="1"/>
  <c r="AH1624" s="1"/>
  <c r="AV49"/>
  <c r="AO362"/>
  <c r="AQ362" s="1"/>
  <c r="AH1678" s="1"/>
  <c r="BC71"/>
  <c r="AV180"/>
  <c r="AV106"/>
  <c r="AV164"/>
  <c r="AO179"/>
  <c r="BJ37"/>
  <c r="AO106"/>
  <c r="AO75"/>
  <c r="AQ75" s="1"/>
  <c r="AH482" s="1"/>
  <c r="AI482" s="1"/>
  <c r="BC358"/>
  <c r="BC31"/>
  <c r="AO109"/>
  <c r="AO378"/>
  <c r="AQ378" s="1"/>
  <c r="AH1694" s="1"/>
  <c r="BC284"/>
  <c r="BJ303"/>
  <c r="AV51"/>
  <c r="AV166"/>
  <c r="AO58"/>
  <c r="AQ58" s="1"/>
  <c r="AH465" s="1"/>
  <c r="AI465" s="1"/>
  <c r="AV248"/>
  <c r="AO276"/>
  <c r="AO60"/>
  <c r="AQ60" s="1"/>
  <c r="AH467" s="1"/>
  <c r="AI467" s="1"/>
  <c r="AV170"/>
  <c r="AV287"/>
  <c r="AO347"/>
  <c r="AQ347" s="1"/>
  <c r="AH1663" s="1"/>
  <c r="BC85"/>
  <c r="BC92"/>
  <c r="BC278"/>
  <c r="AV348"/>
  <c r="BJ181"/>
  <c r="BC14"/>
  <c r="BC116"/>
  <c r="BJ382"/>
  <c r="BL382" s="1"/>
  <c r="AV389"/>
  <c r="BC127"/>
  <c r="BJ245"/>
  <c r="BJ253"/>
  <c r="BJ38"/>
  <c r="BJ313"/>
  <c r="BL313" s="1"/>
  <c r="AO136"/>
  <c r="BC161"/>
  <c r="AV82"/>
  <c r="BJ145"/>
  <c r="AO382"/>
  <c r="AQ382" s="1"/>
  <c r="AH1698" s="1"/>
  <c r="AO355"/>
  <c r="AQ355" s="1"/>
  <c r="AH1671" s="1"/>
  <c r="AV80"/>
  <c r="BJ283"/>
  <c r="BJ342"/>
  <c r="BL342" s="1"/>
  <c r="BJ233"/>
  <c r="BJ73"/>
  <c r="AV335"/>
  <c r="BC128"/>
  <c r="BJ146"/>
  <c r="BC373"/>
  <c r="BJ338"/>
  <c r="BL338" s="1"/>
  <c r="BJ377"/>
  <c r="BL377" s="1"/>
  <c r="AO120"/>
  <c r="AO281"/>
  <c r="AO16"/>
  <c r="AQ16" s="1"/>
  <c r="AH423" s="1"/>
  <c r="AI423" s="1"/>
  <c r="BC98"/>
  <c r="AO96"/>
  <c r="AQ96" s="1"/>
  <c r="AH503" s="1"/>
  <c r="AI503" s="1"/>
  <c r="BC97"/>
  <c r="BC45"/>
  <c r="BJ22"/>
  <c r="BJ316"/>
  <c r="BL316" s="1"/>
  <c r="BJ204"/>
  <c r="BL204" s="1"/>
  <c r="AV26"/>
  <c r="BJ396"/>
  <c r="BL396" s="1"/>
  <c r="BC209"/>
  <c r="AV173"/>
  <c r="BC186"/>
  <c r="AO34"/>
  <c r="AQ34" s="1"/>
  <c r="AH441" s="1"/>
  <c r="AI441" s="1"/>
  <c r="AV34"/>
  <c r="AV92"/>
  <c r="BC101"/>
  <c r="BC296"/>
  <c r="AO42"/>
  <c r="AQ42" s="1"/>
  <c r="AH449" s="1"/>
  <c r="AI449" s="1"/>
  <c r="BJ296"/>
  <c r="AO48"/>
  <c r="AQ48" s="1"/>
  <c r="AH455" s="1"/>
  <c r="AI455" s="1"/>
  <c r="BC335"/>
  <c r="AV87"/>
  <c r="AO66"/>
  <c r="AQ66" s="1"/>
  <c r="AH473" s="1"/>
  <c r="AI473" s="1"/>
  <c r="BJ399"/>
  <c r="BL399" s="1"/>
  <c r="AV190"/>
  <c r="BC303"/>
  <c r="AV201"/>
  <c r="BC212"/>
  <c r="AO26"/>
  <c r="AQ26" s="1"/>
  <c r="AH433" s="1"/>
  <c r="AI433" s="1"/>
  <c r="AO232"/>
  <c r="BJ51"/>
  <c r="AO132"/>
  <c r="BC223"/>
  <c r="BC51"/>
  <c r="BC376"/>
  <c r="AV301"/>
  <c r="BC217"/>
  <c r="AO137"/>
  <c r="AV152"/>
  <c r="BC305"/>
  <c r="BE305" s="1"/>
  <c r="BJ289"/>
  <c r="BJ143"/>
  <c r="BJ200"/>
  <c r="BJ280"/>
  <c r="BC15"/>
  <c r="AV93"/>
  <c r="AV295"/>
  <c r="AO328"/>
  <c r="AQ328" s="1"/>
  <c r="AH1644" s="1"/>
  <c r="BJ374"/>
  <c r="BL374" s="1"/>
  <c r="BC170"/>
  <c r="AO45"/>
  <c r="AQ45" s="1"/>
  <c r="AH452" s="1"/>
  <c r="AI452" s="1"/>
  <c r="BC315"/>
  <c r="BJ213"/>
  <c r="BJ210"/>
  <c r="BC107"/>
  <c r="BJ241"/>
  <c r="BJ108"/>
  <c r="BC110"/>
  <c r="BJ325"/>
  <c r="BL325" s="1"/>
  <c r="BC280"/>
  <c r="BJ68"/>
  <c r="AO63"/>
  <c r="AQ63" s="1"/>
  <c r="AH470" s="1"/>
  <c r="AI470" s="1"/>
  <c r="BJ220"/>
  <c r="AV258"/>
  <c r="BJ346"/>
  <c r="BL346" s="1"/>
  <c r="AO197"/>
  <c r="BJ365"/>
  <c r="BL365" s="1"/>
  <c r="AV8"/>
  <c r="BJ384"/>
  <c r="BL384" s="1"/>
  <c r="BC153"/>
  <c r="AV367"/>
  <c r="AV171"/>
  <c r="BC346"/>
  <c r="BJ244"/>
  <c r="AV205"/>
  <c r="AO171"/>
  <c r="AO123"/>
  <c r="BJ350"/>
  <c r="BL350" s="1"/>
  <c r="AV168"/>
  <c r="AO266"/>
  <c r="AO298"/>
  <c r="BC188"/>
  <c r="AV125"/>
  <c r="BJ88"/>
  <c r="AO187"/>
  <c r="BJ327"/>
  <c r="BL327" s="1"/>
  <c r="AO10"/>
  <c r="AQ10" s="1"/>
  <c r="AH417" s="1"/>
  <c r="AI417" s="1"/>
  <c r="AO65"/>
  <c r="AQ65" s="1"/>
  <c r="AH472" s="1"/>
  <c r="AI472" s="1"/>
  <c r="AO214"/>
  <c r="BC38"/>
  <c r="BJ398"/>
  <c r="BL398" s="1"/>
  <c r="AV119"/>
  <c r="BC378"/>
  <c r="BJ208"/>
  <c r="BC320"/>
  <c r="AO23"/>
  <c r="AQ23" s="1"/>
  <c r="AH430" s="1"/>
  <c r="AI430" s="1"/>
  <c r="BC243"/>
  <c r="BC263"/>
  <c r="AV219"/>
  <c r="BC180"/>
  <c r="AV178"/>
  <c r="BJ293"/>
  <c r="BJ360"/>
  <c r="BL360" s="1"/>
  <c r="AO57"/>
  <c r="AQ57" s="1"/>
  <c r="AH464" s="1"/>
  <c r="AI464" s="1"/>
  <c r="BC194"/>
  <c r="BJ186"/>
  <c r="AV318"/>
  <c r="AO14"/>
  <c r="AQ14" s="1"/>
  <c r="AH421" s="1"/>
  <c r="AI421" s="1"/>
  <c r="AV53"/>
  <c r="AO260"/>
  <c r="AO269"/>
  <c r="AO306"/>
  <c r="AQ306" s="1"/>
  <c r="AH1622" s="1"/>
  <c r="AO140"/>
  <c r="BC214"/>
  <c r="BC10"/>
  <c r="BC331"/>
  <c r="BJ179"/>
  <c r="BJ188"/>
  <c r="AO99"/>
  <c r="AQ99" s="1"/>
  <c r="AH506" s="1"/>
  <c r="AI506" s="1"/>
  <c r="AV28"/>
  <c r="BJ127"/>
  <c r="BC90"/>
  <c r="AV199"/>
  <c r="AO90"/>
  <c r="AQ90" s="1"/>
  <c r="AH497" s="1"/>
  <c r="AI497" s="1"/>
  <c r="AO30"/>
  <c r="AQ30" s="1"/>
  <c r="AH437" s="1"/>
  <c r="AI437" s="1"/>
  <c r="BJ393"/>
  <c r="BL393" s="1"/>
  <c r="AV364"/>
  <c r="BJ261"/>
  <c r="BJ199"/>
  <c r="AO12"/>
  <c r="AQ12" s="1"/>
  <c r="AH419" s="1"/>
  <c r="AI419" s="1"/>
  <c r="AO358"/>
  <c r="AQ358" s="1"/>
  <c r="AH1674" s="1"/>
  <c r="AO253"/>
  <c r="AO56"/>
  <c r="AQ56" s="1"/>
  <c r="AH463" s="1"/>
  <c r="AI463" s="1"/>
  <c r="AV2"/>
  <c r="BJ9"/>
  <c r="BJ106"/>
  <c r="BC124"/>
  <c r="AV62"/>
  <c r="BJ323"/>
  <c r="BL323" s="1"/>
  <c r="BJ378"/>
  <c r="BL378" s="1"/>
  <c r="AO4"/>
  <c r="AQ4" s="1"/>
  <c r="AH411" s="1"/>
  <c r="AI411" s="1"/>
  <c r="AO191"/>
  <c r="BJ54"/>
  <c r="BJ250"/>
  <c r="AV369"/>
  <c r="AO309"/>
  <c r="AQ309" s="1"/>
  <c r="AH1625" s="1"/>
  <c r="AO318"/>
  <c r="AQ318" s="1"/>
  <c r="AH1634" s="1"/>
  <c r="AO307"/>
  <c r="AQ307" s="1"/>
  <c r="AH1623" s="1"/>
  <c r="BJ94"/>
  <c r="AV210"/>
  <c r="BJ281"/>
  <c r="BJ132"/>
  <c r="AV15"/>
  <c r="AV277"/>
  <c r="AV363"/>
  <c r="BJ308"/>
  <c r="BL308" s="1"/>
  <c r="BJ235"/>
  <c r="BJ56"/>
  <c r="BJ109"/>
  <c r="AV174"/>
  <c r="BJ27"/>
  <c r="AV334"/>
  <c r="AV149"/>
  <c r="AO248"/>
  <c r="BJ215"/>
  <c r="AV321"/>
  <c r="AV143"/>
  <c r="BJ317"/>
  <c r="BL317" s="1"/>
  <c r="BJ35"/>
  <c r="BC182"/>
  <c r="AO130"/>
  <c r="BC140"/>
  <c r="BJ352"/>
  <c r="BL352" s="1"/>
  <c r="AO27"/>
  <c r="AQ27" s="1"/>
  <c r="AH434" s="1"/>
  <c r="AI434" s="1"/>
  <c r="AO70"/>
  <c r="AQ70" s="1"/>
  <c r="AH477" s="1"/>
  <c r="AI477" s="1"/>
  <c r="BC69"/>
  <c r="BC308"/>
  <c r="AV381"/>
  <c r="BJ100"/>
  <c r="BC204"/>
  <c r="BE204" s="1"/>
  <c r="AO166"/>
  <c r="AV218"/>
  <c r="BC183"/>
  <c r="BC178"/>
  <c r="BJ329"/>
  <c r="BL329" s="1"/>
  <c r="BC245"/>
  <c r="BJ314"/>
  <c r="BL314" s="1"/>
  <c r="AO122"/>
  <c r="AV90"/>
  <c r="AV241"/>
  <c r="BJ72"/>
  <c r="AO354"/>
  <c r="AQ354" s="1"/>
  <c r="AH1670" s="1"/>
  <c r="AO129"/>
  <c r="BC167"/>
  <c r="AV110"/>
  <c r="AV101"/>
  <c r="BJ115"/>
  <c r="BC300"/>
  <c r="BC298"/>
  <c r="AV42"/>
  <c r="AO29"/>
  <c r="AQ29" s="1"/>
  <c r="AH436" s="1"/>
  <c r="AI436" s="1"/>
  <c r="AV336"/>
  <c r="AV280"/>
  <c r="AV375"/>
  <c r="BC234"/>
  <c r="AV81"/>
  <c r="BC6"/>
  <c r="BJ103"/>
  <c r="BL103" s="1"/>
  <c r="BJ173"/>
  <c r="BJ357"/>
  <c r="BL357" s="1"/>
  <c r="AO322"/>
  <c r="AQ322" s="1"/>
  <c r="AH1638" s="1"/>
  <c r="AO188"/>
  <c r="AV6"/>
  <c r="AV354"/>
  <c r="AV275"/>
  <c r="AO54"/>
  <c r="AQ54" s="1"/>
  <c r="AH461" s="1"/>
  <c r="AI461" s="1"/>
  <c r="BJ116"/>
  <c r="BC32"/>
  <c r="BJ282"/>
  <c r="AO8"/>
  <c r="AQ8" s="1"/>
  <c r="AH415" s="1"/>
  <c r="AI415" s="1"/>
  <c r="AV266"/>
  <c r="BJ61"/>
  <c r="AO87"/>
  <c r="AQ87" s="1"/>
  <c r="AH494" s="1"/>
  <c r="AI494" s="1"/>
  <c r="BJ124"/>
  <c r="BC102"/>
  <c r="AO17"/>
  <c r="AQ17" s="1"/>
  <c r="AH424" s="1"/>
  <c r="AI424" s="1"/>
  <c r="AV73"/>
  <c r="BJ307"/>
  <c r="BL307" s="1"/>
  <c r="AV120"/>
  <c r="AV111"/>
  <c r="BC120"/>
  <c r="AO290"/>
  <c r="BJ177"/>
  <c r="AO255"/>
  <c r="AO98"/>
  <c r="AQ98" s="1"/>
  <c r="AH505" s="1"/>
  <c r="AI505" s="1"/>
  <c r="AO336"/>
  <c r="AQ336" s="1"/>
  <c r="AH1652" s="1"/>
  <c r="BJ6"/>
  <c r="BJ287"/>
  <c r="AO277"/>
  <c r="BJ269"/>
  <c r="BJ400"/>
  <c r="BL400" s="1"/>
  <c r="BC168"/>
  <c r="BC383"/>
  <c r="AO160"/>
  <c r="BJ212"/>
  <c r="AO51"/>
  <c r="AQ51" s="1"/>
  <c r="AH458" s="1"/>
  <c r="AI458" s="1"/>
  <c r="AO39"/>
  <c r="AQ39" s="1"/>
  <c r="AH446" s="1"/>
  <c r="AI446" s="1"/>
  <c r="BJ86"/>
  <c r="BC77"/>
  <c r="AV256"/>
  <c r="AV40"/>
  <c r="AO64"/>
  <c r="AQ64" s="1"/>
  <c r="AH471" s="1"/>
  <c r="AI471" s="1"/>
  <c r="AO19"/>
  <c r="AQ19" s="1"/>
  <c r="AH426" s="1"/>
  <c r="AI426" s="1"/>
  <c r="BC293"/>
  <c r="AV379"/>
  <c r="AV222"/>
  <c r="AV74"/>
  <c r="BJ305"/>
  <c r="AV368"/>
  <c r="AO217"/>
  <c r="AO321"/>
  <c r="AQ321" s="1"/>
  <c r="AH1637" s="1"/>
  <c r="AO376"/>
  <c r="AQ376" s="1"/>
  <c r="AH1692" s="1"/>
  <c r="AV88"/>
  <c r="AV141"/>
  <c r="AO249"/>
  <c r="AO388"/>
  <c r="AQ388" s="1"/>
  <c r="AH1704" s="1"/>
  <c r="AO292"/>
  <c r="BC42"/>
  <c r="BJ182"/>
  <c r="BC99"/>
  <c r="BJ75"/>
  <c r="BJ11"/>
  <c r="AV404"/>
  <c r="BC192"/>
  <c r="BJ227"/>
  <c r="AV285"/>
  <c r="AO169"/>
  <c r="AO7"/>
  <c r="AQ7" s="1"/>
  <c r="AH414" s="1"/>
  <c r="AI414" s="1"/>
  <c r="AV366"/>
  <c r="AO224"/>
  <c r="AO261"/>
  <c r="AO150"/>
  <c r="AV328"/>
  <c r="AV298"/>
  <c r="AO325"/>
  <c r="AQ325" s="1"/>
  <c r="AH1641" s="1"/>
  <c r="AV61"/>
  <c r="AO128"/>
  <c r="AO73"/>
  <c r="AQ73" s="1"/>
  <c r="AH480" s="1"/>
  <c r="AI480" s="1"/>
  <c r="BJ153"/>
  <c r="BC389"/>
  <c r="AO280"/>
  <c r="AO185"/>
  <c r="AO282"/>
  <c r="AV288"/>
  <c r="AV167"/>
  <c r="BC236"/>
  <c r="BC381"/>
  <c r="AV278"/>
  <c r="AV142"/>
  <c r="BJ257"/>
  <c r="AV46"/>
  <c r="BJ248"/>
  <c r="BJ209"/>
  <c r="BC94"/>
  <c r="BJ80"/>
  <c r="BJ270"/>
  <c r="BC272"/>
  <c r="BJ111"/>
  <c r="AV263"/>
  <c r="AV309"/>
  <c r="BC368"/>
  <c r="AV319"/>
  <c r="AO25"/>
  <c r="AQ25" s="1"/>
  <c r="AH432" s="1"/>
  <c r="AI432" s="1"/>
  <c r="BC74"/>
  <c r="AV302"/>
  <c r="BJ107"/>
  <c r="AV126"/>
  <c r="AO236"/>
  <c r="BJ137"/>
  <c r="AV94"/>
  <c r="BJ397"/>
  <c r="BL397" s="1"/>
  <c r="BJ380"/>
  <c r="BL380" s="1"/>
  <c r="AO278"/>
  <c r="AO367"/>
  <c r="AQ367" s="1"/>
  <c r="AH1683" s="1"/>
  <c r="BC24"/>
  <c r="BC398"/>
  <c r="BC332"/>
  <c r="BC386"/>
  <c r="BJ388"/>
  <c r="BL388" s="1"/>
  <c r="BC354"/>
  <c r="AV147"/>
  <c r="BJ34"/>
  <c r="BJ77"/>
  <c r="BJ130"/>
  <c r="AV329"/>
  <c r="AV38"/>
  <c r="BC247"/>
  <c r="AO110"/>
  <c r="BJ246"/>
  <c r="BJ36"/>
  <c r="BJ206"/>
  <c r="BC152"/>
  <c r="AV247"/>
  <c r="BC261"/>
  <c r="AV77"/>
  <c r="AO21"/>
  <c r="AQ21" s="1"/>
  <c r="AH428" s="1"/>
  <c r="AI428" s="1"/>
  <c r="AO216"/>
  <c r="BC369"/>
  <c r="AV282"/>
  <c r="BC233"/>
  <c r="AV84"/>
  <c r="BC27"/>
  <c r="BC130"/>
  <c r="AO161"/>
  <c r="BC349"/>
  <c r="BC281"/>
  <c r="BJ302"/>
  <c r="BJ135"/>
  <c r="BJ169"/>
  <c r="BJ207"/>
  <c r="AO159"/>
  <c r="AO126"/>
  <c r="BC60"/>
  <c r="AV23"/>
  <c r="BC405"/>
  <c r="AV33"/>
  <c r="BC197"/>
  <c r="BJ112"/>
  <c r="AV320"/>
  <c r="BJ33"/>
  <c r="AO239"/>
  <c r="AV281"/>
  <c r="AV10"/>
  <c r="BJ142"/>
  <c r="AO229"/>
  <c r="AO273"/>
  <c r="AV313"/>
  <c r="AO291"/>
  <c r="AO71"/>
  <c r="AQ71" s="1"/>
  <c r="AH478" s="1"/>
  <c r="AI478" s="1"/>
  <c r="BJ231"/>
  <c r="AV396"/>
  <c r="AV186"/>
  <c r="BC41"/>
  <c r="AO365"/>
  <c r="AQ365" s="1"/>
  <c r="AH1681" s="1"/>
  <c r="AV16"/>
  <c r="AV397"/>
  <c r="BJ381"/>
  <c r="BL381" s="1"/>
  <c r="AV17"/>
  <c r="BC241"/>
  <c r="AV138"/>
  <c r="BC20"/>
  <c r="BJ158"/>
  <c r="BJ356"/>
  <c r="BL356" s="1"/>
  <c r="BJ355"/>
  <c r="BL355" s="1"/>
  <c r="AV136"/>
  <c r="BJ272"/>
  <c r="AO18"/>
  <c r="AQ18" s="1"/>
  <c r="AH425" s="1"/>
  <c r="AI425" s="1"/>
  <c r="AO143"/>
  <c r="BC84"/>
  <c r="AO264"/>
  <c r="BC360"/>
  <c r="AO181"/>
  <c r="BJ294"/>
  <c r="AV221"/>
  <c r="AO180"/>
  <c r="BJ10"/>
  <c r="BC271"/>
  <c r="BJ335"/>
  <c r="BL335" s="1"/>
  <c r="BC275"/>
  <c r="AV332"/>
  <c r="AV272"/>
  <c r="AO167"/>
  <c r="BC210"/>
  <c r="AV25"/>
  <c r="AO101"/>
  <c r="AQ101" s="1"/>
  <c r="AH508" s="1"/>
  <c r="AI508" s="1"/>
  <c r="AO301"/>
  <c r="BC33"/>
  <c r="BC279"/>
  <c r="AO345"/>
  <c r="AQ345" s="1"/>
  <c r="AH1661" s="1"/>
  <c r="BJ291"/>
  <c r="AV185"/>
  <c r="BJ166"/>
  <c r="BC108"/>
  <c r="AO342"/>
  <c r="AQ342" s="1"/>
  <c r="AH1658" s="1"/>
  <c r="BC46"/>
  <c r="AO361"/>
  <c r="AQ361" s="1"/>
  <c r="AH1677" s="1"/>
  <c r="AO43"/>
  <c r="AQ43" s="1"/>
  <c r="AH450" s="1"/>
  <c r="AI450" s="1"/>
  <c r="AV294"/>
  <c r="BJ226"/>
  <c r="AV76"/>
  <c r="BJ185"/>
  <c r="AO226"/>
  <c r="AO227"/>
  <c r="BJ264"/>
  <c r="AV57"/>
  <c r="AO274"/>
  <c r="AV273"/>
  <c r="AO311"/>
  <c r="AQ311" s="1"/>
  <c r="AH1627" s="1"/>
  <c r="AV100"/>
  <c r="BC138"/>
  <c r="BC67"/>
  <c r="BJ205"/>
  <c r="AV7"/>
  <c r="BC226"/>
  <c r="BJ368"/>
  <c r="BL368" s="1"/>
  <c r="BC141"/>
  <c r="AV220"/>
  <c r="BJ82"/>
  <c r="AO268"/>
  <c r="BJ49"/>
  <c r="BC199"/>
  <c r="AO91"/>
  <c r="AQ91" s="1"/>
  <c r="AH498" s="1"/>
  <c r="AI498" s="1"/>
  <c r="AV130"/>
  <c r="BJ348"/>
  <c r="BL348" s="1"/>
  <c r="BC100"/>
  <c r="AO81"/>
  <c r="AQ81" s="1"/>
  <c r="AH488" s="1"/>
  <c r="AI488" s="1"/>
  <c r="BC313"/>
  <c r="BJ87"/>
  <c r="AO286"/>
  <c r="BJ240"/>
  <c r="BC25"/>
  <c r="BC206"/>
  <c r="BC301"/>
  <c r="BC388"/>
  <c r="BC290"/>
  <c r="BJ372"/>
  <c r="BL372" s="1"/>
  <c r="AV387"/>
  <c r="AV260"/>
  <c r="AV322"/>
  <c r="BJ163"/>
  <c r="BC171"/>
  <c r="AV91"/>
  <c r="AV361"/>
  <c r="AV286"/>
  <c r="BJ64"/>
  <c r="BJ304"/>
  <c r="AV154"/>
  <c r="AO225"/>
  <c r="BC5"/>
  <c r="BC371"/>
  <c r="BC367"/>
  <c r="AV324"/>
  <c r="BJ123"/>
  <c r="BJ390"/>
  <c r="BL390" s="1"/>
  <c r="AO257"/>
  <c r="AO196"/>
  <c r="BJ223"/>
  <c r="AV55"/>
  <c r="AO323"/>
  <c r="AQ323" s="1"/>
  <c r="AH1639" s="1"/>
  <c r="AO285"/>
  <c r="AV227"/>
  <c r="BJ167"/>
  <c r="BC189"/>
  <c r="BJ31"/>
  <c r="BC86"/>
  <c r="BC8"/>
  <c r="AV380"/>
  <c r="BC131"/>
  <c r="BC191"/>
  <c r="BJ263"/>
  <c r="AO151"/>
  <c r="BC200"/>
  <c r="AO222"/>
  <c r="BJ19"/>
  <c r="BJ197"/>
  <c r="AO299"/>
  <c r="AO231"/>
  <c r="AV70"/>
  <c r="BC112"/>
  <c r="AO223"/>
  <c r="AO72"/>
  <c r="AQ72" s="1"/>
  <c r="AH479" s="1"/>
  <c r="AI479" s="1"/>
  <c r="BC333"/>
  <c r="BC255"/>
  <c r="BC252"/>
  <c r="AO182"/>
  <c r="AV95"/>
  <c r="BJ286"/>
  <c r="AO241"/>
  <c r="BC218"/>
  <c r="BC249"/>
  <c r="AO210"/>
  <c r="AV331"/>
  <c r="BC160"/>
  <c r="BC304"/>
  <c r="BJ126"/>
  <c r="AV234"/>
  <c r="AO83"/>
  <c r="AQ83" s="1"/>
  <c r="AH490" s="1"/>
  <c r="AI490" s="1"/>
  <c r="BC326"/>
  <c r="BC93"/>
  <c r="AV400"/>
  <c r="BC22"/>
  <c r="BC137"/>
  <c r="BJ405"/>
  <c r="BL405" s="1"/>
  <c r="BJ387"/>
  <c r="BL387" s="1"/>
  <c r="BJ219"/>
  <c r="BC342"/>
  <c r="AV351"/>
  <c r="BC239"/>
  <c r="BC18"/>
  <c r="AV184"/>
  <c r="AO37"/>
  <c r="AQ37" s="1"/>
  <c r="AH444" s="1"/>
  <c r="AI444" s="1"/>
  <c r="AV213"/>
  <c r="BJ321"/>
  <c r="BL321" s="1"/>
  <c r="AV312"/>
  <c r="AV137"/>
  <c r="BC39"/>
  <c r="BJ150"/>
  <c r="BJ344"/>
  <c r="BL344" s="1"/>
  <c r="BJ71"/>
  <c r="BJ268"/>
  <c r="BC351"/>
  <c r="AV402"/>
  <c r="BC256"/>
  <c r="BJ171"/>
  <c r="BJ247"/>
  <c r="BJ149"/>
  <c r="BJ74"/>
  <c r="BC224"/>
  <c r="BJ131"/>
  <c r="AV341"/>
  <c r="AV20"/>
  <c r="BJ259"/>
  <c r="BJ183"/>
  <c r="AV299"/>
  <c r="AO247"/>
  <c r="AV357"/>
  <c r="AO68"/>
  <c r="AQ68" s="1"/>
  <c r="AH475" s="1"/>
  <c r="AI475" s="1"/>
  <c r="BJ172"/>
  <c r="BJ55"/>
  <c r="BC403"/>
  <c r="AV239"/>
  <c r="BJ129"/>
  <c r="AV384"/>
  <c r="AV121"/>
  <c r="BJ14"/>
  <c r="BJ194"/>
  <c r="AV401"/>
  <c r="BC68"/>
  <c r="AV243"/>
  <c r="BJ394"/>
  <c r="BL394" s="1"/>
  <c r="BC365"/>
  <c r="BC238"/>
  <c r="BJ96"/>
  <c r="BC29"/>
  <c r="BJ15"/>
  <c r="BJ140"/>
  <c r="AO46"/>
  <c r="AQ46" s="1"/>
  <c r="AH453" s="1"/>
  <c r="AI453" s="1"/>
  <c r="BC66"/>
  <c r="AV207"/>
  <c r="AV315"/>
  <c r="BC165"/>
  <c r="BJ175"/>
  <c r="BC158"/>
  <c r="AO233"/>
  <c r="BJ229"/>
  <c r="BC181"/>
  <c r="BC344"/>
  <c r="AV403"/>
  <c r="BJ279"/>
  <c r="BJ362"/>
  <c r="BL362" s="1"/>
  <c r="AO235"/>
  <c r="BC314"/>
  <c r="BC13"/>
  <c r="BJ201"/>
  <c r="BJ359"/>
  <c r="BL359" s="1"/>
  <c r="BC142"/>
  <c r="BJ133"/>
  <c r="BJ7"/>
  <c r="AV13"/>
  <c r="BC203"/>
  <c r="BJ310"/>
  <c r="BL310" s="1"/>
  <c r="AV232"/>
  <c r="BC232"/>
  <c r="BC285"/>
  <c r="AV376"/>
  <c r="AV283"/>
  <c r="AV122"/>
  <c r="BJ69"/>
  <c r="AO142"/>
  <c r="BJ48"/>
  <c r="AV191"/>
  <c r="BC292"/>
  <c r="BC227"/>
  <c r="AV150"/>
  <c r="BJ322"/>
  <c r="BL322" s="1"/>
  <c r="BJ25"/>
  <c r="AO203"/>
  <c r="AV196"/>
  <c r="AO212"/>
  <c r="AO404"/>
  <c r="AQ404" s="1"/>
  <c r="AH1720" s="1"/>
  <c r="AV371"/>
  <c r="BJ375"/>
  <c r="BL375" s="1"/>
  <c r="BJ315"/>
  <c r="BL315" s="1"/>
  <c r="AO152"/>
  <c r="AO245"/>
  <c r="BC175"/>
  <c r="BJ336"/>
  <c r="BL336" s="1"/>
  <c r="BC259"/>
  <c r="AO237"/>
  <c r="BC23"/>
  <c r="BC380"/>
  <c r="BC213"/>
  <c r="AV290"/>
  <c r="BC374"/>
  <c r="BJ203"/>
  <c r="BC343"/>
  <c r="AO317"/>
  <c r="AQ317" s="1"/>
  <c r="AH1633" s="1"/>
  <c r="AO228"/>
  <c r="AV238"/>
  <c r="BC397"/>
  <c r="AO205"/>
  <c r="BC40"/>
  <c r="AV146"/>
  <c r="AO85"/>
  <c r="AQ85" s="1"/>
  <c r="AH492" s="1"/>
  <c r="AI492" s="1"/>
  <c r="AO67"/>
  <c r="AQ67" s="1"/>
  <c r="AH474" s="1"/>
  <c r="AI474" s="1"/>
  <c r="AO400"/>
  <c r="AQ400" s="1"/>
  <c r="AH1716" s="1"/>
  <c r="BC11"/>
  <c r="BC3"/>
  <c r="BC154"/>
  <c r="AV274"/>
  <c r="AO175"/>
  <c r="BJ99"/>
  <c r="BJ232"/>
  <c r="BC306"/>
  <c r="AV251"/>
  <c r="AV228"/>
  <c r="AO52"/>
  <c r="AQ52" s="1"/>
  <c r="AH459" s="1"/>
  <c r="AI459" s="1"/>
  <c r="BC307"/>
  <c r="BC362"/>
  <c r="BC132"/>
  <c r="BC176"/>
  <c r="BC382"/>
  <c r="BC220"/>
  <c r="BC401"/>
  <c r="BJ84"/>
  <c r="BJ243"/>
  <c r="AV393"/>
  <c r="AV254"/>
  <c r="BC318"/>
  <c r="AO242"/>
  <c r="AV69"/>
  <c r="BJ361"/>
  <c r="BL361" s="1"/>
  <c r="BC17"/>
  <c r="BJ271"/>
  <c r="BC135"/>
  <c r="BJ230"/>
  <c r="BC353"/>
  <c r="AV109"/>
  <c r="AO118"/>
  <c r="AV216"/>
  <c r="AV333"/>
  <c r="BC4"/>
  <c r="BC384"/>
  <c r="BC48"/>
  <c r="BC134"/>
  <c r="BJ239"/>
  <c r="AO296"/>
  <c r="BJ42"/>
  <c r="BJ102"/>
  <c r="BJ105"/>
  <c r="BJ18"/>
  <c r="AO215"/>
  <c r="AV182"/>
  <c r="AV271"/>
  <c r="AO55"/>
  <c r="AQ55" s="1"/>
  <c r="AH462" s="1"/>
  <c r="AI462" s="1"/>
  <c r="AV4"/>
  <c r="BJ156"/>
  <c r="BC119"/>
  <c r="BC309"/>
  <c r="AO211"/>
  <c r="BJ251"/>
  <c r="BJ79"/>
  <c r="BJ43"/>
  <c r="BJ83"/>
  <c r="BC336"/>
  <c r="BC370"/>
  <c r="BC394"/>
  <c r="AV65"/>
  <c r="BJ47"/>
  <c r="AO100"/>
  <c r="AQ100" s="1"/>
  <c r="AH507" s="1"/>
  <c r="AI507" s="1"/>
  <c r="BJ63"/>
  <c r="BC337"/>
  <c r="BC242"/>
  <c r="BC125"/>
  <c r="AO250"/>
  <c r="AV330"/>
  <c r="BC363"/>
  <c r="AO36"/>
  <c r="AQ36" s="1"/>
  <c r="AH443" s="1"/>
  <c r="AI443" s="1"/>
  <c r="BJ165"/>
  <c r="AO113"/>
  <c r="AO53"/>
  <c r="AQ53" s="1"/>
  <c r="AH460" s="1"/>
  <c r="AI460" s="1"/>
  <c r="AO221"/>
  <c r="BC347"/>
  <c r="AO86"/>
  <c r="AQ86" s="1"/>
  <c r="AH493" s="1"/>
  <c r="AI493" s="1"/>
  <c r="AV151"/>
  <c r="BC348"/>
  <c r="AV103"/>
  <c r="AX103" s="1"/>
  <c r="AV158"/>
  <c r="BC321"/>
  <c r="AV78"/>
  <c r="BJ57"/>
  <c r="AO392"/>
  <c r="AQ392" s="1"/>
  <c r="AH1708" s="1"/>
  <c r="BC57"/>
  <c r="BC399"/>
  <c r="AV308"/>
  <c r="BJ218"/>
  <c r="BC345"/>
  <c r="BC302"/>
  <c r="BJ222"/>
  <c r="AO178"/>
  <c r="BJ318"/>
  <c r="BL318" s="1"/>
  <c r="BC299"/>
  <c r="BC295"/>
  <c r="BJ228"/>
  <c r="BC28"/>
  <c r="AO189"/>
  <c r="BJ41"/>
  <c r="AV189"/>
  <c r="AV175"/>
  <c r="BJ402"/>
  <c r="BL402" s="1"/>
  <c r="BC16"/>
  <c r="BJ128"/>
  <c r="BJ32"/>
  <c r="AV339"/>
  <c r="AO206"/>
  <c r="BJ24"/>
  <c r="BC193"/>
  <c r="BJ119"/>
  <c r="BJ256"/>
  <c r="AV113"/>
  <c r="BJ155"/>
  <c r="BJ164"/>
  <c r="AV347"/>
  <c r="BJ26"/>
  <c r="BJ331"/>
  <c r="BL331" s="1"/>
  <c r="AO107"/>
  <c r="BC359"/>
  <c r="BJ8"/>
  <c r="BC265"/>
  <c r="AV35"/>
  <c r="AV359"/>
  <c r="AV279"/>
  <c r="BJ366"/>
  <c r="BL366" s="1"/>
  <c r="BC352"/>
  <c r="AV268"/>
  <c r="BJ260"/>
  <c r="BJ370"/>
  <c r="BL370" s="1"/>
  <c r="BJ168"/>
  <c r="BC291"/>
  <c r="BJ138"/>
  <c r="AV304"/>
  <c r="AV338"/>
  <c r="BJ66"/>
  <c r="BJ117"/>
  <c r="AV105"/>
  <c r="BJ193"/>
  <c r="BJ295"/>
  <c r="AV289"/>
  <c r="BC136"/>
  <c r="AO208"/>
  <c r="BC356"/>
  <c r="BC222"/>
  <c r="BC274"/>
  <c r="AV373"/>
  <c r="BC184"/>
  <c r="AO295"/>
  <c r="BJ202"/>
  <c r="BJ242"/>
  <c r="BC190"/>
  <c r="AV148"/>
  <c r="BC195"/>
  <c r="BJ340"/>
  <c r="BL340" s="1"/>
  <c r="BC122"/>
  <c r="BJ184"/>
  <c r="BJ39"/>
  <c r="BC157"/>
  <c r="AV127"/>
  <c r="BC166"/>
  <c r="AV311"/>
  <c r="BC395"/>
  <c r="AV249"/>
  <c r="AV257"/>
  <c r="AV22"/>
  <c r="AV362"/>
  <c r="BC267"/>
  <c r="AV112"/>
  <c r="BJ252"/>
  <c r="BC277"/>
  <c r="AV41"/>
  <c r="AO218"/>
  <c r="BJ159"/>
  <c r="AV192"/>
  <c r="BJ125"/>
  <c r="AV157"/>
  <c r="BJ17"/>
  <c r="AV323"/>
  <c r="BJ160"/>
  <c r="AV346"/>
  <c r="BC2"/>
  <c r="BE2" s="1"/>
  <c r="AH611" s="1"/>
  <c r="AI611" s="1"/>
  <c r="BJ196"/>
  <c r="AV66"/>
  <c r="AO263"/>
  <c r="AO251"/>
  <c r="AV305"/>
  <c r="AX305" s="1"/>
  <c r="BJ28"/>
  <c r="BJ76"/>
  <c r="AV316"/>
  <c r="AV317"/>
  <c r="BJ46"/>
  <c r="AO254"/>
  <c r="BJ198"/>
  <c r="BJ45"/>
  <c r="AV54"/>
  <c r="BC260"/>
  <c r="BJ324"/>
  <c r="BL324" s="1"/>
  <c r="BJ217"/>
  <c r="AV360"/>
  <c r="AV303"/>
  <c r="BC231"/>
  <c r="AO174"/>
  <c r="AO259"/>
  <c r="BJ154"/>
  <c r="AO240"/>
  <c r="BC147"/>
  <c r="BJ151"/>
  <c r="AO230"/>
  <c r="BC264"/>
  <c r="BJ95"/>
  <c r="AV64"/>
  <c r="AV124"/>
  <c r="AO315"/>
  <c r="AQ315" s="1"/>
  <c r="AH1631" s="1"/>
  <c r="BJ371"/>
  <c r="BL371" s="1"/>
  <c r="AV172"/>
  <c r="BJ351"/>
  <c r="BL351" s="1"/>
  <c r="AV45"/>
  <c r="BC106"/>
  <c r="BJ176"/>
  <c r="AO103"/>
  <c r="AQ103" s="1"/>
  <c r="AH813" s="1"/>
  <c r="AI813" s="1"/>
  <c r="AV135"/>
  <c r="AO213"/>
  <c r="BC317"/>
  <c r="BJ110"/>
  <c r="AV52"/>
  <c r="AV115"/>
  <c r="BJ267"/>
  <c r="BJ333"/>
  <c r="BL333" s="1"/>
  <c r="BC402"/>
  <c r="AV344"/>
  <c r="BC341"/>
  <c r="AO209"/>
  <c r="BC262"/>
  <c r="AO84"/>
  <c r="AQ84" s="1"/>
  <c r="AH491" s="1"/>
  <c r="AI491" s="1"/>
  <c r="BJ101"/>
  <c r="BC144"/>
  <c r="BJ195"/>
  <c r="BJ364"/>
  <c r="BL364" s="1"/>
  <c r="BJ134"/>
  <c r="BJ354"/>
  <c r="BL354" s="1"/>
  <c r="BC322"/>
  <c r="BJ104"/>
  <c r="AO192"/>
  <c r="AV394"/>
  <c r="AO190"/>
  <c r="AO195"/>
  <c r="BC250"/>
  <c r="BC35"/>
  <c r="AV264"/>
  <c r="BJ273"/>
  <c r="AV385"/>
  <c r="AO89"/>
  <c r="AQ89" s="1"/>
  <c r="AH496" s="1"/>
  <c r="AI496" s="1"/>
  <c r="BJ21"/>
  <c r="AV67"/>
  <c r="AO256"/>
  <c r="BC63"/>
  <c r="BJ330"/>
  <c r="BL330" s="1"/>
  <c r="AO302"/>
  <c r="AO168"/>
  <c r="BJ237"/>
  <c r="AV269"/>
  <c r="AO162"/>
  <c r="AO341"/>
  <c r="AQ341" s="1"/>
  <c r="AH1657" s="1"/>
  <c r="AO177"/>
  <c r="BJ300"/>
  <c r="AO207"/>
  <c r="BJ52"/>
  <c r="BC177"/>
  <c r="BJ236"/>
  <c r="BJ118"/>
  <c r="AV211"/>
  <c r="BC198"/>
  <c r="BC82"/>
  <c r="BC387"/>
  <c r="BJ70"/>
  <c r="BC372"/>
  <c r="AV236"/>
  <c r="AV177"/>
  <c r="BC327"/>
  <c r="AO108"/>
  <c r="BJ332"/>
  <c r="BL332" s="1"/>
  <c r="BJ343"/>
  <c r="BL343" s="1"/>
  <c r="AO93"/>
  <c r="AQ93" s="1"/>
  <c r="AH500" s="1"/>
  <c r="AI500" s="1"/>
  <c r="AO117"/>
  <c r="BC75"/>
  <c r="BJ373"/>
  <c r="BL373" s="1"/>
  <c r="BJ284"/>
  <c r="AV5"/>
  <c r="AO270"/>
  <c r="AO131"/>
  <c r="BC339"/>
  <c r="AV97"/>
  <c r="AO11"/>
  <c r="AQ11" s="1"/>
  <c r="AH418" s="1"/>
  <c r="AI418" s="1"/>
  <c r="BC12"/>
  <c r="BJ234"/>
  <c r="BJ312"/>
  <c r="BL312" s="1"/>
  <c r="AV21"/>
  <c r="BJ224"/>
  <c r="AO147"/>
  <c r="AV345"/>
  <c r="BJ255"/>
  <c r="AV129"/>
  <c r="BJ369"/>
  <c r="BL369" s="1"/>
  <c r="AV356"/>
  <c r="BC268"/>
  <c r="BJ367"/>
  <c r="BL367" s="1"/>
  <c r="AO303"/>
  <c r="AV98"/>
  <c r="BJ278"/>
  <c r="AV209"/>
  <c r="AV340"/>
  <c r="BC126"/>
  <c r="BJ2"/>
  <c r="BL2" s="1"/>
  <c r="AH712" s="1"/>
  <c r="AI712" s="1"/>
  <c r="BJ353"/>
  <c r="BL353" s="1"/>
  <c r="AO28"/>
  <c r="AQ28" s="1"/>
  <c r="AH435" s="1"/>
  <c r="AI435" s="1"/>
  <c r="AV284"/>
  <c r="BC248"/>
  <c r="AO326"/>
  <c r="AQ326" s="1"/>
  <c r="AH1642" s="1"/>
  <c r="BC202"/>
  <c r="BJ326"/>
  <c r="BL326" s="1"/>
  <c r="AV398"/>
  <c r="AO399"/>
  <c r="AQ399" s="1"/>
  <c r="AH1715" s="1"/>
  <c r="BJ385"/>
  <c r="BL385" s="1"/>
  <c r="BC145"/>
  <c r="AO293"/>
  <c r="BJ44"/>
  <c r="AO76"/>
  <c r="AQ76" s="1"/>
  <c r="AH483" s="1"/>
  <c r="AI483" s="1"/>
  <c r="BC118"/>
  <c r="BC151"/>
  <c r="BJ254"/>
  <c r="BJ292"/>
  <c r="AO346"/>
  <c r="AQ346" s="1"/>
  <c r="AH1662" s="1"/>
  <c r="BC276"/>
  <c r="BJ306"/>
  <c r="BL306" s="1"/>
  <c r="AV262"/>
  <c r="BC81"/>
  <c r="AV202"/>
  <c r="AO305"/>
  <c r="AQ305" s="1"/>
  <c r="AH1621" s="1"/>
  <c r="AV382"/>
  <c r="BJ122"/>
  <c r="AV183"/>
  <c r="AO173"/>
  <c r="BC225"/>
  <c r="AO134"/>
  <c r="AV108"/>
  <c r="AO157"/>
  <c r="BC87"/>
  <c r="AO3"/>
  <c r="AQ3" s="1"/>
  <c r="AH410" s="1"/>
  <c r="AI410" s="1"/>
  <c r="AV131"/>
  <c r="AV261"/>
  <c r="BJ309"/>
  <c r="BL309" s="1"/>
  <c r="BJ93"/>
  <c r="AO149"/>
  <c r="BC312"/>
  <c r="BJ174"/>
  <c r="AV352"/>
  <c r="BC91"/>
  <c r="BJ3"/>
  <c r="AO22"/>
  <c r="AQ22" s="1"/>
  <c r="AH429" s="1"/>
  <c r="AI429" s="1"/>
  <c r="BJ152"/>
  <c r="AV85"/>
  <c r="AO139"/>
  <c r="AV187"/>
  <c r="BJ65"/>
  <c r="BJ59"/>
  <c r="BC34"/>
  <c r="AO164"/>
  <c r="BC115"/>
  <c r="AV83"/>
  <c r="AO279"/>
  <c r="BC211"/>
  <c r="AV139"/>
  <c r="BC325"/>
  <c r="BC143"/>
  <c r="BJ225"/>
  <c r="BC179"/>
  <c r="AO154"/>
  <c r="AO220"/>
  <c r="BJ187"/>
  <c r="AO138"/>
  <c r="AO304"/>
  <c r="BC196"/>
  <c r="AO148"/>
  <c r="BC385"/>
  <c r="AV296"/>
  <c r="AV179"/>
  <c r="BJ320"/>
  <c r="BL320" s="1"/>
  <c r="AO170"/>
  <c r="AV117"/>
  <c r="BC286"/>
  <c r="AV292"/>
  <c r="AO102"/>
  <c r="AQ102" s="1"/>
  <c r="AH509" s="1"/>
  <c r="AI509" s="1"/>
  <c r="BJ98"/>
  <c r="AV237"/>
  <c r="AV255"/>
  <c r="AV9"/>
  <c r="AV208"/>
  <c r="AV267"/>
  <c r="BC156"/>
  <c r="AV377"/>
  <c r="AO38"/>
  <c r="AQ38" s="1"/>
  <c r="AH445" s="1"/>
  <c r="AI445" s="1"/>
  <c r="BJ266"/>
  <c r="BC228"/>
  <c r="BC44"/>
  <c r="BJ301"/>
  <c r="AO394"/>
  <c r="AQ394" s="1"/>
  <c r="AH1710" s="1"/>
  <c r="BC50"/>
  <c r="AV203"/>
  <c r="AO20"/>
  <c r="AQ20" s="1"/>
  <c r="AH427" s="1"/>
  <c r="AI427" s="1"/>
  <c r="AV27"/>
  <c r="AV374"/>
  <c r="BC266"/>
  <c r="BJ386"/>
  <c r="BL386" s="1"/>
  <c r="AO44"/>
  <c r="AQ44" s="1"/>
  <c r="AH451" s="1"/>
  <c r="AI451" s="1"/>
  <c r="BC390"/>
  <c r="BC159"/>
  <c r="BC230"/>
  <c r="BC83"/>
  <c r="BJ347"/>
  <c r="BL347" s="1"/>
  <c r="BJ349"/>
  <c r="BL349" s="1"/>
  <c r="BC123"/>
  <c r="AV102"/>
  <c r="BC104"/>
  <c r="AV235"/>
  <c r="AO219"/>
  <c r="BC319"/>
  <c r="AV194"/>
  <c r="AV217"/>
  <c r="BJ97"/>
  <c r="BC65"/>
  <c r="BJ328"/>
  <c r="BL328" s="1"/>
  <c r="AV18"/>
  <c r="BC164"/>
  <c r="BC61"/>
  <c r="AO5"/>
  <c r="AQ5" s="1"/>
  <c r="AH412" s="1"/>
  <c r="AI412" s="1"/>
  <c r="BJ376"/>
  <c r="BL376" s="1"/>
  <c r="AV405"/>
  <c r="BC96"/>
  <c r="BC364"/>
  <c r="BC26"/>
  <c r="BJ89"/>
  <c r="BC329"/>
  <c r="BJ16"/>
  <c r="AV159"/>
  <c r="BC169"/>
  <c r="AV161"/>
  <c r="AO272"/>
  <c r="BC205"/>
  <c r="AV163"/>
  <c r="BJ120"/>
  <c r="BC257"/>
  <c r="BC310"/>
  <c r="BC58"/>
  <c r="AO111"/>
  <c r="AO50"/>
  <c r="AQ50" s="1"/>
  <c r="AH457" s="1"/>
  <c r="AI457" s="1"/>
  <c r="BC73"/>
  <c r="AV388"/>
  <c r="BC21"/>
  <c r="AO284"/>
  <c r="AV365"/>
  <c r="AO24"/>
  <c r="AQ24" s="1"/>
  <c r="AH431" s="1"/>
  <c r="AI431" s="1"/>
  <c r="AV145"/>
  <c r="AV291"/>
  <c r="BJ379"/>
  <c r="BL379" s="1"/>
  <c r="AV246"/>
  <c r="BC149"/>
  <c r="AO366"/>
  <c r="AQ366" s="1"/>
  <c r="AH1682" s="1"/>
  <c r="BC103"/>
  <c r="BE103" s="1"/>
  <c r="AO88"/>
  <c r="AQ88" s="1"/>
  <c r="AH495" s="1"/>
  <c r="AI495" s="1"/>
  <c r="AO234"/>
  <c r="AV75"/>
  <c r="AV198"/>
  <c r="AV226"/>
  <c r="BC334"/>
  <c r="BJ40"/>
  <c r="BJ161"/>
  <c r="BJ78"/>
  <c r="AV160"/>
  <c r="BC173"/>
  <c r="BJ162"/>
  <c r="BC379"/>
  <c r="BC7"/>
  <c r="AO13"/>
  <c r="AQ13" s="1"/>
  <c r="AH420" s="1"/>
  <c r="AI420" s="1"/>
  <c r="AV392"/>
  <c r="AO47"/>
  <c r="AQ47" s="1"/>
  <c r="AH454" s="1"/>
  <c r="AI454" s="1"/>
  <c r="AV212"/>
  <c r="AO267"/>
  <c r="BJ20"/>
  <c r="BJ62"/>
  <c r="AO78"/>
  <c r="AQ78" s="1"/>
  <c r="AH485" s="1"/>
  <c r="AI485" s="1"/>
  <c r="BJ290"/>
  <c r="AV214"/>
  <c r="AO144"/>
  <c r="AV326"/>
  <c r="BC253"/>
  <c r="BC62"/>
  <c r="AV307"/>
  <c r="BC235"/>
  <c r="BJ91"/>
  <c r="BC150"/>
  <c r="AV71"/>
  <c r="BJ238"/>
  <c r="BC133"/>
  <c r="BC109"/>
  <c r="BJ311"/>
  <c r="BL311" s="1"/>
  <c r="AV215"/>
  <c r="BC323"/>
  <c r="BJ211"/>
  <c r="AV395"/>
  <c r="BJ53"/>
  <c r="BC105"/>
  <c r="BJ180"/>
  <c r="AO289"/>
  <c r="AV270"/>
  <c r="BC328"/>
  <c r="BC207"/>
  <c r="AO194"/>
  <c r="AV399"/>
  <c r="AV144"/>
  <c r="BJ4"/>
  <c r="BC392"/>
  <c r="AO184"/>
  <c r="AV370"/>
  <c r="BJ383"/>
  <c r="BL383" s="1"/>
  <c r="AV265"/>
  <c r="AV242"/>
  <c r="AV140"/>
  <c r="BJ13"/>
  <c r="BC316"/>
  <c r="AV383"/>
  <c r="AV343"/>
  <c r="AV253"/>
  <c r="BC340"/>
  <c r="AV223"/>
  <c r="AV206"/>
  <c r="BJ297"/>
  <c r="BJ392"/>
  <c r="BL392" s="1"/>
  <c r="BJ5"/>
  <c r="BC172"/>
  <c r="AV230"/>
  <c r="BC240"/>
  <c r="AO319"/>
  <c r="AQ319" s="1"/>
  <c r="AH1635" s="1"/>
  <c r="BC47"/>
  <c r="AV314"/>
  <c r="BC258"/>
  <c r="AV229"/>
  <c r="AV353"/>
  <c r="BJ113"/>
  <c r="BJ221"/>
  <c r="AO97"/>
  <c r="AQ97" s="1"/>
  <c r="AH504" s="1"/>
  <c r="AI504" s="1"/>
  <c r="AV342"/>
  <c r="BC121"/>
  <c r="BC19"/>
  <c r="AO92"/>
  <c r="AQ92" s="1"/>
  <c r="AH499" s="1"/>
  <c r="AI499" s="1"/>
  <c r="AO6"/>
  <c r="AQ6" s="1"/>
  <c r="AH413" s="1"/>
  <c r="AI413" s="1"/>
  <c r="BC366"/>
  <c r="AV32"/>
  <c r="BJ358"/>
  <c r="BL358" s="1"/>
  <c r="BC393"/>
  <c r="BC404"/>
  <c r="BJ249"/>
  <c r="BC36"/>
  <c r="AV233"/>
  <c r="BJ189"/>
  <c r="AV293"/>
  <c r="BC64"/>
  <c r="AV24"/>
  <c r="BC30"/>
  <c r="BC246"/>
  <c r="AV276"/>
  <c r="BC330"/>
  <c r="AO204"/>
  <c r="BJ148"/>
  <c r="BC391"/>
  <c r="AV245"/>
  <c r="BC375"/>
  <c r="AV104"/>
  <c r="BJ298"/>
  <c r="BJ276"/>
  <c r="BJ157"/>
  <c r="BJ262"/>
  <c r="AV155"/>
  <c r="AO135"/>
  <c r="BC270"/>
  <c r="BJ92"/>
  <c r="AV56"/>
  <c r="BJ121"/>
  <c r="BJ339"/>
  <c r="BL339" s="1"/>
  <c r="AO238"/>
  <c r="BC54"/>
  <c r="BJ277"/>
  <c r="AO389"/>
  <c r="AQ389" s="1"/>
  <c r="AH1705" s="1"/>
  <c r="AO141"/>
  <c r="AV204"/>
  <c r="AX204" s="1"/>
  <c r="BJ114"/>
  <c r="AV306"/>
  <c r="AV224"/>
  <c r="BJ170"/>
  <c r="BC187"/>
  <c r="BC219"/>
  <c r="AV116"/>
  <c r="BC59"/>
  <c r="AV58"/>
  <c r="BJ23"/>
  <c r="AV133"/>
  <c r="BC237"/>
  <c r="AO31"/>
  <c r="AQ31" s="1"/>
  <c r="AH438" s="1"/>
  <c r="AI438" s="1"/>
  <c r="BJ29"/>
  <c r="AV86"/>
  <c r="AV378"/>
  <c r="BC297"/>
  <c r="BJ190"/>
  <c r="BC9"/>
  <c r="AV372"/>
  <c r="BJ191"/>
  <c r="BC357"/>
  <c r="BC269"/>
  <c r="BE73" l="1"/>
  <c r="AH682" s="1"/>
  <c r="AI682" s="1"/>
  <c r="BE96"/>
  <c r="AH705" s="1"/>
  <c r="AI705" s="1"/>
  <c r="BE83"/>
  <c r="AH692" s="1"/>
  <c r="AI692" s="1"/>
  <c r="BL93"/>
  <c r="AH803" s="1"/>
  <c r="AI803" s="1"/>
  <c r="BE81"/>
  <c r="AH690" s="1"/>
  <c r="AI690" s="1"/>
  <c r="BL95"/>
  <c r="AH805" s="1"/>
  <c r="AI805" s="1"/>
  <c r="BL76"/>
  <c r="AH786" s="1"/>
  <c r="AI786" s="1"/>
  <c r="AX78"/>
  <c r="AH586" s="1"/>
  <c r="AI586" s="1"/>
  <c r="BL83"/>
  <c r="AH793" s="1"/>
  <c r="AI793" s="1"/>
  <c r="BL79"/>
  <c r="AH789" s="1"/>
  <c r="AI789" s="1"/>
  <c r="AX95"/>
  <c r="AH603" s="1"/>
  <c r="AI603" s="1"/>
  <c r="AX91"/>
  <c r="AH599" s="1"/>
  <c r="AI599" s="1"/>
  <c r="BL87"/>
  <c r="AH797" s="1"/>
  <c r="AI797" s="1"/>
  <c r="BL82"/>
  <c r="AH792" s="1"/>
  <c r="AI792" s="1"/>
  <c r="AX76"/>
  <c r="AH584" s="1"/>
  <c r="AI584" s="1"/>
  <c r="AX94"/>
  <c r="AH602" s="1"/>
  <c r="AI602" s="1"/>
  <c r="BE74"/>
  <c r="AH683" s="1"/>
  <c r="AI683" s="1"/>
  <c r="BE94"/>
  <c r="AH703" s="1"/>
  <c r="AI703" s="1"/>
  <c r="BL86"/>
  <c r="AH796" s="1"/>
  <c r="AI796" s="1"/>
  <c r="AX81"/>
  <c r="AH589" s="1"/>
  <c r="AI589" s="1"/>
  <c r="BE90"/>
  <c r="AH699" s="1"/>
  <c r="AI699" s="1"/>
  <c r="BL88"/>
  <c r="AH798" s="1"/>
  <c r="AI798" s="1"/>
  <c r="AX93"/>
  <c r="AH601" s="1"/>
  <c r="AI601" s="1"/>
  <c r="AX87"/>
  <c r="AH595" s="1"/>
  <c r="AI595" s="1"/>
  <c r="BE92"/>
  <c r="AH701" s="1"/>
  <c r="AI701" s="1"/>
  <c r="BL81"/>
  <c r="AH791" s="1"/>
  <c r="AI791" s="1"/>
  <c r="BL90"/>
  <c r="AH800" s="1"/>
  <c r="AI800" s="1"/>
  <c r="AX89"/>
  <c r="AH597" s="1"/>
  <c r="AI597" s="1"/>
  <c r="BE76"/>
  <c r="AH685" s="1"/>
  <c r="AI685" s="1"/>
  <c r="AX79"/>
  <c r="AH587" s="1"/>
  <c r="AI587" s="1"/>
  <c r="AX86"/>
  <c r="AH594" s="1"/>
  <c r="AI594" s="1"/>
  <c r="BL92"/>
  <c r="AH802" s="1"/>
  <c r="AI802" s="1"/>
  <c r="BL91"/>
  <c r="AH801" s="1"/>
  <c r="AI801" s="1"/>
  <c r="BL78"/>
  <c r="AH788" s="1"/>
  <c r="AI788" s="1"/>
  <c r="AX75"/>
  <c r="AH583" s="1"/>
  <c r="AI583" s="1"/>
  <c r="BL89"/>
  <c r="AH799" s="1"/>
  <c r="AI799" s="1"/>
  <c r="AX83"/>
  <c r="AH591" s="1"/>
  <c r="AI591" s="1"/>
  <c r="AX85"/>
  <c r="AH593" s="1"/>
  <c r="AI593" s="1"/>
  <c r="BE91"/>
  <c r="AH700" s="1"/>
  <c r="AI700" s="1"/>
  <c r="BE87"/>
  <c r="AH696" s="1"/>
  <c r="AI696" s="1"/>
  <c r="BE75"/>
  <c r="AH684" s="1"/>
  <c r="AI684" s="1"/>
  <c r="BE82"/>
  <c r="AH691" s="1"/>
  <c r="AI691" s="1"/>
  <c r="BL84"/>
  <c r="AH794" s="1"/>
  <c r="AI794" s="1"/>
  <c r="BL96"/>
  <c r="AH806" s="1"/>
  <c r="AI806" s="1"/>
  <c r="BL74"/>
  <c r="AH784" s="1"/>
  <c r="AI784" s="1"/>
  <c r="BE93"/>
  <c r="AH702" s="1"/>
  <c r="AI702" s="1"/>
  <c r="BE86"/>
  <c r="AH695" s="1"/>
  <c r="AI695" s="1"/>
  <c r="BE84"/>
  <c r="AH693" s="1"/>
  <c r="AI693" s="1"/>
  <c r="AX84"/>
  <c r="AH592" s="1"/>
  <c r="AI592" s="1"/>
  <c r="AX77"/>
  <c r="AH585" s="1"/>
  <c r="AI585" s="1"/>
  <c r="BL77"/>
  <c r="AH787" s="1"/>
  <c r="AI787" s="1"/>
  <c r="BL80"/>
  <c r="AH790" s="1"/>
  <c r="AI790" s="1"/>
  <c r="BL75"/>
  <c r="AH785" s="1"/>
  <c r="AI785" s="1"/>
  <c r="AX88"/>
  <c r="AH596" s="1"/>
  <c r="AI596" s="1"/>
  <c r="AX74"/>
  <c r="AH582" s="1"/>
  <c r="AI582" s="1"/>
  <c r="BE77"/>
  <c r="AH686" s="1"/>
  <c r="AI686" s="1"/>
  <c r="AX73"/>
  <c r="AH581" s="1"/>
  <c r="AI581" s="1"/>
  <c r="AX90"/>
  <c r="AH598" s="1"/>
  <c r="AI598" s="1"/>
  <c r="BL94"/>
  <c r="AH804" s="1"/>
  <c r="AI804" s="1"/>
  <c r="AX92"/>
  <c r="AH600" s="1"/>
  <c r="AI600" s="1"/>
  <c r="BL73"/>
  <c r="AH783" s="1"/>
  <c r="AI783" s="1"/>
  <c r="AX80"/>
  <c r="AH588" s="1"/>
  <c r="AI588" s="1"/>
  <c r="AX82"/>
  <c r="AH590" s="1"/>
  <c r="AI590" s="1"/>
  <c r="BE85"/>
  <c r="AH694" s="1"/>
  <c r="AI694" s="1"/>
  <c r="AX96"/>
  <c r="AH604" s="1"/>
  <c r="AI604" s="1"/>
  <c r="BE78"/>
  <c r="AH687" s="1"/>
  <c r="AI687" s="1"/>
  <c r="BE80"/>
  <c r="AH689" s="1"/>
  <c r="AI689" s="1"/>
  <c r="BL85"/>
  <c r="AH795" s="1"/>
  <c r="AI795" s="1"/>
  <c r="BE79"/>
  <c r="AH688" s="1"/>
  <c r="AI688" s="1"/>
  <c r="BE88"/>
  <c r="AH697" s="1"/>
  <c r="AI697" s="1"/>
  <c r="BE95"/>
  <c r="AH704" s="1"/>
  <c r="AI704" s="1"/>
  <c r="BE89"/>
  <c r="AH698" s="1"/>
  <c r="AI698" s="1"/>
  <c r="BL190"/>
  <c r="AH1203" s="1"/>
  <c r="AI1203" s="1"/>
  <c r="AX378"/>
  <c r="AH1795" s="1"/>
  <c r="AI1795" s="1"/>
  <c r="BL298"/>
  <c r="AH1614" s="1"/>
  <c r="AI1614" s="1"/>
  <c r="BE391"/>
  <c r="AH1909" s="1"/>
  <c r="AI1909" s="1"/>
  <c r="AX276"/>
  <c r="AH1390" s="1"/>
  <c r="AI1390" s="1"/>
  <c r="BL189"/>
  <c r="AH1202" s="1"/>
  <c r="AI1202" s="1"/>
  <c r="BE404"/>
  <c r="AH1922" s="1"/>
  <c r="AI1922" s="1"/>
  <c r="BL297"/>
  <c r="AH1613" s="1"/>
  <c r="AI1613" s="1"/>
  <c r="AX383"/>
  <c r="AH1800" s="1"/>
  <c r="AI1800" s="1"/>
  <c r="AQ184"/>
  <c r="AH894" s="1"/>
  <c r="AI894" s="1"/>
  <c r="AX399"/>
  <c r="AH1816" s="1"/>
  <c r="AI1816" s="1"/>
  <c r="BL180"/>
  <c r="AH1193" s="1"/>
  <c r="AI1193" s="1"/>
  <c r="AX392"/>
  <c r="AH1809" s="1"/>
  <c r="AI1809" s="1"/>
  <c r="AX198"/>
  <c r="AH1009" s="1"/>
  <c r="AI1009" s="1"/>
  <c r="AX102"/>
  <c r="AH610" s="1"/>
  <c r="AI610" s="1"/>
  <c r="AX203"/>
  <c r="AH1014" s="1"/>
  <c r="AI1014" s="1"/>
  <c r="AX377"/>
  <c r="AH1794" s="1"/>
  <c r="AI1794" s="1"/>
  <c r="BE286"/>
  <c r="AH1501" s="1"/>
  <c r="AI1501" s="1"/>
  <c r="AX179"/>
  <c r="AH990" s="1"/>
  <c r="AI990" s="1"/>
  <c r="BE385"/>
  <c r="AH1903" s="1"/>
  <c r="AI1903" s="1"/>
  <c r="BE196"/>
  <c r="AH1108" s="1"/>
  <c r="AI1108" s="1"/>
  <c r="BE179"/>
  <c r="AH1091" s="1"/>
  <c r="AI1091" s="1"/>
  <c r="AQ279"/>
  <c r="AH1292" s="1"/>
  <c r="AI1292" s="1"/>
  <c r="AX284"/>
  <c r="AH1398" s="1"/>
  <c r="AI1398" s="1"/>
  <c r="AX98"/>
  <c r="AH606" s="1"/>
  <c r="AI606" s="1"/>
  <c r="AX97"/>
  <c r="AH605" s="1"/>
  <c r="AI605" s="1"/>
  <c r="AX177"/>
  <c r="AH988" s="1"/>
  <c r="AI988" s="1"/>
  <c r="BE387"/>
  <c r="AH1905" s="1"/>
  <c r="AI1905" s="1"/>
  <c r="BE198"/>
  <c r="AH1110" s="1"/>
  <c r="AI1110" s="1"/>
  <c r="BE177"/>
  <c r="AH1089" s="1"/>
  <c r="AI1089" s="1"/>
  <c r="AQ177"/>
  <c r="AH887" s="1"/>
  <c r="AI887" s="1"/>
  <c r="AQ302"/>
  <c r="AH1315" s="1"/>
  <c r="AI1315" s="1"/>
  <c r="AQ195"/>
  <c r="AH905" s="1"/>
  <c r="AI905" s="1"/>
  <c r="AX394"/>
  <c r="AH1811" s="1"/>
  <c r="AI1811" s="1"/>
  <c r="AQ174"/>
  <c r="AH884" s="1"/>
  <c r="AI884" s="1"/>
  <c r="AX303"/>
  <c r="AH1417" s="1"/>
  <c r="AI1417" s="1"/>
  <c r="BL196"/>
  <c r="AH1209" s="1"/>
  <c r="AI1209" s="1"/>
  <c r="AX192"/>
  <c r="AH1003" s="1"/>
  <c r="AI1003" s="1"/>
  <c r="BE277"/>
  <c r="AH1492" s="1"/>
  <c r="AI1492" s="1"/>
  <c r="BE395"/>
  <c r="AH1913" s="1"/>
  <c r="AI1913" s="1"/>
  <c r="BL184"/>
  <c r="AH1197" s="1"/>
  <c r="AI1197" s="1"/>
  <c r="AQ295"/>
  <c r="AH1308" s="1"/>
  <c r="AI1308" s="1"/>
  <c r="AX289"/>
  <c r="AH1403" s="1"/>
  <c r="AI1403" s="1"/>
  <c r="BL193"/>
  <c r="AH1206" s="1"/>
  <c r="AI1206" s="1"/>
  <c r="AX279"/>
  <c r="AH1393" s="1"/>
  <c r="AI1393" s="1"/>
  <c r="AX189"/>
  <c r="AH1000" s="1"/>
  <c r="AI1000" s="1"/>
  <c r="AQ189"/>
  <c r="AH899" s="1"/>
  <c r="AI899" s="1"/>
  <c r="BE299"/>
  <c r="AH1514" s="1"/>
  <c r="AI1514" s="1"/>
  <c r="AQ178"/>
  <c r="AH888" s="1"/>
  <c r="AI888" s="1"/>
  <c r="BE302"/>
  <c r="AH1517" s="1"/>
  <c r="AI1517" s="1"/>
  <c r="BE399"/>
  <c r="AH1917" s="1"/>
  <c r="AI1917" s="1"/>
  <c r="BE401"/>
  <c r="AH1919" s="1"/>
  <c r="AI1919" s="1"/>
  <c r="BE382"/>
  <c r="AH1900" s="1"/>
  <c r="AI1900" s="1"/>
  <c r="BL99"/>
  <c r="AH809" s="1"/>
  <c r="AI809" s="1"/>
  <c r="BE397"/>
  <c r="AH1915" s="1"/>
  <c r="AI1915" s="1"/>
  <c r="BE175"/>
  <c r="AH1087" s="1"/>
  <c r="AI1087" s="1"/>
  <c r="AX196"/>
  <c r="AH1007" s="1"/>
  <c r="AI1007" s="1"/>
  <c r="BE292"/>
  <c r="AH1507" s="1"/>
  <c r="AI1507" s="1"/>
  <c r="AX283"/>
  <c r="AH1397" s="1"/>
  <c r="AI1397" s="1"/>
  <c r="BE285"/>
  <c r="AH1500" s="1"/>
  <c r="AI1500" s="1"/>
  <c r="BE203"/>
  <c r="AH1115" s="1"/>
  <c r="AI1115" s="1"/>
  <c r="BL201"/>
  <c r="AH1214" s="1"/>
  <c r="AI1214" s="1"/>
  <c r="AX403"/>
  <c r="AH1820" s="1"/>
  <c r="AI1820" s="1"/>
  <c r="BE181"/>
  <c r="AH1093" s="1"/>
  <c r="AI1093" s="1"/>
  <c r="BL175"/>
  <c r="AH1188" s="1"/>
  <c r="AI1188" s="1"/>
  <c r="BL194"/>
  <c r="AH1207" s="1"/>
  <c r="AI1207" s="1"/>
  <c r="BE403"/>
  <c r="AH1921" s="1"/>
  <c r="AI1921" s="1"/>
  <c r="AX299"/>
  <c r="AH1413" s="1"/>
  <c r="AI1413" s="1"/>
  <c r="AX402"/>
  <c r="AH1819" s="1"/>
  <c r="AI1819" s="1"/>
  <c r="AX184"/>
  <c r="AH995" s="1"/>
  <c r="AI995" s="1"/>
  <c r="AX400"/>
  <c r="AH1817" s="1"/>
  <c r="AI1817" s="1"/>
  <c r="BE304"/>
  <c r="AH1519" s="1"/>
  <c r="AI1519" s="1"/>
  <c r="AQ299"/>
  <c r="AH1312" s="1"/>
  <c r="AI1312" s="1"/>
  <c r="BE200"/>
  <c r="AH1112" s="1"/>
  <c r="AI1112" s="1"/>
  <c r="AQ285"/>
  <c r="AH1298" s="1"/>
  <c r="AI1298" s="1"/>
  <c r="AQ196"/>
  <c r="AH906" s="1"/>
  <c r="AI906" s="1"/>
  <c r="BL304"/>
  <c r="AH1620" s="1"/>
  <c r="AI1620" s="1"/>
  <c r="AX286"/>
  <c r="AH1400" s="1"/>
  <c r="AI1400" s="1"/>
  <c r="BE388"/>
  <c r="AH1906" s="1"/>
  <c r="AI1906" s="1"/>
  <c r="AX294"/>
  <c r="AH1408" s="1"/>
  <c r="AI1408" s="1"/>
  <c r="BL291"/>
  <c r="AH1607" s="1"/>
  <c r="AI1607" s="1"/>
  <c r="BE279"/>
  <c r="AH1494" s="1"/>
  <c r="AI1494" s="1"/>
  <c r="AQ301"/>
  <c r="AH1314" s="1"/>
  <c r="AI1314" s="1"/>
  <c r="AQ181"/>
  <c r="AH891" s="1"/>
  <c r="AI891" s="1"/>
  <c r="AX397"/>
  <c r="AH1814" s="1"/>
  <c r="AI1814" s="1"/>
  <c r="AX186"/>
  <c r="AH997" s="1"/>
  <c r="AI997" s="1"/>
  <c r="AQ291"/>
  <c r="AH1304" s="1"/>
  <c r="AI1304" s="1"/>
  <c r="AX281"/>
  <c r="AH1395" s="1"/>
  <c r="AI1395" s="1"/>
  <c r="BE281"/>
  <c r="AH1496" s="1"/>
  <c r="AI1496" s="1"/>
  <c r="BE386"/>
  <c r="AH1904" s="1"/>
  <c r="AI1904" s="1"/>
  <c r="BE398"/>
  <c r="AH1916" s="1"/>
  <c r="AI1916" s="1"/>
  <c r="AX278"/>
  <c r="AH1392" s="1"/>
  <c r="AI1392" s="1"/>
  <c r="AX288"/>
  <c r="AH1402" s="1"/>
  <c r="AI1402" s="1"/>
  <c r="AQ185"/>
  <c r="AH895" s="1"/>
  <c r="AI895" s="1"/>
  <c r="BE389"/>
  <c r="AH1907" s="1"/>
  <c r="AI1907" s="1"/>
  <c r="AX298"/>
  <c r="AH1412" s="1"/>
  <c r="AI1412" s="1"/>
  <c r="AX285"/>
  <c r="AH1399" s="1"/>
  <c r="AI1399" s="1"/>
  <c r="BE192"/>
  <c r="AH1104" s="1"/>
  <c r="AI1104" s="1"/>
  <c r="BE99"/>
  <c r="AH708" s="1"/>
  <c r="AI708" s="1"/>
  <c r="BE293"/>
  <c r="AH1508" s="1"/>
  <c r="AI1508" s="1"/>
  <c r="BL287"/>
  <c r="AH1603" s="1"/>
  <c r="AI1603" s="1"/>
  <c r="AQ290"/>
  <c r="AH1303" s="1"/>
  <c r="AI1303" s="1"/>
  <c r="AQ188"/>
  <c r="AH898" s="1"/>
  <c r="AI898" s="1"/>
  <c r="BE300"/>
  <c r="AH1515" s="1"/>
  <c r="AI1515" s="1"/>
  <c r="AX101"/>
  <c r="AH609" s="1"/>
  <c r="AI609" s="1"/>
  <c r="BE178"/>
  <c r="AH1090" s="1"/>
  <c r="AI1090" s="1"/>
  <c r="AX381"/>
  <c r="AH1798" s="1"/>
  <c r="AI1798" s="1"/>
  <c r="BE182"/>
  <c r="AH1094" s="1"/>
  <c r="AI1094" s="1"/>
  <c r="AX174"/>
  <c r="AH985" s="1"/>
  <c r="AI985" s="1"/>
  <c r="AX277"/>
  <c r="AH1391" s="1"/>
  <c r="AI1391" s="1"/>
  <c r="AQ191"/>
  <c r="AH901" s="1"/>
  <c r="AI901" s="1"/>
  <c r="BL188"/>
  <c r="AH1201" s="1"/>
  <c r="AI1201" s="1"/>
  <c r="BL186"/>
  <c r="AH1199" s="1"/>
  <c r="AI1199" s="1"/>
  <c r="BL293"/>
  <c r="AH1609" s="1"/>
  <c r="AI1609" s="1"/>
  <c r="BE180"/>
  <c r="AH1092" s="1"/>
  <c r="AI1092" s="1"/>
  <c r="BE188"/>
  <c r="AH1100" s="1"/>
  <c r="AI1100" s="1"/>
  <c r="AQ197"/>
  <c r="AH907" s="1"/>
  <c r="AI907" s="1"/>
  <c r="BE280"/>
  <c r="AH1495" s="1"/>
  <c r="AI1495" s="1"/>
  <c r="BL280"/>
  <c r="AH1596" s="1"/>
  <c r="AI1596" s="1"/>
  <c r="AX301"/>
  <c r="AH1415" s="1"/>
  <c r="AI1415" s="1"/>
  <c r="BE303"/>
  <c r="AH1518" s="1"/>
  <c r="AI1518" s="1"/>
  <c r="BE101"/>
  <c r="AH710" s="1"/>
  <c r="AI710" s="1"/>
  <c r="BE186"/>
  <c r="AH1098" s="1"/>
  <c r="AI1098" s="1"/>
  <c r="BL283"/>
  <c r="AH1599" s="1"/>
  <c r="AI1599" s="1"/>
  <c r="AQ276"/>
  <c r="AH1289" s="1"/>
  <c r="AI1289" s="1"/>
  <c r="BE284"/>
  <c r="AH1499" s="1"/>
  <c r="AI1499" s="1"/>
  <c r="AQ179"/>
  <c r="AH889" s="1"/>
  <c r="AI889" s="1"/>
  <c r="AQ176"/>
  <c r="AH886" s="1"/>
  <c r="AI886" s="1"/>
  <c r="BL288"/>
  <c r="AH1604" s="1"/>
  <c r="AI1604" s="1"/>
  <c r="BL192"/>
  <c r="AH1205" s="1"/>
  <c r="AI1205" s="1"/>
  <c r="AQ186"/>
  <c r="AH896" s="1"/>
  <c r="AI896" s="1"/>
  <c r="BE400"/>
  <c r="AH1918" s="1"/>
  <c r="AI1918" s="1"/>
  <c r="AX197"/>
  <c r="AH1008" s="1"/>
  <c r="AI1008" s="1"/>
  <c r="BE377"/>
  <c r="AH1895" s="1"/>
  <c r="AI1895" s="1"/>
  <c r="AQ287"/>
  <c r="AH1300" s="1"/>
  <c r="AI1300" s="1"/>
  <c r="BE174"/>
  <c r="AH1086" s="1"/>
  <c r="AI1086" s="1"/>
  <c r="AQ300"/>
  <c r="AH1313" s="1"/>
  <c r="AI1313" s="1"/>
  <c r="BE396"/>
  <c r="AH1914" s="1"/>
  <c r="AI1914" s="1"/>
  <c r="AX195"/>
  <c r="AH1006" s="1"/>
  <c r="AI1006" s="1"/>
  <c r="AX176"/>
  <c r="AH987" s="1"/>
  <c r="AI987" s="1"/>
  <c r="BL285"/>
  <c r="AH1601" s="1"/>
  <c r="AI1601" s="1"/>
  <c r="AQ198"/>
  <c r="AH908" s="1"/>
  <c r="AI908" s="1"/>
  <c r="BE185"/>
  <c r="AH1097" s="1"/>
  <c r="AI1097" s="1"/>
  <c r="BE288"/>
  <c r="AH1503" s="1"/>
  <c r="AI1503" s="1"/>
  <c r="BE283"/>
  <c r="AH1498" s="1"/>
  <c r="AI1498" s="1"/>
  <c r="AQ294"/>
  <c r="AH1307" s="1"/>
  <c r="AI1307" s="1"/>
  <c r="AX297"/>
  <c r="AH1411" s="1"/>
  <c r="AI1411" s="1"/>
  <c r="AQ288"/>
  <c r="AH1301" s="1"/>
  <c r="AI1301" s="1"/>
  <c r="AQ193"/>
  <c r="AH903" s="1"/>
  <c r="AI903" s="1"/>
  <c r="AX390"/>
  <c r="AH1807" s="1"/>
  <c r="AI1807" s="1"/>
  <c r="AX99"/>
  <c r="AH607" s="1"/>
  <c r="AI607" s="1"/>
  <c r="AQ201"/>
  <c r="AH911" s="1"/>
  <c r="AI911" s="1"/>
  <c r="AX193"/>
  <c r="AH1004" s="1"/>
  <c r="AI1004" s="1"/>
  <c r="BL191"/>
  <c r="AH1204" s="1"/>
  <c r="AI1204" s="1"/>
  <c r="BE297"/>
  <c r="AH1512" s="1"/>
  <c r="AI1512" s="1"/>
  <c r="BE187"/>
  <c r="AH1099" s="1"/>
  <c r="AI1099" s="1"/>
  <c r="BL277"/>
  <c r="AH1593" s="1"/>
  <c r="AI1593" s="1"/>
  <c r="BL276"/>
  <c r="AH1592" s="1"/>
  <c r="AI1592" s="1"/>
  <c r="AX293"/>
  <c r="AH1407" s="1"/>
  <c r="AI1407" s="1"/>
  <c r="BE393"/>
  <c r="AH1911" s="1"/>
  <c r="AI1911" s="1"/>
  <c r="BE392"/>
  <c r="AH1910" s="1"/>
  <c r="AI1910" s="1"/>
  <c r="AQ194"/>
  <c r="AH904" s="1"/>
  <c r="AI904" s="1"/>
  <c r="AQ289"/>
  <c r="AH1302" s="1"/>
  <c r="AI1302" s="1"/>
  <c r="AX395"/>
  <c r="AH1812" s="1"/>
  <c r="AI1812" s="1"/>
  <c r="BL290"/>
  <c r="AH1606" s="1"/>
  <c r="AI1606" s="1"/>
  <c r="BE379"/>
  <c r="AH1897" s="1"/>
  <c r="AI1897" s="1"/>
  <c r="AX291"/>
  <c r="AH1405" s="1"/>
  <c r="AI1405" s="1"/>
  <c r="AQ284"/>
  <c r="AH1297" s="1"/>
  <c r="AI1297" s="1"/>
  <c r="AX388"/>
  <c r="AH1805" s="1"/>
  <c r="AI1805" s="1"/>
  <c r="AX405"/>
  <c r="AH1822" s="1"/>
  <c r="AI1822" s="1"/>
  <c r="BL97"/>
  <c r="AH807" s="1"/>
  <c r="AI807" s="1"/>
  <c r="AX194"/>
  <c r="AH1005" s="1"/>
  <c r="AI1005" s="1"/>
  <c r="BE390"/>
  <c r="AH1908" s="1"/>
  <c r="AI1908" s="1"/>
  <c r="BL301"/>
  <c r="AH1617" s="1"/>
  <c r="AI1617" s="1"/>
  <c r="BL98"/>
  <c r="AH808" s="1"/>
  <c r="AI808" s="1"/>
  <c r="AX292"/>
  <c r="AH1406" s="1"/>
  <c r="AI1406" s="1"/>
  <c r="AX296"/>
  <c r="AH1410" s="1"/>
  <c r="AI1410" s="1"/>
  <c r="AQ304"/>
  <c r="AH1317" s="1"/>
  <c r="AI1317" s="1"/>
  <c r="BL187"/>
  <c r="AH1200" s="1"/>
  <c r="AI1200" s="1"/>
  <c r="AX187"/>
  <c r="AH998" s="1"/>
  <c r="AI998" s="1"/>
  <c r="BL174"/>
  <c r="AH1187" s="1"/>
  <c r="AI1187" s="1"/>
  <c r="AX183"/>
  <c r="AH994" s="1"/>
  <c r="AI994" s="1"/>
  <c r="AX382"/>
  <c r="AH1799" s="1"/>
  <c r="AI1799" s="1"/>
  <c r="AX202"/>
  <c r="AH1013" s="1"/>
  <c r="AI1013" s="1"/>
  <c r="BE276"/>
  <c r="AH1491" s="1"/>
  <c r="AI1491" s="1"/>
  <c r="BL292"/>
  <c r="AH1608" s="1"/>
  <c r="AI1608" s="1"/>
  <c r="AQ293"/>
  <c r="AH1306" s="1"/>
  <c r="AI1306" s="1"/>
  <c r="AX398"/>
  <c r="AH1815" s="1"/>
  <c r="AI1815" s="1"/>
  <c r="BE202"/>
  <c r="AH1114" s="1"/>
  <c r="AI1114" s="1"/>
  <c r="BL278"/>
  <c r="AH1594" s="1"/>
  <c r="AI1594" s="1"/>
  <c r="AQ303"/>
  <c r="AH1316" s="1"/>
  <c r="AI1316" s="1"/>
  <c r="BL284"/>
  <c r="AH1600" s="1"/>
  <c r="AI1600" s="1"/>
  <c r="BL300"/>
  <c r="AH1616" s="1"/>
  <c r="AI1616" s="1"/>
  <c r="AX385"/>
  <c r="AH1802" s="1"/>
  <c r="AI1802" s="1"/>
  <c r="AQ190"/>
  <c r="AH900" s="1"/>
  <c r="AI900" s="1"/>
  <c r="AQ192"/>
  <c r="AH902" s="1"/>
  <c r="AI902" s="1"/>
  <c r="BL195"/>
  <c r="AH1208" s="1"/>
  <c r="AI1208" s="1"/>
  <c r="BL101"/>
  <c r="AH811" s="1"/>
  <c r="AI811" s="1"/>
  <c r="BE402"/>
  <c r="AH1920" s="1"/>
  <c r="AI1920" s="1"/>
  <c r="BL176"/>
  <c r="AH1189" s="1"/>
  <c r="AI1189" s="1"/>
  <c r="BL198"/>
  <c r="AH1211" s="1"/>
  <c r="AI1211" s="1"/>
  <c r="BE195"/>
  <c r="AH1107" s="1"/>
  <c r="AI1107" s="1"/>
  <c r="BE190"/>
  <c r="AH1102" s="1"/>
  <c r="AI1102" s="1"/>
  <c r="BL202"/>
  <c r="AH1215" s="1"/>
  <c r="AI1215" s="1"/>
  <c r="BE184"/>
  <c r="AH1096" s="1"/>
  <c r="AI1096" s="1"/>
  <c r="BL295"/>
  <c r="AH1611" s="1"/>
  <c r="AI1611" s="1"/>
  <c r="AX304"/>
  <c r="AH1418" s="1"/>
  <c r="AI1418" s="1"/>
  <c r="BE291"/>
  <c r="AH1506" s="1"/>
  <c r="AI1506" s="1"/>
  <c r="BE193"/>
  <c r="AH1105" s="1"/>
  <c r="AI1105" s="1"/>
  <c r="AX175"/>
  <c r="AH986" s="1"/>
  <c r="AI986" s="1"/>
  <c r="BE295"/>
  <c r="AH1510" s="1"/>
  <c r="AI1510" s="1"/>
  <c r="BE394"/>
  <c r="AH1912" s="1"/>
  <c r="AI1912" s="1"/>
  <c r="AX182"/>
  <c r="AH993" s="1"/>
  <c r="AI993" s="1"/>
  <c r="BL102"/>
  <c r="AH812" s="1"/>
  <c r="AI812" s="1"/>
  <c r="AQ296"/>
  <c r="AH1309" s="1"/>
  <c r="AI1309" s="1"/>
  <c r="BE384"/>
  <c r="AH1902" s="1"/>
  <c r="AI1902" s="1"/>
  <c r="AX393"/>
  <c r="AH1810" s="1"/>
  <c r="AI1810" s="1"/>
  <c r="BE176"/>
  <c r="AH1088" s="1"/>
  <c r="AI1088" s="1"/>
  <c r="AQ175"/>
  <c r="AH885" s="1"/>
  <c r="AI885" s="1"/>
  <c r="BL203"/>
  <c r="AH1216" s="1"/>
  <c r="AI1216" s="1"/>
  <c r="AX290"/>
  <c r="AH1404" s="1"/>
  <c r="AI1404" s="1"/>
  <c r="BE380"/>
  <c r="AH1898" s="1"/>
  <c r="AI1898" s="1"/>
  <c r="AQ203"/>
  <c r="AH913" s="1"/>
  <c r="AI913" s="1"/>
  <c r="AX191"/>
  <c r="AH1002" s="1"/>
  <c r="AI1002" s="1"/>
  <c r="AX376"/>
  <c r="AH1793" s="1"/>
  <c r="AI1793" s="1"/>
  <c r="BL279"/>
  <c r="AH1595" s="1"/>
  <c r="AI1595" s="1"/>
  <c r="AX401"/>
  <c r="AH1818" s="1"/>
  <c r="AI1818" s="1"/>
  <c r="AX384"/>
  <c r="AH1801" s="1"/>
  <c r="AI1801" s="1"/>
  <c r="BL183"/>
  <c r="AH1196" s="1"/>
  <c r="AI1196" s="1"/>
  <c r="BL286"/>
  <c r="AH1602" s="1"/>
  <c r="AI1602" s="1"/>
  <c r="AQ182"/>
  <c r="AH892" s="1"/>
  <c r="AI892" s="1"/>
  <c r="BL197"/>
  <c r="AH1210" s="1"/>
  <c r="AI1210" s="1"/>
  <c r="BE191"/>
  <c r="AH1103" s="1"/>
  <c r="AI1103" s="1"/>
  <c r="AX380"/>
  <c r="AH1797" s="1"/>
  <c r="AI1797" s="1"/>
  <c r="BE189"/>
  <c r="AH1101" s="1"/>
  <c r="AI1101" s="1"/>
  <c r="AX387"/>
  <c r="AH1804" s="1"/>
  <c r="AI1804" s="1"/>
  <c r="BE290"/>
  <c r="AH1505" s="1"/>
  <c r="AI1505" s="1"/>
  <c r="BE301"/>
  <c r="AH1516" s="1"/>
  <c r="AI1516" s="1"/>
  <c r="AQ286"/>
  <c r="AH1299" s="1"/>
  <c r="AI1299" s="1"/>
  <c r="BE100"/>
  <c r="AH709" s="1"/>
  <c r="AI709" s="1"/>
  <c r="BE199"/>
  <c r="AH1111" s="1"/>
  <c r="AI1111" s="1"/>
  <c r="AX100"/>
  <c r="AH608" s="1"/>
  <c r="AI608" s="1"/>
  <c r="BL185"/>
  <c r="AH1198" s="1"/>
  <c r="AI1198" s="1"/>
  <c r="AX185"/>
  <c r="AH996" s="1"/>
  <c r="AI996" s="1"/>
  <c r="BE275"/>
  <c r="AH1490" s="1"/>
  <c r="AI1490" s="1"/>
  <c r="AQ180"/>
  <c r="AH890" s="1"/>
  <c r="AI890" s="1"/>
  <c r="BL294"/>
  <c r="AH1610" s="1"/>
  <c r="AI1610" s="1"/>
  <c r="AX396"/>
  <c r="AH1813" s="1"/>
  <c r="AI1813" s="1"/>
  <c r="BE197"/>
  <c r="AH1109" s="1"/>
  <c r="AI1109" s="1"/>
  <c r="BE405"/>
  <c r="AH1923" s="1"/>
  <c r="AI1923" s="1"/>
  <c r="BL302"/>
  <c r="AH1618" s="1"/>
  <c r="AI1618" s="1"/>
  <c r="AX282"/>
  <c r="AH1396" s="1"/>
  <c r="AI1396" s="1"/>
  <c r="AQ278"/>
  <c r="AH1291" s="1"/>
  <c r="AI1291" s="1"/>
  <c r="AX302"/>
  <c r="AH1416" s="1"/>
  <c r="AI1416" s="1"/>
  <c r="BE381"/>
  <c r="AH1899" s="1"/>
  <c r="AI1899" s="1"/>
  <c r="AQ282"/>
  <c r="AH1295" s="1"/>
  <c r="AI1295" s="1"/>
  <c r="AQ280"/>
  <c r="AH1293" s="1"/>
  <c r="AI1293" s="1"/>
  <c r="AX404"/>
  <c r="AH1821" s="1"/>
  <c r="AI1821" s="1"/>
  <c r="BL182"/>
  <c r="AH1195" s="1"/>
  <c r="AI1195" s="1"/>
  <c r="AQ292"/>
  <c r="AH1305" s="1"/>
  <c r="AI1305" s="1"/>
  <c r="AX379"/>
  <c r="AH1796" s="1"/>
  <c r="AI1796" s="1"/>
  <c r="BE383"/>
  <c r="AH1901" s="1"/>
  <c r="AI1901" s="1"/>
  <c r="AQ277"/>
  <c r="AH1290" s="1"/>
  <c r="AI1290" s="1"/>
  <c r="BL177"/>
  <c r="AH1190" s="1"/>
  <c r="AI1190" s="1"/>
  <c r="BE102"/>
  <c r="AH711" s="1"/>
  <c r="AI711" s="1"/>
  <c r="BL282"/>
  <c r="AH1598" s="1"/>
  <c r="AI1598" s="1"/>
  <c r="AX275"/>
  <c r="AH1389" s="1"/>
  <c r="AI1389" s="1"/>
  <c r="AX280"/>
  <c r="AH1394" s="1"/>
  <c r="AI1394" s="1"/>
  <c r="BE298"/>
  <c r="AH1513" s="1"/>
  <c r="AI1513" s="1"/>
  <c r="BE183"/>
  <c r="AH1095" s="1"/>
  <c r="AI1095" s="1"/>
  <c r="BL100"/>
  <c r="AH810" s="1"/>
  <c r="AI810" s="1"/>
  <c r="BL281"/>
  <c r="AH1597" s="1"/>
  <c r="AI1597" s="1"/>
  <c r="BL199"/>
  <c r="AH1212" s="1"/>
  <c r="AI1212" s="1"/>
  <c r="AX199"/>
  <c r="AH1010" s="1"/>
  <c r="AI1010" s="1"/>
  <c r="BL179"/>
  <c r="AH1192" s="1"/>
  <c r="AI1192" s="1"/>
  <c r="BE194"/>
  <c r="AH1106" s="1"/>
  <c r="AI1106" s="1"/>
  <c r="AX178"/>
  <c r="AH989" s="1"/>
  <c r="AI989" s="1"/>
  <c r="BE378"/>
  <c r="AH1896" s="1"/>
  <c r="AI1896" s="1"/>
  <c r="AQ187"/>
  <c r="AH897" s="1"/>
  <c r="AI897" s="1"/>
  <c r="AQ298"/>
  <c r="AH1311" s="1"/>
  <c r="AI1311" s="1"/>
  <c r="AX295"/>
  <c r="AH1409" s="1"/>
  <c r="AI1409" s="1"/>
  <c r="BL200"/>
  <c r="AH1213" s="1"/>
  <c r="AI1213" s="1"/>
  <c r="BL289"/>
  <c r="AH1605" s="1"/>
  <c r="AI1605" s="1"/>
  <c r="BE376"/>
  <c r="AH1894" s="1"/>
  <c r="AI1894" s="1"/>
  <c r="AX201"/>
  <c r="AH1012" s="1"/>
  <c r="AI1012" s="1"/>
  <c r="AX190"/>
  <c r="AH1001" s="1"/>
  <c r="AI1001" s="1"/>
  <c r="BL296"/>
  <c r="AH1612" s="1"/>
  <c r="AI1612" s="1"/>
  <c r="BE296"/>
  <c r="AH1511" s="1"/>
  <c r="AI1511" s="1"/>
  <c r="BE97"/>
  <c r="AH706" s="1"/>
  <c r="AI706" s="1"/>
  <c r="BE98"/>
  <c r="AH707" s="1"/>
  <c r="AI707" s="1"/>
  <c r="AQ281"/>
  <c r="AH1294" s="1"/>
  <c r="AI1294" s="1"/>
  <c r="AX389"/>
  <c r="AH1806" s="1"/>
  <c r="AI1806" s="1"/>
  <c r="BL181"/>
  <c r="AH1194" s="1"/>
  <c r="AI1194" s="1"/>
  <c r="BE278"/>
  <c r="AH1493" s="1"/>
  <c r="AI1493" s="1"/>
  <c r="AX287"/>
  <c r="AH1401" s="1"/>
  <c r="AI1401" s="1"/>
  <c r="BL303"/>
  <c r="AH1619" s="1"/>
  <c r="AI1619" s="1"/>
  <c r="AX180"/>
  <c r="AH991" s="1"/>
  <c r="AI991" s="1"/>
  <c r="AQ200"/>
  <c r="AH910" s="1"/>
  <c r="AI910" s="1"/>
  <c r="AQ183"/>
  <c r="AH893" s="1"/>
  <c r="AI893" s="1"/>
  <c r="BE289"/>
  <c r="AH1504" s="1"/>
  <c r="AI1504" s="1"/>
  <c r="AX391"/>
  <c r="AH1808" s="1"/>
  <c r="AI1808" s="1"/>
  <c r="BE201"/>
  <c r="AH1113" s="1"/>
  <c r="AI1113" s="1"/>
  <c r="AQ297"/>
  <c r="AH1310" s="1"/>
  <c r="AI1310" s="1"/>
  <c r="AX200"/>
  <c r="AH1011" s="1"/>
  <c r="AI1011" s="1"/>
  <c r="BE294"/>
  <c r="AH1509" s="1"/>
  <c r="AI1509" s="1"/>
  <c r="BL275"/>
  <c r="AH1591" s="1"/>
  <c r="AI1591" s="1"/>
  <c r="BL178"/>
  <c r="AH1191" s="1"/>
  <c r="AI1191" s="1"/>
  <c r="BL299"/>
  <c r="AH1615" s="1"/>
  <c r="AI1615" s="1"/>
  <c r="AX386"/>
  <c r="AH1803" s="1"/>
  <c r="AI1803" s="1"/>
  <c r="AX188"/>
  <c r="AH999" s="1"/>
  <c r="AI999" s="1"/>
  <c r="BE282"/>
  <c r="AH1497" s="1"/>
  <c r="AI1497" s="1"/>
  <c r="AQ202"/>
  <c r="AH912" s="1"/>
  <c r="AI912" s="1"/>
  <c r="AX300"/>
  <c r="AH1414" s="1"/>
  <c r="AI1414" s="1"/>
  <c r="AQ283"/>
  <c r="AH1296" s="1"/>
  <c r="AI1296" s="1"/>
  <c r="BE287"/>
  <c r="AH1502" s="1"/>
  <c r="AI1502" s="1"/>
  <c r="AQ199"/>
  <c r="AH909" s="1"/>
  <c r="AI909" s="1"/>
  <c r="AQ275"/>
  <c r="AH1288" s="1"/>
  <c r="AI1288" s="1"/>
  <c r="AX181"/>
  <c r="AH992" s="1"/>
  <c r="AI992" s="1"/>
  <c r="AX58"/>
  <c r="AH566" s="1"/>
  <c r="AI566" s="1"/>
  <c r="BE357"/>
  <c r="AH1875" s="1"/>
  <c r="AI1875" s="1"/>
  <c r="AX372"/>
  <c r="AH1789" s="1"/>
  <c r="AI1789" s="1"/>
  <c r="BE59"/>
  <c r="AH668" s="1"/>
  <c r="AI668" s="1"/>
  <c r="BL170"/>
  <c r="AH1183" s="1"/>
  <c r="AI1183" s="1"/>
  <c r="BE54"/>
  <c r="AH663" s="1"/>
  <c r="AI663" s="1"/>
  <c r="AX56"/>
  <c r="AH564" s="1"/>
  <c r="AI564" s="1"/>
  <c r="BE270"/>
  <c r="AH1485" s="1"/>
  <c r="AI1485" s="1"/>
  <c r="AX155"/>
  <c r="AH966" s="1"/>
  <c r="AI966" s="1"/>
  <c r="BL157"/>
  <c r="AH1170" s="1"/>
  <c r="AI1170" s="1"/>
  <c r="BE375"/>
  <c r="AH1893" s="1"/>
  <c r="AI1893" s="1"/>
  <c r="BE64"/>
  <c r="AH673" s="1"/>
  <c r="AI673" s="1"/>
  <c r="BE366"/>
  <c r="AH1884" s="1"/>
  <c r="AI1884" s="1"/>
  <c r="AX270"/>
  <c r="AH1384" s="1"/>
  <c r="AI1384" s="1"/>
  <c r="BL53"/>
  <c r="AH763" s="1"/>
  <c r="AI763" s="1"/>
  <c r="BE62"/>
  <c r="AH671" s="1"/>
  <c r="AI671" s="1"/>
  <c r="BL162"/>
  <c r="AH1175" s="1"/>
  <c r="AI1175" s="1"/>
  <c r="AX160"/>
  <c r="AH971" s="1"/>
  <c r="AI971" s="1"/>
  <c r="BL161"/>
  <c r="AH1174" s="1"/>
  <c r="AI1174" s="1"/>
  <c r="AX365"/>
  <c r="AH1782" s="1"/>
  <c r="AI1782" s="1"/>
  <c r="AX161"/>
  <c r="AH972" s="1"/>
  <c r="AI972" s="1"/>
  <c r="AX159"/>
  <c r="AH970" s="1"/>
  <c r="AI970" s="1"/>
  <c r="BE61"/>
  <c r="AH670" s="1"/>
  <c r="AI670" s="1"/>
  <c r="BE65"/>
  <c r="AH674" s="1"/>
  <c r="AI674" s="1"/>
  <c r="BE159"/>
  <c r="AH1071" s="1"/>
  <c r="AI1071" s="1"/>
  <c r="BE266"/>
  <c r="AH1481" s="1"/>
  <c r="AI1481" s="1"/>
  <c r="BL266"/>
  <c r="AH1582" s="1"/>
  <c r="AI1582" s="1"/>
  <c r="AX267"/>
  <c r="AH1381" s="1"/>
  <c r="AI1381" s="1"/>
  <c r="AQ170"/>
  <c r="AH880" s="1"/>
  <c r="AI880" s="1"/>
  <c r="BL65"/>
  <c r="AH775" s="1"/>
  <c r="AI775" s="1"/>
  <c r="AX261"/>
  <c r="AH1375" s="1"/>
  <c r="AI1375" s="1"/>
  <c r="AQ157"/>
  <c r="AH867" s="1"/>
  <c r="AI867" s="1"/>
  <c r="AQ173"/>
  <c r="AH883" s="1"/>
  <c r="AI883" s="1"/>
  <c r="AX356"/>
  <c r="AH1773" s="1"/>
  <c r="AI1773" s="1"/>
  <c r="BE372"/>
  <c r="AH1890" s="1"/>
  <c r="AI1890" s="1"/>
  <c r="AQ162"/>
  <c r="AH872" s="1"/>
  <c r="AI872" s="1"/>
  <c r="BE63"/>
  <c r="AH672" s="1"/>
  <c r="AI672" s="1"/>
  <c r="AX67"/>
  <c r="AH575" s="1"/>
  <c r="AI575" s="1"/>
  <c r="BL273"/>
  <c r="AH1589" s="1"/>
  <c r="AI1589" s="1"/>
  <c r="BL154"/>
  <c r="AH1167" s="1"/>
  <c r="AI1167" s="1"/>
  <c r="BE260"/>
  <c r="AH1475" s="1"/>
  <c r="AI1475" s="1"/>
  <c r="AQ263"/>
  <c r="AH1276" s="1"/>
  <c r="AI1276" s="1"/>
  <c r="AX157"/>
  <c r="AH968" s="1"/>
  <c r="AI968" s="1"/>
  <c r="AX362"/>
  <c r="AH1779" s="1"/>
  <c r="AI1779" s="1"/>
  <c r="AX257"/>
  <c r="AH1371" s="1"/>
  <c r="AI1371" s="1"/>
  <c r="BE166"/>
  <c r="AH1078" s="1"/>
  <c r="AI1078" s="1"/>
  <c r="BE157"/>
  <c r="AH1069" s="1"/>
  <c r="AI1069" s="1"/>
  <c r="AX373"/>
  <c r="AH1790" s="1"/>
  <c r="AI1790" s="1"/>
  <c r="BL168"/>
  <c r="AH1181" s="1"/>
  <c r="AI1181" s="1"/>
  <c r="BL260"/>
  <c r="AH1576" s="1"/>
  <c r="AI1576" s="1"/>
  <c r="BL164"/>
  <c r="AH1177" s="1"/>
  <c r="AI1177" s="1"/>
  <c r="AX158"/>
  <c r="AH969" s="1"/>
  <c r="AI969" s="1"/>
  <c r="AX65"/>
  <c r="AH573" s="1"/>
  <c r="AI573" s="1"/>
  <c r="BE370"/>
  <c r="AH1888" s="1"/>
  <c r="AI1888" s="1"/>
  <c r="AX271"/>
  <c r="AH1385" s="1"/>
  <c r="AI1385" s="1"/>
  <c r="BL271"/>
  <c r="AH1587" s="1"/>
  <c r="AI1587" s="1"/>
  <c r="AX274"/>
  <c r="AH1388" s="1"/>
  <c r="AI1388" s="1"/>
  <c r="BE374"/>
  <c r="AH1892" s="1"/>
  <c r="AI1892" s="1"/>
  <c r="BE259"/>
  <c r="AH1474" s="1"/>
  <c r="AI1474" s="1"/>
  <c r="BL69"/>
  <c r="AH779" s="1"/>
  <c r="AI779" s="1"/>
  <c r="BE66"/>
  <c r="AH675" s="1"/>
  <c r="AI675" s="1"/>
  <c r="BE68"/>
  <c r="AH677" s="1"/>
  <c r="AI677" s="1"/>
  <c r="BL172"/>
  <c r="AH1185" s="1"/>
  <c r="AI1185" s="1"/>
  <c r="AX357"/>
  <c r="AH1774" s="1"/>
  <c r="AI1774" s="1"/>
  <c r="BL259"/>
  <c r="AH1575" s="1"/>
  <c r="AI1575" s="1"/>
  <c r="BL171"/>
  <c r="AH1184" s="1"/>
  <c r="AI1184" s="1"/>
  <c r="BL268"/>
  <c r="AH1584" s="1"/>
  <c r="AI1584" s="1"/>
  <c r="AX70"/>
  <c r="AH578" s="1"/>
  <c r="AI578" s="1"/>
  <c r="BL263"/>
  <c r="AH1579" s="1"/>
  <c r="AI1579" s="1"/>
  <c r="BL167"/>
  <c r="AH1180" s="1"/>
  <c r="AI1180" s="1"/>
  <c r="AX55"/>
  <c r="AH563" s="1"/>
  <c r="AI563" s="1"/>
  <c r="BE371"/>
  <c r="AH1889" s="1"/>
  <c r="AI1889" s="1"/>
  <c r="BL163"/>
  <c r="AH1176" s="1"/>
  <c r="AI1176" s="1"/>
  <c r="AX260"/>
  <c r="AH1374" s="1"/>
  <c r="AI1374" s="1"/>
  <c r="AQ274"/>
  <c r="AH1287" s="1"/>
  <c r="AI1287" s="1"/>
  <c r="BL264"/>
  <c r="AH1580" s="1"/>
  <c r="AI1580" s="1"/>
  <c r="BL166"/>
  <c r="AH1179" s="1"/>
  <c r="AI1179" s="1"/>
  <c r="AQ167"/>
  <c r="AH877" s="1"/>
  <c r="AI877" s="1"/>
  <c r="AQ264"/>
  <c r="AH1277" s="1"/>
  <c r="AI1277" s="1"/>
  <c r="BL272"/>
  <c r="AH1588" s="1"/>
  <c r="AI1588" s="1"/>
  <c r="BL158"/>
  <c r="AH1171" s="1"/>
  <c r="AI1171" s="1"/>
  <c r="AQ273"/>
  <c r="AH1286" s="1"/>
  <c r="AI1286" s="1"/>
  <c r="AQ161"/>
  <c r="AH871" s="1"/>
  <c r="AI871" s="1"/>
  <c r="BE369"/>
  <c r="AH1887" s="1"/>
  <c r="AI1887" s="1"/>
  <c r="BE261"/>
  <c r="AH1476" s="1"/>
  <c r="AI1476" s="1"/>
  <c r="BL270"/>
  <c r="AH1586" s="1"/>
  <c r="AI1586" s="1"/>
  <c r="BL257"/>
  <c r="AH1573" s="1"/>
  <c r="AI1573" s="1"/>
  <c r="AX61"/>
  <c r="AH569" s="1"/>
  <c r="AI569" s="1"/>
  <c r="AX256"/>
  <c r="AH1370" s="1"/>
  <c r="AI1370" s="1"/>
  <c r="AQ160"/>
  <c r="AH870" s="1"/>
  <c r="AI870" s="1"/>
  <c r="BE168"/>
  <c r="AH1080" s="1"/>
  <c r="AI1080" s="1"/>
  <c r="BL269"/>
  <c r="AH1585" s="1"/>
  <c r="AI1585" s="1"/>
  <c r="AQ255"/>
  <c r="AH1268" s="1"/>
  <c r="AI1268" s="1"/>
  <c r="BL61"/>
  <c r="AH771" s="1"/>
  <c r="AI771" s="1"/>
  <c r="AX375"/>
  <c r="AH1792" s="1"/>
  <c r="AI1792" s="1"/>
  <c r="BE167"/>
  <c r="AH1079" s="1"/>
  <c r="AI1079" s="1"/>
  <c r="BE69"/>
  <c r="AH678" s="1"/>
  <c r="AI678" s="1"/>
  <c r="BL56"/>
  <c r="AH766" s="1"/>
  <c r="AI766" s="1"/>
  <c r="AX62"/>
  <c r="AH570" s="1"/>
  <c r="AI570" s="1"/>
  <c r="BL261"/>
  <c r="AH1577" s="1"/>
  <c r="AI1577" s="1"/>
  <c r="AQ260"/>
  <c r="AH1273" s="1"/>
  <c r="AI1273" s="1"/>
  <c r="BE263"/>
  <c r="AH1478" s="1"/>
  <c r="AI1478" s="1"/>
  <c r="AQ266"/>
  <c r="AH1279" s="1"/>
  <c r="AI1279" s="1"/>
  <c r="AQ171"/>
  <c r="AH881" s="1"/>
  <c r="AI881" s="1"/>
  <c r="AX171"/>
  <c r="AH982" s="1"/>
  <c r="AI982" s="1"/>
  <c r="AX258"/>
  <c r="AH1372" s="1"/>
  <c r="AI1372" s="1"/>
  <c r="BE170"/>
  <c r="AH1082" s="1"/>
  <c r="AI1082" s="1"/>
  <c r="BE161"/>
  <c r="AH1073" s="1"/>
  <c r="AI1073" s="1"/>
  <c r="AX170"/>
  <c r="AH981" s="1"/>
  <c r="AI981" s="1"/>
  <c r="BE358"/>
  <c r="AH1876" s="1"/>
  <c r="AI1876" s="1"/>
  <c r="BE71"/>
  <c r="AH680" s="1"/>
  <c r="AI680" s="1"/>
  <c r="AX358"/>
  <c r="AH1775" s="1"/>
  <c r="AI1775" s="1"/>
  <c r="BE163"/>
  <c r="AH1075" s="1"/>
  <c r="AI1075" s="1"/>
  <c r="BE55"/>
  <c r="AH664" s="1"/>
  <c r="AI664" s="1"/>
  <c r="AX162"/>
  <c r="AH973" s="1"/>
  <c r="AI973" s="1"/>
  <c r="AX60"/>
  <c r="AH568" s="1"/>
  <c r="AI568" s="1"/>
  <c r="AQ158"/>
  <c r="AH868" s="1"/>
  <c r="AI868" s="1"/>
  <c r="BL58"/>
  <c r="AH768" s="1"/>
  <c r="AI768" s="1"/>
  <c r="BL67"/>
  <c r="AH777" s="1"/>
  <c r="AI777" s="1"/>
  <c r="AQ156"/>
  <c r="AH866" s="1"/>
  <c r="AI866" s="1"/>
  <c r="BE56"/>
  <c r="AH665" s="1"/>
  <c r="AI665" s="1"/>
  <c r="BE162"/>
  <c r="AH1074" s="1"/>
  <c r="AI1074" s="1"/>
  <c r="BE155"/>
  <c r="AH1067" s="1"/>
  <c r="AI1067" s="1"/>
  <c r="BE273"/>
  <c r="AH1488" s="1"/>
  <c r="AI1488" s="1"/>
  <c r="BE53"/>
  <c r="AH662" s="1"/>
  <c r="AI662" s="1"/>
  <c r="BL60"/>
  <c r="AH770" s="1"/>
  <c r="AI770" s="1"/>
  <c r="AX156"/>
  <c r="AH967" s="1"/>
  <c r="AI967" s="1"/>
  <c r="AQ165"/>
  <c r="AH875" s="1"/>
  <c r="AI875" s="1"/>
  <c r="AQ262"/>
  <c r="AH1275" s="1"/>
  <c r="AI1275" s="1"/>
  <c r="BE70"/>
  <c r="AH679" s="1"/>
  <c r="AI679" s="1"/>
  <c r="BE269"/>
  <c r="AH1484" s="1"/>
  <c r="AI1484" s="1"/>
  <c r="BL262"/>
  <c r="AH1578" s="1"/>
  <c r="AI1578" s="1"/>
  <c r="BE258"/>
  <c r="AH1473" s="1"/>
  <c r="AI1473" s="1"/>
  <c r="BE172"/>
  <c r="AH1084" s="1"/>
  <c r="AI1084" s="1"/>
  <c r="AX265"/>
  <c r="AH1379" s="1"/>
  <c r="AI1379" s="1"/>
  <c r="AX370"/>
  <c r="AH1787" s="1"/>
  <c r="AI1787" s="1"/>
  <c r="AX71"/>
  <c r="AH579" s="1"/>
  <c r="AI579" s="1"/>
  <c r="BL62"/>
  <c r="AH772" s="1"/>
  <c r="AI772" s="1"/>
  <c r="AQ267"/>
  <c r="AH1280" s="1"/>
  <c r="AI1280" s="1"/>
  <c r="BE173"/>
  <c r="AH1085" s="1"/>
  <c r="AI1085" s="1"/>
  <c r="BE58"/>
  <c r="AH667" s="1"/>
  <c r="AI667" s="1"/>
  <c r="BE257"/>
  <c r="AH1472" s="1"/>
  <c r="AI1472" s="1"/>
  <c r="AX163"/>
  <c r="AH974" s="1"/>
  <c r="AI974" s="1"/>
  <c r="AQ272"/>
  <c r="AH1285" s="1"/>
  <c r="AI1285" s="1"/>
  <c r="BE169"/>
  <c r="AH1081" s="1"/>
  <c r="AI1081" s="1"/>
  <c r="BE364"/>
  <c r="AH1882" s="1"/>
  <c r="AI1882" s="1"/>
  <c r="BE164"/>
  <c r="AH1076" s="1"/>
  <c r="AI1076" s="1"/>
  <c r="AX374"/>
  <c r="AH1791" s="1"/>
  <c r="AI1791" s="1"/>
  <c r="BE156"/>
  <c r="AH1068" s="1"/>
  <c r="AI1068" s="1"/>
  <c r="AX255"/>
  <c r="AH1369" s="1"/>
  <c r="AI1369" s="1"/>
  <c r="AQ154"/>
  <c r="AH864" s="1"/>
  <c r="AI864" s="1"/>
  <c r="AQ164"/>
  <c r="AH874" s="1"/>
  <c r="AI874" s="1"/>
  <c r="BL59"/>
  <c r="AH769" s="1"/>
  <c r="AI769" s="1"/>
  <c r="AX262"/>
  <c r="AH1376" s="1"/>
  <c r="AI1376" s="1"/>
  <c r="BE268"/>
  <c r="AH1483" s="1"/>
  <c r="AI1483" s="1"/>
  <c r="BL255"/>
  <c r="AH1571" s="1"/>
  <c r="AI1571" s="1"/>
  <c r="AQ270"/>
  <c r="AH1283" s="1"/>
  <c r="AI1283" s="1"/>
  <c r="BL70"/>
  <c r="AH780" s="1"/>
  <c r="AI780" s="1"/>
  <c r="AX269"/>
  <c r="AH1383" s="1"/>
  <c r="AI1383" s="1"/>
  <c r="AQ168"/>
  <c r="AH878" s="1"/>
  <c r="AI878" s="1"/>
  <c r="AQ256"/>
  <c r="AH1269" s="1"/>
  <c r="AI1269" s="1"/>
  <c r="AX264"/>
  <c r="AH1378" s="1"/>
  <c r="AI1378" s="1"/>
  <c r="BE262"/>
  <c r="AH1477" s="1"/>
  <c r="AI1477" s="1"/>
  <c r="BL267"/>
  <c r="AH1583" s="1"/>
  <c r="AI1583" s="1"/>
  <c r="AX172"/>
  <c r="AH983" s="1"/>
  <c r="AI983" s="1"/>
  <c r="AX64"/>
  <c r="AH572" s="1"/>
  <c r="AI572" s="1"/>
  <c r="BE264"/>
  <c r="AH1479" s="1"/>
  <c r="AI1479" s="1"/>
  <c r="AQ259"/>
  <c r="AH1272" s="1"/>
  <c r="AI1272" s="1"/>
  <c r="AX360"/>
  <c r="AH1777" s="1"/>
  <c r="AI1777" s="1"/>
  <c r="AX54"/>
  <c r="AH562" s="1"/>
  <c r="AI562" s="1"/>
  <c r="AX66"/>
  <c r="AH574" s="1"/>
  <c r="AI574" s="1"/>
  <c r="BL160"/>
  <c r="AH1173" s="1"/>
  <c r="AI1173" s="1"/>
  <c r="BL159"/>
  <c r="AH1172" s="1"/>
  <c r="AI1172" s="1"/>
  <c r="BE267"/>
  <c r="AH1482" s="1"/>
  <c r="AI1482" s="1"/>
  <c r="BE274"/>
  <c r="AH1489" s="1"/>
  <c r="AI1489" s="1"/>
  <c r="BE356"/>
  <c r="AH1874" s="1"/>
  <c r="AI1874" s="1"/>
  <c r="BL66"/>
  <c r="AH776" s="1"/>
  <c r="AI776" s="1"/>
  <c r="AX268"/>
  <c r="AH1382" s="1"/>
  <c r="AI1382" s="1"/>
  <c r="AX359"/>
  <c r="AH1776" s="1"/>
  <c r="AI1776" s="1"/>
  <c r="BE265"/>
  <c r="AH1480" s="1"/>
  <c r="AI1480" s="1"/>
  <c r="BE359"/>
  <c r="AH1877" s="1"/>
  <c r="AI1877" s="1"/>
  <c r="BL155"/>
  <c r="AH1168" s="1"/>
  <c r="AI1168" s="1"/>
  <c r="BL256"/>
  <c r="AH1572" s="1"/>
  <c r="AI1572" s="1"/>
  <c r="BE57"/>
  <c r="AH666" s="1"/>
  <c r="AI666" s="1"/>
  <c r="BL57"/>
  <c r="AH767" s="1"/>
  <c r="AI767" s="1"/>
  <c r="BL165"/>
  <c r="AH1178" s="1"/>
  <c r="AI1178" s="1"/>
  <c r="BE363"/>
  <c r="AH1881" s="1"/>
  <c r="AI1881" s="1"/>
  <c r="BL63"/>
  <c r="AH773" s="1"/>
  <c r="AI773" s="1"/>
  <c r="BL156"/>
  <c r="AH1169" s="1"/>
  <c r="AI1169" s="1"/>
  <c r="AX69"/>
  <c r="AH577" s="1"/>
  <c r="AI577" s="1"/>
  <c r="BE362"/>
  <c r="AH1880" s="1"/>
  <c r="AI1880" s="1"/>
  <c r="BE154"/>
  <c r="AH1066" s="1"/>
  <c r="AI1066" s="1"/>
  <c r="AX371"/>
  <c r="AH1788" s="1"/>
  <c r="AI1788" s="1"/>
  <c r="BE158"/>
  <c r="AH1070" s="1"/>
  <c r="AI1070" s="1"/>
  <c r="BE165"/>
  <c r="AH1077" s="1"/>
  <c r="AI1077" s="1"/>
  <c r="BE365"/>
  <c r="AH1883" s="1"/>
  <c r="AI1883" s="1"/>
  <c r="BL55"/>
  <c r="AH765" s="1"/>
  <c r="AI765" s="1"/>
  <c r="BE256"/>
  <c r="AH1471" s="1"/>
  <c r="AI1471" s="1"/>
  <c r="BL71"/>
  <c r="AH781" s="1"/>
  <c r="AI781" s="1"/>
  <c r="BE160"/>
  <c r="AH1072" s="1"/>
  <c r="AI1072" s="1"/>
  <c r="BE255"/>
  <c r="AH1470" s="1"/>
  <c r="AI1470" s="1"/>
  <c r="AQ257"/>
  <c r="AH1270" s="1"/>
  <c r="AI1270" s="1"/>
  <c r="BE367"/>
  <c r="AH1885" s="1"/>
  <c r="AI1885" s="1"/>
  <c r="AX154"/>
  <c r="AH965" s="1"/>
  <c r="AI965" s="1"/>
  <c r="BL64"/>
  <c r="AH774" s="1"/>
  <c r="AI774" s="1"/>
  <c r="AX361"/>
  <c r="AH1778" s="1"/>
  <c r="AI1778" s="1"/>
  <c r="BE171"/>
  <c r="AH1083" s="1"/>
  <c r="AI1083" s="1"/>
  <c r="AQ268"/>
  <c r="AH1281" s="1"/>
  <c r="AI1281" s="1"/>
  <c r="BE67"/>
  <c r="AH676" s="1"/>
  <c r="AI676" s="1"/>
  <c r="AX273"/>
  <c r="AH1387" s="1"/>
  <c r="AI1387" s="1"/>
  <c r="AX57"/>
  <c r="AH565" s="1"/>
  <c r="AI565" s="1"/>
  <c r="AX272"/>
  <c r="AH1386" s="1"/>
  <c r="AI1386" s="1"/>
  <c r="BE271"/>
  <c r="AH1486" s="1"/>
  <c r="AI1486" s="1"/>
  <c r="BE360"/>
  <c r="AH1878" s="1"/>
  <c r="AI1878" s="1"/>
  <c r="BE60"/>
  <c r="AH669" s="1"/>
  <c r="AI669" s="1"/>
  <c r="AQ159"/>
  <c r="AH869" s="1"/>
  <c r="AI869" s="1"/>
  <c r="BL169"/>
  <c r="AH1182" s="1"/>
  <c r="AI1182" s="1"/>
  <c r="BE368"/>
  <c r="AH1886" s="1"/>
  <c r="AI1886" s="1"/>
  <c r="AX263"/>
  <c r="AH1377" s="1"/>
  <c r="AI1377" s="1"/>
  <c r="BE272"/>
  <c r="AH1487" s="1"/>
  <c r="AI1487" s="1"/>
  <c r="AX167"/>
  <c r="AH978" s="1"/>
  <c r="AI978" s="1"/>
  <c r="AQ261"/>
  <c r="AH1274" s="1"/>
  <c r="AI1274" s="1"/>
  <c r="AX366"/>
  <c r="AH1783" s="1"/>
  <c r="AI1783" s="1"/>
  <c r="AQ169"/>
  <c r="AH879" s="1"/>
  <c r="AI879" s="1"/>
  <c r="AX368"/>
  <c r="AH1785" s="1"/>
  <c r="AI1785" s="1"/>
  <c r="AX266"/>
  <c r="AH1380" s="1"/>
  <c r="AI1380" s="1"/>
  <c r="BL173"/>
  <c r="AH1186" s="1"/>
  <c r="AI1186" s="1"/>
  <c r="BL72"/>
  <c r="AH782" s="1"/>
  <c r="AI782" s="1"/>
  <c r="AQ166"/>
  <c r="AH876" s="1"/>
  <c r="AI876" s="1"/>
  <c r="AX363"/>
  <c r="AH1780" s="1"/>
  <c r="AI1780" s="1"/>
  <c r="AX369"/>
  <c r="AH1786" s="1"/>
  <c r="AI1786" s="1"/>
  <c r="BL54"/>
  <c r="AH764" s="1"/>
  <c r="AI764" s="1"/>
  <c r="AX364"/>
  <c r="AH1781" s="1"/>
  <c r="AI1781" s="1"/>
  <c r="AQ269"/>
  <c r="AH1282" s="1"/>
  <c r="AI1282" s="1"/>
  <c r="AX53"/>
  <c r="AH561" s="1"/>
  <c r="AI561" s="1"/>
  <c r="AX168"/>
  <c r="AH979" s="1"/>
  <c r="AI979" s="1"/>
  <c r="AX367"/>
  <c r="AH1784" s="1"/>
  <c r="AI1784" s="1"/>
  <c r="BL68"/>
  <c r="AH778" s="1"/>
  <c r="AI778" s="1"/>
  <c r="AX173"/>
  <c r="AH984" s="1"/>
  <c r="AI984" s="1"/>
  <c r="BE373"/>
  <c r="AH1891" s="1"/>
  <c r="AI1891" s="1"/>
  <c r="AX166"/>
  <c r="AH977" s="1"/>
  <c r="AI977" s="1"/>
  <c r="AX164"/>
  <c r="AH975" s="1"/>
  <c r="AI975" s="1"/>
  <c r="AX169"/>
  <c r="AH980" s="1"/>
  <c r="AI980" s="1"/>
  <c r="BL258"/>
  <c r="AH1574" s="1"/>
  <c r="AI1574" s="1"/>
  <c r="BE72"/>
  <c r="AH681" s="1"/>
  <c r="AI681" s="1"/>
  <c r="AX68"/>
  <c r="AH576" s="1"/>
  <c r="AI576" s="1"/>
  <c r="AQ258"/>
  <c r="AH1271" s="1"/>
  <c r="AI1271" s="1"/>
  <c r="AX259"/>
  <c r="AH1373" s="1"/>
  <c r="AI1373" s="1"/>
  <c r="AX59"/>
  <c r="AH567" s="1"/>
  <c r="AI567" s="1"/>
  <c r="BL265"/>
  <c r="AH1581" s="1"/>
  <c r="AI1581" s="1"/>
  <c r="AQ172"/>
  <c r="AH882" s="1"/>
  <c r="AI882" s="1"/>
  <c r="AQ155"/>
  <c r="AH865" s="1"/>
  <c r="AI865" s="1"/>
  <c r="AQ265"/>
  <c r="AH1278" s="1"/>
  <c r="AI1278" s="1"/>
  <c r="AX72"/>
  <c r="AH580" s="1"/>
  <c r="AI580" s="1"/>
  <c r="BE361"/>
  <c r="AH1879" s="1"/>
  <c r="AI1879" s="1"/>
  <c r="AQ271"/>
  <c r="AH1284" s="1"/>
  <c r="AI1284" s="1"/>
  <c r="AX165"/>
  <c r="AH976" s="1"/>
  <c r="AI976" s="1"/>
  <c r="AQ163"/>
  <c r="AH873" s="1"/>
  <c r="AI873" s="1"/>
  <c r="AX63"/>
  <c r="AH571" s="1"/>
  <c r="AI571" s="1"/>
  <c r="BL274"/>
  <c r="AH1590" s="1"/>
  <c r="AI1590" s="1"/>
  <c r="AX133"/>
  <c r="AH944" s="1"/>
  <c r="AI944" s="1"/>
  <c r="AQ141"/>
  <c r="AH851" s="1"/>
  <c r="AI851" s="1"/>
  <c r="BL29"/>
  <c r="AH739" s="1"/>
  <c r="AI739" s="1"/>
  <c r="BE237"/>
  <c r="AH1452" s="1"/>
  <c r="AI1452" s="1"/>
  <c r="BL23"/>
  <c r="AH733" s="1"/>
  <c r="AI733" s="1"/>
  <c r="BE30"/>
  <c r="AH639" s="1"/>
  <c r="AI639" s="1"/>
  <c r="BE36"/>
  <c r="AH645" s="1"/>
  <c r="AI645" s="1"/>
  <c r="AX229"/>
  <c r="AH1343" s="1"/>
  <c r="AI1343" s="1"/>
  <c r="AX230"/>
  <c r="AH1344" s="1"/>
  <c r="AI1344" s="1"/>
  <c r="AX253"/>
  <c r="AH1367" s="1"/>
  <c r="AI1367" s="1"/>
  <c r="AX242"/>
  <c r="AH1356" s="1"/>
  <c r="AI1356" s="1"/>
  <c r="BL238"/>
  <c r="AH1554" s="1"/>
  <c r="AI1554" s="1"/>
  <c r="BE150"/>
  <c r="AH1062" s="1"/>
  <c r="AI1062" s="1"/>
  <c r="BE235"/>
  <c r="AH1450" s="1"/>
  <c r="AI1450" s="1"/>
  <c r="AX326"/>
  <c r="AH1743" s="1"/>
  <c r="AI1743" s="1"/>
  <c r="BE334"/>
  <c r="AH1852" s="1"/>
  <c r="AI1852" s="1"/>
  <c r="AQ234"/>
  <c r="AH1247" s="1"/>
  <c r="AI1247" s="1"/>
  <c r="BE149"/>
  <c r="AH1061" s="1"/>
  <c r="AI1061" s="1"/>
  <c r="AX145"/>
  <c r="AH956" s="1"/>
  <c r="AI956" s="1"/>
  <c r="BE329"/>
  <c r="AH1847" s="1"/>
  <c r="AI1847" s="1"/>
  <c r="BE26"/>
  <c r="AH635" s="1"/>
  <c r="AI635" s="1"/>
  <c r="AX235"/>
  <c r="AH1349" s="1"/>
  <c r="AI1349" s="1"/>
  <c r="AX27"/>
  <c r="AH535" s="1"/>
  <c r="AI535" s="1"/>
  <c r="BE44"/>
  <c r="AH653" s="1"/>
  <c r="AI653" s="1"/>
  <c r="AX237"/>
  <c r="AH1351" s="1"/>
  <c r="AI1351" s="1"/>
  <c r="AQ138"/>
  <c r="AH848" s="1"/>
  <c r="AI848" s="1"/>
  <c r="BE143"/>
  <c r="AH1055" s="1"/>
  <c r="AI1055" s="1"/>
  <c r="AX139"/>
  <c r="AH950" s="1"/>
  <c r="AI950" s="1"/>
  <c r="BE34"/>
  <c r="AH643" s="1"/>
  <c r="AI643" s="1"/>
  <c r="AQ139"/>
  <c r="AH849" s="1"/>
  <c r="AI849" s="1"/>
  <c r="BL152"/>
  <c r="AH1165" s="1"/>
  <c r="AI1165" s="1"/>
  <c r="AX352"/>
  <c r="AH1769" s="1"/>
  <c r="AI1769" s="1"/>
  <c r="AQ134"/>
  <c r="AH844" s="1"/>
  <c r="AI844" s="1"/>
  <c r="BL254"/>
  <c r="AH1570" s="1"/>
  <c r="AI1570" s="1"/>
  <c r="BL44"/>
  <c r="AH754" s="1"/>
  <c r="AI754" s="1"/>
  <c r="BE145"/>
  <c r="AH1057" s="1"/>
  <c r="AI1057" s="1"/>
  <c r="BE126"/>
  <c r="AH1038" s="1"/>
  <c r="AI1038" s="1"/>
  <c r="AX129"/>
  <c r="AH940" s="1"/>
  <c r="AI940" s="1"/>
  <c r="AX345"/>
  <c r="AH1762" s="1"/>
  <c r="AI1762" s="1"/>
  <c r="AQ131"/>
  <c r="AH841" s="1"/>
  <c r="AI841" s="1"/>
  <c r="BL237"/>
  <c r="AH1553" s="1"/>
  <c r="AI1553" s="1"/>
  <c r="BE35"/>
  <c r="AH644" s="1"/>
  <c r="AI644" s="1"/>
  <c r="BE144"/>
  <c r="AH1056" s="1"/>
  <c r="AI1056" s="1"/>
  <c r="AX344"/>
  <c r="AH1761" s="1"/>
  <c r="AI1761" s="1"/>
  <c r="AX124"/>
  <c r="AH935" s="1"/>
  <c r="AI935" s="1"/>
  <c r="AQ230"/>
  <c r="AH1243" s="1"/>
  <c r="AI1243" s="1"/>
  <c r="BE147"/>
  <c r="AH1059" s="1"/>
  <c r="AI1059" s="1"/>
  <c r="BL45"/>
  <c r="AH755" s="1"/>
  <c r="AI755" s="1"/>
  <c r="AQ254"/>
  <c r="AH1267" s="1"/>
  <c r="AI1267" s="1"/>
  <c r="AX346"/>
  <c r="AH1763" s="1"/>
  <c r="AI1763" s="1"/>
  <c r="AX148"/>
  <c r="AH959" s="1"/>
  <c r="AI959" s="1"/>
  <c r="BL242"/>
  <c r="AH1558" s="1"/>
  <c r="AI1558" s="1"/>
  <c r="AX338"/>
  <c r="AH1755" s="1"/>
  <c r="AI1755" s="1"/>
  <c r="BL138"/>
  <c r="AH1151" s="1"/>
  <c r="AI1151" s="1"/>
  <c r="BE352"/>
  <c r="AH1870" s="1"/>
  <c r="AI1870" s="1"/>
  <c r="AX35"/>
  <c r="AH543" s="1"/>
  <c r="AI543" s="1"/>
  <c r="BL26"/>
  <c r="AH736" s="1"/>
  <c r="AI736" s="1"/>
  <c r="BL24"/>
  <c r="AH734" s="1"/>
  <c r="AI734" s="1"/>
  <c r="AX339"/>
  <c r="AH1756" s="1"/>
  <c r="AI1756" s="1"/>
  <c r="BL128"/>
  <c r="AH1141" s="1"/>
  <c r="AI1141" s="1"/>
  <c r="BL228"/>
  <c r="AH1544" s="1"/>
  <c r="AI1544" s="1"/>
  <c r="BE348"/>
  <c r="AH1866" s="1"/>
  <c r="AI1866" s="1"/>
  <c r="AX330"/>
  <c r="AH1747" s="1"/>
  <c r="AI1747" s="1"/>
  <c r="BE125"/>
  <c r="AH1037" s="1"/>
  <c r="AI1037" s="1"/>
  <c r="BE337"/>
  <c r="AH1855" s="1"/>
  <c r="AI1855" s="1"/>
  <c r="BL42"/>
  <c r="AH752" s="1"/>
  <c r="AI752" s="1"/>
  <c r="BL239"/>
  <c r="AH1555" s="1"/>
  <c r="AI1555" s="1"/>
  <c r="BE48"/>
  <c r="AH657" s="1"/>
  <c r="AI657" s="1"/>
  <c r="BL230"/>
  <c r="AH1546" s="1"/>
  <c r="AI1546" s="1"/>
  <c r="AQ242"/>
  <c r="AH1255" s="1"/>
  <c r="AI1255" s="1"/>
  <c r="AX254"/>
  <c r="AH1368" s="1"/>
  <c r="AI1368" s="1"/>
  <c r="BL243"/>
  <c r="AH1559" s="1"/>
  <c r="AI1559" s="1"/>
  <c r="BE132"/>
  <c r="AH1044" s="1"/>
  <c r="AI1044" s="1"/>
  <c r="AX228"/>
  <c r="AH1342" s="1"/>
  <c r="AI1342" s="1"/>
  <c r="BE40"/>
  <c r="AH649" s="1"/>
  <c r="AI649" s="1"/>
  <c r="AQ228"/>
  <c r="AH1241" s="1"/>
  <c r="AI1241" s="1"/>
  <c r="BE343"/>
  <c r="AH1861" s="1"/>
  <c r="AI1861" s="1"/>
  <c r="BE23"/>
  <c r="AH632" s="1"/>
  <c r="AI632" s="1"/>
  <c r="AQ152"/>
  <c r="AH862" s="1"/>
  <c r="AI862" s="1"/>
  <c r="BL25"/>
  <c r="AH735" s="1"/>
  <c r="AI735" s="1"/>
  <c r="AX150"/>
  <c r="AH961" s="1"/>
  <c r="AI961" s="1"/>
  <c r="BL48"/>
  <c r="AH758" s="1"/>
  <c r="AI758" s="1"/>
  <c r="AX232"/>
  <c r="AH1346" s="1"/>
  <c r="AI1346" s="1"/>
  <c r="BE142"/>
  <c r="AH1054" s="1"/>
  <c r="AI1054" s="1"/>
  <c r="AQ233"/>
  <c r="AH1246" s="1"/>
  <c r="AI1246" s="1"/>
  <c r="BL140"/>
  <c r="AH1153" s="1"/>
  <c r="AI1153" s="1"/>
  <c r="BE29"/>
  <c r="AH638" s="1"/>
  <c r="AI638" s="1"/>
  <c r="BE238"/>
  <c r="AH1453" s="1"/>
  <c r="AI1453" s="1"/>
  <c r="BL129"/>
  <c r="AH1142" s="1"/>
  <c r="AI1142" s="1"/>
  <c r="AX341"/>
  <c r="AH1758" s="1"/>
  <c r="AI1758" s="1"/>
  <c r="BL149"/>
  <c r="AH1162" s="1"/>
  <c r="AI1162" s="1"/>
  <c r="BE39"/>
  <c r="AH648" s="1"/>
  <c r="AI648" s="1"/>
  <c r="BE239"/>
  <c r="AH1454" s="1"/>
  <c r="AI1454" s="1"/>
  <c r="BE342"/>
  <c r="AH1860" s="1"/>
  <c r="AI1860" s="1"/>
  <c r="BE137"/>
  <c r="AH1049" s="1"/>
  <c r="AI1049" s="1"/>
  <c r="BE326"/>
  <c r="AH1844" s="1"/>
  <c r="AI1844" s="1"/>
  <c r="AX234"/>
  <c r="AH1348" s="1"/>
  <c r="AI1348" s="1"/>
  <c r="AX331"/>
  <c r="AH1748" s="1"/>
  <c r="AI1748" s="1"/>
  <c r="BE249"/>
  <c r="AH1464" s="1"/>
  <c r="AI1464" s="1"/>
  <c r="AQ241"/>
  <c r="AH1254" s="1"/>
  <c r="AI1254" s="1"/>
  <c r="BE252"/>
  <c r="AH1467" s="1"/>
  <c r="AI1467" s="1"/>
  <c r="BE333"/>
  <c r="AH1851" s="1"/>
  <c r="AI1851" s="1"/>
  <c r="BE131"/>
  <c r="AH1043" s="1"/>
  <c r="AI1043" s="1"/>
  <c r="BL31"/>
  <c r="AH741" s="1"/>
  <c r="AI741" s="1"/>
  <c r="AQ225"/>
  <c r="AH1238" s="1"/>
  <c r="AI1238" s="1"/>
  <c r="BL240"/>
  <c r="AH1556" s="1"/>
  <c r="AI1556" s="1"/>
  <c r="BL49"/>
  <c r="AH759" s="1"/>
  <c r="AI759" s="1"/>
  <c r="BE141"/>
  <c r="AH1053" s="1"/>
  <c r="AI1053" s="1"/>
  <c r="BE226"/>
  <c r="AH1441" s="1"/>
  <c r="AI1441" s="1"/>
  <c r="BE138"/>
  <c r="AH1050" s="1"/>
  <c r="AI1050" s="1"/>
  <c r="AQ226"/>
  <c r="AH1239" s="1"/>
  <c r="AI1239" s="1"/>
  <c r="AX25"/>
  <c r="AH533" s="1"/>
  <c r="AI533" s="1"/>
  <c r="AX332"/>
  <c r="AH1749" s="1"/>
  <c r="AI1749" s="1"/>
  <c r="AQ143"/>
  <c r="AH853" s="1"/>
  <c r="AI853" s="1"/>
  <c r="AX138"/>
  <c r="AH949" s="1"/>
  <c r="AI949" s="1"/>
  <c r="BL231"/>
  <c r="AH1547" s="1"/>
  <c r="AI1547" s="1"/>
  <c r="BL142"/>
  <c r="AH1155" s="1"/>
  <c r="AI1155" s="1"/>
  <c r="BL33"/>
  <c r="AH743" s="1"/>
  <c r="AI743" s="1"/>
  <c r="AX33"/>
  <c r="AH541" s="1"/>
  <c r="AI541" s="1"/>
  <c r="AX23"/>
  <c r="AH531" s="1"/>
  <c r="AI531" s="1"/>
  <c r="AQ126"/>
  <c r="AH836" s="1"/>
  <c r="AI836" s="1"/>
  <c r="BL135"/>
  <c r="AH1148" s="1"/>
  <c r="AI1148" s="1"/>
  <c r="BE27"/>
  <c r="AH636" s="1"/>
  <c r="AI636" s="1"/>
  <c r="BE233"/>
  <c r="AH1448" s="1"/>
  <c r="AI1448" s="1"/>
  <c r="BE152"/>
  <c r="AH1064" s="1"/>
  <c r="AI1064" s="1"/>
  <c r="BL36"/>
  <c r="AH746" s="1"/>
  <c r="AI746" s="1"/>
  <c r="AX38"/>
  <c r="AH546" s="1"/>
  <c r="AI546" s="1"/>
  <c r="BL130"/>
  <c r="AH1143" s="1"/>
  <c r="AI1143" s="1"/>
  <c r="BL34"/>
  <c r="AH744" s="1"/>
  <c r="AI744" s="1"/>
  <c r="BE354"/>
  <c r="AH1872" s="1"/>
  <c r="AI1872" s="1"/>
  <c r="AQ236"/>
  <c r="AH1249" s="1"/>
  <c r="AI1249" s="1"/>
  <c r="BL248"/>
  <c r="AH1564" s="1"/>
  <c r="AI1564" s="1"/>
  <c r="BE236"/>
  <c r="AH1451" s="1"/>
  <c r="AI1451" s="1"/>
  <c r="AQ150"/>
  <c r="AH860" s="1"/>
  <c r="AI860" s="1"/>
  <c r="BE42"/>
  <c r="AH651" s="1"/>
  <c r="AI651" s="1"/>
  <c r="AX141"/>
  <c r="AH952" s="1"/>
  <c r="AI952" s="1"/>
  <c r="BL124"/>
  <c r="AH1137" s="1"/>
  <c r="AI1137" s="1"/>
  <c r="BE32"/>
  <c r="AH641" s="1"/>
  <c r="AI641" s="1"/>
  <c r="AX354"/>
  <c r="AH1771" s="1"/>
  <c r="AI1771" s="1"/>
  <c r="AX336"/>
  <c r="AH1753" s="1"/>
  <c r="AI1753" s="1"/>
  <c r="AX42"/>
  <c r="AH550" s="1"/>
  <c r="AI550" s="1"/>
  <c r="AX241"/>
  <c r="AH1355" s="1"/>
  <c r="AI1355" s="1"/>
  <c r="BE245"/>
  <c r="AH1460" s="1"/>
  <c r="AI1460" s="1"/>
  <c r="BE140"/>
  <c r="AH1052" s="1"/>
  <c r="AI1052" s="1"/>
  <c r="AQ248"/>
  <c r="AH1261" s="1"/>
  <c r="AI1261" s="1"/>
  <c r="AX334"/>
  <c r="AH1751" s="1"/>
  <c r="AI1751" s="1"/>
  <c r="BL132"/>
  <c r="AH1145" s="1"/>
  <c r="AI1145" s="1"/>
  <c r="BL250"/>
  <c r="AH1566" s="1"/>
  <c r="AI1566" s="1"/>
  <c r="AQ253"/>
  <c r="AH1266" s="1"/>
  <c r="AI1266" s="1"/>
  <c r="AX28"/>
  <c r="AH536" s="1"/>
  <c r="AI536" s="1"/>
  <c r="BE331"/>
  <c r="AH1849" s="1"/>
  <c r="AI1849" s="1"/>
  <c r="BE38"/>
  <c r="AH647" s="1"/>
  <c r="AI647" s="1"/>
  <c r="BL244"/>
  <c r="AH1560" s="1"/>
  <c r="AI1560" s="1"/>
  <c r="BE153"/>
  <c r="AH1065" s="1"/>
  <c r="AI1065" s="1"/>
  <c r="BL241"/>
  <c r="AH1557" s="1"/>
  <c r="AI1557" s="1"/>
  <c r="BL143"/>
  <c r="AH1156" s="1"/>
  <c r="AI1156" s="1"/>
  <c r="AQ137"/>
  <c r="AH847" s="1"/>
  <c r="AI847" s="1"/>
  <c r="BE51"/>
  <c r="AH660" s="1"/>
  <c r="AI660" s="1"/>
  <c r="AQ132"/>
  <c r="AH842" s="1"/>
  <c r="AI842" s="1"/>
  <c r="AQ232"/>
  <c r="AH1245" s="1"/>
  <c r="AI1245" s="1"/>
  <c r="AX34"/>
  <c r="AH542" s="1"/>
  <c r="AI542" s="1"/>
  <c r="AX26"/>
  <c r="AH534" s="1"/>
  <c r="AI534" s="1"/>
  <c r="BE45"/>
  <c r="AH654" s="1"/>
  <c r="AI654" s="1"/>
  <c r="BL146"/>
  <c r="AH1159" s="1"/>
  <c r="AI1159" s="1"/>
  <c r="AX335"/>
  <c r="AH1752" s="1"/>
  <c r="AI1752" s="1"/>
  <c r="BL233"/>
  <c r="AH1549" s="1"/>
  <c r="AI1549" s="1"/>
  <c r="BL145"/>
  <c r="AH1158" s="1"/>
  <c r="AI1158" s="1"/>
  <c r="BL253"/>
  <c r="AH1569" s="1"/>
  <c r="AI1569" s="1"/>
  <c r="BE127"/>
  <c r="AH1039" s="1"/>
  <c r="AI1039" s="1"/>
  <c r="AX348"/>
  <c r="AH1765" s="1"/>
  <c r="AI1765" s="1"/>
  <c r="AX51"/>
  <c r="AH559" s="1"/>
  <c r="AI559" s="1"/>
  <c r="AX49"/>
  <c r="AH557" s="1"/>
  <c r="AI557" s="1"/>
  <c r="AX355"/>
  <c r="AH1772" s="1"/>
  <c r="AI1772" s="1"/>
  <c r="BE338"/>
  <c r="AH1856" s="1"/>
  <c r="AI1856" s="1"/>
  <c r="AX250"/>
  <c r="AH1364" s="1"/>
  <c r="AI1364" s="1"/>
  <c r="BE139"/>
  <c r="AH1051" s="1"/>
  <c r="AI1051" s="1"/>
  <c r="BL147"/>
  <c r="AH1160" s="1"/>
  <c r="AI1160" s="1"/>
  <c r="BE49"/>
  <c r="AH658" s="1"/>
  <c r="AI658" s="1"/>
  <c r="AQ124"/>
  <c r="AH834" s="1"/>
  <c r="AI834" s="1"/>
  <c r="BE251"/>
  <c r="AH1466" s="1"/>
  <c r="AI1466" s="1"/>
  <c r="BL144"/>
  <c r="AH1157" s="1"/>
  <c r="AI1157" s="1"/>
  <c r="BL30"/>
  <c r="AH740" s="1"/>
  <c r="AI740" s="1"/>
  <c r="AQ153"/>
  <c r="AH863" s="1"/>
  <c r="AI863" s="1"/>
  <c r="AX349"/>
  <c r="AH1766" s="1"/>
  <c r="AI1766" s="1"/>
  <c r="AX48"/>
  <c r="AH556" s="1"/>
  <c r="AI556" s="1"/>
  <c r="AX37"/>
  <c r="AH545" s="1"/>
  <c r="AI545" s="1"/>
  <c r="AX327"/>
  <c r="AH1744" s="1"/>
  <c r="AI1744" s="1"/>
  <c r="BL139"/>
  <c r="AH1152" s="1"/>
  <c r="AI1152" s="1"/>
  <c r="AX244"/>
  <c r="AH1358" s="1"/>
  <c r="AI1358" s="1"/>
  <c r="AQ145"/>
  <c r="AH855" s="1"/>
  <c r="AI855" s="1"/>
  <c r="AQ252"/>
  <c r="AH1265" s="1"/>
  <c r="AI1265" s="1"/>
  <c r="AX225"/>
  <c r="AH1339" s="1"/>
  <c r="AI1339" s="1"/>
  <c r="AX231"/>
  <c r="AH1345" s="1"/>
  <c r="AI1345" s="1"/>
  <c r="AQ244"/>
  <c r="AH1257" s="1"/>
  <c r="AI1257" s="1"/>
  <c r="BL136"/>
  <c r="AH1149" s="1"/>
  <c r="AI1149" s="1"/>
  <c r="BE37"/>
  <c r="AH646" s="1"/>
  <c r="AI646" s="1"/>
  <c r="AQ146"/>
  <c r="AH856" s="1"/>
  <c r="AI856" s="1"/>
  <c r="AX252"/>
  <c r="AH1366" s="1"/>
  <c r="AI1366" s="1"/>
  <c r="AQ125"/>
  <c r="AH835" s="1"/>
  <c r="AI835" s="1"/>
  <c r="AQ238"/>
  <c r="AH1251" s="1"/>
  <c r="AI1251" s="1"/>
  <c r="AQ135"/>
  <c r="AH845" s="1"/>
  <c r="AI845" s="1"/>
  <c r="AX245"/>
  <c r="AH1359" s="1"/>
  <c r="AI1359" s="1"/>
  <c r="BL148"/>
  <c r="AH1161" s="1"/>
  <c r="AI1161" s="1"/>
  <c r="BE330"/>
  <c r="AH1848" s="1"/>
  <c r="AI1848" s="1"/>
  <c r="BE246"/>
  <c r="AH1461" s="1"/>
  <c r="AI1461" s="1"/>
  <c r="AX24"/>
  <c r="AH532" s="1"/>
  <c r="AI532" s="1"/>
  <c r="AX233"/>
  <c r="AH1347" s="1"/>
  <c r="AI1347" s="1"/>
  <c r="BL249"/>
  <c r="AH1565" s="1"/>
  <c r="AI1565" s="1"/>
  <c r="AX32"/>
  <c r="AH540" s="1"/>
  <c r="AI540" s="1"/>
  <c r="AX342"/>
  <c r="AH1759" s="1"/>
  <c r="AI1759" s="1"/>
  <c r="AX353"/>
  <c r="AH1770" s="1"/>
  <c r="AI1770" s="1"/>
  <c r="BE47"/>
  <c r="AH656" s="1"/>
  <c r="AI656" s="1"/>
  <c r="BE240"/>
  <c r="AH1455" s="1"/>
  <c r="AI1455" s="1"/>
  <c r="BE340"/>
  <c r="AH1858" s="1"/>
  <c r="AI1858" s="1"/>
  <c r="AX343"/>
  <c r="AH1760" s="1"/>
  <c r="AI1760" s="1"/>
  <c r="AX140"/>
  <c r="AH951" s="1"/>
  <c r="AI951" s="1"/>
  <c r="AX144"/>
  <c r="AH955" s="1"/>
  <c r="AI955" s="1"/>
  <c r="BE328"/>
  <c r="AH1846" s="1"/>
  <c r="AI1846" s="1"/>
  <c r="BE133"/>
  <c r="AH1045" s="1"/>
  <c r="AI1045" s="1"/>
  <c r="BE253"/>
  <c r="AH1468" s="1"/>
  <c r="AI1468" s="1"/>
  <c r="AQ144"/>
  <c r="AH854" s="1"/>
  <c r="AI854" s="1"/>
  <c r="BL40"/>
  <c r="AH750" s="1"/>
  <c r="AI750" s="1"/>
  <c r="AX226"/>
  <c r="AH1340" s="1"/>
  <c r="AI1340" s="1"/>
  <c r="AX246"/>
  <c r="AH1360" s="1"/>
  <c r="AI1360" s="1"/>
  <c r="BE230"/>
  <c r="AH1445" s="1"/>
  <c r="AI1445" s="1"/>
  <c r="BE50"/>
  <c r="AH659" s="1"/>
  <c r="AI659" s="1"/>
  <c r="BE228"/>
  <c r="AH1443" s="1"/>
  <c r="AI1443" s="1"/>
  <c r="AQ148"/>
  <c r="AH858" s="1"/>
  <c r="AI858" s="1"/>
  <c r="BL225"/>
  <c r="AH1541" s="1"/>
  <c r="AI1541" s="1"/>
  <c r="AQ149"/>
  <c r="AH859" s="1"/>
  <c r="AI859" s="1"/>
  <c r="AX131"/>
  <c r="AH942" s="1"/>
  <c r="AI942" s="1"/>
  <c r="BE225"/>
  <c r="AH1440" s="1"/>
  <c r="AI1440" s="1"/>
  <c r="BE151"/>
  <c r="AH1063" s="1"/>
  <c r="AI1063" s="1"/>
  <c r="BE248"/>
  <c r="AH1463" s="1"/>
  <c r="AI1463" s="1"/>
  <c r="AX340"/>
  <c r="AH1757" s="1"/>
  <c r="AI1757" s="1"/>
  <c r="AQ147"/>
  <c r="AH857" s="1"/>
  <c r="AI857" s="1"/>
  <c r="BL234"/>
  <c r="AH1550" s="1"/>
  <c r="AI1550" s="1"/>
  <c r="BE339"/>
  <c r="AH1857" s="1"/>
  <c r="AI1857" s="1"/>
  <c r="BE327"/>
  <c r="AH1845" s="1"/>
  <c r="AI1845" s="1"/>
  <c r="AX236"/>
  <c r="AH1350" s="1"/>
  <c r="AI1350" s="1"/>
  <c r="BL236"/>
  <c r="AH1552" s="1"/>
  <c r="AI1552" s="1"/>
  <c r="BL52"/>
  <c r="AH762" s="1"/>
  <c r="AI762" s="1"/>
  <c r="BE250"/>
  <c r="AH1465" s="1"/>
  <c r="AI1465" s="1"/>
  <c r="BL134"/>
  <c r="AH1147" s="1"/>
  <c r="AI1147" s="1"/>
  <c r="BE341"/>
  <c r="AH1859" s="1"/>
  <c r="AI1859" s="1"/>
  <c r="AX52"/>
  <c r="AH560" s="1"/>
  <c r="AI560" s="1"/>
  <c r="AX135"/>
  <c r="AH946" s="1"/>
  <c r="AI946" s="1"/>
  <c r="AX45"/>
  <c r="AH553" s="1"/>
  <c r="AI553" s="1"/>
  <c r="BL151"/>
  <c r="AH1164" s="1"/>
  <c r="AI1164" s="1"/>
  <c r="AQ240"/>
  <c r="AH1253" s="1"/>
  <c r="AI1253" s="1"/>
  <c r="BE231"/>
  <c r="AH1446" s="1"/>
  <c r="AI1446" s="1"/>
  <c r="BL46"/>
  <c r="AH756" s="1"/>
  <c r="AI756" s="1"/>
  <c r="BL28"/>
  <c r="AH738" s="1"/>
  <c r="AI738" s="1"/>
  <c r="AQ251"/>
  <c r="AH1264" s="1"/>
  <c r="AI1264" s="1"/>
  <c r="BL125"/>
  <c r="AH1138" s="1"/>
  <c r="AI1138" s="1"/>
  <c r="AX41"/>
  <c r="AH549" s="1"/>
  <c r="AI549" s="1"/>
  <c r="BL252"/>
  <c r="AH1568" s="1"/>
  <c r="AI1568" s="1"/>
  <c r="AX249"/>
  <c r="AH1363" s="1"/>
  <c r="AI1363" s="1"/>
  <c r="AX127"/>
  <c r="AH938" s="1"/>
  <c r="AI938" s="1"/>
  <c r="BL39"/>
  <c r="AH749" s="1"/>
  <c r="AI749" s="1"/>
  <c r="BE136"/>
  <c r="AH1048" s="1"/>
  <c r="AI1048" s="1"/>
  <c r="AX347"/>
  <c r="AH1764" s="1"/>
  <c r="AI1764" s="1"/>
  <c r="BL32"/>
  <c r="AH742" s="1"/>
  <c r="AI742" s="1"/>
  <c r="BL41"/>
  <c r="AH751" s="1"/>
  <c r="AI751" s="1"/>
  <c r="BE28"/>
  <c r="AH637" s="1"/>
  <c r="AI637" s="1"/>
  <c r="BE345"/>
  <c r="AH1863" s="1"/>
  <c r="AI1863" s="1"/>
  <c r="AX151"/>
  <c r="AH962" s="1"/>
  <c r="AI962" s="1"/>
  <c r="BE347"/>
  <c r="AH1865" s="1"/>
  <c r="AI1865" s="1"/>
  <c r="AQ250"/>
  <c r="AH1263" s="1"/>
  <c r="AI1263" s="1"/>
  <c r="BE242"/>
  <c r="AH1457" s="1"/>
  <c r="AI1457" s="1"/>
  <c r="BL47"/>
  <c r="AH757" s="1"/>
  <c r="AI757" s="1"/>
  <c r="BE336"/>
  <c r="AH1854" s="1"/>
  <c r="AI1854" s="1"/>
  <c r="BL43"/>
  <c r="AH753" s="1"/>
  <c r="AI753" s="1"/>
  <c r="BL251"/>
  <c r="AH1567" s="1"/>
  <c r="AI1567" s="1"/>
  <c r="BE134"/>
  <c r="AH1046" s="1"/>
  <c r="AI1046" s="1"/>
  <c r="AX333"/>
  <c r="AH1750" s="1"/>
  <c r="AI1750" s="1"/>
  <c r="BE353"/>
  <c r="AH1871" s="1"/>
  <c r="AI1871" s="1"/>
  <c r="BE135"/>
  <c r="AH1047" s="1"/>
  <c r="AI1047" s="1"/>
  <c r="AX251"/>
  <c r="AH1365" s="1"/>
  <c r="AI1365" s="1"/>
  <c r="BL232"/>
  <c r="AH1548" s="1"/>
  <c r="AI1548" s="1"/>
  <c r="AX146"/>
  <c r="AH957" s="1"/>
  <c r="AI957" s="1"/>
  <c r="AX238"/>
  <c r="AH1352" s="1"/>
  <c r="AI1352" s="1"/>
  <c r="AQ237"/>
  <c r="AH1250" s="1"/>
  <c r="AI1250" s="1"/>
  <c r="AQ245"/>
  <c r="AH1258" s="1"/>
  <c r="AI1258" s="1"/>
  <c r="BE227"/>
  <c r="AH1442" s="1"/>
  <c r="AI1442" s="1"/>
  <c r="AQ142"/>
  <c r="AH852" s="1"/>
  <c r="AI852" s="1"/>
  <c r="BE232"/>
  <c r="AH1447" s="1"/>
  <c r="AI1447" s="1"/>
  <c r="BL133"/>
  <c r="AH1146" s="1"/>
  <c r="AI1146" s="1"/>
  <c r="AQ235"/>
  <c r="AH1248" s="1"/>
  <c r="AI1248" s="1"/>
  <c r="BE344"/>
  <c r="AH1862" s="1"/>
  <c r="AI1862" s="1"/>
  <c r="BL229"/>
  <c r="AH1545" s="1"/>
  <c r="AI1545" s="1"/>
  <c r="AX243"/>
  <c r="AH1357" s="1"/>
  <c r="AI1357" s="1"/>
  <c r="AX239"/>
  <c r="AH1353" s="1"/>
  <c r="AI1353" s="1"/>
  <c r="AQ247"/>
  <c r="AH1260" s="1"/>
  <c r="AI1260" s="1"/>
  <c r="BL131"/>
  <c r="AH1144" s="1"/>
  <c r="AI1144" s="1"/>
  <c r="BL247"/>
  <c r="AH1563" s="1"/>
  <c r="AI1563" s="1"/>
  <c r="BE351"/>
  <c r="AH1869" s="1"/>
  <c r="AI1869" s="1"/>
  <c r="BL150"/>
  <c r="AH1163" s="1"/>
  <c r="AI1163" s="1"/>
  <c r="AX137"/>
  <c r="AH948" s="1"/>
  <c r="AI948" s="1"/>
  <c r="AX351"/>
  <c r="AH1768" s="1"/>
  <c r="AI1768" s="1"/>
  <c r="BL126"/>
  <c r="AH1139" s="1"/>
  <c r="AI1139" s="1"/>
  <c r="AQ231"/>
  <c r="AH1244" s="1"/>
  <c r="AI1244" s="1"/>
  <c r="AQ151"/>
  <c r="AH861" s="1"/>
  <c r="AI861" s="1"/>
  <c r="AX227"/>
  <c r="AH1341" s="1"/>
  <c r="AI1341" s="1"/>
  <c r="BE25"/>
  <c r="AH634" s="1"/>
  <c r="AI634" s="1"/>
  <c r="AX130"/>
  <c r="AH941" s="1"/>
  <c r="AI941" s="1"/>
  <c r="AQ227"/>
  <c r="AH1240" s="1"/>
  <c r="AI1240" s="1"/>
  <c r="BL226"/>
  <c r="AH1542" s="1"/>
  <c r="AI1542" s="1"/>
  <c r="BE46"/>
  <c r="AH655" s="1"/>
  <c r="AI655" s="1"/>
  <c r="BE33"/>
  <c r="AH642" s="1"/>
  <c r="AI642" s="1"/>
  <c r="AX136"/>
  <c r="AH947" s="1"/>
  <c r="AI947" s="1"/>
  <c r="BE241"/>
  <c r="AH1456" s="1"/>
  <c r="AI1456" s="1"/>
  <c r="BE41"/>
  <c r="AH650" s="1"/>
  <c r="AI650" s="1"/>
  <c r="AQ229"/>
  <c r="AH1242" s="1"/>
  <c r="AI1242" s="1"/>
  <c r="AQ239"/>
  <c r="AH1252" s="1"/>
  <c r="AI1252" s="1"/>
  <c r="BE349"/>
  <c r="AH1867" s="1"/>
  <c r="AI1867" s="1"/>
  <c r="BE130"/>
  <c r="AH1042" s="1"/>
  <c r="AI1042" s="1"/>
  <c r="AX247"/>
  <c r="AH1361" s="1"/>
  <c r="AI1361" s="1"/>
  <c r="BL246"/>
  <c r="AH1562" s="1"/>
  <c r="AI1562" s="1"/>
  <c r="BE247"/>
  <c r="AH1462" s="1"/>
  <c r="AI1462" s="1"/>
  <c r="AX329"/>
  <c r="AH1746" s="1"/>
  <c r="AI1746" s="1"/>
  <c r="AX147"/>
  <c r="AH958" s="1"/>
  <c r="AI958" s="1"/>
  <c r="BE332"/>
  <c r="AH1850" s="1"/>
  <c r="AI1850" s="1"/>
  <c r="BE24"/>
  <c r="AH633" s="1"/>
  <c r="AI633" s="1"/>
  <c r="BL137"/>
  <c r="AH1150" s="1"/>
  <c r="AI1150" s="1"/>
  <c r="AX126"/>
  <c r="AH937" s="1"/>
  <c r="AI937" s="1"/>
  <c r="AX46"/>
  <c r="AH554" s="1"/>
  <c r="AI554" s="1"/>
  <c r="AX142"/>
  <c r="AH953" s="1"/>
  <c r="AI953" s="1"/>
  <c r="BL153"/>
  <c r="AH1166" s="1"/>
  <c r="AI1166" s="1"/>
  <c r="AQ128"/>
  <c r="AH838" s="1"/>
  <c r="AI838" s="1"/>
  <c r="AX328"/>
  <c r="AH1745" s="1"/>
  <c r="AI1745" s="1"/>
  <c r="BL227"/>
  <c r="AH1543" s="1"/>
  <c r="AI1543" s="1"/>
  <c r="AQ249"/>
  <c r="AH1262" s="1"/>
  <c r="AI1262" s="1"/>
  <c r="AX40"/>
  <c r="AH548" s="1"/>
  <c r="AI548" s="1"/>
  <c r="BE234"/>
  <c r="AH1449" s="1"/>
  <c r="AI1449" s="1"/>
  <c r="AQ129"/>
  <c r="AH839" s="1"/>
  <c r="AI839" s="1"/>
  <c r="AQ130"/>
  <c r="AH840" s="1"/>
  <c r="AI840" s="1"/>
  <c r="BL35"/>
  <c r="AH745" s="1"/>
  <c r="AI745" s="1"/>
  <c r="AX143"/>
  <c r="AH954" s="1"/>
  <c r="AI954" s="1"/>
  <c r="AX149"/>
  <c r="AH960" s="1"/>
  <c r="AI960" s="1"/>
  <c r="BL27"/>
  <c r="AH737" s="1"/>
  <c r="AI737" s="1"/>
  <c r="BL235"/>
  <c r="AH1551" s="1"/>
  <c r="AI1551" s="1"/>
  <c r="BE124"/>
  <c r="AH1036" s="1"/>
  <c r="AI1036" s="1"/>
  <c r="BL127"/>
  <c r="AH1140" s="1"/>
  <c r="AI1140" s="1"/>
  <c r="AQ140"/>
  <c r="AH850" s="1"/>
  <c r="AI850" s="1"/>
  <c r="BE243"/>
  <c r="AH1458" s="1"/>
  <c r="AI1458" s="1"/>
  <c r="AX125"/>
  <c r="AH936" s="1"/>
  <c r="AI936" s="1"/>
  <c r="BE346"/>
  <c r="AH1864" s="1"/>
  <c r="AI1864" s="1"/>
  <c r="AX152"/>
  <c r="AH963" s="1"/>
  <c r="AI963" s="1"/>
  <c r="BL51"/>
  <c r="AH761" s="1"/>
  <c r="AI761" s="1"/>
  <c r="BE335"/>
  <c r="AH1853" s="1"/>
  <c r="AI1853" s="1"/>
  <c r="BE128"/>
  <c r="AH1040" s="1"/>
  <c r="AI1040" s="1"/>
  <c r="AQ136"/>
  <c r="AH846" s="1"/>
  <c r="AI846" s="1"/>
  <c r="BL38"/>
  <c r="AH748" s="1"/>
  <c r="AI748" s="1"/>
  <c r="BL245"/>
  <c r="AH1561" s="1"/>
  <c r="AI1561" s="1"/>
  <c r="AX248"/>
  <c r="AH1362" s="1"/>
  <c r="AI1362" s="1"/>
  <c r="BE31"/>
  <c r="AH640" s="1"/>
  <c r="AI640" s="1"/>
  <c r="BL37"/>
  <c r="AH747" s="1"/>
  <c r="AI747" s="1"/>
  <c r="AX350"/>
  <c r="AH1767" s="1"/>
  <c r="AI1767" s="1"/>
  <c r="AX47"/>
  <c r="AH555" s="1"/>
  <c r="AI555" s="1"/>
  <c r="BE229"/>
  <c r="AH1444" s="1"/>
  <c r="AI1444" s="1"/>
  <c r="AX128"/>
  <c r="AH939" s="1"/>
  <c r="AI939" s="1"/>
  <c r="BE148"/>
  <c r="AH1060" s="1"/>
  <c r="AI1060" s="1"/>
  <c r="AX240"/>
  <c r="AH1354" s="1"/>
  <c r="AI1354" s="1"/>
  <c r="BE146"/>
  <c r="AH1058" s="1"/>
  <c r="AI1058" s="1"/>
  <c r="BE254"/>
  <c r="AH1469" s="1"/>
  <c r="AI1469" s="1"/>
  <c r="BE350"/>
  <c r="AH1868" s="1"/>
  <c r="AI1868" s="1"/>
  <c r="AX132"/>
  <c r="AH943" s="1"/>
  <c r="AI943" s="1"/>
  <c r="AQ246"/>
  <c r="AH1259" s="1"/>
  <c r="AI1259" s="1"/>
  <c r="AX43"/>
  <c r="AH551" s="1"/>
  <c r="AI551" s="1"/>
  <c r="BE355"/>
  <c r="AH1873" s="1"/>
  <c r="AI1873" s="1"/>
  <c r="AX44"/>
  <c r="AH552" s="1"/>
  <c r="AI552" s="1"/>
  <c r="AQ127"/>
  <c r="AH837" s="1"/>
  <c r="AI837" s="1"/>
  <c r="AX39"/>
  <c r="AH547" s="1"/>
  <c r="AI547" s="1"/>
  <c r="AX153"/>
  <c r="AH964" s="1"/>
  <c r="AI964" s="1"/>
  <c r="AX31"/>
  <c r="AH539" s="1"/>
  <c r="AI539" s="1"/>
  <c r="AX30"/>
  <c r="AH538" s="1"/>
  <c r="AI538" s="1"/>
  <c r="AX36"/>
  <c r="AH544" s="1"/>
  <c r="AI544" s="1"/>
  <c r="BL141"/>
  <c r="AH1154" s="1"/>
  <c r="AI1154" s="1"/>
  <c r="AQ243"/>
  <c r="AH1256" s="1"/>
  <c r="AI1256" s="1"/>
  <c r="BE129"/>
  <c r="AH1041" s="1"/>
  <c r="AI1041" s="1"/>
  <c r="AX134"/>
  <c r="AH945" s="1"/>
  <c r="AI945" s="1"/>
  <c r="BL50"/>
  <c r="AH760" s="1"/>
  <c r="AI760" s="1"/>
  <c r="AX29"/>
  <c r="AH537" s="1"/>
  <c r="AI537" s="1"/>
  <c r="BE43"/>
  <c r="AH652" s="1"/>
  <c r="AI652" s="1"/>
  <c r="AQ133"/>
  <c r="AH843" s="1"/>
  <c r="AI843" s="1"/>
  <c r="AX50"/>
  <c r="AH558" s="1"/>
  <c r="AI558" s="1"/>
  <c r="BE244"/>
  <c r="AH1459" s="1"/>
  <c r="AI1459" s="1"/>
  <c r="BE52"/>
  <c r="AH661" s="1"/>
  <c r="AI661" s="1"/>
  <c r="AX337"/>
  <c r="AH1754" s="1"/>
  <c r="AI1754" s="1"/>
  <c r="BE9"/>
  <c r="AH618" s="1"/>
  <c r="AI618" s="1"/>
  <c r="AX116"/>
  <c r="AH927" s="1"/>
  <c r="AI927" s="1"/>
  <c r="AX224"/>
  <c r="AH1338" s="1"/>
  <c r="AI1338" s="1"/>
  <c r="BL121"/>
  <c r="AH1134" s="1"/>
  <c r="AI1134" s="1"/>
  <c r="BE219"/>
  <c r="AH1434" s="1"/>
  <c r="AI1434" s="1"/>
  <c r="AX306"/>
  <c r="AH1723" s="1"/>
  <c r="AI1723" s="1"/>
  <c r="AQ204"/>
  <c r="AH1217" s="1"/>
  <c r="AI1217" s="1"/>
  <c r="BE121"/>
  <c r="AH1033" s="1"/>
  <c r="AI1033" s="1"/>
  <c r="BL113"/>
  <c r="AH1126" s="1"/>
  <c r="AI1126" s="1"/>
  <c r="AX314"/>
  <c r="AH1731" s="1"/>
  <c r="AI1731" s="1"/>
  <c r="BL5"/>
  <c r="AH715" s="1"/>
  <c r="AI715" s="1"/>
  <c r="AX223"/>
  <c r="AH1337" s="1"/>
  <c r="AI1337" s="1"/>
  <c r="BL13"/>
  <c r="AH723" s="1"/>
  <c r="AI723" s="1"/>
  <c r="BL4"/>
  <c r="AH714" s="1"/>
  <c r="AI714" s="1"/>
  <c r="BE207"/>
  <c r="AH1422" s="1"/>
  <c r="AI1422" s="1"/>
  <c r="BL211"/>
  <c r="AH1527" s="1"/>
  <c r="AI1527" s="1"/>
  <c r="AX215"/>
  <c r="AH1329" s="1"/>
  <c r="AI1329" s="1"/>
  <c r="BE109"/>
  <c r="AH1021" s="1"/>
  <c r="AI1021" s="1"/>
  <c r="AX214"/>
  <c r="AH1328" s="1"/>
  <c r="AI1328" s="1"/>
  <c r="BL20"/>
  <c r="AH730" s="1"/>
  <c r="AI730" s="1"/>
  <c r="AX212"/>
  <c r="AH1326" s="1"/>
  <c r="AI1326" s="1"/>
  <c r="BE7"/>
  <c r="AH616" s="1"/>
  <c r="AI616" s="1"/>
  <c r="BE21"/>
  <c r="AH630" s="1"/>
  <c r="AI630" s="1"/>
  <c r="AQ111"/>
  <c r="AH821" s="1"/>
  <c r="AI821" s="1"/>
  <c r="BE310"/>
  <c r="AH1828" s="1"/>
  <c r="AI1828" s="1"/>
  <c r="BL120"/>
  <c r="AH1133" s="1"/>
  <c r="AI1133" s="1"/>
  <c r="BE205"/>
  <c r="AH1420" s="1"/>
  <c r="AI1420" s="1"/>
  <c r="AX18"/>
  <c r="AH526" s="1"/>
  <c r="AI526" s="1"/>
  <c r="AX217"/>
  <c r="AH1331" s="1"/>
  <c r="AI1331" s="1"/>
  <c r="BE319"/>
  <c r="AH1837" s="1"/>
  <c r="AI1837" s="1"/>
  <c r="AX9"/>
  <c r="AH517" s="1"/>
  <c r="AI517" s="1"/>
  <c r="AQ220"/>
  <c r="AH1233" s="1"/>
  <c r="AI1233" s="1"/>
  <c r="BE115"/>
  <c r="AH1027" s="1"/>
  <c r="AI1027" s="1"/>
  <c r="BL3"/>
  <c r="AH713" s="1"/>
  <c r="AI713" s="1"/>
  <c r="BE312"/>
  <c r="AH1830" s="1"/>
  <c r="AI1830" s="1"/>
  <c r="BL122"/>
  <c r="AH1135" s="1"/>
  <c r="AI1135" s="1"/>
  <c r="BE118"/>
  <c r="AH1030" s="1"/>
  <c r="AI1030" s="1"/>
  <c r="AX209"/>
  <c r="AH1323" s="1"/>
  <c r="AI1323" s="1"/>
  <c r="BL224"/>
  <c r="AH1540" s="1"/>
  <c r="AI1540" s="1"/>
  <c r="BE12"/>
  <c r="AH621" s="1"/>
  <c r="AI621" s="1"/>
  <c r="AX5"/>
  <c r="AH513" s="1"/>
  <c r="AI513" s="1"/>
  <c r="AQ117"/>
  <c r="AH827" s="1"/>
  <c r="AI827" s="1"/>
  <c r="AQ108"/>
  <c r="AH818" s="1"/>
  <c r="AI818" s="1"/>
  <c r="BL118"/>
  <c r="AH1131" s="1"/>
  <c r="AI1131" s="1"/>
  <c r="AQ207"/>
  <c r="AH1220" s="1"/>
  <c r="AI1220" s="1"/>
  <c r="BL104"/>
  <c r="AH1117" s="1"/>
  <c r="AI1117" s="1"/>
  <c r="AQ209"/>
  <c r="AH1222" s="1"/>
  <c r="AI1222" s="1"/>
  <c r="AX115"/>
  <c r="AH926" s="1"/>
  <c r="AI926" s="1"/>
  <c r="BL110"/>
  <c r="AH1123" s="1"/>
  <c r="AI1123" s="1"/>
  <c r="AQ213"/>
  <c r="AH1226" s="1"/>
  <c r="AI1226" s="1"/>
  <c r="BE106"/>
  <c r="AH1018" s="1"/>
  <c r="AI1018" s="1"/>
  <c r="BL217"/>
  <c r="AH1533" s="1"/>
  <c r="AI1533" s="1"/>
  <c r="AX317"/>
  <c r="AH1734" s="1"/>
  <c r="AI1734" s="1"/>
  <c r="AX323"/>
  <c r="AH1740" s="1"/>
  <c r="AI1740" s="1"/>
  <c r="AQ218"/>
  <c r="AH1231" s="1"/>
  <c r="AI1231" s="1"/>
  <c r="AX112"/>
  <c r="AH923" s="1"/>
  <c r="AI923" s="1"/>
  <c r="BE222"/>
  <c r="AH1437" s="1"/>
  <c r="AI1437" s="1"/>
  <c r="AQ208"/>
  <c r="AH1221" s="1"/>
  <c r="AI1221" s="1"/>
  <c r="BL117"/>
  <c r="AH1130" s="1"/>
  <c r="AI1130" s="1"/>
  <c r="BL8"/>
  <c r="AH718" s="1"/>
  <c r="AI718" s="1"/>
  <c r="AQ107"/>
  <c r="AH817" s="1"/>
  <c r="AI817" s="1"/>
  <c r="AX113"/>
  <c r="AH924" s="1"/>
  <c r="AI924" s="1"/>
  <c r="BL119"/>
  <c r="AH1132" s="1"/>
  <c r="AI1132" s="1"/>
  <c r="BL218"/>
  <c r="AH1534" s="1"/>
  <c r="AI1534" s="1"/>
  <c r="AQ221"/>
  <c r="AH1234" s="1"/>
  <c r="AI1234" s="1"/>
  <c r="AQ113"/>
  <c r="AH823" s="1"/>
  <c r="AI823" s="1"/>
  <c r="AQ211"/>
  <c r="AH1224" s="1"/>
  <c r="AI1224" s="1"/>
  <c r="BE119"/>
  <c r="AH1031" s="1"/>
  <c r="AI1031" s="1"/>
  <c r="AX4"/>
  <c r="AH512" s="1"/>
  <c r="AI512" s="1"/>
  <c r="AQ215"/>
  <c r="AH1228" s="1"/>
  <c r="AI1228" s="1"/>
  <c r="BL105"/>
  <c r="AH1118" s="1"/>
  <c r="AI1118" s="1"/>
  <c r="BE4"/>
  <c r="AH613" s="1"/>
  <c r="AI613" s="1"/>
  <c r="AX216"/>
  <c r="AH1330" s="1"/>
  <c r="AI1330" s="1"/>
  <c r="AX109"/>
  <c r="AH920" s="1"/>
  <c r="AI920" s="1"/>
  <c r="BE307"/>
  <c r="AH1825" s="1"/>
  <c r="AI1825" s="1"/>
  <c r="BE306"/>
  <c r="AH1824" s="1"/>
  <c r="AI1824" s="1"/>
  <c r="BE3"/>
  <c r="AH612" s="1"/>
  <c r="AI612" s="1"/>
  <c r="BE213"/>
  <c r="AH1428" s="1"/>
  <c r="AI1428" s="1"/>
  <c r="BL7"/>
  <c r="AH717" s="1"/>
  <c r="AI717" s="1"/>
  <c r="BE314"/>
  <c r="AH1832" s="1"/>
  <c r="AI1832" s="1"/>
  <c r="AX315"/>
  <c r="AH1732" s="1"/>
  <c r="AI1732" s="1"/>
  <c r="AX121"/>
  <c r="AH932" s="1"/>
  <c r="AI932" s="1"/>
  <c r="BE224"/>
  <c r="AH1439" s="1"/>
  <c r="AI1439" s="1"/>
  <c r="AX312"/>
  <c r="AH1729" s="1"/>
  <c r="AI1729" s="1"/>
  <c r="AX213"/>
  <c r="AH1327" s="1"/>
  <c r="AI1327" s="1"/>
  <c r="AQ223"/>
  <c r="AH1236" s="1"/>
  <c r="AI1236" s="1"/>
  <c r="BL19"/>
  <c r="AH729" s="1"/>
  <c r="AI729" s="1"/>
  <c r="BE8"/>
  <c r="AH617" s="1"/>
  <c r="AI617" s="1"/>
  <c r="AX324"/>
  <c r="AH1741" s="1"/>
  <c r="AI1741" s="1"/>
  <c r="BE206"/>
  <c r="AH1421" s="1"/>
  <c r="AI1421" s="1"/>
  <c r="BL205"/>
  <c r="AH1521" s="1"/>
  <c r="AI1521" s="1"/>
  <c r="BL10"/>
  <c r="AH720" s="1"/>
  <c r="AI720" s="1"/>
  <c r="AX221"/>
  <c r="AH1335" s="1"/>
  <c r="AI1335" s="1"/>
  <c r="AX17"/>
  <c r="AH525" s="1"/>
  <c r="AI525" s="1"/>
  <c r="BL112"/>
  <c r="AH1125" s="1"/>
  <c r="AI1125" s="1"/>
  <c r="BL207"/>
  <c r="AH1523" s="1"/>
  <c r="AI1523" s="1"/>
  <c r="AQ110"/>
  <c r="AH820" s="1"/>
  <c r="AI820" s="1"/>
  <c r="BL107"/>
  <c r="AH1120" s="1"/>
  <c r="AI1120" s="1"/>
  <c r="AX319"/>
  <c r="AH1736" s="1"/>
  <c r="AI1736" s="1"/>
  <c r="AX309"/>
  <c r="AH1726" s="1"/>
  <c r="AI1726" s="1"/>
  <c r="BL111"/>
  <c r="AH1124" s="1"/>
  <c r="AI1124" s="1"/>
  <c r="AQ224"/>
  <c r="AH1237" s="1"/>
  <c r="AI1237" s="1"/>
  <c r="BL11"/>
  <c r="AH721" s="1"/>
  <c r="AI721" s="1"/>
  <c r="AQ217"/>
  <c r="AH1230" s="1"/>
  <c r="AI1230" s="1"/>
  <c r="BL305"/>
  <c r="AH1924" s="1"/>
  <c r="AI1924" s="1"/>
  <c r="AX222"/>
  <c r="AH1336" s="1"/>
  <c r="AI1336" s="1"/>
  <c r="AX111"/>
  <c r="AH922" s="1"/>
  <c r="AI922" s="1"/>
  <c r="AQ122"/>
  <c r="AH832" s="1"/>
  <c r="AI832" s="1"/>
  <c r="AX218"/>
  <c r="AH1332" s="1"/>
  <c r="AI1332" s="1"/>
  <c r="AX321"/>
  <c r="AH1738" s="1"/>
  <c r="AI1738" s="1"/>
  <c r="AX210"/>
  <c r="AH1324" s="1"/>
  <c r="AI1324" s="1"/>
  <c r="BL106"/>
  <c r="AH1119" s="1"/>
  <c r="AI1119" s="1"/>
  <c r="AX2"/>
  <c r="AH510" s="1"/>
  <c r="AI510" s="1"/>
  <c r="BE214"/>
  <c r="AH1429" s="1"/>
  <c r="AI1429" s="1"/>
  <c r="BL208"/>
  <c r="AH1524" s="1"/>
  <c r="AI1524" s="1"/>
  <c r="AX119"/>
  <c r="AH930" s="1"/>
  <c r="AI930" s="1"/>
  <c r="AX8"/>
  <c r="AH516" s="1"/>
  <c r="AI516" s="1"/>
  <c r="BE110"/>
  <c r="AH1022" s="1"/>
  <c r="AI1022" s="1"/>
  <c r="BL210"/>
  <c r="AH1526" s="1"/>
  <c r="AI1526" s="1"/>
  <c r="BE315"/>
  <c r="AH1833" s="1"/>
  <c r="AI1833" s="1"/>
  <c r="BE212"/>
  <c r="AH1427" s="1"/>
  <c r="AI1427" s="1"/>
  <c r="BE209"/>
  <c r="AH1424" s="1"/>
  <c r="AI1424" s="1"/>
  <c r="AQ120"/>
  <c r="AH830" s="1"/>
  <c r="AI830" s="1"/>
  <c r="BE14"/>
  <c r="AH623" s="1"/>
  <c r="AI623" s="1"/>
  <c r="AQ109"/>
  <c r="AH819" s="1"/>
  <c r="AI819" s="1"/>
  <c r="AQ106"/>
  <c r="AH816" s="1"/>
  <c r="AI816" s="1"/>
  <c r="AX106"/>
  <c r="AH917" s="1"/>
  <c r="AI917" s="1"/>
  <c r="BE221"/>
  <c r="AH1436" s="1"/>
  <c r="AI1436" s="1"/>
  <c r="AQ112"/>
  <c r="AH822" s="1"/>
  <c r="AI822" s="1"/>
  <c r="AX114"/>
  <c r="AH925" s="1"/>
  <c r="AI925" s="1"/>
  <c r="AX107"/>
  <c r="AH918" s="1"/>
  <c r="AI918" s="1"/>
  <c r="BE208"/>
  <c r="AH1423" s="1"/>
  <c r="AI1423" s="1"/>
  <c r="BE324"/>
  <c r="AH1842" s="1"/>
  <c r="AI1842" s="1"/>
  <c r="AX123"/>
  <c r="AH934" s="1"/>
  <c r="AI934" s="1"/>
  <c r="AQ105"/>
  <c r="AH815" s="1"/>
  <c r="AI815" s="1"/>
  <c r="BE111"/>
  <c r="AH1023" s="1"/>
  <c r="AI1023" s="1"/>
  <c r="BL12"/>
  <c r="AH722" s="1"/>
  <c r="AI722" s="1"/>
  <c r="AQ115"/>
  <c r="AH825" s="1"/>
  <c r="AI825" s="1"/>
  <c r="AX3"/>
  <c r="AH511" s="1"/>
  <c r="AI511" s="1"/>
  <c r="AX12"/>
  <c r="AH520" s="1"/>
  <c r="AI520" s="1"/>
  <c r="AX19"/>
  <c r="AH527" s="1"/>
  <c r="AI527" s="1"/>
  <c r="BL114"/>
  <c r="AH1127" s="1"/>
  <c r="AI1127" s="1"/>
  <c r="AX104"/>
  <c r="AH915" s="1"/>
  <c r="AI915" s="1"/>
  <c r="BE19"/>
  <c r="AH628" s="1"/>
  <c r="AI628" s="1"/>
  <c r="BL221"/>
  <c r="AH1537" s="1"/>
  <c r="AI1537" s="1"/>
  <c r="AX206"/>
  <c r="AH1320" s="1"/>
  <c r="AI1320" s="1"/>
  <c r="BE316"/>
  <c r="AH1834" s="1"/>
  <c r="AI1834" s="1"/>
  <c r="BE105"/>
  <c r="AH1017" s="1"/>
  <c r="AI1017" s="1"/>
  <c r="BE323"/>
  <c r="AH1841" s="1"/>
  <c r="AI1841" s="1"/>
  <c r="AX307"/>
  <c r="AH1724" s="1"/>
  <c r="AI1724" s="1"/>
  <c r="BL16"/>
  <c r="AH726" s="1"/>
  <c r="AI726" s="1"/>
  <c r="AQ219"/>
  <c r="AH1232" s="1"/>
  <c r="AI1232" s="1"/>
  <c r="BE104"/>
  <c r="AH1016" s="1"/>
  <c r="AI1016" s="1"/>
  <c r="BE123"/>
  <c r="AH1035" s="1"/>
  <c r="AI1035" s="1"/>
  <c r="AX208"/>
  <c r="AH1322" s="1"/>
  <c r="AI1322" s="1"/>
  <c r="AX117"/>
  <c r="AH928" s="1"/>
  <c r="AI928" s="1"/>
  <c r="BE325"/>
  <c r="AH1843" s="1"/>
  <c r="AI1843" s="1"/>
  <c r="BE211"/>
  <c r="AH1426" s="1"/>
  <c r="AI1426" s="1"/>
  <c r="AX108"/>
  <c r="AH919" s="1"/>
  <c r="AI919" s="1"/>
  <c r="AX21"/>
  <c r="AH529" s="1"/>
  <c r="AI529" s="1"/>
  <c r="AX211"/>
  <c r="AH1325" s="1"/>
  <c r="AI1325" s="1"/>
  <c r="BL21"/>
  <c r="AH731" s="1"/>
  <c r="AI731" s="1"/>
  <c r="BE322"/>
  <c r="AH1840" s="1"/>
  <c r="AI1840" s="1"/>
  <c r="BE317"/>
  <c r="AH1835" s="1"/>
  <c r="AI1835" s="1"/>
  <c r="AX316"/>
  <c r="AH1733" s="1"/>
  <c r="AI1733" s="1"/>
  <c r="BL17"/>
  <c r="AH727" s="1"/>
  <c r="AI727" s="1"/>
  <c r="AX22"/>
  <c r="AH530" s="1"/>
  <c r="AI530" s="1"/>
  <c r="AX311"/>
  <c r="AH1728" s="1"/>
  <c r="AI1728" s="1"/>
  <c r="BE122"/>
  <c r="AH1034" s="1"/>
  <c r="AI1034" s="1"/>
  <c r="AX105"/>
  <c r="AH916" s="1"/>
  <c r="AI916" s="1"/>
  <c r="AQ206"/>
  <c r="AH1219" s="1"/>
  <c r="AI1219" s="1"/>
  <c r="BE16"/>
  <c r="AH625" s="1"/>
  <c r="AI625" s="1"/>
  <c r="BL222"/>
  <c r="AH1538" s="1"/>
  <c r="AI1538" s="1"/>
  <c r="AX308"/>
  <c r="AH1725" s="1"/>
  <c r="AI1725" s="1"/>
  <c r="BE321"/>
  <c r="AH1839" s="1"/>
  <c r="AI1839" s="1"/>
  <c r="BE309"/>
  <c r="AH1827" s="1"/>
  <c r="AI1827" s="1"/>
  <c r="BL18"/>
  <c r="AH728" s="1"/>
  <c r="AI728" s="1"/>
  <c r="AQ118"/>
  <c r="AH828" s="1"/>
  <c r="AI828" s="1"/>
  <c r="BE17"/>
  <c r="AH626" s="1"/>
  <c r="AI626" s="1"/>
  <c r="BE318"/>
  <c r="AH1836" s="1"/>
  <c r="AI1836" s="1"/>
  <c r="BE220"/>
  <c r="AH1435" s="1"/>
  <c r="AI1435" s="1"/>
  <c r="BE11"/>
  <c r="AH620" s="1"/>
  <c r="AI620" s="1"/>
  <c r="AQ205"/>
  <c r="AH1218" s="1"/>
  <c r="AI1218" s="1"/>
  <c r="AQ212"/>
  <c r="AH1225" s="1"/>
  <c r="AI1225" s="1"/>
  <c r="AX122"/>
  <c r="AH933" s="1"/>
  <c r="AI933" s="1"/>
  <c r="AX13"/>
  <c r="AH521" s="1"/>
  <c r="AI521" s="1"/>
  <c r="BE13"/>
  <c r="AH622" s="1"/>
  <c r="AI622" s="1"/>
  <c r="AX207"/>
  <c r="AH1321" s="1"/>
  <c r="AI1321" s="1"/>
  <c r="BL15"/>
  <c r="AH725" s="1"/>
  <c r="AI725" s="1"/>
  <c r="BL14"/>
  <c r="AH724" s="1"/>
  <c r="AI724" s="1"/>
  <c r="AX20"/>
  <c r="AH528" s="1"/>
  <c r="AI528" s="1"/>
  <c r="BE18"/>
  <c r="AH627" s="1"/>
  <c r="AI627" s="1"/>
  <c r="BL219"/>
  <c r="AH1535" s="1"/>
  <c r="AI1535" s="1"/>
  <c r="BE22"/>
  <c r="AH631" s="1"/>
  <c r="AI631" s="1"/>
  <c r="AQ210"/>
  <c r="AH1223" s="1"/>
  <c r="AI1223" s="1"/>
  <c r="BE218"/>
  <c r="AH1433" s="1"/>
  <c r="AI1433" s="1"/>
  <c r="BE112"/>
  <c r="AH1024" s="1"/>
  <c r="AI1024" s="1"/>
  <c r="AQ222"/>
  <c r="AH1235" s="1"/>
  <c r="AI1235" s="1"/>
  <c r="BL223"/>
  <c r="AH1539" s="1"/>
  <c r="AI1539" s="1"/>
  <c r="BL123"/>
  <c r="AH1136" s="1"/>
  <c r="AI1136" s="1"/>
  <c r="BE5"/>
  <c r="AH614" s="1"/>
  <c r="AI614" s="1"/>
  <c r="AX322"/>
  <c r="AH1739" s="1"/>
  <c r="AI1739" s="1"/>
  <c r="BE313"/>
  <c r="AH1831" s="1"/>
  <c r="AI1831" s="1"/>
  <c r="AX220"/>
  <c r="AH1334" s="1"/>
  <c r="AI1334" s="1"/>
  <c r="AX7"/>
  <c r="AH515" s="1"/>
  <c r="AI515" s="1"/>
  <c r="BE108"/>
  <c r="AH1020" s="1"/>
  <c r="AI1020" s="1"/>
  <c r="BE210"/>
  <c r="AH1425" s="1"/>
  <c r="AI1425" s="1"/>
  <c r="BE20"/>
  <c r="AH629" s="1"/>
  <c r="AI629" s="1"/>
  <c r="AX16"/>
  <c r="AH524" s="1"/>
  <c r="AI524" s="1"/>
  <c r="AX313"/>
  <c r="AH1730" s="1"/>
  <c r="AI1730" s="1"/>
  <c r="AX10"/>
  <c r="AH518" s="1"/>
  <c r="AI518" s="1"/>
  <c r="AX320"/>
  <c r="AH1737" s="1"/>
  <c r="AI1737" s="1"/>
  <c r="AQ216"/>
  <c r="AH1229" s="1"/>
  <c r="AI1229" s="1"/>
  <c r="BL206"/>
  <c r="AH1522" s="1"/>
  <c r="AI1522" s="1"/>
  <c r="BL209"/>
  <c r="AH1525" s="1"/>
  <c r="AI1525" s="1"/>
  <c r="BL212"/>
  <c r="AH1528" s="1"/>
  <c r="AI1528" s="1"/>
  <c r="BL6"/>
  <c r="AH716" s="1"/>
  <c r="AI716" s="1"/>
  <c r="BE120"/>
  <c r="AH1032" s="1"/>
  <c r="AI1032" s="1"/>
  <c r="AX120"/>
  <c r="AH931" s="1"/>
  <c r="AI931" s="1"/>
  <c r="BL116"/>
  <c r="AH1129" s="1"/>
  <c r="AI1129" s="1"/>
  <c r="AX6"/>
  <c r="AH514" s="1"/>
  <c r="AI514" s="1"/>
  <c r="BE6"/>
  <c r="AH615" s="1"/>
  <c r="AI615" s="1"/>
  <c r="BL115"/>
  <c r="AH1128" s="1"/>
  <c r="AI1128" s="1"/>
  <c r="AX110"/>
  <c r="AH921" s="1"/>
  <c r="AI921" s="1"/>
  <c r="BE308"/>
  <c r="AH1826" s="1"/>
  <c r="AI1826" s="1"/>
  <c r="BL215"/>
  <c r="AH1531" s="1"/>
  <c r="AI1531" s="1"/>
  <c r="BL109"/>
  <c r="AH1122" s="1"/>
  <c r="AI1122" s="1"/>
  <c r="AX15"/>
  <c r="AH523" s="1"/>
  <c r="AI523" s="1"/>
  <c r="BL9"/>
  <c r="AH719" s="1"/>
  <c r="AI719" s="1"/>
  <c r="BE10"/>
  <c r="AH619" s="1"/>
  <c r="AI619" s="1"/>
  <c r="AX318"/>
  <c r="AH1735" s="1"/>
  <c r="AI1735" s="1"/>
  <c r="AX219"/>
  <c r="AH1333" s="1"/>
  <c r="AI1333" s="1"/>
  <c r="BE320"/>
  <c r="AH1838" s="1"/>
  <c r="AI1838" s="1"/>
  <c r="AQ214"/>
  <c r="AH1227" s="1"/>
  <c r="AI1227" s="1"/>
  <c r="AQ123"/>
  <c r="AH833" s="1"/>
  <c r="AI833" s="1"/>
  <c r="AX205"/>
  <c r="AH1319" s="1"/>
  <c r="AI1319" s="1"/>
  <c r="BL220"/>
  <c r="AH1536" s="1"/>
  <c r="AI1536" s="1"/>
  <c r="BL108"/>
  <c r="AH1121" s="1"/>
  <c r="AI1121" s="1"/>
  <c r="BE107"/>
  <c r="AH1019" s="1"/>
  <c r="AI1019" s="1"/>
  <c r="BL213"/>
  <c r="AH1529" s="1"/>
  <c r="AI1529" s="1"/>
  <c r="BE15"/>
  <c r="AH624" s="1"/>
  <c r="AI624" s="1"/>
  <c r="BE217"/>
  <c r="AH1432" s="1"/>
  <c r="AI1432" s="1"/>
  <c r="BE223"/>
  <c r="AH1438" s="1"/>
  <c r="AI1438" s="1"/>
  <c r="BL22"/>
  <c r="AH732" s="1"/>
  <c r="AI732" s="1"/>
  <c r="BE116"/>
  <c r="AH1028" s="1"/>
  <c r="AI1028" s="1"/>
  <c r="AX325"/>
  <c r="AH1742" s="1"/>
  <c r="AI1742" s="1"/>
  <c r="AQ104"/>
  <c r="AH814" s="1"/>
  <c r="AI814" s="1"/>
  <c r="BE113"/>
  <c r="AH1025" s="1"/>
  <c r="AI1025" s="1"/>
  <c r="BE311"/>
  <c r="AH1829" s="1"/>
  <c r="AI1829" s="1"/>
  <c r="AQ119"/>
  <c r="AH829" s="1"/>
  <c r="AI829" s="1"/>
  <c r="BL216"/>
  <c r="AH1532" s="1"/>
  <c r="AI1532" s="1"/>
  <c r="BE114"/>
  <c r="AH1026" s="1"/>
  <c r="AI1026" s="1"/>
  <c r="BE117"/>
  <c r="AH1029" s="1"/>
  <c r="AI1029" s="1"/>
  <c r="AQ121"/>
  <c r="AH831" s="1"/>
  <c r="AI831" s="1"/>
  <c r="AX14"/>
  <c r="AH522" s="1"/>
  <c r="AI522" s="1"/>
  <c r="BE215"/>
  <c r="AH1430" s="1"/>
  <c r="AI1430" s="1"/>
  <c r="AX118"/>
  <c r="AH929" s="1"/>
  <c r="AI929" s="1"/>
  <c r="AQ116"/>
  <c r="AH826" s="1"/>
  <c r="AI826" s="1"/>
  <c r="AX310"/>
  <c r="AH1727" s="1"/>
  <c r="AI1727" s="1"/>
  <c r="BE216"/>
  <c r="AH1431" s="1"/>
  <c r="AI1431" s="1"/>
  <c r="BL214"/>
  <c r="AH1530" s="1"/>
  <c r="AI1530" s="1"/>
  <c r="AQ114"/>
  <c r="AH824" s="1"/>
  <c r="AI824" s="1"/>
  <c r="AX11"/>
  <c r="AH519" s="1"/>
  <c r="AI519" s="1"/>
  <c r="AH1116"/>
  <c r="AI1116" s="1"/>
  <c r="AH1520"/>
  <c r="AI1520" s="1"/>
  <c r="AH1015"/>
  <c r="AI1015" s="1"/>
  <c r="AH1419"/>
  <c r="AI1419" s="1"/>
  <c r="AH1823"/>
  <c r="AI1823" s="1"/>
  <c r="AH1722"/>
  <c r="AI1722" s="1"/>
  <c r="AH1318"/>
  <c r="AI1318" s="1"/>
  <c r="AH914"/>
  <c r="AI914" s="1"/>
  <c r="AI1708"/>
  <c r="AH2011"/>
  <c r="AI2011" s="1"/>
  <c r="AI1627"/>
  <c r="AH1930"/>
  <c r="AI1930" s="1"/>
  <c r="AI1695"/>
  <c r="AH1998"/>
  <c r="AI1998" s="1"/>
  <c r="AH1995"/>
  <c r="AI1995" s="1"/>
  <c r="AI1692"/>
  <c r="AI1665"/>
  <c r="AH1968"/>
  <c r="AI1968" s="1"/>
  <c r="AI1622"/>
  <c r="AH1925"/>
  <c r="AI1925" s="1"/>
  <c r="AI1642"/>
  <c r="AH1945"/>
  <c r="AI1945" s="1"/>
  <c r="AH1972"/>
  <c r="AI1972" s="1"/>
  <c r="AI1669"/>
  <c r="AI1683"/>
  <c r="AH1986"/>
  <c r="AI1986" s="1"/>
  <c r="AH1931"/>
  <c r="AI1931" s="1"/>
  <c r="AI1628"/>
  <c r="AI1689"/>
  <c r="AH1992"/>
  <c r="AI1992" s="1"/>
  <c r="AI1659"/>
  <c r="AH1962"/>
  <c r="AI1962" s="1"/>
  <c r="AH1973"/>
  <c r="AI1973" s="1"/>
  <c r="AI1670"/>
  <c r="AH1983"/>
  <c r="AI1983" s="1"/>
  <c r="AI1680"/>
  <c r="AI1649"/>
  <c r="AH1952"/>
  <c r="AI1952" s="1"/>
  <c r="AH1970"/>
  <c r="AI1970" s="1"/>
  <c r="AI1667"/>
  <c r="AI1687"/>
  <c r="AH1990"/>
  <c r="AI1990" s="1"/>
  <c r="AH1959"/>
  <c r="AI1959" s="1"/>
  <c r="AI1656"/>
  <c r="AI1718"/>
  <c r="AH2021"/>
  <c r="AI2021" s="1"/>
  <c r="AI1677"/>
  <c r="AH1980"/>
  <c r="AI1980" s="1"/>
  <c r="AI1691"/>
  <c r="AH1994"/>
  <c r="AI1994" s="1"/>
  <c r="AH1981"/>
  <c r="AI1981" s="1"/>
  <c r="AI1678"/>
  <c r="AH2013"/>
  <c r="AI2013" s="1"/>
  <c r="AI1710"/>
  <c r="AI1660"/>
  <c r="AH1963"/>
  <c r="AI1963" s="1"/>
  <c r="AH2006"/>
  <c r="AI2006" s="1"/>
  <c r="AI1703"/>
  <c r="AI1706"/>
  <c r="AH2009"/>
  <c r="AI2009" s="1"/>
  <c r="AH1991"/>
  <c r="AI1991" s="1"/>
  <c r="AI1688"/>
  <c r="AH1967"/>
  <c r="AI1967" s="1"/>
  <c r="AI1664"/>
  <c r="AI1651"/>
  <c r="AH1954"/>
  <c r="AI1954" s="1"/>
  <c r="AI1671"/>
  <c r="AH1974"/>
  <c r="AI1974" s="1"/>
  <c r="AH1999"/>
  <c r="AI1999" s="1"/>
  <c r="AI1696"/>
  <c r="AI1621"/>
  <c r="AI1623"/>
  <c r="AH1926"/>
  <c r="AI1926" s="1"/>
  <c r="AH1976"/>
  <c r="AI1976" s="1"/>
  <c r="AI1673"/>
  <c r="AH1936"/>
  <c r="AI1936" s="1"/>
  <c r="AI1633"/>
  <c r="AH1927"/>
  <c r="AI1927" s="1"/>
  <c r="AI1624"/>
  <c r="AI1694"/>
  <c r="AH1997"/>
  <c r="AI1997" s="1"/>
  <c r="AH2012"/>
  <c r="AI2012" s="1"/>
  <c r="AI1709"/>
  <c r="AI1643"/>
  <c r="AH1946"/>
  <c r="AI1946" s="1"/>
  <c r="AH1969"/>
  <c r="AI1969" s="1"/>
  <c r="AI1666"/>
  <c r="AH2018"/>
  <c r="AI2018" s="1"/>
  <c r="AI1715"/>
  <c r="AI1632"/>
  <c r="AH1935"/>
  <c r="AI1935" s="1"/>
  <c r="AH1957"/>
  <c r="AI1957" s="1"/>
  <c r="AI1654"/>
  <c r="AH1932"/>
  <c r="AI1932" s="1"/>
  <c r="AI1629"/>
  <c r="AI1698"/>
  <c r="AH2001"/>
  <c r="AI2001" s="1"/>
  <c r="AH2010"/>
  <c r="AI2010" s="1"/>
  <c r="AI1707"/>
  <c r="AH1956"/>
  <c r="AI1956" s="1"/>
  <c r="AI1653"/>
  <c r="AI1635"/>
  <c r="AH1938"/>
  <c r="AI1938" s="1"/>
  <c r="AI1679"/>
  <c r="AH1982"/>
  <c r="AI1982" s="1"/>
  <c r="AH2022"/>
  <c r="AI2022" s="1"/>
  <c r="AI1719"/>
  <c r="AI1655"/>
  <c r="AH1958"/>
  <c r="AI1958" s="1"/>
  <c r="AH1977"/>
  <c r="AI1977" s="1"/>
  <c r="AI1674"/>
  <c r="AI1699"/>
  <c r="AH2002"/>
  <c r="AI2002" s="1"/>
  <c r="AI1644"/>
  <c r="AH1947"/>
  <c r="AI1947" s="1"/>
  <c r="AH1966"/>
  <c r="AI1966" s="1"/>
  <c r="AI1663"/>
  <c r="AI1702"/>
  <c r="AH2005"/>
  <c r="AI2005" s="1"/>
  <c r="AI1636"/>
  <c r="AH1939"/>
  <c r="AI1939" s="1"/>
  <c r="AI1625"/>
  <c r="AH1928"/>
  <c r="AI1928" s="1"/>
  <c r="AH2004"/>
  <c r="AI2004" s="1"/>
  <c r="AI1701"/>
  <c r="AI1685"/>
  <c r="AH1988"/>
  <c r="AI1988" s="1"/>
  <c r="AH1951"/>
  <c r="AI1951" s="1"/>
  <c r="AI1648"/>
  <c r="AI1646"/>
  <c r="AH1949"/>
  <c r="AI1949" s="1"/>
  <c r="AH1943"/>
  <c r="AI1943" s="1"/>
  <c r="AI1640"/>
  <c r="AI1686"/>
  <c r="AH1989"/>
  <c r="AI1989" s="1"/>
  <c r="AH1985"/>
  <c r="AI1985" s="1"/>
  <c r="AI1682"/>
  <c r="AI1647"/>
  <c r="AH1950"/>
  <c r="AI1950" s="1"/>
  <c r="AI1634"/>
  <c r="AH1937"/>
  <c r="AI1937" s="1"/>
  <c r="AI1652"/>
  <c r="AH1955"/>
  <c r="AI1955" s="1"/>
  <c r="AI1631"/>
  <c r="AH1934"/>
  <c r="AI1934" s="1"/>
  <c r="AH1941"/>
  <c r="AI1941" s="1"/>
  <c r="AI1638"/>
  <c r="AI1626"/>
  <c r="AH1929"/>
  <c r="AI1929" s="1"/>
  <c r="AH1978"/>
  <c r="AI1978" s="1"/>
  <c r="AI1675"/>
  <c r="AH1940"/>
  <c r="AI1940" s="1"/>
  <c r="AI1637"/>
  <c r="AI1721"/>
  <c r="AH2024"/>
  <c r="AI2024" s="1"/>
  <c r="AH1987"/>
  <c r="AI1987" s="1"/>
  <c r="AI1684"/>
  <c r="AI1672"/>
  <c r="AH1975"/>
  <c r="AI1975" s="1"/>
  <c r="AH2000"/>
  <c r="AI2000" s="1"/>
  <c r="AI1697"/>
  <c r="AI1704"/>
  <c r="AH2007"/>
  <c r="AI2007" s="1"/>
  <c r="AI1713"/>
  <c r="AH2016"/>
  <c r="AI2016" s="1"/>
  <c r="AI1716"/>
  <c r="AH2019"/>
  <c r="AI2019" s="1"/>
  <c r="AH1933"/>
  <c r="AI1933" s="1"/>
  <c r="AI1630"/>
  <c r="AH1948"/>
  <c r="AI1948" s="1"/>
  <c r="AI1645"/>
  <c r="AI1668"/>
  <c r="AH1971"/>
  <c r="AI1971" s="1"/>
  <c r="AH1942"/>
  <c r="AI1942" s="1"/>
  <c r="AI1639"/>
  <c r="AI1676"/>
  <c r="AH1979"/>
  <c r="AI1979" s="1"/>
  <c r="AI1714"/>
  <c r="AH2017"/>
  <c r="AI2017" s="1"/>
  <c r="AH2003"/>
  <c r="AI2003" s="1"/>
  <c r="AI1700"/>
  <c r="AI1681"/>
  <c r="AH1984"/>
  <c r="AI1984" s="1"/>
  <c r="AI1662"/>
  <c r="AH1965"/>
  <c r="AI1965" s="1"/>
  <c r="AH1944"/>
  <c r="AI1944" s="1"/>
  <c r="AI1641"/>
  <c r="AI1690"/>
  <c r="AH1993"/>
  <c r="AI1993" s="1"/>
  <c r="AH2015"/>
  <c r="AI2015" s="1"/>
  <c r="AI1712"/>
  <c r="AH1996"/>
  <c r="AI1996" s="1"/>
  <c r="AI1693"/>
  <c r="AI1658"/>
  <c r="AH1961"/>
  <c r="AI1961" s="1"/>
  <c r="AI1661"/>
  <c r="AH1964"/>
  <c r="AI1964" s="1"/>
  <c r="AI1657"/>
  <c r="AH1960"/>
  <c r="AI1960" s="1"/>
  <c r="AI1720"/>
  <c r="AH2023"/>
  <c r="AI2023" s="1"/>
  <c r="AH2014"/>
  <c r="AI2014" s="1"/>
  <c r="AI1711"/>
  <c r="AH2020"/>
  <c r="AI2020" s="1"/>
  <c r="AI1717"/>
  <c r="AI1650"/>
  <c r="AH1953"/>
  <c r="AI1953" s="1"/>
  <c r="AI1705"/>
  <c r="AH2008"/>
  <c r="AI2008" s="1"/>
  <c r="AR411" l="1" a="1"/>
  <c r="AR411" s="1"/>
  <c r="AY411" s="1"/>
  <c r="E85" s="1"/>
  <c r="O84" s="1"/>
  <c r="AR410" a="1"/>
  <c r="AR410" s="1"/>
  <c r="AY410" s="1"/>
  <c r="E82" s="1"/>
  <c r="O76" s="1"/>
  <c r="AR412" a="1"/>
  <c r="AR412" s="1"/>
  <c r="O77" l="1"/>
  <c r="R63"/>
  <c r="R62"/>
  <c r="AX411"/>
  <c r="BE411" s="1"/>
  <c r="AX410"/>
  <c r="BE410" s="1"/>
  <c r="O85"/>
  <c r="AY412"/>
  <c r="AX412"/>
  <c r="F88" s="1"/>
  <c r="E88" l="1"/>
  <c r="O92" s="1"/>
  <c r="F85"/>
  <c r="J83" s="1"/>
  <c r="J63" s="1"/>
  <c r="L63" s="1"/>
  <c r="F82"/>
  <c r="J75" s="1"/>
  <c r="L91" i="10" s="1"/>
  <c r="O80" i="18"/>
  <c r="O88"/>
  <c r="BE412"/>
  <c r="J91"/>
  <c r="R64" l="1"/>
  <c r="O93"/>
  <c r="O96" s="1"/>
  <c r="P86" i="10"/>
  <c r="Q86"/>
  <c r="O86"/>
  <c r="R86"/>
  <c r="S86"/>
  <c r="J62" i="18"/>
  <c r="L62" s="1"/>
  <c r="H91" i="10"/>
  <c r="J91"/>
  <c r="I91"/>
  <c r="K91"/>
  <c r="S91"/>
  <c r="O91"/>
  <c r="P91"/>
  <c r="Q91"/>
  <c r="J64" i="18"/>
  <c r="L64" s="1"/>
  <c r="R91" i="10"/>
  <c r="R87" l="1"/>
  <c r="M85" i="18" s="1"/>
  <c r="M86" s="1"/>
  <c r="S87" i="10"/>
  <c r="N85" i="18" s="1"/>
  <c r="O87" i="10"/>
  <c r="J85" i="18" s="1"/>
  <c r="Q10" i="20" s="1"/>
  <c r="Q87" i="10"/>
  <c r="L85" i="18" s="1"/>
  <c r="L86" s="1"/>
  <c r="P87" i="10"/>
  <c r="K85" i="18" s="1"/>
  <c r="K86" s="1"/>
  <c r="I92" i="10"/>
  <c r="K77" i="18" s="1"/>
  <c r="H92" i="10"/>
  <c r="J77" i="18" s="1"/>
  <c r="I10" i="20" s="1"/>
  <c r="L92" i="10"/>
  <c r="N77" i="18" s="1"/>
  <c r="N78" s="1"/>
  <c r="J92" i="10"/>
  <c r="L77" i="18" s="1"/>
  <c r="K108" s="1"/>
  <c r="L79" s="1"/>
  <c r="K92" i="10"/>
  <c r="M77" i="18" s="1"/>
  <c r="M78" s="1"/>
  <c r="S92" i="10"/>
  <c r="N93" i="18" s="1"/>
  <c r="Q92" i="10"/>
  <c r="L93" i="18" s="1"/>
  <c r="O92" i="10"/>
  <c r="J93" i="18" s="1"/>
  <c r="Y10" i="20" s="1"/>
  <c r="R92" i="10"/>
  <c r="M93" i="18" s="1"/>
  <c r="P92" i="10"/>
  <c r="K93" i="18" s="1"/>
  <c r="I109" l="1"/>
  <c r="J87" s="1"/>
  <c r="J109"/>
  <c r="K87" s="1"/>
  <c r="L108"/>
  <c r="M79" s="1"/>
  <c r="K109"/>
  <c r="L87" s="1"/>
  <c r="L109"/>
  <c r="M87" s="1"/>
  <c r="P85"/>
  <c r="R85" s="1"/>
  <c r="M88"/>
  <c r="J88"/>
  <c r="R86" s="1"/>
  <c r="K88"/>
  <c r="N86"/>
  <c r="J86"/>
  <c r="Q85" s="1"/>
  <c r="Q87" s="1"/>
  <c r="M109"/>
  <c r="N87" s="1"/>
  <c r="L88"/>
  <c r="N88"/>
  <c r="I108"/>
  <c r="J79" s="1"/>
  <c r="L12" i="20" s="1"/>
  <c r="J78" i="18"/>
  <c r="Q77" s="1"/>
  <c r="Q79" s="1"/>
  <c r="J108"/>
  <c r="K79" s="1"/>
  <c r="K78"/>
  <c r="M108"/>
  <c r="N79" s="1"/>
  <c r="N80"/>
  <c r="K80"/>
  <c r="P77"/>
  <c r="R77" s="1"/>
  <c r="J80"/>
  <c r="R78" s="1"/>
  <c r="M80"/>
  <c r="L78"/>
  <c r="L80"/>
  <c r="L110"/>
  <c r="M95" s="1"/>
  <c r="M94"/>
  <c r="M96"/>
  <c r="K110"/>
  <c r="L95" s="1"/>
  <c r="L94"/>
  <c r="L96"/>
  <c r="J110"/>
  <c r="K95" s="1"/>
  <c r="K94"/>
  <c r="K96"/>
  <c r="P93"/>
  <c r="I110"/>
  <c r="J95" s="1"/>
  <c r="AB12" i="20" s="1"/>
  <c r="AA91" s="1"/>
  <c r="J94" i="18"/>
  <c r="J96"/>
  <c r="R94" s="1"/>
  <c r="M110"/>
  <c r="N94"/>
  <c r="N95"/>
  <c r="N96"/>
  <c r="T12" i="20" l="1"/>
  <c r="T13" s="1"/>
  <c r="O87" i="18"/>
  <c r="N83" s="1"/>
  <c r="AB13" i="20"/>
  <c r="L13"/>
  <c r="Q93" i="18"/>
  <c r="Q95" s="1"/>
  <c r="R87"/>
  <c r="O79"/>
  <c r="N75" s="1"/>
  <c r="P86"/>
  <c r="Q89" s="1"/>
  <c r="T95" i="20" s="1"/>
  <c r="P78" i="18"/>
  <c r="P79" s="1"/>
  <c r="S74" s="1"/>
  <c r="S75" s="1"/>
  <c r="R79"/>
  <c r="O95"/>
  <c r="R93"/>
  <c r="R95" s="1"/>
  <c r="K63" l="1"/>
  <c r="K64"/>
  <c r="N91"/>
  <c r="L14" i="20"/>
  <c r="W13"/>
  <c r="T14"/>
  <c r="O13"/>
  <c r="AE13"/>
  <c r="AB14"/>
  <c r="K62" i="18"/>
  <c r="P94"/>
  <c r="P95" s="1"/>
  <c r="S90" s="1"/>
  <c r="P87"/>
  <c r="S82" s="1"/>
  <c r="T82" s="1"/>
  <c r="T74"/>
  <c r="Q81"/>
  <c r="P95" i="20" s="1"/>
  <c r="R88" i="18"/>
  <c r="S76"/>
  <c r="T75"/>
  <c r="AE14" i="20" l="1"/>
  <c r="AB15"/>
  <c r="AA88" s="1"/>
  <c r="W14"/>
  <c r="T15"/>
  <c r="S88" s="1"/>
  <c r="O14"/>
  <c r="L15"/>
  <c r="K88" s="1"/>
  <c r="S83" i="18"/>
  <c r="S84" s="1"/>
  <c r="Q97"/>
  <c r="R96" s="1"/>
  <c r="P96" s="1"/>
  <c r="P88"/>
  <c r="R80"/>
  <c r="P80" s="1"/>
  <c r="S91"/>
  <c r="T90"/>
  <c r="S77"/>
  <c r="T76"/>
  <c r="O15" i="20" l="1"/>
  <c r="L16"/>
  <c r="AE15"/>
  <c r="AB16"/>
  <c r="W15"/>
  <c r="T16"/>
  <c r="T83" i="18"/>
  <c r="V97"/>
  <c r="S78"/>
  <c r="T77"/>
  <c r="T91"/>
  <c r="S92"/>
  <c r="S85"/>
  <c r="T84"/>
  <c r="W16" i="20" l="1"/>
  <c r="T17"/>
  <c r="S86" s="1"/>
  <c r="O16"/>
  <c r="L17"/>
  <c r="K86" s="1"/>
  <c r="AE16"/>
  <c r="AB17"/>
  <c r="AA86" s="1"/>
  <c r="S93" i="18"/>
  <c r="T92"/>
  <c r="S86"/>
  <c r="T85"/>
  <c r="S79"/>
  <c r="T78"/>
  <c r="AE17" i="20" l="1"/>
  <c r="AB18"/>
  <c r="W17"/>
  <c r="T18"/>
  <c r="O17"/>
  <c r="L18"/>
  <c r="S80" i="18"/>
  <c r="T79"/>
  <c r="S87"/>
  <c r="T86"/>
  <c r="T93"/>
  <c r="S94"/>
  <c r="O18" i="20" l="1"/>
  <c r="L19"/>
  <c r="AE18"/>
  <c r="AB19"/>
  <c r="W18"/>
  <c r="T19"/>
  <c r="S95" i="18"/>
  <c r="T94"/>
  <c r="S88"/>
  <c r="T87"/>
  <c r="S81"/>
  <c r="T81" s="1"/>
  <c r="T80"/>
  <c r="W19" i="20" l="1"/>
  <c r="T20"/>
  <c r="O19"/>
  <c r="L20"/>
  <c r="AE19"/>
  <c r="AB20"/>
  <c r="P76" i="18"/>
  <c r="T62" s="1"/>
  <c r="S89"/>
  <c r="T89" s="1"/>
  <c r="T88"/>
  <c r="S96"/>
  <c r="T95"/>
  <c r="AE20" i="20" l="1"/>
  <c r="AB21"/>
  <c r="W20"/>
  <c r="T21"/>
  <c r="O20"/>
  <c r="L21"/>
  <c r="P84" i="18"/>
  <c r="T63" s="1"/>
  <c r="T96"/>
  <c r="S97"/>
  <c r="T97" s="1"/>
  <c r="O21" i="20" l="1"/>
  <c r="L22"/>
  <c r="AE21"/>
  <c r="AB22"/>
  <c r="W21"/>
  <c r="T22"/>
  <c r="P92" i="18"/>
  <c r="T64" s="1"/>
  <c r="W22" i="20" l="1"/>
  <c r="T23"/>
  <c r="S80" s="1"/>
  <c r="O22"/>
  <c r="L23"/>
  <c r="K80" s="1"/>
  <c r="AE22"/>
  <c r="AB23"/>
  <c r="AA80" s="1"/>
  <c r="AE23" l="1"/>
  <c r="AB24"/>
  <c r="W23"/>
  <c r="T24"/>
  <c r="O23"/>
  <c r="L24"/>
  <c r="O24" l="1"/>
  <c r="L25"/>
  <c r="AE24"/>
  <c r="AB25"/>
  <c r="W24"/>
  <c r="T25"/>
  <c r="W25" l="1"/>
  <c r="T26"/>
  <c r="O25"/>
  <c r="L26"/>
  <c r="AE25"/>
  <c r="AB26"/>
  <c r="AE26" l="1"/>
  <c r="AB27"/>
  <c r="W26"/>
  <c r="T27"/>
  <c r="O26"/>
  <c r="L27"/>
  <c r="O27" l="1"/>
  <c r="L28"/>
  <c r="K75" s="1"/>
  <c r="AE27"/>
  <c r="AB28"/>
  <c r="AA75" s="1"/>
  <c r="W27"/>
  <c r="T28"/>
  <c r="S75" s="1"/>
  <c r="W28" l="1"/>
  <c r="T29"/>
  <c r="O28"/>
  <c r="L29"/>
  <c r="AE28"/>
  <c r="AB29"/>
  <c r="AE29" l="1"/>
  <c r="AB30"/>
  <c r="W29"/>
  <c r="T30"/>
  <c r="O29"/>
  <c r="L30"/>
  <c r="O30" l="1"/>
  <c r="L31"/>
  <c r="AE30"/>
  <c r="AB31"/>
  <c r="W30"/>
  <c r="T31"/>
  <c r="W31" l="1"/>
  <c r="T32"/>
  <c r="S71" s="1"/>
  <c r="O31"/>
  <c r="L32"/>
  <c r="K71" s="1"/>
  <c r="AE31"/>
  <c r="AB32"/>
  <c r="AA71" s="1"/>
  <c r="AE32" l="1"/>
  <c r="AB33"/>
  <c r="W32"/>
  <c r="T33"/>
  <c r="O32"/>
  <c r="L33"/>
  <c r="O33" l="1"/>
  <c r="L34"/>
  <c r="AE33"/>
  <c r="AB34"/>
  <c r="W33"/>
  <c r="T34"/>
  <c r="W34" l="1"/>
  <c r="T35"/>
  <c r="O34"/>
  <c r="L35"/>
  <c r="AE34"/>
  <c r="AB35"/>
  <c r="AE35" l="1"/>
  <c r="AB36"/>
  <c r="W35"/>
  <c r="T36"/>
  <c r="O35"/>
  <c r="L36"/>
  <c r="O36" l="1"/>
  <c r="L37"/>
  <c r="K66" s="1"/>
  <c r="AE36"/>
  <c r="AB37"/>
  <c r="AA66" s="1"/>
  <c r="W36"/>
  <c r="T37"/>
  <c r="S66" s="1"/>
  <c r="W37" l="1"/>
  <c r="T38"/>
  <c r="O37"/>
  <c r="L38"/>
  <c r="AE37"/>
  <c r="AB38"/>
  <c r="AE38" l="1"/>
  <c r="AB39"/>
  <c r="W38"/>
  <c r="T39"/>
  <c r="O38"/>
  <c r="L39"/>
  <c r="O39" l="1"/>
  <c r="L40"/>
  <c r="K63" s="1"/>
  <c r="AE39"/>
  <c r="AB40"/>
  <c r="AA63" s="1"/>
  <c r="W39"/>
  <c r="T40"/>
  <c r="S63" s="1"/>
  <c r="W40" l="1"/>
  <c r="T41"/>
  <c r="S62" s="1"/>
  <c r="O40"/>
  <c r="L41"/>
  <c r="K62" s="1"/>
  <c r="AE40"/>
  <c r="AB41"/>
  <c r="AA62" s="1"/>
  <c r="AE41" l="1"/>
  <c r="AB42"/>
  <c r="AA61" s="1"/>
  <c r="W41"/>
  <c r="T42"/>
  <c r="S61" s="1"/>
  <c r="O41"/>
  <c r="L42"/>
  <c r="K61" s="1"/>
  <c r="O42" l="1"/>
  <c r="L43"/>
  <c r="K60" s="1"/>
  <c r="AE42"/>
  <c r="AB43"/>
  <c r="AA60" s="1"/>
  <c r="W42"/>
  <c r="T43"/>
  <c r="S60" s="1"/>
  <c r="W43" l="1"/>
  <c r="T44"/>
  <c r="S59" s="1"/>
  <c r="O43"/>
  <c r="L44"/>
  <c r="K59" s="1"/>
  <c r="AE43"/>
  <c r="AB44"/>
  <c r="AA59" s="1"/>
  <c r="AE44" l="1"/>
  <c r="AB45"/>
  <c r="AA58" s="1"/>
  <c r="W44"/>
  <c r="T45"/>
  <c r="S58" s="1"/>
  <c r="O44"/>
  <c r="L45"/>
  <c r="K58" s="1"/>
  <c r="O45" l="1"/>
  <c r="L46"/>
  <c r="K57" s="1"/>
  <c r="AE45"/>
  <c r="AB46"/>
  <c r="AA57" s="1"/>
  <c r="W45"/>
  <c r="T46"/>
  <c r="S57" s="1"/>
  <c r="W46" l="1"/>
  <c r="T47"/>
  <c r="O46"/>
  <c r="L47"/>
  <c r="AE46"/>
  <c r="AB47"/>
  <c r="AE47" l="1"/>
  <c r="AB48"/>
  <c r="AA55" s="1"/>
  <c r="W47"/>
  <c r="T48"/>
  <c r="S55" s="1"/>
  <c r="O47"/>
  <c r="L48"/>
  <c r="K55" s="1"/>
  <c r="O48" l="1"/>
  <c r="L49"/>
  <c r="AE48"/>
  <c r="AB49"/>
  <c r="W48"/>
  <c r="T49"/>
  <c r="W49" l="1"/>
  <c r="T50"/>
  <c r="S53" s="1"/>
  <c r="O49"/>
  <c r="L50"/>
  <c r="K53" s="1"/>
  <c r="AE49"/>
  <c r="AB50"/>
  <c r="AA53" s="1"/>
  <c r="AE50" l="1"/>
  <c r="AB51"/>
  <c r="AA52" s="1"/>
  <c r="W50"/>
  <c r="T51"/>
  <c r="S52" s="1"/>
  <c r="O50"/>
  <c r="L51"/>
  <c r="K52" s="1"/>
  <c r="O51" l="1"/>
  <c r="L52"/>
  <c r="K51" s="1"/>
  <c r="AE51"/>
  <c r="AB52"/>
  <c r="AA51" s="1"/>
  <c r="W51"/>
  <c r="T52"/>
  <c r="S51" s="1"/>
  <c r="W52" l="1"/>
  <c r="T53"/>
  <c r="S50" s="1"/>
  <c r="O52"/>
  <c r="L53"/>
  <c r="K50" s="1"/>
  <c r="AE52"/>
  <c r="AB53"/>
  <c r="AA50" s="1"/>
  <c r="AE53" l="1"/>
  <c r="AB54"/>
  <c r="W53"/>
  <c r="T54"/>
  <c r="O53"/>
  <c r="L54"/>
  <c r="K49" l="1"/>
  <c r="K54"/>
  <c r="S49"/>
  <c r="S54"/>
  <c r="AA49"/>
  <c r="AA54"/>
  <c r="O54"/>
  <c r="L55"/>
  <c r="K48" s="1"/>
  <c r="AE54"/>
  <c r="AB55"/>
  <c r="AA48" s="1"/>
  <c r="W54"/>
  <c r="T55"/>
  <c r="S48" s="1"/>
  <c r="W55" l="1"/>
  <c r="T56"/>
  <c r="O55"/>
  <c r="L56"/>
  <c r="AE55"/>
  <c r="AB56"/>
  <c r="K47" l="1"/>
  <c r="K56"/>
  <c r="S47"/>
  <c r="S56"/>
  <c r="AA47"/>
  <c r="AA56"/>
  <c r="AE56"/>
  <c r="AB57"/>
  <c r="AA46" s="1"/>
  <c r="W56"/>
  <c r="T57"/>
  <c r="S46" s="1"/>
  <c r="O56"/>
  <c r="L57"/>
  <c r="K46" s="1"/>
  <c r="O57" l="1"/>
  <c r="L58"/>
  <c r="K45" s="1"/>
  <c r="AE57"/>
  <c r="AB58"/>
  <c r="AA45" s="1"/>
  <c r="W57"/>
  <c r="T58"/>
  <c r="S45" s="1"/>
  <c r="W58" l="1"/>
  <c r="T59"/>
  <c r="S44" s="1"/>
  <c r="O58"/>
  <c r="L59"/>
  <c r="K44" s="1"/>
  <c r="AE58"/>
  <c r="AB59"/>
  <c r="AA44" s="1"/>
  <c r="AE59" l="1"/>
  <c r="AB60"/>
  <c r="AA43" s="1"/>
  <c r="W59"/>
  <c r="T60"/>
  <c r="S43" s="1"/>
  <c r="O59"/>
  <c r="L60"/>
  <c r="K43" s="1"/>
  <c r="O60" l="1"/>
  <c r="L61"/>
  <c r="K42" s="1"/>
  <c r="AE60"/>
  <c r="AB61"/>
  <c r="AA42" s="1"/>
  <c r="W60"/>
  <c r="T61"/>
  <c r="S42" s="1"/>
  <c r="W61" l="1"/>
  <c r="T62"/>
  <c r="S41" s="1"/>
  <c r="O61"/>
  <c r="L62"/>
  <c r="K41" s="1"/>
  <c r="AE61"/>
  <c r="AB62"/>
  <c r="AA41" s="1"/>
  <c r="AE62" l="1"/>
  <c r="AB63"/>
  <c r="AA40" s="1"/>
  <c r="W62"/>
  <c r="T63"/>
  <c r="S40" s="1"/>
  <c r="O62"/>
  <c r="L63"/>
  <c r="K40" s="1"/>
  <c r="O63" l="1"/>
  <c r="L64"/>
  <c r="AE63"/>
  <c r="AB64"/>
  <c r="W63"/>
  <c r="T64"/>
  <c r="AA39" l="1"/>
  <c r="AA64"/>
  <c r="K39"/>
  <c r="K64"/>
  <c r="S39"/>
  <c r="S64"/>
  <c r="W64"/>
  <c r="T65"/>
  <c r="O64"/>
  <c r="L65"/>
  <c r="AE64"/>
  <c r="AB65"/>
  <c r="K38" l="1"/>
  <c r="K65"/>
  <c r="S38"/>
  <c r="S65"/>
  <c r="AA38"/>
  <c r="AA65"/>
  <c r="AE65"/>
  <c r="AB66"/>
  <c r="AA37" s="1"/>
  <c r="W65"/>
  <c r="T66"/>
  <c r="S37" s="1"/>
  <c r="O65"/>
  <c r="L66"/>
  <c r="K37" s="1"/>
  <c r="O66" l="1"/>
  <c r="L67"/>
  <c r="AE66"/>
  <c r="AB67"/>
  <c r="W66"/>
  <c r="T67"/>
  <c r="S36" l="1"/>
  <c r="S67"/>
  <c r="AA36"/>
  <c r="AA67"/>
  <c r="K36"/>
  <c r="K67"/>
  <c r="W67"/>
  <c r="T68"/>
  <c r="O67"/>
  <c r="L68"/>
  <c r="AE67"/>
  <c r="AB68"/>
  <c r="K35" l="1"/>
  <c r="K68"/>
  <c r="AA35"/>
  <c r="AA68"/>
  <c r="S35"/>
  <c r="S68"/>
  <c r="AE68"/>
  <c r="AB69"/>
  <c r="W68"/>
  <c r="T69"/>
  <c r="O68"/>
  <c r="L69"/>
  <c r="S34" l="1"/>
  <c r="S69"/>
  <c r="AA34"/>
  <c r="AA69"/>
  <c r="K34"/>
  <c r="K69"/>
  <c r="O69"/>
  <c r="L70"/>
  <c r="AE69"/>
  <c r="AB70"/>
  <c r="W69"/>
  <c r="T70"/>
  <c r="AA33" l="1"/>
  <c r="AA70"/>
  <c r="K33"/>
  <c r="K70"/>
  <c r="S33"/>
  <c r="S70"/>
  <c r="W70"/>
  <c r="T71"/>
  <c r="S32" s="1"/>
  <c r="O70"/>
  <c r="L71"/>
  <c r="K32" s="1"/>
  <c r="AE70"/>
  <c r="AB71"/>
  <c r="AA32" s="1"/>
  <c r="AE71" l="1"/>
  <c r="AB72"/>
  <c r="W71"/>
  <c r="T72"/>
  <c r="O71"/>
  <c r="L72"/>
  <c r="S31" l="1"/>
  <c r="S72"/>
  <c r="AA31"/>
  <c r="AA72"/>
  <c r="K31"/>
  <c r="K72"/>
  <c r="O72"/>
  <c r="L73"/>
  <c r="AE72"/>
  <c r="AB73"/>
  <c r="W72"/>
  <c r="T73"/>
  <c r="S30" l="1"/>
  <c r="S73"/>
  <c r="K30"/>
  <c r="K73"/>
  <c r="AA30"/>
  <c r="AA73"/>
  <c r="W73"/>
  <c r="T74"/>
  <c r="O73"/>
  <c r="L74"/>
  <c r="AE73"/>
  <c r="AB74"/>
  <c r="AA29" l="1"/>
  <c r="AA74"/>
  <c r="K29"/>
  <c r="K74"/>
  <c r="S29"/>
  <c r="S74"/>
  <c r="AE74"/>
  <c r="AB75"/>
  <c r="AA28" s="1"/>
  <c r="W74"/>
  <c r="T75"/>
  <c r="S28" s="1"/>
  <c r="O74"/>
  <c r="L75"/>
  <c r="K28" s="1"/>
  <c r="O75" l="1"/>
  <c r="L76"/>
  <c r="AE75"/>
  <c r="AB76"/>
  <c r="W75"/>
  <c r="T76"/>
  <c r="S27" l="1"/>
  <c r="S76"/>
  <c r="AA27"/>
  <c r="AA76"/>
  <c r="K27"/>
  <c r="K76"/>
  <c r="W76"/>
  <c r="T77"/>
  <c r="O76"/>
  <c r="L77"/>
  <c r="AE76"/>
  <c r="AB77"/>
  <c r="K26" l="1"/>
  <c r="K77"/>
  <c r="S26"/>
  <c r="S77"/>
  <c r="AA26"/>
  <c r="AA77"/>
  <c r="AE77"/>
  <c r="AB78"/>
  <c r="W77"/>
  <c r="T78"/>
  <c r="O77"/>
  <c r="L78"/>
  <c r="K25" l="1"/>
  <c r="K78"/>
  <c r="S25"/>
  <c r="S78"/>
  <c r="AA25"/>
  <c r="AA78"/>
  <c r="O78"/>
  <c r="L79"/>
  <c r="AE78"/>
  <c r="AB79"/>
  <c r="W78"/>
  <c r="T79"/>
  <c r="K24" l="1"/>
  <c r="K79"/>
  <c r="AA24"/>
  <c r="AA79"/>
  <c r="S24"/>
  <c r="S79"/>
  <c r="W79"/>
  <c r="T80"/>
  <c r="S23" s="1"/>
  <c r="O79"/>
  <c r="L80"/>
  <c r="AE79"/>
  <c r="AB80"/>
  <c r="AA23" s="1"/>
  <c r="K23" l="1"/>
  <c r="AE80"/>
  <c r="AB81"/>
  <c r="W80"/>
  <c r="T81"/>
  <c r="O80"/>
  <c r="L81"/>
  <c r="K81" s="1"/>
  <c r="S22" l="1"/>
  <c r="S81"/>
  <c r="AA22"/>
  <c r="AA81"/>
  <c r="K22"/>
  <c r="O81"/>
  <c r="L82"/>
  <c r="AE81"/>
  <c r="AB82"/>
  <c r="W81"/>
  <c r="T82"/>
  <c r="S21" l="1"/>
  <c r="S82"/>
  <c r="AA21"/>
  <c r="AA82"/>
  <c r="K21"/>
  <c r="K82"/>
  <c r="W82"/>
  <c r="T83"/>
  <c r="S83" s="1"/>
  <c r="O82"/>
  <c r="L83"/>
  <c r="K83" s="1"/>
  <c r="AE82"/>
  <c r="AB83"/>
  <c r="AA83" s="1"/>
  <c r="AB84" l="1"/>
  <c r="AA84" s="1"/>
  <c r="AA20"/>
  <c r="T84"/>
  <c r="S84" s="1"/>
  <c r="S20"/>
  <c r="L84"/>
  <c r="K84" s="1"/>
  <c r="K20"/>
  <c r="AE83"/>
  <c r="W83"/>
  <c r="O83"/>
  <c r="O84" l="1"/>
  <c r="W84"/>
  <c r="AE84"/>
  <c r="L85"/>
  <c r="K85" s="1"/>
  <c r="K19"/>
  <c r="T85"/>
  <c r="S85" s="1"/>
  <c r="S19"/>
  <c r="AB85"/>
  <c r="AA85" s="1"/>
  <c r="AA19"/>
  <c r="AE85" l="1"/>
  <c r="AB86"/>
  <c r="AA18"/>
  <c r="W85"/>
  <c r="T86"/>
  <c r="S18"/>
  <c r="O85"/>
  <c r="L86"/>
  <c r="K18"/>
  <c r="O86" l="1"/>
  <c r="L87"/>
  <c r="K87" s="1"/>
  <c r="K17"/>
  <c r="AE86"/>
  <c r="AB87"/>
  <c r="AA87" s="1"/>
  <c r="AA17"/>
  <c r="W86"/>
  <c r="T87"/>
  <c r="S87" s="1"/>
  <c r="S17"/>
  <c r="W87" l="1"/>
  <c r="T88"/>
  <c r="S16"/>
  <c r="O87"/>
  <c r="L88"/>
  <c r="K16"/>
  <c r="AE87"/>
  <c r="AB88"/>
  <c r="AA16"/>
  <c r="K15" l="1"/>
  <c r="AE88"/>
  <c r="AB89"/>
  <c r="AA89" s="1"/>
  <c r="AA15"/>
  <c r="W88"/>
  <c r="T89"/>
  <c r="S89" s="1"/>
  <c r="S15"/>
  <c r="O88"/>
  <c r="L89"/>
  <c r="K89" s="1"/>
  <c r="K14" l="1"/>
  <c r="O89"/>
  <c r="L90"/>
  <c r="K90" s="1"/>
  <c r="AE89"/>
  <c r="AB90"/>
  <c r="AA14"/>
  <c r="W89"/>
  <c r="T90"/>
  <c r="S90" s="1"/>
  <c r="S14"/>
  <c r="AA12" l="1"/>
  <c r="AC12" s="1"/>
  <c r="AD12" s="1"/>
  <c r="AA90"/>
  <c r="W90"/>
  <c r="T91"/>
  <c r="S91" s="1"/>
  <c r="S13"/>
  <c r="O90"/>
  <c r="L91"/>
  <c r="K91" s="1"/>
  <c r="K13"/>
  <c r="AE90"/>
  <c r="AB91"/>
  <c r="AE91" s="1"/>
  <c r="AA13"/>
  <c r="S12" l="1"/>
  <c r="U12" s="1"/>
  <c r="U13" s="1"/>
  <c r="U14" s="1"/>
  <c r="W91"/>
  <c r="O91"/>
  <c r="K12"/>
  <c r="M12" s="1"/>
  <c r="M13" s="1"/>
  <c r="M14" s="1"/>
  <c r="AR409" i="18" l="1" a="1"/>
  <c r="AR409" s="1"/>
  <c r="AY409" l="1"/>
  <c r="E79" s="1"/>
  <c r="O68" s="1"/>
  <c r="AX409" a="1"/>
  <c r="AX409" s="1"/>
  <c r="F79" l="1"/>
  <c r="J67" s="1"/>
  <c r="BE409"/>
  <c r="R61"/>
  <c r="O69"/>
  <c r="O72" l="1"/>
  <c r="I86" i="10"/>
  <c r="J61" i="18"/>
  <c r="L61" s="1"/>
  <c r="H86" i="10"/>
  <c r="J86"/>
  <c r="L86"/>
  <c r="K86"/>
  <c r="I87" l="1"/>
  <c r="K69" i="18" s="1"/>
  <c r="J87" i="10"/>
  <c r="L69" i="18" s="1"/>
  <c r="H87" i="10"/>
  <c r="J69" i="18" s="1"/>
  <c r="A10" i="20" s="1"/>
  <c r="L87" i="10"/>
  <c r="N69" i="18" s="1"/>
  <c r="K87" i="10"/>
  <c r="M69" i="18" s="1"/>
  <c r="M107" l="1"/>
  <c r="N71" s="1"/>
  <c r="N70"/>
  <c r="N72"/>
  <c r="K107"/>
  <c r="L71" s="1"/>
  <c r="L70"/>
  <c r="L72"/>
  <c r="M70"/>
  <c r="L107"/>
  <c r="M71" s="1"/>
  <c r="M72"/>
  <c r="P69"/>
  <c r="I107"/>
  <c r="J71" s="1"/>
  <c r="D12" i="20" s="1"/>
  <c r="J70" i="18"/>
  <c r="J72"/>
  <c r="R70" s="1"/>
  <c r="K70"/>
  <c r="J107"/>
  <c r="K71" s="1"/>
  <c r="K72"/>
  <c r="D13" i="20" l="1"/>
  <c r="O71" i="18"/>
  <c r="N67" s="1"/>
  <c r="Q69"/>
  <c r="Q71" s="1"/>
  <c r="R69"/>
  <c r="R71" s="1"/>
  <c r="P70" l="1"/>
  <c r="P71" s="1"/>
  <c r="S66" s="1"/>
  <c r="G13" i="20"/>
  <c r="D14"/>
  <c r="K61" i="18"/>
  <c r="Q73" l="1"/>
  <c r="L95" i="20" s="1"/>
  <c r="G14"/>
  <c r="D15"/>
  <c r="S67" i="18"/>
  <c r="T66"/>
  <c r="C88" i="20" l="1"/>
  <c r="R72" i="18"/>
  <c r="P72" s="1"/>
  <c r="G15" i="20"/>
  <c r="D16"/>
  <c r="T67" i="18"/>
  <c r="S68"/>
  <c r="G16" i="20" l="1"/>
  <c r="D17"/>
  <c r="T68" i="18"/>
  <c r="S69"/>
  <c r="C86" i="20" l="1"/>
  <c r="G17"/>
  <c r="D18"/>
  <c r="T69" i="18"/>
  <c r="S70"/>
  <c r="G18" i="20" l="1"/>
  <c r="D19"/>
  <c r="S71" i="18"/>
  <c r="T70"/>
  <c r="G19" i="20" l="1"/>
  <c r="D20"/>
  <c r="T71" i="18"/>
  <c r="S72"/>
  <c r="G20" i="20" l="1"/>
  <c r="D21"/>
  <c r="T72" i="18"/>
  <c r="S73"/>
  <c r="T73" s="1"/>
  <c r="P68" l="1"/>
  <c r="T61" s="1"/>
  <c r="G21" i="20"/>
  <c r="D22"/>
  <c r="G22" l="1"/>
  <c r="D23"/>
  <c r="C80" s="1"/>
  <c r="G23" l="1"/>
  <c r="D24"/>
  <c r="G24" l="1"/>
  <c r="D25"/>
  <c r="G25" l="1"/>
  <c r="D26"/>
  <c r="G26" l="1"/>
  <c r="D27"/>
  <c r="G27" l="1"/>
  <c r="D28"/>
  <c r="C75" l="1"/>
  <c r="G28"/>
  <c r="D29"/>
  <c r="G29" l="1"/>
  <c r="D30"/>
  <c r="G30" l="1"/>
  <c r="D31"/>
  <c r="G31" l="1"/>
  <c r="D32"/>
  <c r="C71" l="1"/>
  <c r="G32"/>
  <c r="D33"/>
  <c r="G33" l="1"/>
  <c r="D34"/>
  <c r="D35" l="1"/>
  <c r="G34"/>
  <c r="D36" l="1"/>
  <c r="G35"/>
  <c r="G36" l="1"/>
  <c r="D37"/>
  <c r="C66" l="1"/>
  <c r="G37"/>
  <c r="D38"/>
  <c r="D39" l="1"/>
  <c r="G38"/>
  <c r="D40" l="1"/>
  <c r="G39"/>
  <c r="C63" l="1"/>
  <c r="G40"/>
  <c r="D41"/>
  <c r="C62" l="1"/>
  <c r="G41"/>
  <c r="D42"/>
  <c r="C61" l="1"/>
  <c r="G42"/>
  <c r="D43"/>
  <c r="C60" l="1"/>
  <c r="G43"/>
  <c r="D44"/>
  <c r="C59" l="1"/>
  <c r="G44"/>
  <c r="D45"/>
  <c r="C58" l="1"/>
  <c r="G45"/>
  <c r="D46"/>
  <c r="C57" l="1"/>
  <c r="G46"/>
  <c r="D47"/>
  <c r="G47" l="1"/>
  <c r="D48"/>
  <c r="C55" l="1"/>
  <c r="G48"/>
  <c r="D49"/>
  <c r="G49" l="1"/>
  <c r="D50"/>
  <c r="C53" l="1"/>
  <c r="D51"/>
  <c r="G50"/>
  <c r="C52" l="1"/>
  <c r="D52"/>
  <c r="G51"/>
  <c r="C51" l="1"/>
  <c r="D53"/>
  <c r="G52"/>
  <c r="C50" l="1"/>
  <c r="G53"/>
  <c r="D54"/>
  <c r="C54" s="1"/>
  <c r="C49" l="1"/>
  <c r="D55"/>
  <c r="G54"/>
  <c r="C48" l="1"/>
  <c r="D56"/>
  <c r="C56" s="1"/>
  <c r="G55"/>
  <c r="C47" l="1"/>
  <c r="G56"/>
  <c r="D57"/>
  <c r="C46" l="1"/>
  <c r="D58"/>
  <c r="G57"/>
  <c r="C45" l="1"/>
  <c r="D59"/>
  <c r="G58"/>
  <c r="C44" l="1"/>
  <c r="G59"/>
  <c r="D60"/>
  <c r="C43" l="1"/>
  <c r="D61"/>
  <c r="G60"/>
  <c r="C42" l="1"/>
  <c r="D62"/>
  <c r="G61"/>
  <c r="C41" l="1"/>
  <c r="G62"/>
  <c r="D63"/>
  <c r="C40" l="1"/>
  <c r="D64"/>
  <c r="C64" s="1"/>
  <c r="G63"/>
  <c r="C39" l="1"/>
  <c r="G64"/>
  <c r="D65"/>
  <c r="C65" s="1"/>
  <c r="C38" l="1"/>
  <c r="G65"/>
  <c r="D66"/>
  <c r="C37" l="1"/>
  <c r="D67"/>
  <c r="C67" s="1"/>
  <c r="G66"/>
  <c r="C36" l="1"/>
  <c r="D68"/>
  <c r="C68" s="1"/>
  <c r="G67"/>
  <c r="C35" l="1"/>
  <c r="D69"/>
  <c r="C69" s="1"/>
  <c r="G68"/>
  <c r="C34" l="1"/>
  <c r="D70"/>
  <c r="C70" s="1"/>
  <c r="G69"/>
  <c r="C33" l="1"/>
  <c r="D71"/>
  <c r="G70"/>
  <c r="C32" l="1"/>
  <c r="D72"/>
  <c r="C72" s="1"/>
  <c r="G71"/>
  <c r="C31" l="1"/>
  <c r="D73"/>
  <c r="C73" s="1"/>
  <c r="G72"/>
  <c r="C30" l="1"/>
  <c r="D74"/>
  <c r="C74" s="1"/>
  <c r="G73"/>
  <c r="AF12"/>
  <c r="AC13"/>
  <c r="V12"/>
  <c r="X12" s="1"/>
  <c r="N12"/>
  <c r="P12" s="1"/>
  <c r="C29" l="1"/>
  <c r="D75"/>
  <c r="G74"/>
  <c r="AD13"/>
  <c r="AF13" s="1"/>
  <c r="AC14"/>
  <c r="M15"/>
  <c r="N15" s="1"/>
  <c r="N13"/>
  <c r="P13" s="1"/>
  <c r="V13"/>
  <c r="X13" s="1"/>
  <c r="C28" l="1"/>
  <c r="D76"/>
  <c r="C76" s="1"/>
  <c r="G75"/>
  <c r="U15"/>
  <c r="V14"/>
  <c r="X14" s="1"/>
  <c r="AD14"/>
  <c r="AF14" s="1"/>
  <c r="AC15"/>
  <c r="N14"/>
  <c r="P14" s="1"/>
  <c r="C27" l="1"/>
  <c r="D77"/>
  <c r="C77" s="1"/>
  <c r="G76"/>
  <c r="AD15"/>
  <c r="AF15" s="1"/>
  <c r="AC16"/>
  <c r="M16"/>
  <c r="P15"/>
  <c r="U16"/>
  <c r="V15"/>
  <c r="X15" s="1"/>
  <c r="C26" l="1"/>
  <c r="G77"/>
  <c r="D78"/>
  <c r="C78" s="1"/>
  <c r="U17"/>
  <c r="V16"/>
  <c r="X16" s="1"/>
  <c r="AD16"/>
  <c r="AF16" s="1"/>
  <c r="AC17"/>
  <c r="M17"/>
  <c r="N16"/>
  <c r="P16" s="1"/>
  <c r="C25" l="1"/>
  <c r="D79"/>
  <c r="C79" s="1"/>
  <c r="G78"/>
  <c r="AD17"/>
  <c r="AF17" s="1"/>
  <c r="AC18"/>
  <c r="M18"/>
  <c r="N17"/>
  <c r="P17" s="1"/>
  <c r="V17"/>
  <c r="X17" s="1"/>
  <c r="U18"/>
  <c r="C24" l="1"/>
  <c r="D80"/>
  <c r="G79"/>
  <c r="N18"/>
  <c r="P18" s="1"/>
  <c r="M19"/>
  <c r="V18"/>
  <c r="X18" s="1"/>
  <c r="U19"/>
  <c r="AD18"/>
  <c r="AF18" s="1"/>
  <c r="AC19"/>
  <c r="C23" l="1"/>
  <c r="G80"/>
  <c r="D81"/>
  <c r="C81" s="1"/>
  <c r="AD19"/>
  <c r="AF19" s="1"/>
  <c r="AC20"/>
  <c r="V19"/>
  <c r="X19" s="1"/>
  <c r="U20"/>
  <c r="N19"/>
  <c r="P19" s="1"/>
  <c r="M20"/>
  <c r="C22" l="1"/>
  <c r="G81"/>
  <c r="D82"/>
  <c r="N20"/>
  <c r="P20" s="1"/>
  <c r="M21"/>
  <c r="V20"/>
  <c r="X20" s="1"/>
  <c r="U21"/>
  <c r="AD20"/>
  <c r="AF20" s="1"/>
  <c r="AC21"/>
  <c r="C82" l="1"/>
  <c r="C21"/>
  <c r="G82"/>
  <c r="D83"/>
  <c r="C83" s="1"/>
  <c r="AD21"/>
  <c r="AF21" s="1"/>
  <c r="AC22"/>
  <c r="V21"/>
  <c r="X21" s="1"/>
  <c r="U22"/>
  <c r="N21"/>
  <c r="P21" s="1"/>
  <c r="M22"/>
  <c r="C20" l="1"/>
  <c r="D84"/>
  <c r="G84" s="1"/>
  <c r="C19"/>
  <c r="G83"/>
  <c r="N22"/>
  <c r="P22" s="1"/>
  <c r="M23"/>
  <c r="U23"/>
  <c r="V22"/>
  <c r="X22" s="1"/>
  <c r="AD22"/>
  <c r="AF22" s="1"/>
  <c r="AC23"/>
  <c r="C84" l="1"/>
  <c r="D85"/>
  <c r="C85" s="1"/>
  <c r="C18"/>
  <c r="AD23"/>
  <c r="AF23" s="1"/>
  <c r="AC24"/>
  <c r="M24"/>
  <c r="N23"/>
  <c r="P23" s="1"/>
  <c r="U24"/>
  <c r="V23"/>
  <c r="X23" s="1"/>
  <c r="G85" l="1"/>
  <c r="D86"/>
  <c r="C17"/>
  <c r="AC25"/>
  <c r="AD24"/>
  <c r="AF24" s="1"/>
  <c r="U25"/>
  <c r="V24"/>
  <c r="X24" s="1"/>
  <c r="N24"/>
  <c r="P24" s="1"/>
  <c r="M25"/>
  <c r="G86" l="1"/>
  <c r="D87"/>
  <c r="C87" s="1"/>
  <c r="C16"/>
  <c r="M26"/>
  <c r="N25"/>
  <c r="P25" s="1"/>
  <c r="U26"/>
  <c r="V25"/>
  <c r="X25" s="1"/>
  <c r="AC26"/>
  <c r="AD25"/>
  <c r="AF25" s="1"/>
  <c r="G87" l="1"/>
  <c r="D88"/>
  <c r="C15" s="1"/>
  <c r="AC27"/>
  <c r="AD26"/>
  <c r="AF26" s="1"/>
  <c r="V26"/>
  <c r="X26" s="1"/>
  <c r="U27"/>
  <c r="N26"/>
  <c r="P26" s="1"/>
  <c r="M27"/>
  <c r="G88" l="1"/>
  <c r="D89"/>
  <c r="C89" s="1"/>
  <c r="C14"/>
  <c r="N27"/>
  <c r="P27" s="1"/>
  <c r="M28"/>
  <c r="V27"/>
  <c r="X27" s="1"/>
  <c r="U28"/>
  <c r="AD27"/>
  <c r="AF27" s="1"/>
  <c r="AC28"/>
  <c r="G89" l="1"/>
  <c r="D90"/>
  <c r="C13"/>
  <c r="AC29"/>
  <c r="AD28"/>
  <c r="AF28" s="1"/>
  <c r="V28"/>
  <c r="X28" s="1"/>
  <c r="U29"/>
  <c r="N28"/>
  <c r="P28" s="1"/>
  <c r="M29"/>
  <c r="D91" l="1"/>
  <c r="C91" s="1"/>
  <c r="C90"/>
  <c r="G90"/>
  <c r="C12"/>
  <c r="E12" s="1"/>
  <c r="N29"/>
  <c r="P29" s="1"/>
  <c r="M30"/>
  <c r="V29"/>
  <c r="X29" s="1"/>
  <c r="U30"/>
  <c r="AC30"/>
  <c r="AD29"/>
  <c r="AF29" s="1"/>
  <c r="G91" l="1"/>
  <c r="F12"/>
  <c r="E13"/>
  <c r="V30"/>
  <c r="X30" s="1"/>
  <c r="U31"/>
  <c r="N30"/>
  <c r="P30" s="1"/>
  <c r="M31"/>
  <c r="AD30"/>
  <c r="AF30" s="1"/>
  <c r="AC31"/>
  <c r="E14" l="1"/>
  <c r="F13"/>
  <c r="H12"/>
  <c r="I98" i="18"/>
  <c r="AD31" i="20"/>
  <c r="AF31" s="1"/>
  <c r="AC32"/>
  <c r="N31"/>
  <c r="P31" s="1"/>
  <c r="M32"/>
  <c r="V31"/>
  <c r="X31" s="1"/>
  <c r="U32"/>
  <c r="H13" l="1"/>
  <c r="E15"/>
  <c r="F14"/>
  <c r="V32"/>
  <c r="X32" s="1"/>
  <c r="U33"/>
  <c r="N32"/>
  <c r="P32" s="1"/>
  <c r="M33"/>
  <c r="AD32"/>
  <c r="AF32" s="1"/>
  <c r="AC33"/>
  <c r="H14" l="1"/>
  <c r="E16"/>
  <c r="F15"/>
  <c r="AD33"/>
  <c r="AF33" s="1"/>
  <c r="AC34"/>
  <c r="N33"/>
  <c r="P33" s="1"/>
  <c r="M34"/>
  <c r="V33"/>
  <c r="X33" s="1"/>
  <c r="U34"/>
  <c r="H15" l="1"/>
  <c r="E17"/>
  <c r="F16"/>
  <c r="V34"/>
  <c r="X34" s="1"/>
  <c r="U35"/>
  <c r="N34"/>
  <c r="P34" s="1"/>
  <c r="M35"/>
  <c r="AD34"/>
  <c r="AF34" s="1"/>
  <c r="AC35"/>
  <c r="H16" l="1"/>
  <c r="F17"/>
  <c r="E18"/>
  <c r="AD35"/>
  <c r="AF35" s="1"/>
  <c r="AC36"/>
  <c r="N35"/>
  <c r="P35" s="1"/>
  <c r="M36"/>
  <c r="V35"/>
  <c r="X35" s="1"/>
  <c r="U36"/>
  <c r="H17" l="1"/>
  <c r="F18"/>
  <c r="E19"/>
  <c r="V36"/>
  <c r="X36" s="1"/>
  <c r="U37"/>
  <c r="N36"/>
  <c r="P36" s="1"/>
  <c r="M37"/>
  <c r="AD36"/>
  <c r="AF36" s="1"/>
  <c r="AC37"/>
  <c r="H18" l="1"/>
  <c r="E20"/>
  <c r="F19"/>
  <c r="AD37"/>
  <c r="AF37" s="1"/>
  <c r="AC38"/>
  <c r="N37"/>
  <c r="P37" s="1"/>
  <c r="M38"/>
  <c r="V37"/>
  <c r="X37" s="1"/>
  <c r="U38"/>
  <c r="H19" l="1"/>
  <c r="E21"/>
  <c r="F20"/>
  <c r="V38"/>
  <c r="X38" s="1"/>
  <c r="U39"/>
  <c r="N38"/>
  <c r="P38" s="1"/>
  <c r="M39"/>
  <c r="AC39"/>
  <c r="AD38"/>
  <c r="AF38" s="1"/>
  <c r="H20" l="1"/>
  <c r="E22"/>
  <c r="F21"/>
  <c r="M40"/>
  <c r="N39"/>
  <c r="P39" s="1"/>
  <c r="U40"/>
  <c r="V39"/>
  <c r="X39" s="1"/>
  <c r="AD39"/>
  <c r="AF39" s="1"/>
  <c r="AC40"/>
  <c r="H21" l="1"/>
  <c r="E23"/>
  <c r="F22"/>
  <c r="AD40"/>
  <c r="AF40" s="1"/>
  <c r="AC41"/>
  <c r="V40"/>
  <c r="X40" s="1"/>
  <c r="U41"/>
  <c r="N40"/>
  <c r="P40" s="1"/>
  <c r="M41"/>
  <c r="H22" l="1"/>
  <c r="E24"/>
  <c r="F23"/>
  <c r="N41"/>
  <c r="P41" s="1"/>
  <c r="M42"/>
  <c r="U42"/>
  <c r="V41"/>
  <c r="X41" s="1"/>
  <c r="AD41"/>
  <c r="AF41" s="1"/>
  <c r="AC42"/>
  <c r="H23" l="1"/>
  <c r="E25"/>
  <c r="F24"/>
  <c r="AD42"/>
  <c r="AF42" s="1"/>
  <c r="AC43"/>
  <c r="N42"/>
  <c r="P42" s="1"/>
  <c r="M43"/>
  <c r="V42"/>
  <c r="X42" s="1"/>
  <c r="U43"/>
  <c r="H24" l="1"/>
  <c r="F25"/>
  <c r="E26"/>
  <c r="V43"/>
  <c r="X43" s="1"/>
  <c r="U44"/>
  <c r="N43"/>
  <c r="P43" s="1"/>
  <c r="M44"/>
  <c r="AD43"/>
  <c r="AF43" s="1"/>
  <c r="AC44"/>
  <c r="H25" l="1"/>
  <c r="E27"/>
  <c r="F26"/>
  <c r="AD44"/>
  <c r="AF44" s="1"/>
  <c r="AC45"/>
  <c r="N44"/>
  <c r="P44" s="1"/>
  <c r="M45"/>
  <c r="V44"/>
  <c r="X44" s="1"/>
  <c r="U45"/>
  <c r="H26" l="1"/>
  <c r="F27"/>
  <c r="E28"/>
  <c r="V45"/>
  <c r="X45" s="1"/>
  <c r="U46"/>
  <c r="N45"/>
  <c r="P45" s="1"/>
  <c r="M46"/>
  <c r="AD45"/>
  <c r="AF45" s="1"/>
  <c r="AC46"/>
  <c r="H27" l="1"/>
  <c r="F28"/>
  <c r="E29"/>
  <c r="AD46"/>
  <c r="AF46" s="1"/>
  <c r="AC47"/>
  <c r="N46"/>
  <c r="P46" s="1"/>
  <c r="M47"/>
  <c r="V46"/>
  <c r="X46" s="1"/>
  <c r="U47"/>
  <c r="H28" l="1"/>
  <c r="F29"/>
  <c r="E30"/>
  <c r="V47"/>
  <c r="X47" s="1"/>
  <c r="U48"/>
  <c r="N47"/>
  <c r="P47" s="1"/>
  <c r="M48"/>
  <c r="AD47"/>
  <c r="AF47" s="1"/>
  <c r="AC48"/>
  <c r="H29" l="1"/>
  <c r="E31"/>
  <c r="F30"/>
  <c r="AC49"/>
  <c r="AD48"/>
  <c r="AF48" s="1"/>
  <c r="N48"/>
  <c r="P48" s="1"/>
  <c r="M49"/>
  <c r="V48"/>
  <c r="X48" s="1"/>
  <c r="U49"/>
  <c r="H30" l="1"/>
  <c r="E32"/>
  <c r="F31"/>
  <c r="V49"/>
  <c r="X49" s="1"/>
  <c r="U50"/>
  <c r="N49"/>
  <c r="P49" s="1"/>
  <c r="M50"/>
  <c r="AD49"/>
  <c r="AF49" s="1"/>
  <c r="AC50"/>
  <c r="H31" l="1"/>
  <c r="F32"/>
  <c r="E33"/>
  <c r="AD50"/>
  <c r="AF50" s="1"/>
  <c r="AC51"/>
  <c r="N50"/>
  <c r="P50" s="1"/>
  <c r="M51"/>
  <c r="V50"/>
  <c r="X50" s="1"/>
  <c r="U51"/>
  <c r="H32" l="1"/>
  <c r="E34"/>
  <c r="F33"/>
  <c r="V51"/>
  <c r="X51" s="1"/>
  <c r="U52"/>
  <c r="N51"/>
  <c r="P51" s="1"/>
  <c r="M52"/>
  <c r="AD51"/>
  <c r="AF51" s="1"/>
  <c r="AC52"/>
  <c r="H33" l="1"/>
  <c r="E35"/>
  <c r="F34"/>
  <c r="AD52"/>
  <c r="AF52" s="1"/>
  <c r="AC53"/>
  <c r="M53"/>
  <c r="N52"/>
  <c r="P52" s="1"/>
  <c r="U53"/>
  <c r="V52"/>
  <c r="X52" s="1"/>
  <c r="H34" l="1"/>
  <c r="E36"/>
  <c r="F35"/>
  <c r="AD53"/>
  <c r="AF53" s="1"/>
  <c r="AC54"/>
  <c r="V53"/>
  <c r="X53" s="1"/>
  <c r="U54"/>
  <c r="N53"/>
  <c r="P53" s="1"/>
  <c r="M54"/>
  <c r="H35" l="1"/>
  <c r="E37"/>
  <c r="F36"/>
  <c r="N54"/>
  <c r="P54" s="1"/>
  <c r="M55"/>
  <c r="V54"/>
  <c r="X54" s="1"/>
  <c r="U55"/>
  <c r="AD54"/>
  <c r="AF54" s="1"/>
  <c r="AC55"/>
  <c r="H36" l="1"/>
  <c r="F37"/>
  <c r="E38"/>
  <c r="AD55"/>
  <c r="AF55" s="1"/>
  <c r="AC56"/>
  <c r="V55"/>
  <c r="X55" s="1"/>
  <c r="U56"/>
  <c r="N55"/>
  <c r="P55" s="1"/>
  <c r="M56"/>
  <c r="H37" l="1"/>
  <c r="F38"/>
  <c r="E39"/>
  <c r="N56"/>
  <c r="P56" s="1"/>
  <c r="M57"/>
  <c r="V56"/>
  <c r="X56" s="1"/>
  <c r="U57"/>
  <c r="AD56"/>
  <c r="AF56" s="1"/>
  <c r="AC57"/>
  <c r="H38" l="1"/>
  <c r="E40"/>
  <c r="F39"/>
  <c r="AD57"/>
  <c r="AF57" s="1"/>
  <c r="AC58"/>
  <c r="U58"/>
  <c r="V57"/>
  <c r="X57" s="1"/>
  <c r="N57"/>
  <c r="P57" s="1"/>
  <c r="M58"/>
  <c r="H39" l="1"/>
  <c r="F40"/>
  <c r="E41"/>
  <c r="N58"/>
  <c r="P58" s="1"/>
  <c r="M59"/>
  <c r="AD58"/>
  <c r="AF58" s="1"/>
  <c r="AC59"/>
  <c r="U59"/>
  <c r="V58"/>
  <c r="X58" s="1"/>
  <c r="H40" l="1"/>
  <c r="E42"/>
  <c r="F41"/>
  <c r="AD59"/>
  <c r="AF59" s="1"/>
  <c r="AC60"/>
  <c r="N59"/>
  <c r="P59" s="1"/>
  <c r="M60"/>
  <c r="V59"/>
  <c r="X59" s="1"/>
  <c r="U60"/>
  <c r="H41" l="1"/>
  <c r="E43"/>
  <c r="F42"/>
  <c r="V60"/>
  <c r="X60" s="1"/>
  <c r="U61"/>
  <c r="N60"/>
  <c r="P60" s="1"/>
  <c r="M61"/>
  <c r="AD60"/>
  <c r="AF60" s="1"/>
  <c r="AC61"/>
  <c r="H42" l="1"/>
  <c r="E44"/>
  <c r="F43"/>
  <c r="AD61"/>
  <c r="AF61" s="1"/>
  <c r="AC62"/>
  <c r="N61"/>
  <c r="P61" s="1"/>
  <c r="M62"/>
  <c r="V61"/>
  <c r="X61" s="1"/>
  <c r="U62"/>
  <c r="H43" l="1"/>
  <c r="F44"/>
  <c r="E45"/>
  <c r="V62"/>
  <c r="X62" s="1"/>
  <c r="U63"/>
  <c r="N62"/>
  <c r="P62" s="1"/>
  <c r="M63"/>
  <c r="AC63"/>
  <c r="AD62"/>
  <c r="AF62" s="1"/>
  <c r="H44" l="1"/>
  <c r="F45"/>
  <c r="E46"/>
  <c r="N63"/>
  <c r="P63" s="1"/>
  <c r="M64"/>
  <c r="V63"/>
  <c r="X63" s="1"/>
  <c r="U64"/>
  <c r="AD63"/>
  <c r="AF63" s="1"/>
  <c r="AC64"/>
  <c r="H45" l="1"/>
  <c r="F46"/>
  <c r="E47"/>
  <c r="AD64"/>
  <c r="AF64" s="1"/>
  <c r="AC65"/>
  <c r="V64"/>
  <c r="X64" s="1"/>
  <c r="U65"/>
  <c r="N64"/>
  <c r="P64" s="1"/>
  <c r="M65"/>
  <c r="H46" l="1"/>
  <c r="E48"/>
  <c r="F47"/>
  <c r="N65"/>
  <c r="P65" s="1"/>
  <c r="M66"/>
  <c r="V65"/>
  <c r="X65" s="1"/>
  <c r="U66"/>
  <c r="AD65"/>
  <c r="AF65" s="1"/>
  <c r="AC66"/>
  <c r="H47" l="1"/>
  <c r="F48"/>
  <c r="E49"/>
  <c r="AD66"/>
  <c r="AF66" s="1"/>
  <c r="AC67"/>
  <c r="V66"/>
  <c r="X66" s="1"/>
  <c r="U67"/>
  <c r="N66"/>
  <c r="P66" s="1"/>
  <c r="M67"/>
  <c r="H48" l="1"/>
  <c r="E50"/>
  <c r="F49"/>
  <c r="N67"/>
  <c r="P67" s="1"/>
  <c r="M68"/>
  <c r="V67"/>
  <c r="X67" s="1"/>
  <c r="U68"/>
  <c r="AD67"/>
  <c r="AF67" s="1"/>
  <c r="AC68"/>
  <c r="H49" l="1"/>
  <c r="E51"/>
  <c r="F50"/>
  <c r="AD68"/>
  <c r="AF68" s="1"/>
  <c r="AC69"/>
  <c r="U69"/>
  <c r="V68"/>
  <c r="X68" s="1"/>
  <c r="M69"/>
  <c r="N68"/>
  <c r="P68" s="1"/>
  <c r="H50" l="1"/>
  <c r="E52"/>
  <c r="F51"/>
  <c r="AD69"/>
  <c r="AF69" s="1"/>
  <c r="AC70"/>
  <c r="N69"/>
  <c r="P69" s="1"/>
  <c r="M70"/>
  <c r="V69"/>
  <c r="X69" s="1"/>
  <c r="U70"/>
  <c r="H51" l="1"/>
  <c r="F52"/>
  <c r="E53"/>
  <c r="V70"/>
  <c r="X70" s="1"/>
  <c r="U71"/>
  <c r="N70"/>
  <c r="P70" s="1"/>
  <c r="M71"/>
  <c r="AD70"/>
  <c r="AF70" s="1"/>
  <c r="AC71"/>
  <c r="H52" l="1"/>
  <c r="E54"/>
  <c r="F53"/>
  <c r="AD71"/>
  <c r="AF71" s="1"/>
  <c r="AC72"/>
  <c r="N71"/>
  <c r="P71" s="1"/>
  <c r="M72"/>
  <c r="V71"/>
  <c r="X71" s="1"/>
  <c r="U72"/>
  <c r="H53" l="1"/>
  <c r="E55"/>
  <c r="F54"/>
  <c r="V72"/>
  <c r="X72" s="1"/>
  <c r="U73"/>
  <c r="N72"/>
  <c r="P72" s="1"/>
  <c r="M73"/>
  <c r="AD72"/>
  <c r="AF72" s="1"/>
  <c r="AC73"/>
  <c r="H54" l="1"/>
  <c r="E56"/>
  <c r="F55"/>
  <c r="AD73"/>
  <c r="AF73" s="1"/>
  <c r="AC74"/>
  <c r="N73"/>
  <c r="P73" s="1"/>
  <c r="M74"/>
  <c r="V73"/>
  <c r="X73" s="1"/>
  <c r="U74"/>
  <c r="H55" l="1"/>
  <c r="E57"/>
  <c r="F56"/>
  <c r="U75"/>
  <c r="V74"/>
  <c r="X74" s="1"/>
  <c r="N74"/>
  <c r="P74" s="1"/>
  <c r="M75"/>
  <c r="AC75"/>
  <c r="AD74"/>
  <c r="AF74" s="1"/>
  <c r="H56" l="1"/>
  <c r="E58"/>
  <c r="F57"/>
  <c r="N75"/>
  <c r="P75" s="1"/>
  <c r="M76"/>
  <c r="AC76"/>
  <c r="AD75"/>
  <c r="AF75" s="1"/>
  <c r="V75"/>
  <c r="X75" s="1"/>
  <c r="U76"/>
  <c r="H57" l="1"/>
  <c r="F58"/>
  <c r="E59"/>
  <c r="V76"/>
  <c r="X76" s="1"/>
  <c r="U77"/>
  <c r="N76"/>
  <c r="P76" s="1"/>
  <c r="M77"/>
  <c r="AD76"/>
  <c r="AF76" s="1"/>
  <c r="AC77"/>
  <c r="H58" l="1"/>
  <c r="F59"/>
  <c r="E60"/>
  <c r="AD77"/>
  <c r="AF77" s="1"/>
  <c r="AC78"/>
  <c r="N77"/>
  <c r="P77" s="1"/>
  <c r="M78"/>
  <c r="V77"/>
  <c r="X77" s="1"/>
  <c r="U78"/>
  <c r="H59" l="1"/>
  <c r="E61"/>
  <c r="F60"/>
  <c r="N78"/>
  <c r="P78" s="1"/>
  <c r="M79"/>
  <c r="U79"/>
  <c r="V78"/>
  <c r="X78" s="1"/>
  <c r="AC79"/>
  <c r="AD78"/>
  <c r="AF78" s="1"/>
  <c r="H60" l="1"/>
  <c r="F61"/>
  <c r="E62"/>
  <c r="N79"/>
  <c r="P79" s="1"/>
  <c r="M80"/>
  <c r="AD79"/>
  <c r="AF79" s="1"/>
  <c r="AC80"/>
  <c r="V79"/>
  <c r="X79" s="1"/>
  <c r="U80"/>
  <c r="H61" l="1"/>
  <c r="F62"/>
  <c r="E63"/>
  <c r="AC81"/>
  <c r="AD80"/>
  <c r="AF80" s="1"/>
  <c r="N80"/>
  <c r="P80" s="1"/>
  <c r="M81"/>
  <c r="V80"/>
  <c r="X80" s="1"/>
  <c r="U81"/>
  <c r="H62" l="1"/>
  <c r="F63"/>
  <c r="E64"/>
  <c r="N81"/>
  <c r="P81" s="1"/>
  <c r="M82"/>
  <c r="AD81"/>
  <c r="AF81" s="1"/>
  <c r="AC82"/>
  <c r="V81"/>
  <c r="X81" s="1"/>
  <c r="U82"/>
  <c r="H63" l="1"/>
  <c r="F64"/>
  <c r="E65"/>
  <c r="N82"/>
  <c r="P82" s="1"/>
  <c r="M83"/>
  <c r="V82"/>
  <c r="X82" s="1"/>
  <c r="U83"/>
  <c r="AD82"/>
  <c r="AF82" s="1"/>
  <c r="AC83"/>
  <c r="H64" l="1"/>
  <c r="F65"/>
  <c r="E66"/>
  <c r="AC84"/>
  <c r="AD83"/>
  <c r="AF83" s="1"/>
  <c r="U84"/>
  <c r="V83"/>
  <c r="X83" s="1"/>
  <c r="M84"/>
  <c r="N83"/>
  <c r="P83" s="1"/>
  <c r="H65" l="1"/>
  <c r="F66"/>
  <c r="E67"/>
  <c r="M85"/>
  <c r="N84"/>
  <c r="P84" s="1"/>
  <c r="U85"/>
  <c r="V84"/>
  <c r="X84" s="1"/>
  <c r="AC85"/>
  <c r="AD84"/>
  <c r="AF84" s="1"/>
  <c r="H66" l="1"/>
  <c r="E68"/>
  <c r="F67"/>
  <c r="AC86"/>
  <c r="AD85"/>
  <c r="AF85" s="1"/>
  <c r="U86"/>
  <c r="V85"/>
  <c r="X85" s="1"/>
  <c r="M86"/>
  <c r="N85"/>
  <c r="P85" s="1"/>
  <c r="H67" l="1"/>
  <c r="E69"/>
  <c r="F68"/>
  <c r="M87"/>
  <c r="N86"/>
  <c r="P86" s="1"/>
  <c r="U87"/>
  <c r="V86"/>
  <c r="X86" s="1"/>
  <c r="AC87"/>
  <c r="AD86"/>
  <c r="AF86" s="1"/>
  <c r="H68" l="1"/>
  <c r="E70"/>
  <c r="F69"/>
  <c r="AC88"/>
  <c r="AD87"/>
  <c r="AF87" s="1"/>
  <c r="U88"/>
  <c r="V87"/>
  <c r="X87" s="1"/>
  <c r="M88"/>
  <c r="N87"/>
  <c r="P87" s="1"/>
  <c r="H69" l="1"/>
  <c r="E71"/>
  <c r="F70"/>
  <c r="M89"/>
  <c r="N88"/>
  <c r="P88" s="1"/>
  <c r="U89"/>
  <c r="V88"/>
  <c r="X88" s="1"/>
  <c r="AC89"/>
  <c r="AD88"/>
  <c r="AF88" s="1"/>
  <c r="H70" l="1"/>
  <c r="F71"/>
  <c r="E72"/>
  <c r="AC90"/>
  <c r="AD89"/>
  <c r="AF89" s="1"/>
  <c r="U90"/>
  <c r="V89"/>
  <c r="X89" s="1"/>
  <c r="M90"/>
  <c r="N89"/>
  <c r="P89" s="1"/>
  <c r="H71" l="1"/>
  <c r="E73"/>
  <c r="F72"/>
  <c r="M91"/>
  <c r="N90"/>
  <c r="P90" s="1"/>
  <c r="U91"/>
  <c r="V90"/>
  <c r="X90" s="1"/>
  <c r="AC91"/>
  <c r="AD90"/>
  <c r="AF90" s="1"/>
  <c r="H72" l="1"/>
  <c r="F73"/>
  <c r="E74"/>
  <c r="M61" i="18"/>
  <c r="P61" s="1"/>
  <c r="S61" s="1"/>
  <c r="U61" s="1"/>
  <c r="L54" s="1"/>
  <c r="AD91" i="20"/>
  <c r="AF91" s="1"/>
  <c r="Z10" s="1"/>
  <c r="M64" i="18"/>
  <c r="P64" s="1"/>
  <c r="S64" s="1"/>
  <c r="U64" s="1"/>
  <c r="L57" s="1"/>
  <c r="V91" i="20"/>
  <c r="X91" s="1"/>
  <c r="R10" s="1"/>
  <c r="M63" i="18"/>
  <c r="P63" s="1"/>
  <c r="S63" s="1"/>
  <c r="U63" s="1"/>
  <c r="L56" s="1"/>
  <c r="N91" i="20"/>
  <c r="P91" s="1"/>
  <c r="J10" s="1"/>
  <c r="M62" i="18"/>
  <c r="P62" s="1"/>
  <c r="S62" s="1"/>
  <c r="U62" s="1"/>
  <c r="L55" s="1"/>
  <c r="H73" i="20" l="1"/>
  <c r="E75"/>
  <c r="F74"/>
  <c r="AA9"/>
  <c r="M90" i="18" s="1"/>
  <c r="K9" i="20"/>
  <c r="S9"/>
  <c r="M82" i="18" s="1"/>
  <c r="H74" i="20" l="1"/>
  <c r="E76"/>
  <c r="F75"/>
  <c r="M74" i="18"/>
  <c r="H75" i="20" l="1"/>
  <c r="F76"/>
  <c r="E77"/>
  <c r="H76" l="1"/>
  <c r="E78"/>
  <c r="F77"/>
  <c r="H77" l="1"/>
  <c r="F78"/>
  <c r="E79"/>
  <c r="H78" l="1"/>
  <c r="E80"/>
  <c r="F79"/>
  <c r="H79" l="1"/>
  <c r="E81"/>
  <c r="F80"/>
  <c r="H80" l="1"/>
  <c r="E82"/>
  <c r="F81"/>
  <c r="H81" l="1"/>
  <c r="F82"/>
  <c r="E83"/>
  <c r="H82" l="1"/>
  <c r="F83"/>
  <c r="E84"/>
  <c r="H83" l="1"/>
  <c r="F84"/>
  <c r="E85"/>
  <c r="H84" l="1"/>
  <c r="E86"/>
  <c r="F85"/>
  <c r="H85" l="1"/>
  <c r="E87"/>
  <c r="F86"/>
  <c r="H86" l="1"/>
  <c r="F87"/>
  <c r="E88"/>
  <c r="H87" l="1"/>
  <c r="E89"/>
  <c r="F88"/>
  <c r="H88" l="1"/>
  <c r="E90"/>
  <c r="F89"/>
  <c r="F90" l="1"/>
  <c r="E91"/>
  <c r="F91" s="1"/>
  <c r="H89"/>
  <c r="H90" l="1"/>
  <c r="H91" s="1"/>
  <c r="B10" s="1"/>
  <c r="C9" s="1"/>
  <c r="M66" i="18" s="1"/>
</calcChain>
</file>

<file path=xl/connections.xml><?xml version="1.0" encoding="utf-8"?>
<connections xmlns="http://schemas.openxmlformats.org/spreadsheetml/2006/main">
  <connection id="1" name="Pripojenie" type="4" refreshedVersion="3" background="1" saveData="1">
    <webPr sourceData="1" parsePre="1" consecutive="1" xl2000="1" url="http://www.gpro.net/sk/StaffAndFacilities.asp"/>
  </connection>
</connections>
</file>

<file path=xl/sharedStrings.xml><?xml version="1.0" encoding="utf-8"?>
<sst xmlns="http://schemas.openxmlformats.org/spreadsheetml/2006/main" count="2584" uniqueCount="447">
  <si>
    <t>Marge pneus</t>
  </si>
  <si>
    <t>Carburant</t>
  </si>
  <si>
    <t>Usure finale</t>
  </si>
  <si>
    <t>Nbr tours</t>
  </si>
  <si>
    <t>Total</t>
  </si>
  <si>
    <t>arret 4</t>
  </si>
  <si>
    <t>arret 3</t>
  </si>
  <si>
    <t>arret 2</t>
  </si>
  <si>
    <t>arret 1</t>
  </si>
  <si>
    <t>Depart</t>
  </si>
  <si>
    <t xml:space="preserve"> Strategie libre</t>
  </si>
  <si>
    <t>Carbu</t>
  </si>
  <si>
    <t>Suspension</t>
  </si>
  <si>
    <t>Total L</t>
  </si>
  <si>
    <t>L/km</t>
  </si>
  <si>
    <t>Boite</t>
  </si>
  <si>
    <t>Extra tendre</t>
  </si>
  <si>
    <t>Pneus</t>
  </si>
  <si>
    <t>Tour</t>
  </si>
  <si>
    <t>Freins</t>
  </si>
  <si>
    <t>Nbre tours</t>
  </si>
  <si>
    <t>Km max</t>
  </si>
  <si>
    <t>Moteur</t>
  </si>
  <si>
    <t>Risque</t>
  </si>
  <si>
    <t>Nbr d'arret</t>
  </si>
  <si>
    <t>Aile AR</t>
  </si>
  <si>
    <t>Pneu et carburant</t>
  </si>
  <si>
    <t xml:space="preserve"> Strategie Classique</t>
  </si>
  <si>
    <t>Ailerons</t>
  </si>
  <si>
    <t>Aile AV</t>
  </si>
  <si>
    <t>Conversions pour info</t>
  </si>
  <si>
    <t>Réglage</t>
  </si>
  <si>
    <t>Pieces</t>
  </si>
  <si>
    <t>Course</t>
  </si>
  <si>
    <t>Electronique</t>
  </si>
  <si>
    <t>Boite de Vitesse</t>
  </si>
  <si>
    <t>Refroidissement</t>
  </si>
  <si>
    <t>Pontons Lateraux</t>
  </si>
  <si>
    <t>Fond Plat</t>
  </si>
  <si>
    <t>Aileron Ar</t>
  </si>
  <si>
    <t>Q2</t>
  </si>
  <si>
    <t>Aileron Av</t>
  </si>
  <si>
    <t>Chassis</t>
  </si>
  <si>
    <t>Meilleure valeur trouvée</t>
  </si>
  <si>
    <t>%</t>
  </si>
  <si>
    <t>Fumettes</t>
  </si>
  <si>
    <t>Estimation</t>
  </si>
  <si>
    <t>usure</t>
  </si>
  <si>
    <t>Level</t>
  </si>
  <si>
    <t>Pièce</t>
  </si>
  <si>
    <t>Frein</t>
  </si>
  <si>
    <t>E s t i m a t i o n   USURES PIECES</t>
  </si>
  <si>
    <t>Q1</t>
  </si>
  <si>
    <t>(mm+s)+centiemes</t>
  </si>
  <si>
    <t>Sans TD</t>
  </si>
  <si>
    <t>HR</t>
  </si>
  <si>
    <t>temps (s)</t>
  </si>
  <si>
    <t>Balance</t>
  </si>
  <si>
    <t>Poids</t>
  </si>
  <si>
    <t>Motivation</t>
  </si>
  <si>
    <t>meteo</t>
  </si>
  <si>
    <t>Température</t>
  </si>
  <si>
    <t>Charisme</t>
  </si>
  <si>
    <t>Endurance</t>
  </si>
  <si>
    <t>Km/tour</t>
  </si>
  <si>
    <t>Technique</t>
  </si>
  <si>
    <t>Temps/arret</t>
  </si>
  <si>
    <t>Experience</t>
  </si>
  <si>
    <t>Tours</t>
  </si>
  <si>
    <t>Agressivité</t>
  </si>
  <si>
    <t>Depassement</t>
  </si>
  <si>
    <t>Talent</t>
  </si>
  <si>
    <t>Ailes neutre</t>
  </si>
  <si>
    <t>Concentration</t>
  </si>
  <si>
    <t>1/2 HR</t>
  </si>
  <si>
    <t>Balance manuelle</t>
  </si>
  <si>
    <t>Mugello</t>
  </si>
  <si>
    <t>Circuit</t>
  </si>
  <si>
    <t>OA</t>
  </si>
  <si>
    <t>Details course</t>
  </si>
  <si>
    <t>Pilote</t>
  </si>
  <si>
    <t>Refroidiss°</t>
  </si>
  <si>
    <t>Echap</t>
  </si>
  <si>
    <t>Zolder</t>
  </si>
  <si>
    <t>Zandvoort</t>
  </si>
  <si>
    <t>Yeongam</t>
  </si>
  <si>
    <t>Yas Marina</t>
  </si>
  <si>
    <t>Valencia</t>
  </si>
  <si>
    <t>Suzuka</t>
  </si>
  <si>
    <t>Spa</t>
  </si>
  <si>
    <t>Slovakiaring</t>
  </si>
  <si>
    <t>Singapore</t>
  </si>
  <si>
    <t>Silverstone</t>
  </si>
  <si>
    <t>Shanghai</t>
  </si>
  <si>
    <t>Serres</t>
  </si>
  <si>
    <t>Sepang</t>
  </si>
  <si>
    <t>Sakhir</t>
  </si>
  <si>
    <t>Rafaela Oval</t>
  </si>
  <si>
    <t>Poznan</t>
  </si>
  <si>
    <t>Portimao</t>
  </si>
  <si>
    <t>Paul Ricard</t>
  </si>
  <si>
    <t>Oesterreichring</t>
  </si>
  <si>
    <t>Nurburgring</t>
  </si>
  <si>
    <t>New Delhi</t>
  </si>
  <si>
    <t>Monza</t>
  </si>
  <si>
    <t>Montreal</t>
  </si>
  <si>
    <t>Monte Carlo</t>
  </si>
  <si>
    <t>Mexico City</t>
  </si>
  <si>
    <t>Melbourne</t>
  </si>
  <si>
    <t>Magny Cours</t>
  </si>
  <si>
    <t>Laguna Seca</t>
  </si>
  <si>
    <t>Kyalami</t>
  </si>
  <si>
    <t>Kaunas</t>
  </si>
  <si>
    <t>Jerez</t>
  </si>
  <si>
    <t>Istanbul</t>
  </si>
  <si>
    <t>Irungattukottai</t>
  </si>
  <si>
    <t>Interlagos</t>
  </si>
  <si>
    <t>Indianapolis Oval</t>
  </si>
  <si>
    <t>Indianapolis</t>
  </si>
  <si>
    <t>Imola</t>
  </si>
  <si>
    <t>Hungaroring</t>
  </si>
  <si>
    <t>Hockenheim</t>
  </si>
  <si>
    <t>Fuji</t>
  </si>
  <si>
    <t>Fiorano</t>
  </si>
  <si>
    <t>Estoril</t>
  </si>
  <si>
    <t>Buenos Aires</t>
  </si>
  <si>
    <t>Bucharest Ring</t>
  </si>
  <si>
    <t>Brno</t>
  </si>
  <si>
    <t>Bremgarten</t>
  </si>
  <si>
    <t>Brasilia</t>
  </si>
  <si>
    <t>Brands Hatch</t>
  </si>
  <si>
    <t>Barcelona</t>
  </si>
  <si>
    <t>Avus</t>
  </si>
  <si>
    <t>Austin Texas</t>
  </si>
  <si>
    <t>Anderstorp</t>
  </si>
  <si>
    <t>Ahvenisto</t>
  </si>
  <si>
    <t>Adelaide</t>
  </si>
  <si>
    <t>A1-Ring</t>
  </si>
  <si>
    <t>Usure reel sans risk</t>
  </si>
  <si>
    <t>Taux de conversion</t>
  </si>
  <si>
    <t>course</t>
  </si>
  <si>
    <t>Sochi</t>
  </si>
  <si>
    <t>Austin</t>
  </si>
  <si>
    <t>Delta Gommes</t>
  </si>
  <si>
    <t>circuit</t>
  </si>
  <si>
    <t>Moyenne</t>
  </si>
  <si>
    <t>CT</t>
  </si>
  <si>
    <t>Exp</t>
  </si>
  <si>
    <t>Conc</t>
  </si>
  <si>
    <t>Tres haute</t>
  </si>
  <si>
    <t>Basse</t>
  </si>
  <si>
    <t>Medium</t>
  </si>
  <si>
    <t>L/km (Pluie)</t>
  </si>
  <si>
    <t>L/km (sec)</t>
  </si>
  <si>
    <t>carburant</t>
  </si>
  <si>
    <t>coef</t>
  </si>
  <si>
    <t>Lev elec</t>
  </si>
  <si>
    <t>Lev Mot</t>
  </si>
  <si>
    <t>Techn</t>
  </si>
  <si>
    <t>Ag</t>
  </si>
  <si>
    <t>Chrono en secondes</t>
  </si>
  <si>
    <t>Equilibre</t>
  </si>
  <si>
    <t>ÿ</t>
  </si>
  <si>
    <t>t</t>
  </si>
  <si>
    <t>y</t>
  </si>
  <si>
    <t>x</t>
  </si>
  <si>
    <t>Tres basse</t>
  </si>
  <si>
    <t>Haute</t>
  </si>
  <si>
    <t>Hard</t>
  </si>
  <si>
    <t>calcul carburant course</t>
  </si>
  <si>
    <t>calc</t>
  </si>
  <si>
    <t>Calcul OA  pilote</t>
  </si>
  <si>
    <t>Detail circuit</t>
  </si>
  <si>
    <t>Appuis</t>
  </si>
  <si>
    <t>Conso</t>
  </si>
  <si>
    <t>Usure pneu</t>
  </si>
  <si>
    <t>Distance</t>
  </si>
  <si>
    <t xml:space="preserve">P </t>
  </si>
  <si>
    <t>M</t>
  </si>
  <si>
    <t>A</t>
  </si>
  <si>
    <t>Vitesse moy</t>
  </si>
  <si>
    <t>option future</t>
  </si>
  <si>
    <t>Virages</t>
  </si>
  <si>
    <t>arret</t>
  </si>
  <si>
    <t>Grip</t>
  </si>
  <si>
    <t>Bas</t>
  </si>
  <si>
    <t>Facile</t>
  </si>
  <si>
    <t>Moyen</t>
  </si>
  <si>
    <t>Difficile</t>
  </si>
  <si>
    <t>Haut</t>
  </si>
  <si>
    <t>Normal</t>
  </si>
  <si>
    <t>Souple</t>
  </si>
  <si>
    <t>Tres difficile</t>
  </si>
  <si>
    <t>Dur</t>
  </si>
  <si>
    <t>Elevé</t>
  </si>
  <si>
    <t>Trés elevé</t>
  </si>
  <si>
    <t>Tres facile</t>
  </si>
  <si>
    <t>Très bas</t>
  </si>
  <si>
    <t>AGR</t>
  </si>
  <si>
    <t>EXP</t>
  </si>
  <si>
    <t>SUS</t>
  </si>
  <si>
    <t>Pneu</t>
  </si>
  <si>
    <t>pneu</t>
  </si>
  <si>
    <t>T°C</t>
  </si>
  <si>
    <t>KM</t>
  </si>
  <si>
    <t>tendre</t>
  </si>
  <si>
    <t>Calcul ws</t>
  </si>
  <si>
    <t>Gommes</t>
  </si>
  <si>
    <t>Metéo</t>
  </si>
  <si>
    <t>Renseignez les reglages de votre Q1</t>
  </si>
  <si>
    <t>100 DNI</t>
  </si>
  <si>
    <t>99 DNI</t>
  </si>
  <si>
    <t>98 DNI</t>
  </si>
  <si>
    <t>97 DNI</t>
  </si>
  <si>
    <t>96 DNI</t>
  </si>
  <si>
    <t>95 DNI</t>
  </si>
  <si>
    <t>94 DNI</t>
  </si>
  <si>
    <t>93 DNI</t>
  </si>
  <si>
    <t>92 DNI</t>
  </si>
  <si>
    <t>91 DNI</t>
  </si>
  <si>
    <t>90 DNI</t>
  </si>
  <si>
    <t>89 DNI</t>
  </si>
  <si>
    <t>88 DNI</t>
  </si>
  <si>
    <t>87 DNI</t>
  </si>
  <si>
    <t>86 DNI</t>
  </si>
  <si>
    <t>85 DNI</t>
  </si>
  <si>
    <t>84 DNI</t>
  </si>
  <si>
    <t>83 DNI</t>
  </si>
  <si>
    <t>82 DNI</t>
  </si>
  <si>
    <t>81 DNI</t>
  </si>
  <si>
    <t>80 DNI</t>
  </si>
  <si>
    <t>79 DNI</t>
  </si>
  <si>
    <t>78 DNI</t>
  </si>
  <si>
    <t>77 DNI</t>
  </si>
  <si>
    <t>76 DNI</t>
  </si>
  <si>
    <t>75 DNI</t>
  </si>
  <si>
    <t>74 DNI</t>
  </si>
  <si>
    <t>73 DNI</t>
  </si>
  <si>
    <t>72 DNI</t>
  </si>
  <si>
    <t>71 DNI</t>
  </si>
  <si>
    <t>70 DNI</t>
  </si>
  <si>
    <t>69 DNI</t>
  </si>
  <si>
    <t>68 DNI</t>
  </si>
  <si>
    <t>67 DNI</t>
  </si>
  <si>
    <t>66 DNI</t>
  </si>
  <si>
    <t>65 DNI</t>
  </si>
  <si>
    <t>64 DNI</t>
  </si>
  <si>
    <t>63 DNI</t>
  </si>
  <si>
    <t>62 DNI</t>
  </si>
  <si>
    <t>61 DNI</t>
  </si>
  <si>
    <t>60 DNI</t>
  </si>
  <si>
    <t>59 DNI</t>
  </si>
  <si>
    <t>58 DNI</t>
  </si>
  <si>
    <t>KOD</t>
  </si>
  <si>
    <t>TRAT</t>
  </si>
  <si>
    <t>57 DNI</t>
  </si>
  <si>
    <t>56 DNI</t>
  </si>
  <si>
    <t>55 DNI</t>
  </si>
  <si>
    <t>54 DNI</t>
  </si>
  <si>
    <t>53 DNI</t>
  </si>
  <si>
    <t>52 DNI</t>
  </si>
  <si>
    <t>51 DNI</t>
  </si>
  <si>
    <t>50 DNI</t>
  </si>
  <si>
    <t>49 DNI</t>
  </si>
  <si>
    <t>48 DNI</t>
  </si>
  <si>
    <t>47 DNI</t>
  </si>
  <si>
    <t>46 DNI</t>
  </si>
  <si>
    <t>45 DNI</t>
  </si>
  <si>
    <t>44 DNI</t>
  </si>
  <si>
    <t>43 DNI</t>
  </si>
  <si>
    <t>42 DNI</t>
  </si>
  <si>
    <t>41 DNI</t>
  </si>
  <si>
    <t>40 DNI</t>
  </si>
  <si>
    <t>39 DNI</t>
  </si>
  <si>
    <t>38 DNI</t>
  </si>
  <si>
    <t>37 DNI</t>
  </si>
  <si>
    <t>36 DNI</t>
  </si>
  <si>
    <t>35 DNI</t>
  </si>
  <si>
    <t>34 DNI</t>
  </si>
  <si>
    <t>33 DNI</t>
  </si>
  <si>
    <t>32 DNI</t>
  </si>
  <si>
    <t>31 DNI</t>
  </si>
  <si>
    <t>30 DNI</t>
  </si>
  <si>
    <t>29 DNI</t>
  </si>
  <si>
    <t>28 DNI</t>
  </si>
  <si>
    <t>27 DNI</t>
  </si>
  <si>
    <t>26 DNI</t>
  </si>
  <si>
    <t>25 DNI</t>
  </si>
  <si>
    <t>24 DNI</t>
  </si>
  <si>
    <t>23 DNI</t>
  </si>
  <si>
    <t>22 DNI</t>
  </si>
  <si>
    <t>21 DNI</t>
  </si>
  <si>
    <t>20 DNI</t>
  </si>
  <si>
    <t>19 DNI</t>
  </si>
  <si>
    <t>18 DNI</t>
  </si>
  <si>
    <t>17 DNI</t>
  </si>
  <si>
    <t>16 DNI</t>
  </si>
  <si>
    <t>15 DNI</t>
  </si>
  <si>
    <t>14 DNI</t>
  </si>
  <si>
    <t>13 DNI</t>
  </si>
  <si>
    <t>12 DNI</t>
  </si>
  <si>
    <t>11 DNI</t>
  </si>
  <si>
    <t>10 DNI</t>
  </si>
  <si>
    <t>9 DNI</t>
  </si>
  <si>
    <t>8 DNI</t>
  </si>
  <si>
    <t>7 DNI</t>
  </si>
  <si>
    <t>6 DNI</t>
  </si>
  <si>
    <t>5 DNI</t>
  </si>
  <si>
    <t>4 DNI</t>
  </si>
  <si>
    <t>3 DNI</t>
  </si>
  <si>
    <t>2 DNI</t>
  </si>
  <si>
    <t>1 DEŇ</t>
  </si>
  <si>
    <t>Calculette arrets classique</t>
  </si>
  <si>
    <t>Contrôle</t>
  </si>
  <si>
    <t>Heeee hoooo !!!!  Tu vas manquer de carburant</t>
  </si>
  <si>
    <t>Mmmm !!! J'aime pas ça ,rajoutes 1 tour</t>
  </si>
  <si>
    <t xml:space="preserve">Pas mal :) je valide </t>
  </si>
  <si>
    <t>Heuuuu !!!!!!! C'est normal ca ?</t>
  </si>
  <si>
    <t>Attention !!!!!!!!</t>
  </si>
  <si>
    <t>a</t>
  </si>
  <si>
    <t>b</t>
  </si>
  <si>
    <t>c</t>
  </si>
  <si>
    <t>WS</t>
  </si>
  <si>
    <t>Marge securité carburant</t>
  </si>
  <si>
    <t>Ele</t>
  </si>
  <si>
    <t>Sus</t>
  </si>
  <si>
    <t>Refroi</t>
  </si>
  <si>
    <t>Pontons</t>
  </si>
  <si>
    <t>Fond plat</t>
  </si>
  <si>
    <t>usures</t>
  </si>
  <si>
    <t>balance</t>
  </si>
  <si>
    <t>non</t>
  </si>
  <si>
    <t>course N°</t>
  </si>
  <si>
    <t>Entrainement</t>
  </si>
  <si>
    <t>Yoga</t>
  </si>
  <si>
    <t>Fitness</t>
  </si>
  <si>
    <t>oui</t>
  </si>
  <si>
    <t>OUI</t>
  </si>
  <si>
    <t>NON</t>
  </si>
  <si>
    <t xml:space="preserve">Fin de saison </t>
  </si>
  <si>
    <t>Testing</t>
  </si>
  <si>
    <t>fitness</t>
  </si>
  <si>
    <t>yoga</t>
  </si>
  <si>
    <t>testing</t>
  </si>
  <si>
    <t>fitn poids</t>
  </si>
  <si>
    <t>Qualif 1</t>
  </si>
  <si>
    <t>Réglages Rapides</t>
  </si>
  <si>
    <t>Réglages  neutre</t>
  </si>
  <si>
    <t>Detail course</t>
  </si>
  <si>
    <t>Tendre</t>
  </si>
  <si>
    <t>Boost</t>
  </si>
  <si>
    <t>tour</t>
  </si>
  <si>
    <t>Avec boost</t>
  </si>
  <si>
    <t>Fin</t>
  </si>
  <si>
    <t xml:space="preserve">estimation </t>
  </si>
  <si>
    <t>Départ</t>
  </si>
  <si>
    <t>Tours boost</t>
  </si>
  <si>
    <t>Estimation usures pieces</t>
  </si>
  <si>
    <t>Usures en fonction des levels</t>
  </si>
  <si>
    <t>Coef</t>
  </si>
  <si>
    <t>Lvl</t>
  </si>
  <si>
    <t>Variable</t>
  </si>
  <si>
    <t>Usures</t>
  </si>
  <si>
    <t>Extra Tendre</t>
  </si>
  <si>
    <t>Total perte</t>
  </si>
  <si>
    <t>Diff gomme</t>
  </si>
  <si>
    <t>total arrets</t>
  </si>
  <si>
    <t>Nbr arret</t>
  </si>
  <si>
    <t>(à quelle usure les pneus doivent être remplacés)</t>
  </si>
  <si>
    <t>USURE PNEU</t>
  </si>
  <si>
    <t>RISQUE</t>
  </si>
  <si>
    <t>CALCUL PERTE DE TEMPS EN FONCTION DES STRATEGIES</t>
  </si>
  <si>
    <t xml:space="preserve"> carburant(s)</t>
  </si>
  <si>
    <t>Dépassement Coef</t>
  </si>
  <si>
    <t>Total perte avec coef (experimental)</t>
  </si>
  <si>
    <t>Balance Auto</t>
  </si>
  <si>
    <t>Calcul pneu course</t>
  </si>
  <si>
    <t>Base</t>
  </si>
  <si>
    <t>datas</t>
  </si>
  <si>
    <t>t°+CT</t>
  </si>
  <si>
    <t>Calc1</t>
  </si>
  <si>
    <t>Pluie</t>
  </si>
  <si>
    <t>BASE</t>
  </si>
  <si>
    <t>Calcul base pneu (recherche manuelle en changeant la base ou automatique avec le solveur)</t>
  </si>
  <si>
    <t xml:space="preserve">Balance </t>
  </si>
  <si>
    <t>CR</t>
  </si>
  <si>
    <t>CIRCUIT</t>
  </si>
  <si>
    <t>EXTRA-TENDRE</t>
  </si>
  <si>
    <t>TEMP ARRET</t>
  </si>
  <si>
    <t>NBR TOURS</t>
  </si>
  <si>
    <t>KM/TOUR</t>
  </si>
  <si>
    <t>TENDRE</t>
  </si>
  <si>
    <t>MEDIUM</t>
  </si>
  <si>
    <t>HARD</t>
  </si>
  <si>
    <t>PLUIE</t>
  </si>
  <si>
    <t>GP + MARGE</t>
  </si>
  <si>
    <t>ARRET</t>
  </si>
  <si>
    <t>EX-TENDRE</t>
  </si>
  <si>
    <t>Sec/CT</t>
  </si>
  <si>
    <t>dur</t>
  </si>
  <si>
    <t>medium</t>
  </si>
  <si>
    <t>Meilleure strategie en MEDIUM</t>
  </si>
  <si>
    <t>Meilleure strategie en HARD</t>
  </si>
  <si>
    <t>MARGE</t>
  </si>
  <si>
    <t>XS</t>
  </si>
  <si>
    <t>S</t>
  </si>
  <si>
    <t>H</t>
  </si>
  <si>
    <t>P</t>
  </si>
  <si>
    <t>Meilleure strategie en TENDRE</t>
  </si>
  <si>
    <t>Ecart (s/Tour)</t>
  </si>
  <si>
    <t>Meilleure strategie en EX-TENDRE</t>
  </si>
  <si>
    <t>(Ne renseignez qu'un seul chrono !!!!!)</t>
  </si>
  <si>
    <t>chrono</t>
  </si>
  <si>
    <t>EXTRA-TENDRE 1 arret</t>
  </si>
  <si>
    <t>EXTRA-TENDRE 2 arret</t>
  </si>
  <si>
    <t>EXTRA-TENDRE 3 arret</t>
  </si>
  <si>
    <t>EXTRA-TENDRE 4 arret</t>
  </si>
  <si>
    <t>Extratendre</t>
  </si>
  <si>
    <t>tendre 1 arret</t>
  </si>
  <si>
    <t>tendre 2 arret</t>
  </si>
  <si>
    <t>tendre 3 arret</t>
  </si>
  <si>
    <t>tendre 4 arret</t>
  </si>
  <si>
    <t>MEDIUM 1 arret</t>
  </si>
  <si>
    <t>MEDIUM 2 arret</t>
  </si>
  <si>
    <t>MEDIUM 3 arret</t>
  </si>
  <si>
    <t>MEDIUM 4 arret</t>
  </si>
  <si>
    <t>HARD 4 arret</t>
  </si>
  <si>
    <t>HARD 1 arret</t>
  </si>
  <si>
    <t>HARD 2 arret</t>
  </si>
  <si>
    <t>HARD 3 arret</t>
  </si>
  <si>
    <t>CT MAX</t>
  </si>
  <si>
    <t xml:space="preserve">JE CHERCHE POUR TOI </t>
  </si>
  <si>
    <t>race laps</t>
  </si>
  <si>
    <t>Litres</t>
  </si>
  <si>
    <t>Track</t>
  </si>
  <si>
    <t>ktrack</t>
  </si>
  <si>
    <t>Poznań</t>
  </si>
  <si>
    <t>Passage au stand</t>
  </si>
  <si>
    <t>L/tour</t>
  </si>
  <si>
    <t>Chrono1</t>
  </si>
  <si>
    <t>chrono2</t>
  </si>
  <si>
    <t>stand</t>
  </si>
  <si>
    <t>cumul chrono</t>
  </si>
  <si>
    <t>Coef essence</t>
  </si>
  <si>
    <t>Best lap essais</t>
  </si>
  <si>
    <t>Meilleur tour essai ou estimation</t>
  </si>
  <si>
    <t>Sec</t>
  </si>
</sst>
</file>

<file path=xl/styles.xml><?xml version="1.0" encoding="utf-8"?>
<styleSheet xmlns="http://schemas.openxmlformats.org/spreadsheetml/2006/main">
  <numFmts count="30">
    <numFmt numFmtId="164" formatCode="_-* #,##0.00\ _€_-;\-* #,##0.00\ _€_-;_-* &quot;-&quot;??\ _€_-;_-@_-"/>
    <numFmt numFmtId="165" formatCode="0&quot; Tours&quot;"/>
    <numFmt numFmtId="166" formatCode="0&quot; L&quot;"/>
    <numFmt numFmtId="167" formatCode="0.0&quot; %&quot;"/>
    <numFmt numFmtId="168" formatCode="0.000"/>
    <numFmt numFmtId="169" formatCode="0.000&quot; s&quot;"/>
    <numFmt numFmtId="170" formatCode="0.0000"/>
    <numFmt numFmtId="171" formatCode="0.00000"/>
    <numFmt numFmtId="172" formatCode="0.000&quot; km&quot;"/>
    <numFmt numFmtId="173" formatCode="0.0&quot; s&quot;"/>
    <numFmt numFmtId="174" formatCode="#,##0.000"/>
    <numFmt numFmtId="175" formatCode="#,##0\ &quot;ºC&quot;"/>
    <numFmt numFmtId="176" formatCode="0.0000000"/>
    <numFmt numFmtId="177" formatCode="&quot;g = &quot;General"/>
    <numFmt numFmtId="178" formatCode="&quot;b = &quot;General"/>
    <numFmt numFmtId="179" formatCode="&quot;a = &quot;General"/>
    <numFmt numFmtId="180" formatCode="&quot;w = &quot;General"/>
    <numFmt numFmtId="181" formatCode="&quot;v = &quot;General"/>
    <numFmt numFmtId="182" formatCode="&quot;u = &quot;General"/>
    <numFmt numFmtId="183" formatCode="&quot;mx = &quot;General"/>
    <numFmt numFmtId="184" formatCode="&quot;my = &quot;General"/>
    <numFmt numFmtId="185" formatCode="0.0"/>
    <numFmt numFmtId="186" formatCode="0&quot; Tours de marge&quot;"/>
    <numFmt numFmtId="187" formatCode="0&quot; %&quot;"/>
    <numFmt numFmtId="188" formatCode="0&quot; Tours &quot;"/>
    <numFmt numFmtId="189" formatCode="#,##0.0000"/>
    <numFmt numFmtId="190" formatCode="0.000000"/>
    <numFmt numFmtId="191" formatCode="0&quot; litres&quot;"/>
    <numFmt numFmtId="192" formatCode="_(* #,##0.00_);_(* \(#,##0.00\);_(* &quot;-&quot;??_);_(@_)"/>
    <numFmt numFmtId="193" formatCode="0.000&quot; %&quot;"/>
  </numFmts>
  <fonts count="9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name val="Tahoma"/>
      <family val="2"/>
      <charset val="238"/>
    </font>
    <font>
      <sz val="8"/>
      <color theme="0"/>
      <name val="Tahoma"/>
      <family val="2"/>
      <charset val="238"/>
    </font>
    <font>
      <sz val="8"/>
      <name val="Arial"/>
      <family val="2"/>
      <charset val="1"/>
    </font>
    <font>
      <b/>
      <sz val="8"/>
      <color theme="0"/>
      <name val="Tahoma"/>
      <family val="2"/>
      <charset val="238"/>
    </font>
    <font>
      <b/>
      <sz val="8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  <charset val="1"/>
    </font>
    <font>
      <sz val="8"/>
      <color theme="0"/>
      <name val="Tahoma"/>
      <family val="2"/>
    </font>
    <font>
      <sz val="11"/>
      <color theme="0"/>
      <name val="Arial"/>
      <family val="2"/>
    </font>
    <font>
      <sz val="22"/>
      <name val="Tahoma"/>
      <family val="2"/>
      <charset val="238"/>
    </font>
    <font>
      <sz val="8"/>
      <name val="Courier New"/>
      <family val="3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sz val="8"/>
      <color theme="0"/>
      <name val="Calibri"/>
      <family val="2"/>
    </font>
    <font>
      <b/>
      <sz val="8"/>
      <color theme="0"/>
      <name val="Tahoma"/>
      <family val="2"/>
    </font>
    <font>
      <sz val="11"/>
      <color theme="0"/>
      <name val="Algerian"/>
      <family val="5"/>
    </font>
    <font>
      <sz val="18"/>
      <color theme="0"/>
      <name val="Arial"/>
      <family val="2"/>
      <charset val="1"/>
    </font>
    <font>
      <b/>
      <sz val="10"/>
      <name val="Tahoma"/>
      <family val="2"/>
    </font>
    <font>
      <sz val="12"/>
      <color theme="0"/>
      <name val="Arial"/>
      <family val="2"/>
      <charset val="1"/>
    </font>
    <font>
      <sz val="14"/>
      <color theme="0"/>
      <name val="Tahoma"/>
      <family val="2"/>
      <charset val="238"/>
    </font>
    <font>
      <sz val="10"/>
      <name val="Arial"/>
      <family val="2"/>
    </font>
    <font>
      <b/>
      <sz val="8"/>
      <name val="Arial"/>
      <family val="2"/>
      <charset val="1"/>
    </font>
    <font>
      <sz val="8"/>
      <name val="Garamond"/>
      <family val="1"/>
    </font>
    <font>
      <b/>
      <sz val="8"/>
      <name val="Garamond"/>
      <family val="1"/>
    </font>
    <font>
      <b/>
      <sz val="10"/>
      <name val="Arial"/>
      <family val="2"/>
      <charset val="1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  <scheme val="minor"/>
    </font>
    <font>
      <b/>
      <sz val="11"/>
      <color indexed="55"/>
      <name val="Calibri"/>
      <family val="2"/>
    </font>
    <font>
      <u/>
      <sz val="10"/>
      <color indexed="12"/>
      <name val="Arial"/>
      <family val="2"/>
    </font>
    <font>
      <b/>
      <sz val="10"/>
      <color indexed="9"/>
      <name val="Calibri"/>
      <family val="2"/>
    </font>
    <font>
      <b/>
      <sz val="8"/>
      <color indexed="9"/>
      <name val="Calibri"/>
      <family val="2"/>
    </font>
    <font>
      <sz val="10"/>
      <name val="Calibri"/>
      <family val="2"/>
      <scheme val="minor"/>
    </font>
    <font>
      <sz val="20"/>
      <name val="Calibri"/>
      <family val="2"/>
      <scheme val="minor"/>
    </font>
    <font>
      <sz val="7"/>
      <name val="Courier New"/>
      <family val="3"/>
    </font>
    <font>
      <sz val="14"/>
      <name val="Calibri"/>
      <family val="2"/>
      <scheme val="minor"/>
    </font>
    <font>
      <sz val="16"/>
      <name val="Courier New"/>
      <family val="3"/>
    </font>
    <font>
      <b/>
      <sz val="20"/>
      <name val="Courier New"/>
      <family val="3"/>
    </font>
    <font>
      <b/>
      <sz val="12"/>
      <name val="Courier New"/>
      <family val="3"/>
    </font>
    <font>
      <sz val="10"/>
      <name val="Courier New"/>
      <family val="3"/>
    </font>
    <font>
      <sz val="11"/>
      <name val="Calibri"/>
      <family val="2"/>
    </font>
    <font>
      <b/>
      <sz val="11"/>
      <name val="Calibri"/>
      <family val="2"/>
    </font>
    <font>
      <b/>
      <sz val="8"/>
      <name val="Tahoma"/>
      <family val="2"/>
      <charset val="238"/>
    </font>
    <font>
      <b/>
      <sz val="11"/>
      <name val="Tahoma"/>
      <family val="2"/>
      <charset val="238"/>
    </font>
    <font>
      <b/>
      <sz val="36"/>
      <color theme="0"/>
      <name val="Tahoma"/>
      <family val="2"/>
    </font>
    <font>
      <b/>
      <sz val="12"/>
      <color theme="0"/>
      <name val="Tahoma"/>
      <family val="2"/>
      <charset val="238"/>
    </font>
    <font>
      <sz val="10"/>
      <name val="Arial"/>
      <family val="2"/>
      <charset val="1"/>
    </font>
    <font>
      <sz val="10"/>
      <color theme="1"/>
      <name val="Arial"/>
      <family val="2"/>
    </font>
    <font>
      <sz val="12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8"/>
      <color theme="1"/>
      <name val="Tahoma"/>
      <family val="2"/>
    </font>
    <font>
      <b/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4"/>
      <name val="Arial"/>
      <family val="2"/>
    </font>
    <font>
      <sz val="8"/>
      <color theme="0" tint="-0.34998626667073579"/>
      <name val="Garamond"/>
      <family val="1"/>
    </font>
    <font>
      <sz val="10"/>
      <color theme="1"/>
      <name val="Arial"/>
      <family val="2"/>
      <charset val="1"/>
    </font>
    <font>
      <b/>
      <sz val="8"/>
      <color theme="0"/>
      <name val="Arial"/>
      <family val="2"/>
      <charset val="1"/>
    </font>
    <font>
      <b/>
      <sz val="22"/>
      <color theme="0"/>
      <name val="Calibri"/>
      <family val="2"/>
      <scheme val="minor"/>
    </font>
    <font>
      <b/>
      <sz val="11"/>
      <color theme="0"/>
      <name val="Tahoma"/>
      <family val="2"/>
      <charset val="238"/>
    </font>
    <font>
      <sz val="10"/>
      <color theme="0"/>
      <name val="Tahoma"/>
      <family val="2"/>
      <charset val="238"/>
    </font>
    <font>
      <b/>
      <sz val="10"/>
      <color theme="0"/>
      <name val="Arial"/>
      <family val="2"/>
    </font>
    <font>
      <b/>
      <sz val="10"/>
      <color theme="0"/>
      <name val="Tahoma"/>
      <family val="2"/>
      <charset val="238"/>
    </font>
    <font>
      <sz val="8"/>
      <color rgb="FFFF0000"/>
      <name val="Tahoma"/>
      <family val="2"/>
    </font>
    <font>
      <b/>
      <sz val="8"/>
      <color rgb="FFFF0000"/>
      <name val="Tahoma"/>
      <family val="2"/>
    </font>
    <font>
      <sz val="22"/>
      <name val="Arial"/>
      <family val="2"/>
      <charset val="1"/>
    </font>
    <font>
      <b/>
      <sz val="28"/>
      <color theme="0"/>
      <name val="Tahoma"/>
      <family val="2"/>
    </font>
    <font>
      <sz val="11"/>
      <color theme="0"/>
      <name val="Calibri"/>
      <family val="2"/>
      <scheme val="minor"/>
    </font>
    <font>
      <sz val="20"/>
      <name val="Arial"/>
      <family val="2"/>
      <charset val="1"/>
    </font>
    <font>
      <b/>
      <sz val="10"/>
      <name val="Arial"/>
      <family val="2"/>
      <charset val="238"/>
    </font>
    <font>
      <b/>
      <sz val="3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28"/>
      <color theme="0"/>
      <name val="Algerian"/>
      <family val="5"/>
    </font>
    <font>
      <sz val="18"/>
      <color theme="0"/>
      <name val="Algerian"/>
      <family val="5"/>
    </font>
    <font>
      <sz val="10"/>
      <color rgb="FF333333"/>
      <name val="Verdana"/>
      <family val="2"/>
    </font>
    <font>
      <sz val="16"/>
      <name val="Tahoma"/>
      <family val="2"/>
      <charset val="238"/>
    </font>
    <font>
      <sz val="14"/>
      <name val="Arial"/>
      <family val="2"/>
      <charset val="1"/>
    </font>
    <font>
      <sz val="18"/>
      <name val="Arial"/>
      <family val="2"/>
      <charset val="1"/>
    </font>
    <font>
      <sz val="18"/>
      <name val="Algerian"/>
      <family val="5"/>
    </font>
    <font>
      <sz val="9"/>
      <name val="Courier New"/>
      <family val="3"/>
    </font>
    <font>
      <sz val="16"/>
      <color theme="0"/>
      <name val="Tahoma"/>
      <family val="2"/>
      <charset val="238"/>
    </font>
    <font>
      <sz val="10"/>
      <color theme="1"/>
      <name val="Algerian"/>
      <family val="5"/>
    </font>
    <font>
      <b/>
      <sz val="9"/>
      <color theme="1"/>
      <name val="Calibri"/>
      <family val="2"/>
      <scheme val="minor"/>
    </font>
    <font>
      <sz val="22"/>
      <color theme="0"/>
      <name val="Algerian"/>
      <family val="5"/>
    </font>
    <font>
      <sz val="20"/>
      <color theme="0"/>
      <name val="Algerian"/>
      <family val="5"/>
    </font>
    <font>
      <sz val="36"/>
      <name val="Algerian"/>
      <family val="5"/>
    </font>
    <font>
      <sz val="10"/>
      <color theme="0"/>
      <name val="Algerian"/>
      <family val="5"/>
    </font>
    <font>
      <sz val="36"/>
      <color theme="0"/>
      <name val="Algerian"/>
      <family val="5"/>
    </font>
    <font>
      <sz val="26"/>
      <color theme="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5" tint="0.59996337778862885"/>
        <bgColor theme="5" tint="0.59996337778862885"/>
      </patternFill>
    </fill>
    <fill>
      <patternFill patternType="solid">
        <fgColor rgb="FF91050F"/>
        <bgColor theme="5" tint="0.59996337778862885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rgb="FFFFFFCC"/>
      </patternFill>
    </fill>
    <fill>
      <patternFill patternType="solid">
        <fgColor rgb="FFC00000"/>
        <bgColor rgb="FF83CAFF"/>
      </patternFill>
    </fill>
    <fill>
      <patternFill patternType="solid">
        <fgColor theme="1"/>
        <bgColor theme="5" tint="0.59996337778862885"/>
      </patternFill>
    </fill>
    <fill>
      <patternFill patternType="solid">
        <fgColor theme="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91050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rgb="FFFFFFCC"/>
      </patternFill>
    </fill>
    <fill>
      <patternFill patternType="solid">
        <fgColor rgb="FFCCCCFF"/>
        <bgColor rgb="FFCCCCCC"/>
      </patternFill>
    </fill>
    <fill>
      <patternFill patternType="solid">
        <fgColor rgb="FF91050F"/>
        <bgColor rgb="FFCCCC00"/>
      </patternFill>
    </fill>
    <fill>
      <patternFill patternType="solid">
        <fgColor rgb="FF99CCFF"/>
        <bgColor rgb="FF83CAFF"/>
      </patternFill>
    </fill>
    <fill>
      <patternFill patternType="solid">
        <fgColor theme="1"/>
        <bgColor rgb="FFFFFFCC"/>
      </patternFill>
    </fill>
    <fill>
      <patternFill patternType="solid">
        <fgColor rgb="FFC00000"/>
        <bgColor theme="5" tint="0.59996337778862885"/>
      </patternFill>
    </fill>
    <fill>
      <patternFill patternType="solid">
        <fgColor theme="1"/>
        <bgColor theme="0"/>
      </patternFill>
    </fill>
    <fill>
      <patternFill patternType="solid">
        <fgColor rgb="FF91050F"/>
        <bgColor rgb="FF83CAFF"/>
      </patternFill>
    </fill>
    <fill>
      <patternFill patternType="solid">
        <fgColor theme="2" tint="-0.749992370372631"/>
        <bgColor theme="5" tint="0.59996337778862885"/>
      </patternFill>
    </fill>
    <fill>
      <patternFill patternType="solid">
        <fgColor rgb="FFC0C0C0"/>
        <bgColor rgb="FFCCCCCC"/>
      </patternFill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rgb="FF83CAFF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4.9989318521683403E-2"/>
        <bgColor theme="5" tint="0.59996337778862885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96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/>
      <diagonal/>
    </border>
    <border>
      <left/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tt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55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thin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 style="hair">
        <color indexed="64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auto="1"/>
      </left>
      <right/>
      <top/>
      <bottom style="dotted">
        <color indexed="64"/>
      </bottom>
      <diagonal/>
    </border>
    <border>
      <left/>
      <right style="hair">
        <color auto="1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</borders>
  <cellStyleXfs count="17">
    <xf numFmtId="0" fontId="0" fillId="0" borderId="0"/>
    <xf numFmtId="164" fontId="1" fillId="0" borderId="0" applyFont="0" applyFill="0" applyBorder="0" applyAlignment="0" applyProtection="0"/>
    <xf numFmtId="0" fontId="3" fillId="2" borderId="2" applyNumberFormat="0">
      <alignment horizontal="center" vertical="center"/>
    </xf>
    <xf numFmtId="0" fontId="5" fillId="4" borderId="2" applyNumberFormat="0">
      <alignment horizontal="center"/>
    </xf>
    <xf numFmtId="0" fontId="3" fillId="5" borderId="2" applyNumberFormat="0">
      <alignment horizontal="center"/>
    </xf>
    <xf numFmtId="0" fontId="6" fillId="6" borderId="2" applyNumberFormat="0">
      <alignment horizontal="center"/>
    </xf>
    <xf numFmtId="2" fontId="5" fillId="9" borderId="2">
      <alignment horizontal="center"/>
    </xf>
    <xf numFmtId="0" fontId="13" fillId="0" borderId="0"/>
    <xf numFmtId="0" fontId="13" fillId="0" borderId="0"/>
    <xf numFmtId="0" fontId="13" fillId="0" borderId="0"/>
    <xf numFmtId="0" fontId="1" fillId="0" borderId="0"/>
    <xf numFmtId="0" fontId="23" fillId="0" borderId="0"/>
    <xf numFmtId="0" fontId="23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23" fillId="0" borderId="0"/>
    <xf numFmtId="192" fontId="1" fillId="0" borderId="0" applyFont="0" applyFill="0" applyBorder="0" applyAlignment="0" applyProtection="0"/>
    <xf numFmtId="0" fontId="1" fillId="0" borderId="0"/>
  </cellStyleXfs>
  <cellXfs count="616">
    <xf numFmtId="0" fontId="0" fillId="0" borderId="0" xfId="0"/>
    <xf numFmtId="0" fontId="0" fillId="0" borderId="0" xfId="0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165" fontId="2" fillId="0" borderId="2" xfId="0" applyNumberFormat="1" applyFont="1" applyFill="1" applyBorder="1" applyAlignment="1" applyProtection="1">
      <alignment horizontal="center" vertical="center"/>
      <protection hidden="1"/>
    </xf>
    <xf numFmtId="166" fontId="5" fillId="4" borderId="2" xfId="3" applyNumberFormat="1" applyBorder="1" applyAlignment="1" applyProtection="1">
      <alignment horizontal="center" vertical="center"/>
      <protection hidden="1"/>
    </xf>
    <xf numFmtId="166" fontId="5" fillId="4" borderId="2" xfId="3" applyNumberFormat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167" fontId="5" fillId="4" borderId="2" xfId="3" applyNumberFormat="1" applyBorder="1" applyAlignment="1" applyProtection="1">
      <alignment horizontal="center"/>
      <protection hidden="1"/>
    </xf>
    <xf numFmtId="165" fontId="5" fillId="4" borderId="2" xfId="3" applyNumberFormat="1" applyBorder="1" applyAlignment="1" applyProtection="1">
      <alignment horizontal="center" vertical="center"/>
      <protection hidden="1"/>
    </xf>
    <xf numFmtId="2" fontId="0" fillId="0" borderId="0" xfId="0" applyNumberForma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3" xfId="0" applyBorder="1" applyProtection="1">
      <protection hidden="1"/>
    </xf>
    <xf numFmtId="2" fontId="5" fillId="4" borderId="2" xfId="3" applyNumberFormat="1" applyBorder="1" applyAlignment="1" applyProtection="1">
      <alignment horizontal="center"/>
      <protection hidden="1"/>
    </xf>
    <xf numFmtId="168" fontId="5" fillId="4" borderId="2" xfId="3" applyNumberFormat="1" applyBorder="1" applyAlignment="1" applyProtection="1">
      <alignment horizontal="center"/>
      <protection hidden="1"/>
    </xf>
    <xf numFmtId="1" fontId="5" fillId="4" borderId="2" xfId="3" applyNumberFormat="1" applyBorder="1" applyProtection="1">
      <alignment horizontal="center"/>
      <protection hidden="1"/>
    </xf>
    <xf numFmtId="0" fontId="4" fillId="3" borderId="2" xfId="2" applyFont="1" applyFill="1" applyBorder="1" applyProtection="1">
      <alignment horizontal="center" vertical="center"/>
      <protection hidden="1"/>
    </xf>
    <xf numFmtId="167" fontId="5" fillId="4" borderId="2" xfId="3" applyNumberFormat="1" applyBorder="1" applyAlignment="1" applyProtection="1">
      <alignment horizontal="center" vertical="center" wrapText="1" shrinkToFit="1"/>
      <protection hidden="1"/>
    </xf>
    <xf numFmtId="168" fontId="0" fillId="0" borderId="0" xfId="0" applyNumberFormat="1" applyProtection="1">
      <protection hidden="1"/>
    </xf>
    <xf numFmtId="0" fontId="4" fillId="3" borderId="8" xfId="2" applyFont="1" applyFill="1" applyBorder="1" applyProtection="1">
      <alignment horizontal="center" vertical="center"/>
      <protection hidden="1"/>
    </xf>
    <xf numFmtId="0" fontId="5" fillId="4" borderId="2" xfId="3" applyBorder="1" applyAlignment="1" applyProtection="1">
      <alignment horizontal="center" vertical="center"/>
      <protection hidden="1"/>
    </xf>
    <xf numFmtId="0" fontId="8" fillId="7" borderId="0" xfId="2" applyFont="1" applyFill="1" applyBorder="1" applyAlignment="1" applyProtection="1">
      <alignment horizontal="center" vertical="center"/>
      <protection hidden="1"/>
    </xf>
    <xf numFmtId="0" fontId="0" fillId="0" borderId="5" xfId="0" applyBorder="1" applyProtection="1">
      <protection hidden="1"/>
    </xf>
    <xf numFmtId="0" fontId="9" fillId="8" borderId="3" xfId="0" applyFont="1" applyFill="1" applyBorder="1" applyAlignment="1" applyProtection="1">
      <alignment horizontal="center"/>
      <protection hidden="1"/>
    </xf>
    <xf numFmtId="0" fontId="0" fillId="0" borderId="14" xfId="0" applyBorder="1" applyProtection="1">
      <protection hidden="1"/>
    </xf>
    <xf numFmtId="2" fontId="5" fillId="9" borderId="2" xfId="6" applyProtection="1">
      <alignment horizontal="center"/>
      <protection hidden="1"/>
    </xf>
    <xf numFmtId="1" fontId="5" fillId="4" borderId="12" xfId="3" applyNumberFormat="1" applyBorder="1" applyProtection="1">
      <alignment horizontal="center"/>
      <protection hidden="1"/>
    </xf>
    <xf numFmtId="0" fontId="0" fillId="0" borderId="0" xfId="0" applyBorder="1" applyAlignment="1" applyProtection="1">
      <alignment vertical="center"/>
      <protection hidden="1"/>
    </xf>
    <xf numFmtId="2" fontId="5" fillId="4" borderId="2" xfId="3" applyNumberFormat="1" applyBorder="1" applyProtection="1">
      <alignment horizont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4" fillId="3" borderId="2" xfId="2" applyFont="1" applyFill="1" applyProtection="1">
      <alignment horizontal="center" vertical="center"/>
      <protection hidden="1"/>
    </xf>
    <xf numFmtId="170" fontId="19" fillId="0" borderId="0" xfId="0" applyNumberFormat="1" applyFont="1" applyFill="1" applyBorder="1" applyAlignment="1" applyProtection="1">
      <alignment vertical="center"/>
      <protection hidden="1"/>
    </xf>
    <xf numFmtId="0" fontId="6" fillId="6" borderId="18" xfId="5" applyBorder="1" applyAlignment="1" applyProtection="1">
      <alignment horizontal="center" vertical="center"/>
      <protection hidden="1"/>
    </xf>
    <xf numFmtId="171" fontId="5" fillId="4" borderId="2" xfId="3" applyNumberFormat="1" applyProtection="1">
      <alignment horizontal="center"/>
      <protection hidden="1"/>
    </xf>
    <xf numFmtId="0" fontId="4" fillId="3" borderId="13" xfId="2" applyFont="1" applyFill="1" applyBorder="1" applyAlignment="1" applyProtection="1">
      <alignment horizontal="center" vertical="center"/>
      <protection hidden="1"/>
    </xf>
    <xf numFmtId="0" fontId="10" fillId="3" borderId="2" xfId="2" applyFont="1" applyFill="1" applyBorder="1" applyProtection="1">
      <alignment horizontal="center" vertical="center"/>
      <protection hidden="1"/>
    </xf>
    <xf numFmtId="0" fontId="10" fillId="3" borderId="4" xfId="2" applyFont="1" applyFill="1" applyBorder="1" applyProtection="1">
      <alignment horizontal="center" vertical="center"/>
      <protection hidden="1"/>
    </xf>
    <xf numFmtId="0" fontId="4" fillId="3" borderId="16" xfId="2" applyFont="1" applyFill="1" applyBorder="1" applyProtection="1">
      <alignment horizontal="center" vertical="center"/>
      <protection hidden="1"/>
    </xf>
    <xf numFmtId="0" fontId="4" fillId="0" borderId="7" xfId="2" applyFont="1" applyFill="1" applyBorder="1" applyProtection="1">
      <alignment horizontal="center" vertical="center"/>
      <protection hidden="1"/>
    </xf>
    <xf numFmtId="0" fontId="6" fillId="6" borderId="2" xfId="5" applyAlignment="1" applyProtection="1">
      <alignment horizontal="center"/>
      <protection hidden="1"/>
    </xf>
    <xf numFmtId="0" fontId="28" fillId="0" borderId="0" xfId="7" applyFont="1" applyFill="1" applyBorder="1" applyProtection="1">
      <protection hidden="1"/>
    </xf>
    <xf numFmtId="0" fontId="28" fillId="0" borderId="0" xfId="7" applyNumberFormat="1" applyFont="1" applyFill="1" applyBorder="1" applyProtection="1">
      <protection hidden="1"/>
    </xf>
    <xf numFmtId="168" fontId="28" fillId="0" borderId="0" xfId="7" applyNumberFormat="1" applyFont="1" applyFill="1" applyBorder="1" applyProtection="1">
      <protection hidden="1"/>
    </xf>
    <xf numFmtId="0" fontId="29" fillId="0" borderId="0" xfId="7" applyFont="1" applyFill="1" applyAlignment="1" applyProtection="1">
      <alignment vertical="center"/>
      <protection hidden="1"/>
    </xf>
    <xf numFmtId="0" fontId="30" fillId="0" borderId="0" xfId="7" applyNumberFormat="1" applyFont="1" applyFill="1" applyBorder="1" applyAlignment="1" applyProtection="1">
      <alignment horizontal="center"/>
      <protection hidden="1"/>
    </xf>
    <xf numFmtId="1" fontId="14" fillId="0" borderId="16" xfId="7" applyNumberFormat="1" applyFont="1" applyFill="1" applyBorder="1" applyAlignment="1" applyProtection="1">
      <alignment horizontal="center" vertical="center"/>
      <protection hidden="1"/>
    </xf>
    <xf numFmtId="0" fontId="29" fillId="0" borderId="0" xfId="7" applyFont="1" applyFill="1" applyBorder="1" applyAlignment="1" applyProtection="1">
      <alignment vertical="center"/>
      <protection hidden="1"/>
    </xf>
    <xf numFmtId="1" fontId="14" fillId="0" borderId="0" xfId="7" applyNumberFormat="1" applyFont="1" applyFill="1" applyBorder="1" applyAlignment="1" applyProtection="1">
      <alignment horizontal="center" vertical="center"/>
      <protection hidden="1"/>
    </xf>
    <xf numFmtId="0" fontId="29" fillId="0" borderId="0" xfId="7" applyFont="1" applyFill="1" applyAlignment="1" applyProtection="1">
      <alignment horizontal="center" vertical="center"/>
      <protection hidden="1"/>
    </xf>
    <xf numFmtId="0" fontId="29" fillId="0" borderId="0" xfId="7" applyFont="1" applyFill="1" applyBorder="1" applyAlignment="1" applyProtection="1">
      <alignment horizontal="center" vertical="center"/>
      <protection hidden="1"/>
    </xf>
    <xf numFmtId="177" fontId="29" fillId="0" borderId="0" xfId="7" applyNumberFormat="1" applyFont="1" applyFill="1" applyBorder="1" applyProtection="1">
      <protection hidden="1"/>
    </xf>
    <xf numFmtId="0" fontId="16" fillId="10" borderId="16" xfId="7" applyFont="1" applyFill="1" applyBorder="1" applyAlignment="1" applyProtection="1">
      <alignment horizontal="center" vertical="center"/>
      <protection hidden="1"/>
    </xf>
    <xf numFmtId="178" fontId="29" fillId="0" borderId="0" xfId="7" applyNumberFormat="1" applyFont="1" applyFill="1" applyBorder="1" applyProtection="1">
      <protection hidden="1"/>
    </xf>
    <xf numFmtId="179" fontId="29" fillId="0" borderId="0" xfId="7" applyNumberFormat="1" applyFont="1" applyFill="1" applyBorder="1" applyProtection="1">
      <protection hidden="1"/>
    </xf>
    <xf numFmtId="1" fontId="29" fillId="0" borderId="0" xfId="7" applyNumberFormat="1" applyFont="1" applyFill="1" applyBorder="1" applyAlignment="1" applyProtection="1">
      <alignment horizontal="center" vertical="center"/>
      <protection hidden="1"/>
    </xf>
    <xf numFmtId="180" fontId="29" fillId="0" borderId="0" xfId="7" applyNumberFormat="1" applyFont="1" applyFill="1" applyBorder="1" applyProtection="1">
      <protection hidden="1"/>
    </xf>
    <xf numFmtId="181" fontId="29" fillId="0" borderId="0" xfId="7" applyNumberFormat="1" applyFont="1" applyFill="1" applyBorder="1" applyProtection="1">
      <protection hidden="1"/>
    </xf>
    <xf numFmtId="182" fontId="29" fillId="0" borderId="0" xfId="7" applyNumberFormat="1" applyFont="1" applyFill="1" applyBorder="1" applyProtection="1">
      <protection hidden="1"/>
    </xf>
    <xf numFmtId="1" fontId="28" fillId="0" borderId="0" xfId="7" applyNumberFormat="1" applyFont="1" applyFill="1" applyBorder="1" applyProtection="1">
      <protection hidden="1"/>
    </xf>
    <xf numFmtId="183" fontId="29" fillId="0" borderId="0" xfId="7" applyNumberFormat="1" applyFont="1" applyFill="1" applyBorder="1" applyProtection="1">
      <protection hidden="1"/>
    </xf>
    <xf numFmtId="184" fontId="29" fillId="0" borderId="0" xfId="7" applyNumberFormat="1" applyFont="1" applyFill="1" applyBorder="1" applyProtection="1">
      <protection hidden="1"/>
    </xf>
    <xf numFmtId="0" fontId="28" fillId="0" borderId="0" xfId="7" applyNumberFormat="1" applyFont="1" applyFill="1" applyBorder="1" applyAlignment="1" applyProtection="1">
      <alignment horizontal="center"/>
      <protection hidden="1"/>
    </xf>
    <xf numFmtId="168" fontId="29" fillId="0" borderId="0" xfId="7" applyNumberFormat="1" applyFont="1" applyFill="1" applyBorder="1" applyAlignment="1" applyProtection="1">
      <alignment horizontal="center"/>
      <protection hidden="1"/>
    </xf>
    <xf numFmtId="0" fontId="29" fillId="0" borderId="0" xfId="7" applyFont="1" applyFill="1" applyBorder="1" applyAlignment="1" applyProtection="1">
      <alignment horizontal="center"/>
      <protection hidden="1"/>
    </xf>
    <xf numFmtId="0" fontId="17" fillId="3" borderId="2" xfId="2" applyFont="1" applyFill="1" applyAlignment="1" applyProtection="1">
      <alignment horizontal="center" vertical="center"/>
      <protection hidden="1"/>
    </xf>
    <xf numFmtId="0" fontId="24" fillId="0" borderId="0" xfId="0" applyFont="1" applyFill="1" applyProtection="1">
      <protection hidden="1"/>
    </xf>
    <xf numFmtId="0" fontId="27" fillId="0" borderId="0" xfId="0" applyFont="1" applyFill="1" applyProtection="1">
      <protection hidden="1"/>
    </xf>
    <xf numFmtId="0" fontId="46" fillId="0" borderId="2" xfId="5" applyFont="1" applyFill="1" applyAlignment="1" applyProtection="1">
      <alignment horizontal="center"/>
      <protection hidden="1"/>
    </xf>
    <xf numFmtId="170" fontId="46" fillId="0" borderId="2" xfId="5" applyNumberFormat="1" applyFont="1" applyFill="1" applyAlignment="1" applyProtection="1">
      <alignment horizontal="center"/>
      <protection hidden="1"/>
    </xf>
    <xf numFmtId="0" fontId="46" fillId="0" borderId="2" xfId="5" applyFont="1" applyFill="1" applyProtection="1">
      <alignment horizontal="center"/>
      <protection hidden="1"/>
    </xf>
    <xf numFmtId="0" fontId="24" fillId="0" borderId="2" xfId="0" applyFont="1" applyFill="1" applyBorder="1" applyAlignment="1" applyProtection="1">
      <alignment horizontal="center"/>
      <protection hidden="1"/>
    </xf>
    <xf numFmtId="168" fontId="24" fillId="0" borderId="2" xfId="0" applyNumberFormat="1" applyFont="1" applyFill="1" applyBorder="1" applyAlignment="1" applyProtection="1">
      <alignment horizontal="center"/>
      <protection hidden="1"/>
    </xf>
    <xf numFmtId="185" fontId="24" fillId="0" borderId="2" xfId="0" applyNumberFormat="1" applyFont="1" applyFill="1" applyBorder="1" applyAlignment="1" applyProtection="1">
      <alignment horizontal="center"/>
      <protection hidden="1"/>
    </xf>
    <xf numFmtId="2" fontId="24" fillId="0" borderId="2" xfId="0" applyNumberFormat="1" applyFont="1" applyFill="1" applyBorder="1" applyAlignment="1" applyProtection="1">
      <alignment horizontal="center"/>
      <protection hidden="1"/>
    </xf>
    <xf numFmtId="168" fontId="3" fillId="0" borderId="2" xfId="2" applyNumberFormat="1" applyFont="1" applyFill="1" applyProtection="1">
      <alignment horizontal="center" vertical="center"/>
      <protection hidden="1"/>
    </xf>
    <xf numFmtId="176" fontId="5" fillId="0" borderId="2" xfId="3" applyNumberFormat="1" applyFont="1" applyFill="1" applyProtection="1">
      <alignment horizontal="center"/>
      <protection hidden="1"/>
    </xf>
    <xf numFmtId="0" fontId="7" fillId="0" borderId="2" xfId="2" applyFont="1" applyFill="1" applyProtection="1">
      <alignment horizontal="center" vertical="center"/>
      <protection hidden="1"/>
    </xf>
    <xf numFmtId="185" fontId="31" fillId="0" borderId="2" xfId="0" applyNumberFormat="1" applyFont="1" applyFill="1" applyBorder="1" applyAlignment="1" applyProtection="1">
      <alignment horizontal="center"/>
      <protection hidden="1"/>
    </xf>
    <xf numFmtId="0" fontId="31" fillId="0" borderId="2" xfId="0" applyFont="1" applyFill="1" applyBorder="1" applyAlignment="1" applyProtection="1">
      <alignment horizontal="center"/>
      <protection hidden="1"/>
    </xf>
    <xf numFmtId="168" fontId="31" fillId="0" borderId="2" xfId="0" applyNumberFormat="1" applyFont="1" applyFill="1" applyBorder="1" applyAlignment="1" applyProtection="1">
      <alignment horizontal="center"/>
      <protection hidden="1"/>
    </xf>
    <xf numFmtId="2" fontId="31" fillId="0" borderId="2" xfId="0" applyNumberFormat="1" applyFont="1" applyFill="1" applyBorder="1" applyAlignment="1" applyProtection="1">
      <alignment horizontal="center"/>
      <protection hidden="1"/>
    </xf>
    <xf numFmtId="0" fontId="31" fillId="0" borderId="0" xfId="0" applyFont="1" applyFill="1" applyProtection="1">
      <protection hidden="1"/>
    </xf>
    <xf numFmtId="0" fontId="31" fillId="0" borderId="0" xfId="0" applyFont="1" applyFill="1" applyAlignment="1" applyProtection="1">
      <alignment horizontal="center"/>
      <protection hidden="1"/>
    </xf>
    <xf numFmtId="170" fontId="5" fillId="0" borderId="2" xfId="6" applyNumberFormat="1" applyFont="1" applyFill="1" applyAlignment="1" applyProtection="1">
      <alignment horizontal="center"/>
      <protection hidden="1"/>
    </xf>
    <xf numFmtId="2" fontId="5" fillId="0" borderId="2" xfId="6" applyFont="1" applyFill="1" applyAlignment="1" applyProtection="1">
      <alignment horizontal="center"/>
      <protection hidden="1"/>
    </xf>
    <xf numFmtId="170" fontId="31" fillId="0" borderId="0" xfId="0" applyNumberFormat="1" applyFont="1" applyFill="1" applyAlignment="1" applyProtection="1">
      <alignment horizontal="center"/>
      <protection hidden="1"/>
    </xf>
    <xf numFmtId="2" fontId="5" fillId="0" borderId="2" xfId="3" applyNumberFormat="1" applyFont="1" applyFill="1" applyAlignment="1" applyProtection="1">
      <alignment horizontal="center"/>
      <protection hidden="1"/>
    </xf>
    <xf numFmtId="0" fontId="31" fillId="0" borderId="27" xfId="0" applyFont="1" applyFill="1" applyBorder="1" applyAlignment="1" applyProtection="1">
      <alignment horizontal="center"/>
      <protection hidden="1"/>
    </xf>
    <xf numFmtId="0" fontId="31" fillId="0" borderId="26" xfId="0" applyFont="1" applyFill="1" applyBorder="1" applyAlignment="1" applyProtection="1">
      <alignment horizontal="center"/>
      <protection hidden="1"/>
    </xf>
    <xf numFmtId="0" fontId="31" fillId="0" borderId="25" xfId="0" applyFont="1" applyFill="1" applyBorder="1" applyAlignment="1" applyProtection="1">
      <alignment horizontal="center"/>
      <protection hidden="1"/>
    </xf>
    <xf numFmtId="0" fontId="49" fillId="17" borderId="14" xfId="5" applyFont="1" applyFill="1" applyBorder="1" applyAlignment="1" applyProtection="1">
      <alignment horizontal="center" vertical="center"/>
      <protection hidden="1"/>
    </xf>
    <xf numFmtId="1" fontId="50" fillId="4" borderId="2" xfId="3" applyNumberFormat="1" applyFont="1" applyBorder="1" applyProtection="1">
      <alignment horizontal="center"/>
      <protection hidden="1"/>
    </xf>
    <xf numFmtId="0" fontId="3" fillId="0" borderId="2" xfId="2" applyFont="1" applyFill="1" applyAlignment="1" applyProtection="1">
      <alignment horizontal="center" vertical="center"/>
      <protection hidden="1"/>
    </xf>
    <xf numFmtId="0" fontId="0" fillId="8" borderId="0" xfId="0" applyFont="1" applyFill="1" applyProtection="1">
      <protection hidden="1"/>
    </xf>
    <xf numFmtId="0" fontId="54" fillId="8" borderId="2" xfId="2" applyFont="1" applyFill="1" applyProtection="1">
      <alignment horizontal="center" vertical="center"/>
      <protection hidden="1"/>
    </xf>
    <xf numFmtId="0" fontId="54" fillId="8" borderId="0" xfId="2" applyFont="1" applyFill="1" applyBorder="1" applyProtection="1">
      <alignment horizontal="center" vertical="center"/>
      <protection hidden="1"/>
    </xf>
    <xf numFmtId="0" fontId="0" fillId="8" borderId="0" xfId="0" applyFont="1" applyFill="1" applyBorder="1" applyProtection="1">
      <protection hidden="1"/>
    </xf>
    <xf numFmtId="0" fontId="31" fillId="0" borderId="0" xfId="0" applyFont="1" applyFill="1" applyAlignment="1" applyProtection="1">
      <alignment horizontal="center" vertical="center"/>
      <protection hidden="1"/>
    </xf>
    <xf numFmtId="168" fontId="5" fillId="0" borderId="2" xfId="6" applyNumberFormat="1" applyFont="1" applyFill="1" applyProtection="1">
      <alignment horizontal="center"/>
      <protection hidden="1"/>
    </xf>
    <xf numFmtId="0" fontId="36" fillId="0" borderId="0" xfId="0" applyFont="1" applyFill="1" applyBorder="1" applyAlignment="1" applyProtection="1">
      <alignment horizontal="center" vertical="center"/>
      <protection hidden="1"/>
    </xf>
    <xf numFmtId="0" fontId="38" fillId="0" borderId="16" xfId="8" applyFont="1" applyFill="1" applyBorder="1" applyAlignment="1" applyProtection="1">
      <alignment horizontal="center" vertical="center" wrapText="1"/>
      <protection hidden="1"/>
    </xf>
    <xf numFmtId="1" fontId="39" fillId="0" borderId="16" xfId="0" applyNumberFormat="1" applyFont="1" applyFill="1" applyBorder="1" applyAlignment="1" applyProtection="1">
      <alignment horizontal="center" vertical="center"/>
      <protection hidden="1"/>
    </xf>
    <xf numFmtId="0" fontId="31" fillId="0" borderId="16" xfId="0" applyFont="1" applyFill="1" applyBorder="1" applyAlignment="1" applyProtection="1">
      <alignment horizontal="center" vertical="center"/>
      <protection hidden="1"/>
    </xf>
    <xf numFmtId="1" fontId="31" fillId="0" borderId="16" xfId="0" applyNumberFormat="1" applyFont="1" applyFill="1" applyBorder="1" applyAlignment="1" applyProtection="1">
      <alignment horizontal="center" vertical="center"/>
      <protection hidden="1"/>
    </xf>
    <xf numFmtId="0" fontId="36" fillId="0" borderId="16" xfId="0" applyFont="1" applyFill="1" applyBorder="1" applyAlignment="1" applyProtection="1">
      <alignment horizontal="center" vertical="center"/>
      <protection hidden="1"/>
    </xf>
    <xf numFmtId="0" fontId="13" fillId="0" borderId="0" xfId="8" applyFont="1" applyFill="1" applyBorder="1" applyProtection="1">
      <protection hidden="1"/>
    </xf>
    <xf numFmtId="0" fontId="41" fillId="0" borderId="0" xfId="8" applyFont="1" applyFill="1" applyBorder="1" applyAlignment="1" applyProtection="1">
      <alignment vertical="center" wrapText="1"/>
      <protection hidden="1"/>
    </xf>
    <xf numFmtId="1" fontId="42" fillId="0" borderId="0" xfId="8" applyNumberFormat="1" applyFont="1" applyFill="1" applyBorder="1" applyAlignment="1" applyProtection="1">
      <alignment vertical="center" wrapText="1"/>
      <protection hidden="1"/>
    </xf>
    <xf numFmtId="0" fontId="31" fillId="0" borderId="0" xfId="10" applyFont="1" applyFill="1" applyBorder="1" applyAlignment="1" applyProtection="1">
      <alignment horizontal="center" vertical="center"/>
      <protection hidden="1"/>
    </xf>
    <xf numFmtId="1" fontId="43" fillId="0" borderId="0" xfId="8" applyNumberFormat="1" applyFont="1" applyFill="1" applyBorder="1" applyAlignment="1" applyProtection="1">
      <alignment horizontal="center" vertical="center"/>
      <protection hidden="1"/>
    </xf>
    <xf numFmtId="1" fontId="44" fillId="0" borderId="0" xfId="9" applyNumberFormat="1" applyFont="1" applyFill="1" applyBorder="1" applyAlignment="1" applyProtection="1">
      <alignment horizontal="center" vertical="center"/>
      <protection hidden="1"/>
    </xf>
    <xf numFmtId="1" fontId="45" fillId="0" borderId="0" xfId="9" applyNumberFormat="1" applyFont="1" applyFill="1" applyBorder="1" applyAlignment="1" applyProtection="1">
      <alignment horizontal="center" vertical="center"/>
      <protection hidden="1"/>
    </xf>
    <xf numFmtId="0" fontId="47" fillId="0" borderId="2" xfId="5" applyFont="1" applyFill="1" applyAlignment="1" applyProtection="1">
      <protection hidden="1"/>
    </xf>
    <xf numFmtId="0" fontId="31" fillId="0" borderId="37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center"/>
      <protection hidden="1"/>
    </xf>
    <xf numFmtId="0" fontId="31" fillId="0" borderId="38" xfId="0" applyFont="1" applyFill="1" applyBorder="1" applyAlignment="1" applyProtection="1">
      <alignment horizontal="center"/>
      <protection hidden="1"/>
    </xf>
    <xf numFmtId="2" fontId="5" fillId="9" borderId="2" xfId="6" applyBorder="1" applyAlignment="1" applyProtection="1">
      <alignment horizontal="center"/>
      <protection hidden="1"/>
    </xf>
    <xf numFmtId="2" fontId="5" fillId="9" borderId="40" xfId="6" applyBorder="1" applyAlignment="1" applyProtection="1">
      <alignment horizontal="center"/>
      <protection hidden="1"/>
    </xf>
    <xf numFmtId="2" fontId="5" fillId="9" borderId="42" xfId="6" applyBorder="1" applyAlignment="1" applyProtection="1">
      <alignment horizontal="center"/>
      <protection hidden="1"/>
    </xf>
    <xf numFmtId="2" fontId="5" fillId="9" borderId="43" xfId="6" applyBorder="1" applyAlignment="1" applyProtection="1">
      <alignment horizont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167" fontId="3" fillId="18" borderId="2" xfId="4" applyNumberFormat="1" applyFill="1" applyBorder="1" applyAlignment="1" applyProtection="1">
      <alignment horizontal="center" vertical="center"/>
      <protection hidden="1"/>
    </xf>
    <xf numFmtId="166" fontId="3" fillId="18" borderId="2" xfId="4" applyNumberFormat="1" applyFill="1" applyBorder="1" applyAlignment="1" applyProtection="1">
      <alignment horizontal="center" vertical="center"/>
      <protection hidden="1"/>
    </xf>
    <xf numFmtId="186" fontId="0" fillId="0" borderId="19" xfId="0" applyNumberFormat="1" applyFill="1" applyBorder="1" applyAlignment="1" applyProtection="1">
      <protection hidden="1"/>
    </xf>
    <xf numFmtId="189" fontId="58" fillId="0" borderId="48" xfId="0" applyNumberFormat="1" applyFont="1" applyFill="1" applyBorder="1" applyProtection="1">
      <protection hidden="1"/>
    </xf>
    <xf numFmtId="3" fontId="58" fillId="0" borderId="49" xfId="0" applyNumberFormat="1" applyFont="1" applyFill="1" applyBorder="1" applyProtection="1">
      <protection hidden="1"/>
    </xf>
    <xf numFmtId="189" fontId="58" fillId="0" borderId="50" xfId="0" applyNumberFormat="1" applyFont="1" applyFill="1" applyBorder="1" applyProtection="1">
      <protection hidden="1"/>
    </xf>
    <xf numFmtId="189" fontId="58" fillId="0" borderId="51" xfId="0" applyNumberFormat="1" applyFont="1" applyFill="1" applyBorder="1" applyProtection="1">
      <protection hidden="1"/>
    </xf>
    <xf numFmtId="3" fontId="58" fillId="0" borderId="52" xfId="0" applyNumberFormat="1" applyFont="1" applyFill="1" applyBorder="1" applyProtection="1">
      <protection hidden="1"/>
    </xf>
    <xf numFmtId="0" fontId="0" fillId="0" borderId="54" xfId="0" applyBorder="1" applyAlignment="1" applyProtection="1">
      <alignment vertical="center"/>
      <protection hidden="1"/>
    </xf>
    <xf numFmtId="0" fontId="0" fillId="0" borderId="5" xfId="0" applyFill="1" applyBorder="1" applyAlignment="1" applyProtection="1">
      <alignment vertical="center"/>
      <protection hidden="1"/>
    </xf>
    <xf numFmtId="171" fontId="0" fillId="0" borderId="0" xfId="0" applyNumberFormat="1" applyProtection="1">
      <protection hidden="1"/>
    </xf>
    <xf numFmtId="0" fontId="0" fillId="14" borderId="0" xfId="0" applyFill="1" applyProtection="1">
      <protection hidden="1"/>
    </xf>
    <xf numFmtId="0" fontId="59" fillId="0" borderId="0" xfId="0" applyFont="1" applyProtection="1">
      <protection hidden="1"/>
    </xf>
    <xf numFmtId="0" fontId="0" fillId="19" borderId="2" xfId="0" applyFill="1" applyBorder="1" applyAlignment="1" applyProtection="1">
      <alignment horizontal="center"/>
      <protection hidden="1"/>
    </xf>
    <xf numFmtId="2" fontId="5" fillId="9" borderId="2" xfId="6" applyNumberFormat="1" applyProtection="1">
      <alignment horizont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185" fontId="0" fillId="19" borderId="2" xfId="0" applyNumberFormat="1" applyFill="1" applyBorder="1" applyAlignment="1" applyProtection="1">
      <alignment horizontal="center"/>
      <protection hidden="1"/>
    </xf>
    <xf numFmtId="2" fontId="0" fillId="19" borderId="2" xfId="0" applyNumberFormat="1" applyFill="1" applyBorder="1" applyAlignment="1" applyProtection="1">
      <alignment horizontal="center"/>
      <protection hidden="1"/>
    </xf>
    <xf numFmtId="168" fontId="0" fillId="19" borderId="2" xfId="0" applyNumberFormat="1" applyFill="1" applyBorder="1" applyAlignment="1" applyProtection="1">
      <alignment horizontal="center"/>
      <protection hidden="1"/>
    </xf>
    <xf numFmtId="0" fontId="17" fillId="3" borderId="2" xfId="2" applyFont="1" applyFill="1" applyProtection="1">
      <alignment horizontal="center" vertical="center"/>
      <protection hidden="1"/>
    </xf>
    <xf numFmtId="0" fontId="0" fillId="19" borderId="2" xfId="0" applyFont="1" applyFill="1" applyBorder="1" applyAlignment="1" applyProtection="1">
      <alignment horizontal="center"/>
      <protection hidden="1"/>
    </xf>
    <xf numFmtId="185" fontId="0" fillId="19" borderId="2" xfId="0" applyNumberFormat="1" applyFont="1" applyFill="1" applyBorder="1" applyAlignment="1" applyProtection="1">
      <alignment horizontal="center"/>
      <protection hidden="1"/>
    </xf>
    <xf numFmtId="2" fontId="0" fillId="19" borderId="2" xfId="0" applyNumberFormat="1" applyFont="1" applyFill="1" applyBorder="1" applyAlignment="1" applyProtection="1">
      <alignment horizontal="center"/>
      <protection hidden="1"/>
    </xf>
    <xf numFmtId="168" fontId="0" fillId="19" borderId="2" xfId="0" applyNumberFormat="1" applyFont="1" applyFill="1" applyBorder="1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0" fillId="0" borderId="0" xfId="0" applyFont="1" applyAlignment="1" applyProtection="1">
      <alignment horizontal="center" vertical="center"/>
      <protection locked="0" hidden="1"/>
    </xf>
    <xf numFmtId="0" fontId="24" fillId="0" borderId="0" xfId="0" applyFont="1" applyProtection="1">
      <protection hidden="1"/>
    </xf>
    <xf numFmtId="0" fontId="60" fillId="20" borderId="2" xfId="0" applyFont="1" applyFill="1" applyBorder="1" applyAlignment="1" applyProtection="1">
      <alignment horizontal="center"/>
      <protection hidden="1"/>
    </xf>
    <xf numFmtId="185" fontId="60" fillId="20" borderId="2" xfId="0" applyNumberFormat="1" applyFont="1" applyFill="1" applyBorder="1" applyAlignment="1" applyProtection="1">
      <alignment horizontal="center"/>
      <protection hidden="1"/>
    </xf>
    <xf numFmtId="2" fontId="60" fillId="20" borderId="2" xfId="0" applyNumberFormat="1" applyFont="1" applyFill="1" applyBorder="1" applyAlignment="1" applyProtection="1">
      <alignment horizontal="center"/>
      <protection hidden="1"/>
    </xf>
    <xf numFmtId="168" fontId="60" fillId="20" borderId="2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0" fontId="18" fillId="8" borderId="6" xfId="0" applyFont="1" applyFill="1" applyBorder="1" applyAlignment="1" applyProtection="1">
      <alignment horizontal="center" vertical="center"/>
      <protection locked="0" hidden="1"/>
    </xf>
    <xf numFmtId="1" fontId="3" fillId="5" borderId="2" xfId="4" applyNumberFormat="1" applyProtection="1">
      <alignment horizontal="center"/>
      <protection locked="0" hidden="1"/>
    </xf>
    <xf numFmtId="1" fontId="5" fillId="4" borderId="4" xfId="3" applyNumberFormat="1" applyBorder="1" applyProtection="1">
      <alignment horizontal="center"/>
      <protection hidden="1"/>
    </xf>
    <xf numFmtId="0" fontId="3" fillId="5" borderId="2" xfId="4" applyProtection="1">
      <alignment horizontal="center"/>
      <protection locked="0" hidden="1"/>
    </xf>
    <xf numFmtId="0" fontId="4" fillId="3" borderId="4" xfId="2" applyFont="1" applyFill="1" applyBorder="1" applyProtection="1">
      <alignment horizontal="center" vertical="center"/>
      <protection hidden="1"/>
    </xf>
    <xf numFmtId="0" fontId="4" fillId="3" borderId="18" xfId="2" applyFont="1" applyFill="1" applyBorder="1" applyProtection="1">
      <alignment horizontal="center" vertical="center"/>
      <protection hidden="1"/>
    </xf>
    <xf numFmtId="0" fontId="0" fillId="0" borderId="0" xfId="0" applyFill="1" applyBorder="1" applyProtection="1">
      <protection hidden="1"/>
    </xf>
    <xf numFmtId="0" fontId="4" fillId="0" borderId="0" xfId="2" applyFont="1" applyFill="1" applyBorder="1" applyAlignment="1" applyProtection="1">
      <alignment horizontal="center" vertical="center"/>
      <protection hidden="1"/>
    </xf>
    <xf numFmtId="1" fontId="15" fillId="8" borderId="12" xfId="7" applyNumberFormat="1" applyFont="1" applyFill="1" applyBorder="1" applyAlignment="1" applyProtection="1">
      <alignment horizontal="center" vertical="center"/>
      <protection hidden="1"/>
    </xf>
    <xf numFmtId="1" fontId="15" fillId="8" borderId="55" xfId="7" applyNumberFormat="1" applyFont="1" applyFill="1" applyBorder="1" applyAlignment="1" applyProtection="1">
      <alignment horizontal="center" vertical="center"/>
      <protection hidden="1"/>
    </xf>
    <xf numFmtId="0" fontId="6" fillId="6" borderId="2" xfId="5" applyProtection="1">
      <alignment horizontal="center"/>
      <protection hidden="1"/>
    </xf>
    <xf numFmtId="187" fontId="64" fillId="8" borderId="0" xfId="0" applyNumberFormat="1" applyFont="1" applyFill="1" applyAlignment="1" applyProtection="1">
      <alignment horizontal="center" vertical="center"/>
      <protection hidden="1"/>
    </xf>
    <xf numFmtId="2" fontId="5" fillId="9" borderId="2" xfId="6" applyNumberFormat="1" applyAlignment="1" applyProtection="1">
      <alignment horizontal="center"/>
      <protection hidden="1"/>
    </xf>
    <xf numFmtId="2" fontId="64" fillId="24" borderId="2" xfId="6" applyFont="1" applyFill="1" applyAlignment="1" applyProtection="1">
      <alignment horizontal="center"/>
      <protection hidden="1"/>
    </xf>
    <xf numFmtId="2" fontId="5" fillId="4" borderId="2" xfId="3" applyNumberFormat="1" applyAlignment="1" applyProtection="1">
      <alignment horizontal="center"/>
      <protection hidden="1"/>
    </xf>
    <xf numFmtId="0" fontId="5" fillId="4" borderId="0" xfId="3" applyBorder="1" applyAlignment="1" applyProtection="1">
      <alignment horizontal="center" vertical="center"/>
      <protection hidden="1"/>
    </xf>
    <xf numFmtId="1" fontId="5" fillId="4" borderId="16" xfId="3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170" fontId="5" fillId="9" borderId="2" xfId="6" applyNumberFormat="1" applyAlignment="1" applyProtection="1">
      <alignment horizontal="center"/>
      <protection hidden="1"/>
    </xf>
    <xf numFmtId="2" fontId="5" fillId="9" borderId="2" xfId="6" applyAlignment="1" applyProtection="1">
      <alignment horizontal="center"/>
      <protection hidden="1"/>
    </xf>
    <xf numFmtId="1" fontId="5" fillId="4" borderId="2" xfId="3" applyNumberFormat="1" applyBorder="1" applyAlignment="1" applyProtection="1">
      <alignment horizontal="center" vertical="center"/>
      <protection hidden="1"/>
    </xf>
    <xf numFmtId="0" fontId="5" fillId="4" borderId="16" xfId="3" applyBorder="1" applyAlignment="1" applyProtection="1">
      <alignment horizontal="center"/>
      <protection hidden="1"/>
    </xf>
    <xf numFmtId="1" fontId="5" fillId="4" borderId="16" xfId="3" applyNumberForma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18" fillId="11" borderId="7" xfId="0" applyFont="1" applyFill="1" applyBorder="1" applyAlignment="1" applyProtection="1">
      <alignment horizontal="center" vertical="center"/>
      <protection hidden="1"/>
    </xf>
    <xf numFmtId="0" fontId="4" fillId="3" borderId="2" xfId="2" applyFont="1" applyFill="1" applyAlignment="1" applyProtection="1">
      <alignment horizontal="center" vertical="center"/>
      <protection hidden="1"/>
    </xf>
    <xf numFmtId="0" fontId="4" fillId="3" borderId="2" xfId="2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6" fillId="6" borderId="2" xfId="5" applyProtection="1">
      <alignment horizontal="center"/>
      <protection hidden="1"/>
    </xf>
    <xf numFmtId="0" fontId="38" fillId="0" borderId="0" xfId="8" applyFont="1" applyFill="1" applyBorder="1" applyAlignment="1" applyProtection="1">
      <alignment horizontal="center" vertical="center" wrapText="1"/>
      <protection hidden="1"/>
    </xf>
    <xf numFmtId="2" fontId="5" fillId="4" borderId="16" xfId="3" applyNumberFormat="1" applyBorder="1" applyProtection="1">
      <alignment horizontal="center"/>
      <protection hidden="1"/>
    </xf>
    <xf numFmtId="189" fontId="58" fillId="0" borderId="61" xfId="0" applyNumberFormat="1" applyFont="1" applyFill="1" applyBorder="1" applyProtection="1">
      <protection hidden="1"/>
    </xf>
    <xf numFmtId="0" fontId="10" fillId="3" borderId="18" xfId="2" applyFont="1" applyFill="1" applyBorder="1" applyProtection="1">
      <alignment horizontal="center" vertical="center"/>
      <protection hidden="1"/>
    </xf>
    <xf numFmtId="1" fontId="50" fillId="4" borderId="18" xfId="3" applyNumberFormat="1" applyFont="1" applyBorder="1" applyProtection="1">
      <alignment horizontal="center"/>
      <protection hidden="1"/>
    </xf>
    <xf numFmtId="0" fontId="0" fillId="0" borderId="55" xfId="0" applyBorder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164" fontId="4" fillId="3" borderId="13" xfId="1" applyFont="1" applyFill="1" applyBorder="1" applyAlignment="1" applyProtection="1">
      <alignment horizontal="center" vertical="center"/>
      <protection hidden="1"/>
    </xf>
    <xf numFmtId="0" fontId="0" fillId="0" borderId="7" xfId="0" applyBorder="1" applyProtection="1">
      <protection hidden="1"/>
    </xf>
    <xf numFmtId="0" fontId="8" fillId="7" borderId="54" xfId="2" applyFont="1" applyFill="1" applyBorder="1" applyAlignment="1" applyProtection="1">
      <alignment horizontal="center" vertical="center"/>
      <protection hidden="1"/>
    </xf>
    <xf numFmtId="0" fontId="55" fillId="8" borderId="54" xfId="0" applyFont="1" applyFill="1" applyBorder="1" applyProtection="1">
      <protection hidden="1"/>
    </xf>
    <xf numFmtId="191" fontId="5" fillId="4" borderId="2" xfId="3" applyNumberFormat="1" applyBorder="1" applyAlignment="1" applyProtection="1">
      <alignment horizontal="center" vertical="center"/>
      <protection hidden="1"/>
    </xf>
    <xf numFmtId="0" fontId="58" fillId="0" borderId="60" xfId="0" applyFont="1" applyBorder="1" applyAlignment="1" applyProtection="1">
      <alignment horizontal="center"/>
      <protection hidden="1"/>
    </xf>
    <xf numFmtId="0" fontId="58" fillId="0" borderId="46" xfId="0" applyFont="1" applyBorder="1" applyAlignment="1" applyProtection="1">
      <alignment horizontal="center"/>
      <protection hidden="1"/>
    </xf>
    <xf numFmtId="174" fontId="58" fillId="0" borderId="47" xfId="0" applyNumberFormat="1" applyFont="1" applyBorder="1" applyAlignment="1" applyProtection="1">
      <alignment horizontal="center"/>
      <protection hidden="1"/>
    </xf>
    <xf numFmtId="1" fontId="3" fillId="5" borderId="13" xfId="4" applyNumberFormat="1" applyBorder="1" applyAlignment="1" applyProtection="1">
      <alignment horizontal="center" vertical="center"/>
      <protection hidden="1"/>
    </xf>
    <xf numFmtId="0" fontId="3" fillId="5" borderId="2" xfId="4" applyBorder="1" applyAlignment="1" applyProtection="1">
      <alignment horizontal="center" vertical="center"/>
      <protection hidden="1"/>
    </xf>
    <xf numFmtId="0" fontId="53" fillId="8" borderId="0" xfId="0" applyFont="1" applyFill="1" applyProtection="1">
      <protection hidden="1"/>
    </xf>
    <xf numFmtId="0" fontId="0" fillId="8" borderId="16" xfId="0" applyFont="1" applyFill="1" applyBorder="1" applyProtection="1">
      <protection hidden="1"/>
    </xf>
    <xf numFmtId="0" fontId="0" fillId="8" borderId="16" xfId="0" applyFont="1" applyFill="1" applyBorder="1" applyAlignment="1" applyProtection="1">
      <alignment horizontal="center" vertical="center"/>
      <protection hidden="1"/>
    </xf>
    <xf numFmtId="0" fontId="0" fillId="8" borderId="31" xfId="0" applyFont="1" applyFill="1" applyBorder="1" applyAlignment="1" applyProtection="1">
      <alignment horizontal="center" vertical="center"/>
      <protection hidden="1"/>
    </xf>
    <xf numFmtId="0" fontId="53" fillId="8" borderId="16" xfId="0" applyFont="1" applyFill="1" applyBorder="1" applyProtection="1">
      <protection hidden="1"/>
    </xf>
    <xf numFmtId="0" fontId="53" fillId="8" borderId="16" xfId="0" applyFont="1" applyFill="1" applyBorder="1" applyAlignment="1" applyProtection="1">
      <alignment horizontal="center" vertical="center"/>
      <protection hidden="1"/>
    </xf>
    <xf numFmtId="0" fontId="0" fillId="8" borderId="16" xfId="0" applyFont="1" applyFill="1" applyBorder="1" applyAlignment="1" applyProtection="1">
      <alignment horizontal="left"/>
      <protection hidden="1"/>
    </xf>
    <xf numFmtId="0" fontId="53" fillId="8" borderId="16" xfId="0" applyFont="1" applyFill="1" applyBorder="1" applyAlignment="1" applyProtection="1">
      <alignment horizontal="left"/>
      <protection hidden="1"/>
    </xf>
    <xf numFmtId="0" fontId="51" fillId="8" borderId="16" xfId="0" applyFont="1" applyFill="1" applyBorder="1" applyProtection="1">
      <protection hidden="1"/>
    </xf>
    <xf numFmtId="2" fontId="0" fillId="8" borderId="30" xfId="0" applyNumberFormat="1" applyFont="1" applyFill="1" applyBorder="1" applyAlignment="1" applyProtection="1">
      <alignment horizontal="center" vertical="center"/>
      <protection hidden="1"/>
    </xf>
    <xf numFmtId="0" fontId="53" fillId="8" borderId="0" xfId="0" applyFont="1" applyFill="1" applyBorder="1" applyAlignment="1" applyProtection="1">
      <alignment horizontal="center" vertical="center"/>
      <protection hidden="1"/>
    </xf>
    <xf numFmtId="0" fontId="0" fillId="8" borderId="21" xfId="0" applyFont="1" applyFill="1" applyBorder="1" applyAlignment="1" applyProtection="1">
      <alignment horizontal="center" vertical="center"/>
      <protection hidden="1"/>
    </xf>
    <xf numFmtId="0" fontId="52" fillId="8" borderId="16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8" borderId="23" xfId="0" applyFont="1" applyFill="1" applyBorder="1" applyProtection="1">
      <protection hidden="1"/>
    </xf>
    <xf numFmtId="0" fontId="53" fillId="8" borderId="3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Alignment="1" applyProtection="1">
      <alignment horizontal="center" vertical="center"/>
      <protection hidden="1"/>
    </xf>
    <xf numFmtId="0" fontId="53" fillId="8" borderId="33" xfId="0" applyFont="1" applyFill="1" applyBorder="1" applyAlignment="1" applyProtection="1">
      <alignment horizontal="center" vertical="center"/>
      <protection hidden="1"/>
    </xf>
    <xf numFmtId="0" fontId="0" fillId="8" borderId="32" xfId="0" applyFont="1" applyFill="1" applyBorder="1" applyAlignment="1" applyProtection="1">
      <alignment horizontal="center" vertical="center"/>
      <protection hidden="1"/>
    </xf>
    <xf numFmtId="0" fontId="53" fillId="8" borderId="0" xfId="0" applyFont="1" applyFill="1" applyBorder="1" applyProtection="1">
      <protection hidden="1"/>
    </xf>
    <xf numFmtId="0" fontId="51" fillId="8" borderId="16" xfId="0" applyFont="1" applyFill="1" applyBorder="1" applyAlignment="1" applyProtection="1">
      <alignment horizontal="center" vertical="center"/>
      <protection hidden="1"/>
    </xf>
    <xf numFmtId="0" fontId="0" fillId="8" borderId="23" xfId="0" applyFont="1" applyFill="1" applyBorder="1" applyAlignment="1" applyProtection="1">
      <alignment horizontal="center" vertical="center"/>
      <protection hidden="1"/>
    </xf>
    <xf numFmtId="0" fontId="0" fillId="8" borderId="16" xfId="0" applyFont="1" applyFill="1" applyBorder="1" applyAlignment="1" applyProtection="1">
      <alignment horizontal="center" vertical="center" wrapText="1"/>
      <protection hidden="1"/>
    </xf>
    <xf numFmtId="0" fontId="51" fillId="8" borderId="16" xfId="0" applyFont="1" applyFill="1" applyBorder="1" applyAlignment="1" applyProtection="1">
      <alignment horizontal="center" vertical="center" wrapText="1"/>
      <protection hidden="1"/>
    </xf>
    <xf numFmtId="0" fontId="0" fillId="8" borderId="21" xfId="0" applyFont="1" applyFill="1" applyBorder="1" applyProtection="1">
      <protection hidden="1"/>
    </xf>
    <xf numFmtId="0" fontId="20" fillId="5" borderId="2" xfId="4" applyFont="1" applyProtection="1">
      <alignment horizontal="center"/>
      <protection locked="0" hidden="1"/>
    </xf>
    <xf numFmtId="1" fontId="3" fillId="5" borderId="2" xfId="4" applyNumberFormat="1" applyBorder="1" applyProtection="1">
      <alignment horizontal="center"/>
      <protection locked="0" hidden="1"/>
    </xf>
    <xf numFmtId="1" fontId="3" fillId="5" borderId="13" xfId="4" applyNumberFormat="1" applyBorder="1" applyProtection="1">
      <alignment horizontal="center"/>
      <protection locked="0" hidden="1"/>
    </xf>
    <xf numFmtId="0" fontId="3" fillId="5" borderId="4" xfId="4" applyBorder="1" applyAlignment="1" applyProtection="1">
      <alignment horizontal="center" vertical="center"/>
      <protection locked="0" hidden="1"/>
    </xf>
    <xf numFmtId="0" fontId="3" fillId="5" borderId="2" xfId="4" applyBorder="1" applyAlignment="1" applyProtection="1">
      <alignment horizontal="center"/>
      <protection locked="0" hidden="1"/>
    </xf>
    <xf numFmtId="0" fontId="3" fillId="5" borderId="18" xfId="4" applyBorder="1" applyAlignment="1" applyProtection="1">
      <alignment horizontal="center"/>
      <protection locked="0" hidden="1"/>
    </xf>
    <xf numFmtId="0" fontId="3" fillId="5" borderId="2" xfId="4" applyBorder="1" applyAlignment="1" applyProtection="1">
      <alignment horizontal="center" vertical="center"/>
      <protection locked="0" hidden="1"/>
    </xf>
    <xf numFmtId="187" fontId="3" fillId="5" borderId="2" xfId="4" applyNumberFormat="1" applyBorder="1" applyAlignment="1" applyProtection="1">
      <alignment horizontal="center" vertical="center"/>
      <protection locked="0" hidden="1"/>
    </xf>
    <xf numFmtId="0" fontId="7" fillId="5" borderId="2" xfId="4" applyFont="1" applyBorder="1" applyAlignment="1" applyProtection="1">
      <alignment horizontal="center" vertical="center"/>
      <protection locked="0" hidden="1"/>
    </xf>
    <xf numFmtId="0" fontId="3" fillId="18" borderId="2" xfId="4" applyFill="1" applyBorder="1" applyAlignment="1" applyProtection="1">
      <alignment horizontal="center" vertical="center"/>
      <protection locked="0" hidden="1"/>
    </xf>
    <xf numFmtId="170" fontId="6" fillId="30" borderId="2" xfId="5" applyNumberFormat="1" applyFill="1" applyAlignment="1" applyProtection="1">
      <alignment horizontal="center"/>
      <protection hidden="1"/>
    </xf>
    <xf numFmtId="0" fontId="32" fillId="15" borderId="0" xfId="12" applyFont="1" applyFill="1" applyBorder="1" applyAlignment="1" applyProtection="1">
      <alignment horizontal="center" vertical="center"/>
      <protection hidden="1"/>
    </xf>
    <xf numFmtId="0" fontId="32" fillId="15" borderId="28" xfId="12" applyFont="1" applyFill="1" applyBorder="1" applyAlignment="1" applyProtection="1">
      <alignment horizontal="center" vertical="center"/>
      <protection hidden="1"/>
    </xf>
    <xf numFmtId="0" fontId="0" fillId="11" borderId="0" xfId="0" applyFill="1" applyAlignment="1" applyProtection="1">
      <alignment horizontal="center"/>
      <protection hidden="1"/>
    </xf>
    <xf numFmtId="2" fontId="34" fillId="16" borderId="20" xfId="13" applyNumberFormat="1" applyFont="1" applyFill="1" applyBorder="1" applyAlignment="1" applyProtection="1">
      <alignment horizontal="center" vertical="center"/>
      <protection hidden="1"/>
    </xf>
    <xf numFmtId="0" fontId="34" fillId="16" borderId="0" xfId="13" applyFont="1" applyFill="1" applyBorder="1" applyAlignment="1" applyProtection="1">
      <alignment horizontal="center" vertical="center"/>
      <protection hidden="1"/>
    </xf>
    <xf numFmtId="1" fontId="35" fillId="16" borderId="29" xfId="12" applyNumberFormat="1" applyFont="1" applyFill="1" applyBorder="1" applyAlignment="1" applyProtection="1">
      <alignment horizontal="center" vertical="center"/>
      <protection hidden="1"/>
    </xf>
    <xf numFmtId="1" fontId="35" fillId="16" borderId="16" xfId="12" applyNumberFormat="1" applyFont="1" applyFill="1" applyBorder="1" applyAlignment="1" applyProtection="1">
      <alignment horizontal="center" vertical="center"/>
      <protection hidden="1"/>
    </xf>
    <xf numFmtId="1" fontId="35" fillId="16" borderId="16" xfId="11" applyNumberFormat="1" applyFont="1" applyFill="1" applyBorder="1" applyAlignment="1" applyProtection="1">
      <alignment horizontal="center" vertical="center"/>
      <protection hidden="1"/>
    </xf>
    <xf numFmtId="185" fontId="35" fillId="16" borderId="16" xfId="12" applyNumberFormat="1" applyFont="1" applyFill="1" applyBorder="1" applyAlignment="1" applyProtection="1">
      <alignment horizontal="center" vertical="center"/>
      <protection hidden="1"/>
    </xf>
    <xf numFmtId="185" fontId="35" fillId="16" borderId="16" xfId="14" applyNumberFormat="1" applyFont="1" applyFill="1" applyBorder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/>
      <protection hidden="1"/>
    </xf>
    <xf numFmtId="0" fontId="70" fillId="8" borderId="0" xfId="0" applyFont="1" applyFill="1" applyAlignment="1" applyProtection="1">
      <alignment horizontal="center"/>
      <protection hidden="1"/>
    </xf>
    <xf numFmtId="0" fontId="0" fillId="29" borderId="0" xfId="0" applyFill="1" applyAlignment="1" applyProtection="1">
      <alignment horizontal="center"/>
      <protection hidden="1"/>
    </xf>
    <xf numFmtId="0" fontId="0" fillId="28" borderId="16" xfId="0" applyFill="1" applyBorder="1" applyAlignment="1" applyProtection="1">
      <alignment horizontal="center"/>
      <protection hidden="1"/>
    </xf>
    <xf numFmtId="0" fontId="0" fillId="11" borderId="16" xfId="0" applyFill="1" applyBorder="1" applyAlignment="1" applyProtection="1">
      <alignment horizontal="center"/>
      <protection hidden="1"/>
    </xf>
    <xf numFmtId="190" fontId="5" fillId="9" borderId="2" xfId="6" applyNumberFormat="1" applyProtection="1">
      <alignment horizontal="center"/>
      <protection hidden="1"/>
    </xf>
    <xf numFmtId="0" fontId="3" fillId="5" borderId="4" xfId="4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hidden="1"/>
    </xf>
    <xf numFmtId="0" fontId="0" fillId="16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72" fillId="31" borderId="74" xfId="0" applyFont="1" applyFill="1" applyBorder="1" applyAlignment="1" applyProtection="1">
      <alignment horizontal="center" vertical="center"/>
      <protection hidden="1"/>
    </xf>
    <xf numFmtId="0" fontId="72" fillId="31" borderId="16" xfId="0" applyFont="1" applyFill="1" applyBorder="1" applyAlignment="1" applyProtection="1">
      <alignment horizontal="center" vertical="center"/>
      <protection hidden="1"/>
    </xf>
    <xf numFmtId="0" fontId="0" fillId="33" borderId="16" xfId="0" applyFill="1" applyBorder="1" applyAlignment="1" applyProtection="1">
      <alignment horizontal="center" vertical="center"/>
      <protection hidden="1"/>
    </xf>
    <xf numFmtId="0" fontId="72" fillId="34" borderId="78" xfId="0" applyFont="1" applyFill="1" applyBorder="1" applyAlignment="1" applyProtection="1">
      <alignment horizontal="center" vertical="center"/>
      <protection hidden="1"/>
    </xf>
    <xf numFmtId="0" fontId="0" fillId="33" borderId="21" xfId="0" applyNumberFormat="1" applyFill="1" applyBorder="1" applyAlignment="1" applyProtection="1">
      <alignment horizontal="center" vertical="center"/>
      <protection hidden="1"/>
    </xf>
    <xf numFmtId="0" fontId="72" fillId="34" borderId="74" xfId="0" applyFont="1" applyFill="1" applyBorder="1" applyAlignment="1" applyProtection="1">
      <alignment horizontal="center" vertical="center"/>
      <protection hidden="1"/>
    </xf>
    <xf numFmtId="170" fontId="0" fillId="33" borderId="16" xfId="0" applyNumberFormat="1" applyFill="1" applyBorder="1" applyAlignment="1" applyProtection="1">
      <alignment horizontal="center" vertical="center"/>
      <protection hidden="1"/>
    </xf>
    <xf numFmtId="0" fontId="4" fillId="3" borderId="2" xfId="2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4" fillId="3" borderId="4" xfId="2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/>
      <protection hidden="1"/>
    </xf>
    <xf numFmtId="1" fontId="5" fillId="4" borderId="4" xfId="3" applyNumberFormat="1" applyBorder="1" applyAlignment="1" applyProtection="1">
      <alignment horizontal="center" vertical="center"/>
      <protection hidden="1"/>
    </xf>
    <xf numFmtId="0" fontId="4" fillId="3" borderId="18" xfId="2" applyFont="1" applyFill="1" applyBorder="1" applyAlignment="1" applyProtection="1">
      <alignment horizontal="center" vertical="center"/>
      <protection hidden="1"/>
    </xf>
    <xf numFmtId="0" fontId="3" fillId="5" borderId="4" xfId="4" applyBorder="1" applyAlignment="1" applyProtection="1">
      <alignment horizontal="center" vertical="center"/>
      <protection locked="0" hidden="1"/>
    </xf>
    <xf numFmtId="0" fontId="4" fillId="3" borderId="2" xfId="2" applyFont="1" applyFill="1" applyBorder="1" applyAlignment="1" applyProtection="1">
      <alignment horizontal="center" vertical="center"/>
      <protection hidden="1"/>
    </xf>
    <xf numFmtId="0" fontId="10" fillId="3" borderId="12" xfId="2" applyFont="1" applyFill="1" applyBorder="1" applyAlignment="1" applyProtection="1">
      <alignment horizontal="center" vertical="center"/>
      <protection hidden="1"/>
    </xf>
    <xf numFmtId="0" fontId="4" fillId="3" borderId="16" xfId="2" applyFont="1" applyFill="1" applyBorder="1" applyAlignment="1" applyProtection="1">
      <alignment horizontal="center" vertical="center"/>
      <protection hidden="1"/>
    </xf>
    <xf numFmtId="0" fontId="70" fillId="8" borderId="0" xfId="0" applyFont="1" applyFill="1" applyAlignment="1" applyProtection="1">
      <alignment horizontal="center" vertical="center"/>
      <protection hidden="1"/>
    </xf>
    <xf numFmtId="166" fontId="71" fillId="4" borderId="2" xfId="3" applyNumberFormat="1" applyFont="1" applyBorder="1" applyAlignment="1" applyProtection="1">
      <alignment horizontal="center" vertical="center"/>
      <protection hidden="1"/>
    </xf>
    <xf numFmtId="0" fontId="85" fillId="4" borderId="2" xfId="3" applyFont="1" applyBorder="1" applyAlignment="1" applyProtection="1">
      <alignment horizontal="center" vertical="center"/>
      <protection hidden="1"/>
    </xf>
    <xf numFmtId="167" fontId="85" fillId="4" borderId="2" xfId="3" applyNumberFormat="1" applyFont="1" applyBorder="1" applyAlignment="1" applyProtection="1">
      <alignment horizontal="center" vertical="center" wrapText="1" shrinkToFit="1"/>
      <protection hidden="1"/>
    </xf>
    <xf numFmtId="166" fontId="85" fillId="4" borderId="2" xfId="3" applyNumberFormat="1" applyFont="1" applyBorder="1" applyAlignment="1" applyProtection="1">
      <alignment horizontal="center" vertical="center"/>
      <protection hidden="1"/>
    </xf>
    <xf numFmtId="191" fontId="57" fillId="4" borderId="2" xfId="3" applyNumberFormat="1" applyFont="1" applyBorder="1" applyAlignment="1" applyProtection="1">
      <alignment horizontal="center" vertical="center"/>
      <protection hidden="1"/>
    </xf>
    <xf numFmtId="187" fontId="84" fillId="5" borderId="2" xfId="4" applyNumberFormat="1" applyFont="1" applyBorder="1" applyAlignment="1" applyProtection="1">
      <alignment horizontal="center" vertical="center"/>
      <protection locked="0" hidden="1"/>
    </xf>
    <xf numFmtId="1" fontId="86" fillId="4" borderId="2" xfId="3" applyNumberFormat="1" applyFont="1" applyBorder="1" applyAlignment="1" applyProtection="1">
      <alignment horizontal="center" vertical="center"/>
      <protection hidden="1"/>
    </xf>
    <xf numFmtId="2" fontId="5" fillId="4" borderId="16" xfId="3" applyNumberFormat="1" applyBorder="1" applyAlignment="1" applyProtection="1">
      <alignment horizontal="center"/>
      <protection hidden="1"/>
    </xf>
    <xf numFmtId="0" fontId="4" fillId="0" borderId="16" xfId="2" applyFont="1" applyFill="1" applyBorder="1" applyAlignment="1" applyProtection="1">
      <alignment horizontal="center" vertical="center"/>
      <protection hidden="1"/>
    </xf>
    <xf numFmtId="0" fontId="75" fillId="0" borderId="0" xfId="0" applyFont="1" applyFill="1" applyBorder="1" applyAlignment="1" applyProtection="1">
      <alignment vertical="center"/>
      <protection hidden="1"/>
    </xf>
    <xf numFmtId="0" fontId="80" fillId="0" borderId="0" xfId="0" applyNumberFormat="1" applyFont="1" applyFill="1" applyBorder="1" applyAlignment="1" applyProtection="1">
      <alignment vertical="center"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77" xfId="0" applyFill="1" applyBorder="1" applyAlignment="1" applyProtection="1">
      <alignment horizontal="center" vertical="center"/>
      <protection hidden="1"/>
    </xf>
    <xf numFmtId="0" fontId="0" fillId="0" borderId="76" xfId="0" applyNumberFormat="1" applyFill="1" applyBorder="1" applyAlignment="1" applyProtection="1">
      <alignment horizontal="center" vertical="center"/>
      <protection hidden="1"/>
    </xf>
    <xf numFmtId="0" fontId="0" fillId="0" borderId="16" xfId="0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hidden="1"/>
    </xf>
    <xf numFmtId="166" fontId="5" fillId="0" borderId="2" xfId="3" applyNumberFormat="1" applyFill="1" applyBorder="1" applyAlignment="1" applyProtection="1">
      <alignment horizontal="center" vertical="center"/>
      <protection hidden="1"/>
    </xf>
    <xf numFmtId="172" fontId="0" fillId="36" borderId="3" xfId="0" applyNumberFormat="1" applyFill="1" applyBorder="1" applyAlignment="1" applyProtection="1">
      <alignment horizontal="center" vertical="center"/>
      <protection hidden="1"/>
    </xf>
    <xf numFmtId="0" fontId="5" fillId="0" borderId="0" xfId="3" applyFill="1" applyBorder="1" applyAlignment="1" applyProtection="1">
      <alignment horizontal="center"/>
      <protection hidden="1"/>
    </xf>
    <xf numFmtId="1" fontId="5" fillId="0" borderId="0" xfId="3" applyNumberFormat="1" applyFill="1" applyBorder="1" applyAlignment="1" applyProtection="1">
      <alignment horizontal="center"/>
      <protection hidden="1"/>
    </xf>
    <xf numFmtId="2" fontId="5" fillId="0" borderId="0" xfId="3" applyNumberFormat="1" applyFill="1" applyBorder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3" fillId="5" borderId="4" xfId="4" applyBorder="1" applyAlignment="1" applyProtection="1">
      <alignment horizontal="center" vertical="center"/>
      <protection locked="0" hidden="1"/>
    </xf>
    <xf numFmtId="0" fontId="76" fillId="16" borderId="2" xfId="0" applyFont="1" applyFill="1" applyBorder="1" applyAlignment="1" applyProtection="1">
      <alignment horizontal="center" vertical="center"/>
      <protection hidden="1"/>
    </xf>
    <xf numFmtId="0" fontId="77" fillId="16" borderId="2" xfId="0" applyFont="1" applyFill="1" applyBorder="1" applyAlignment="1" applyProtection="1">
      <alignment horizontal="center" vertical="center"/>
      <protection hidden="1"/>
    </xf>
    <xf numFmtId="0" fontId="79" fillId="4" borderId="2" xfId="0" applyFont="1" applyFill="1" applyBorder="1" applyAlignment="1" applyProtection="1">
      <alignment horizontal="center" vertical="center"/>
      <protection hidden="1"/>
    </xf>
    <xf numFmtId="0" fontId="0" fillId="0" borderId="72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5" xfId="0" applyFill="1" applyBorder="1" applyAlignment="1" applyProtection="1">
      <alignment horizontal="center" vertical="center"/>
      <protection hidden="1"/>
    </xf>
    <xf numFmtId="0" fontId="0" fillId="0" borderId="16" xfId="0" applyFont="1" applyFill="1" applyBorder="1" applyAlignment="1" applyProtection="1">
      <alignment horizontal="center" vertical="center"/>
      <protection hidden="1"/>
    </xf>
    <xf numFmtId="0" fontId="0" fillId="0" borderId="16" xfId="0" applyFill="1" applyBorder="1" applyAlignment="1" applyProtection="1">
      <alignment vertical="center"/>
      <protection hidden="1"/>
    </xf>
    <xf numFmtId="2" fontId="0" fillId="0" borderId="0" xfId="0" applyNumberFormat="1" applyFill="1" applyAlignment="1" applyProtection="1">
      <alignment horizontal="center" vertical="center"/>
      <protection hidden="1"/>
    </xf>
    <xf numFmtId="193" fontId="87" fillId="11" borderId="12" xfId="0" applyNumberFormat="1" applyFont="1" applyFill="1" applyBorder="1" applyAlignment="1" applyProtection="1">
      <alignment horizontal="center" vertical="center"/>
      <protection hidden="1"/>
    </xf>
    <xf numFmtId="185" fontId="0" fillId="0" borderId="0" xfId="0" applyNumberFormat="1" applyFill="1" applyAlignment="1" applyProtection="1">
      <alignment horizontal="center" vertical="center"/>
      <protection hidden="1"/>
    </xf>
    <xf numFmtId="165" fontId="0" fillId="0" borderId="0" xfId="0" applyNumberFormat="1" applyFill="1" applyAlignment="1" applyProtection="1">
      <alignment horizontal="center" vertical="center"/>
      <protection hidden="1"/>
    </xf>
    <xf numFmtId="2" fontId="72" fillId="32" borderId="16" xfId="0" applyNumberFormat="1" applyFont="1" applyFill="1" applyBorder="1" applyAlignment="1" applyProtection="1">
      <alignment horizontal="center" vertical="center"/>
      <protection hidden="1"/>
    </xf>
    <xf numFmtId="0" fontId="83" fillId="0" borderId="0" xfId="0" applyFont="1" applyProtection="1">
      <protection hidden="1"/>
    </xf>
    <xf numFmtId="0" fontId="88" fillId="0" borderId="80" xfId="0" applyFont="1" applyBorder="1" applyAlignment="1" applyProtection="1">
      <alignment horizontal="center" vertical="center" readingOrder="1"/>
      <protection hidden="1"/>
    </xf>
    <xf numFmtId="1" fontId="5" fillId="4" borderId="2" xfId="3" applyNumberFormat="1" applyBorder="1" applyAlignment="1" applyProtection="1">
      <alignment horizontal="center"/>
      <protection hidden="1"/>
    </xf>
    <xf numFmtId="0" fontId="4" fillId="3" borderId="32" xfId="2" applyFont="1" applyFill="1" applyBorder="1" applyAlignment="1" applyProtection="1">
      <alignment horizontal="center" vertical="center"/>
      <protection hidden="1"/>
    </xf>
    <xf numFmtId="0" fontId="5" fillId="4" borderId="2" xfId="3" applyBorder="1" applyAlignment="1" applyProtection="1">
      <alignment horizontal="center"/>
      <protection hidden="1"/>
    </xf>
    <xf numFmtId="187" fontId="3" fillId="5" borderId="2" xfId="4" applyNumberFormat="1" applyBorder="1" applyAlignment="1" applyProtection="1">
      <alignment horizontal="center"/>
      <protection locked="0" hidden="1"/>
    </xf>
    <xf numFmtId="0" fontId="64" fillId="8" borderId="2" xfId="3" applyFont="1" applyFill="1" applyBorder="1" applyAlignment="1" applyProtection="1">
      <alignment horizontal="center" vertical="center"/>
      <protection hidden="1"/>
    </xf>
    <xf numFmtId="0" fontId="63" fillId="23" borderId="2" xfId="2" applyFont="1" applyFill="1" applyBorder="1" applyAlignment="1" applyProtection="1">
      <alignment horizontal="center" vertical="center"/>
      <protection hidden="1"/>
    </xf>
    <xf numFmtId="187" fontId="64" fillId="8" borderId="2" xfId="0" applyNumberFormat="1" applyFont="1" applyFill="1" applyBorder="1" applyAlignment="1" applyProtection="1">
      <alignment horizontal="center" vertical="center"/>
      <protection hidden="1"/>
    </xf>
    <xf numFmtId="0" fontId="3" fillId="5" borderId="13" xfId="4" applyNumberFormat="1" applyBorder="1" applyAlignment="1" applyProtection="1">
      <alignment horizontal="center" vertical="center"/>
      <protection locked="0" hidden="1"/>
    </xf>
    <xf numFmtId="0" fontId="10" fillId="3" borderId="2" xfId="2" applyFont="1" applyFill="1" applyBorder="1" applyAlignment="1" applyProtection="1">
      <alignment horizontal="center" vertical="center"/>
      <protection hidden="1"/>
    </xf>
    <xf numFmtId="2" fontId="5" fillId="4" borderId="2" xfId="3" applyNumberFormat="1" applyBorder="1" applyAlignment="1" applyProtection="1">
      <alignment horizontal="center" vertical="center"/>
      <protection hidden="1"/>
    </xf>
    <xf numFmtId="0" fontId="3" fillId="5" borderId="2" xfId="4" applyNumberFormat="1" applyBorder="1" applyAlignment="1" applyProtection="1">
      <alignment horizontal="center" vertical="center"/>
      <protection locked="0" hidden="1"/>
    </xf>
    <xf numFmtId="0" fontId="10" fillId="7" borderId="2" xfId="2" applyFont="1" applyFill="1" applyBorder="1" applyAlignment="1" applyProtection="1">
      <alignment horizontal="center" vertical="center"/>
      <protection hidden="1"/>
    </xf>
    <xf numFmtId="0" fontId="3" fillId="22" borderId="2" xfId="4" applyNumberFormat="1" applyFill="1" applyBorder="1" applyAlignment="1" applyProtection="1">
      <alignment horizontal="center" vertical="center"/>
      <protection hidden="1"/>
    </xf>
    <xf numFmtId="1" fontId="5" fillId="8" borderId="2" xfId="3" applyNumberFormat="1" applyFill="1" applyBorder="1" applyAlignment="1" applyProtection="1">
      <alignment horizontal="center" vertical="center"/>
      <protection hidden="1"/>
    </xf>
    <xf numFmtId="0" fontId="87" fillId="0" borderId="0" xfId="0" applyFont="1" applyFill="1" applyBorder="1" applyAlignment="1" applyProtection="1">
      <alignment vertical="center"/>
      <protection hidden="1"/>
    </xf>
    <xf numFmtId="0" fontId="0" fillId="38" borderId="0" xfId="0" applyFill="1" applyAlignment="1" applyProtection="1">
      <alignment horizontal="center" vertical="center"/>
      <protection hidden="1"/>
    </xf>
    <xf numFmtId="1" fontId="0" fillId="16" borderId="0" xfId="0" applyNumberFormat="1" applyFill="1" applyAlignment="1" applyProtection="1">
      <alignment horizontal="center" vertical="center"/>
      <protection hidden="1"/>
    </xf>
    <xf numFmtId="0" fontId="31" fillId="0" borderId="0" xfId="0" applyFont="1" applyFill="1" applyAlignment="1">
      <alignment horizontal="center"/>
    </xf>
    <xf numFmtId="0" fontId="4" fillId="26" borderId="16" xfId="2" applyFont="1" applyFill="1" applyBorder="1" applyAlignment="1" applyProtection="1">
      <alignment vertical="center"/>
      <protection hidden="1"/>
    </xf>
    <xf numFmtId="0" fontId="0" fillId="39" borderId="0" xfId="0" applyFill="1" applyAlignment="1" applyProtection="1">
      <alignment horizontal="center" vertical="center"/>
      <protection hidden="1"/>
    </xf>
    <xf numFmtId="0" fontId="0" fillId="0" borderId="38" xfId="0" applyFill="1" applyBorder="1" applyAlignment="1" applyProtection="1">
      <alignment horizontal="center" vertical="center"/>
      <protection hidden="1"/>
    </xf>
    <xf numFmtId="0" fontId="91" fillId="0" borderId="72" xfId="0" applyFont="1" applyFill="1" applyBorder="1" applyAlignment="1" applyProtection="1">
      <alignment horizontal="center" vertical="center" wrapText="1"/>
      <protection hidden="1"/>
    </xf>
    <xf numFmtId="0" fontId="0" fillId="0" borderId="81" xfId="0" applyFill="1" applyBorder="1" applyAlignment="1" applyProtection="1">
      <alignment horizontal="center" vertical="center"/>
      <protection hidden="1"/>
    </xf>
    <xf numFmtId="0" fontId="91" fillId="0" borderId="64" xfId="0" applyFont="1" applyFill="1" applyBorder="1" applyAlignment="1" applyProtection="1">
      <alignment horizontal="center" vertical="center" wrapText="1"/>
      <protection hidden="1"/>
    </xf>
    <xf numFmtId="0" fontId="0" fillId="0" borderId="82" xfId="0" applyFill="1" applyBorder="1" applyAlignment="1" applyProtection="1">
      <alignment horizontal="center" vertical="center"/>
      <protection hidden="1"/>
    </xf>
    <xf numFmtId="0" fontId="0" fillId="0" borderId="83" xfId="0" applyFill="1" applyBorder="1" applyAlignment="1" applyProtection="1">
      <alignment horizontal="center" vertical="center"/>
      <protection hidden="1"/>
    </xf>
    <xf numFmtId="0" fontId="0" fillId="0" borderId="84" xfId="0" applyFill="1" applyBorder="1" applyAlignment="1" applyProtection="1">
      <alignment horizontal="center" vertical="center"/>
      <protection hidden="1"/>
    </xf>
    <xf numFmtId="0" fontId="0" fillId="0" borderId="85" xfId="0" applyFill="1" applyBorder="1" applyAlignment="1" applyProtection="1">
      <alignment horizontal="center" vertical="center"/>
      <protection hidden="1"/>
    </xf>
    <xf numFmtId="0" fontId="0" fillId="0" borderId="86" xfId="0" applyFill="1" applyBorder="1" applyAlignment="1" applyProtection="1">
      <alignment horizontal="center" vertical="center"/>
      <protection hidden="1"/>
    </xf>
    <xf numFmtId="0" fontId="0" fillId="0" borderId="25" xfId="0" applyFill="1" applyBorder="1" applyAlignment="1" applyProtection="1">
      <alignment horizontal="center" vertical="center"/>
      <protection hidden="1"/>
    </xf>
    <xf numFmtId="0" fontId="0" fillId="14" borderId="0" xfId="0" applyFill="1" applyAlignment="1" applyProtection="1">
      <alignment horizontal="center" vertical="center"/>
      <protection hidden="1"/>
    </xf>
    <xf numFmtId="0" fontId="92" fillId="8" borderId="5" xfId="0" applyFont="1" applyFill="1" applyBorder="1" applyAlignment="1" applyProtection="1">
      <alignment horizontal="center" vertical="center"/>
      <protection hidden="1"/>
    </xf>
    <xf numFmtId="0" fontId="82" fillId="8" borderId="5" xfId="0" applyFont="1" applyFill="1" applyBorder="1" applyAlignment="1" applyProtection="1">
      <alignment horizontal="center" vertical="center"/>
      <protection hidden="1"/>
    </xf>
    <xf numFmtId="0" fontId="93" fillId="8" borderId="5" xfId="0" applyFont="1" applyFill="1" applyBorder="1" applyAlignment="1" applyProtection="1">
      <alignment horizontal="center" vertical="center"/>
      <protection hidden="1"/>
    </xf>
    <xf numFmtId="0" fontId="79" fillId="38" borderId="2" xfId="0" applyFont="1" applyFill="1" applyBorder="1" applyAlignment="1" applyProtection="1">
      <alignment horizontal="center" vertical="center"/>
      <protection hidden="1"/>
    </xf>
    <xf numFmtId="2" fontId="5" fillId="4" borderId="2" xfId="3" applyNumberFormat="1" applyBorder="1" applyAlignment="1" applyProtection="1">
      <alignment horizontal="center"/>
      <protection hidden="1"/>
    </xf>
    <xf numFmtId="0" fontId="4" fillId="3" borderId="2" xfId="2" applyFon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4" fillId="26" borderId="16" xfId="2" applyFont="1" applyFill="1" applyBorder="1" applyAlignment="1" applyProtection="1">
      <alignment horizontal="center" vertical="center"/>
      <protection hidden="1"/>
    </xf>
    <xf numFmtId="0" fontId="87" fillId="11" borderId="13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80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8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87" xfId="0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190" fontId="5" fillId="4" borderId="2" xfId="3" applyNumberFormat="1" applyBorder="1" applyAlignment="1" applyProtection="1">
      <alignment horizontal="center"/>
      <protection hidden="1"/>
    </xf>
    <xf numFmtId="0" fontId="0" fillId="0" borderId="0" xfId="0" applyFont="1" applyFill="1" applyAlignment="1">
      <alignment horizontal="center"/>
    </xf>
    <xf numFmtId="0" fontId="4" fillId="3" borderId="53" xfId="2" applyFont="1" applyFill="1" applyBorder="1" applyAlignment="1" applyProtection="1">
      <alignment horizontal="center" vertical="center"/>
      <protection hidden="1"/>
    </xf>
    <xf numFmtId="0" fontId="4" fillId="3" borderId="5" xfId="2" applyFont="1" applyFill="1" applyBorder="1" applyAlignment="1" applyProtection="1">
      <alignment horizontal="center" vertical="center"/>
      <protection hidden="1"/>
    </xf>
    <xf numFmtId="0" fontId="0" fillId="0" borderId="2" xfId="0" applyFill="1" applyBorder="1" applyAlignment="1">
      <alignment horizontal="center"/>
    </xf>
    <xf numFmtId="0" fontId="23" fillId="0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0" fontId="20" fillId="5" borderId="2" xfId="4" applyFont="1" applyBorder="1" applyAlignment="1" applyProtection="1">
      <alignment horizontal="center" vertical="center"/>
      <protection locked="0" hidden="1"/>
    </xf>
    <xf numFmtId="0" fontId="26" fillId="13" borderId="16" xfId="11" applyFont="1" applyFill="1" applyBorder="1" applyAlignment="1" applyProtection="1">
      <alignment horizontal="center" vertical="center" wrapText="1"/>
    </xf>
    <xf numFmtId="4" fontId="25" fillId="13" borderId="16" xfId="1" applyNumberFormat="1" applyFont="1" applyFill="1" applyBorder="1" applyAlignment="1">
      <alignment horizontal="center"/>
    </xf>
    <xf numFmtId="3" fontId="25" fillId="13" borderId="16" xfId="1" applyNumberFormat="1" applyFont="1" applyFill="1" applyBorder="1" applyAlignment="1">
      <alignment horizontal="center"/>
    </xf>
    <xf numFmtId="0" fontId="23" fillId="13" borderId="16" xfId="0" applyFont="1" applyFill="1" applyBorder="1"/>
    <xf numFmtId="0" fontId="25" fillId="13" borderId="16" xfId="0" applyFont="1" applyFill="1" applyBorder="1" applyAlignment="1" applyProtection="1">
      <alignment horizontal="center" vertical="center"/>
      <protection locked="0"/>
    </xf>
    <xf numFmtId="175" fontId="25" fillId="13" borderId="16" xfId="1" applyNumberFormat="1" applyFont="1" applyFill="1" applyBorder="1" applyAlignment="1" applyProtection="1">
      <alignment horizontal="right"/>
    </xf>
    <xf numFmtId="174" fontId="25" fillId="13" borderId="16" xfId="0" applyNumberFormat="1" applyFont="1" applyFill="1" applyBorder="1" applyAlignment="1" applyProtection="1">
      <alignment horizontal="center"/>
      <protection locked="0"/>
    </xf>
    <xf numFmtId="3" fontId="25" fillId="13" borderId="16" xfId="0" applyNumberFormat="1" applyFont="1" applyFill="1" applyBorder="1" applyAlignment="1" applyProtection="1">
      <alignment horizontal="center"/>
      <protection locked="0"/>
    </xf>
    <xf numFmtId="3" fontId="23" fillId="13" borderId="16" xfId="0" applyNumberFormat="1" applyFont="1" applyFill="1" applyBorder="1"/>
    <xf numFmtId="0" fontId="27" fillId="21" borderId="2" xfId="0" applyFont="1" applyFill="1" applyBorder="1" applyAlignment="1" applyProtection="1">
      <alignment horizontal="center"/>
      <protection hidden="1"/>
    </xf>
    <xf numFmtId="0" fontId="6" fillId="6" borderId="2" xfId="5" applyProtection="1">
      <alignment horizontal="center"/>
      <protection hidden="1"/>
    </xf>
    <xf numFmtId="0" fontId="10" fillId="3" borderId="2" xfId="2" applyFont="1" applyFill="1" applyBorder="1" applyProtection="1">
      <alignment horizontal="center" vertical="center"/>
      <protection hidden="1"/>
    </xf>
    <xf numFmtId="0" fontId="6" fillId="6" borderId="53" xfId="5" applyFill="1" applyBorder="1" applyAlignment="1" applyProtection="1">
      <alignment horizontal="center" vertical="center"/>
      <protection hidden="1"/>
    </xf>
    <xf numFmtId="0" fontId="6" fillId="6" borderId="54" xfId="5" applyFill="1" applyBorder="1" applyAlignment="1" applyProtection="1">
      <alignment horizontal="center" vertical="center"/>
      <protection hidden="1"/>
    </xf>
    <xf numFmtId="0" fontId="6" fillId="6" borderId="70" xfId="5" applyFill="1" applyBorder="1" applyAlignment="1" applyProtection="1">
      <alignment horizontal="center" vertical="center"/>
      <protection hidden="1"/>
    </xf>
    <xf numFmtId="0" fontId="6" fillId="6" borderId="0" xfId="5" applyFill="1" applyBorder="1" applyAlignment="1" applyProtection="1">
      <alignment horizontal="center" vertical="center"/>
      <protection hidden="1"/>
    </xf>
    <xf numFmtId="0" fontId="6" fillId="6" borderId="57" xfId="5" applyFill="1" applyBorder="1" applyAlignment="1" applyProtection="1">
      <alignment horizontal="center" vertical="center"/>
      <protection hidden="1"/>
    </xf>
    <xf numFmtId="0" fontId="9" fillId="0" borderId="13" xfId="0" applyFont="1" applyBorder="1" applyAlignment="1" applyProtection="1">
      <alignment horizontal="center"/>
      <protection hidden="1"/>
    </xf>
    <xf numFmtId="0" fontId="9" fillId="0" borderId="12" xfId="0" applyFont="1" applyBorder="1" applyAlignment="1" applyProtection="1">
      <alignment horizontal="center"/>
      <protection hidden="1"/>
    </xf>
    <xf numFmtId="0" fontId="10" fillId="3" borderId="53" xfId="2" applyFont="1" applyFill="1" applyBorder="1" applyAlignment="1" applyProtection="1">
      <alignment horizontal="center" vertical="center"/>
      <protection hidden="1"/>
    </xf>
    <xf numFmtId="0" fontId="10" fillId="3" borderId="55" xfId="2" applyFont="1" applyFill="1" applyBorder="1" applyAlignment="1" applyProtection="1">
      <alignment horizontal="center" vertical="center"/>
      <protection hidden="1"/>
    </xf>
    <xf numFmtId="0" fontId="10" fillId="3" borderId="13" xfId="2" applyFont="1" applyFill="1" applyBorder="1" applyAlignment="1" applyProtection="1">
      <alignment horizontal="center" vertical="center"/>
      <protection hidden="1"/>
    </xf>
    <xf numFmtId="0" fontId="10" fillId="3" borderId="12" xfId="2" applyFont="1" applyFill="1" applyBorder="1" applyAlignment="1" applyProtection="1">
      <alignment horizontal="center" vertical="center"/>
      <protection hidden="1"/>
    </xf>
    <xf numFmtId="2" fontId="22" fillId="12" borderId="13" xfId="4" applyNumberFormat="1" applyFont="1" applyFill="1" applyBorder="1" applyAlignment="1" applyProtection="1">
      <alignment horizontal="center"/>
      <protection hidden="1"/>
    </xf>
    <xf numFmtId="2" fontId="22" fillId="12" borderId="19" xfId="4" applyNumberFormat="1" applyFont="1" applyFill="1" applyBorder="1" applyAlignment="1" applyProtection="1">
      <alignment horizontal="center"/>
      <protection hidden="1"/>
    </xf>
    <xf numFmtId="2" fontId="22" fillId="12" borderId="12" xfId="4" applyNumberFormat="1" applyFont="1" applyFill="1" applyBorder="1" applyAlignment="1" applyProtection="1">
      <alignment horizontal="center"/>
      <protection hidden="1"/>
    </xf>
    <xf numFmtId="1" fontId="71" fillId="4" borderId="68" xfId="3" applyNumberFormat="1" applyFont="1" applyBorder="1" applyAlignment="1" applyProtection="1">
      <alignment horizontal="center"/>
      <protection hidden="1"/>
    </xf>
    <xf numFmtId="1" fontId="71" fillId="4" borderId="69" xfId="3" applyNumberFormat="1" applyFont="1" applyBorder="1" applyAlignment="1" applyProtection="1">
      <alignment horizontal="center"/>
      <protection hidden="1"/>
    </xf>
    <xf numFmtId="0" fontId="9" fillId="8" borderId="56" xfId="0" applyFont="1" applyFill="1" applyBorder="1" applyAlignment="1" applyProtection="1">
      <alignment horizontal="center" vertical="center"/>
      <protection hidden="1"/>
    </xf>
    <xf numFmtId="0" fontId="9" fillId="8" borderId="71" xfId="0" applyFont="1" applyFill="1" applyBorder="1" applyAlignment="1" applyProtection="1">
      <alignment horizontal="center" vertical="center"/>
      <protection hidden="1"/>
    </xf>
    <xf numFmtId="0" fontId="26" fillId="13" borderId="16" xfId="0" applyFont="1" applyFill="1" applyBorder="1" applyAlignment="1" applyProtection="1">
      <alignment horizontal="center" vertical="center"/>
    </xf>
    <xf numFmtId="0" fontId="4" fillId="3" borderId="18" xfId="2" applyFont="1" applyFill="1" applyBorder="1" applyAlignment="1" applyProtection="1">
      <alignment horizontal="center" vertical="center" wrapText="1"/>
      <protection hidden="1"/>
    </xf>
    <xf numFmtId="0" fontId="4" fillId="3" borderId="14" xfId="2" applyFont="1" applyFill="1" applyBorder="1" applyAlignment="1" applyProtection="1">
      <alignment horizontal="center" vertical="center" wrapText="1"/>
      <protection hidden="1"/>
    </xf>
    <xf numFmtId="0" fontId="4" fillId="3" borderId="4" xfId="2" applyFont="1" applyFill="1" applyBorder="1" applyAlignment="1" applyProtection="1">
      <alignment horizontal="center" vertical="center" wrapText="1"/>
      <protection hidden="1"/>
    </xf>
    <xf numFmtId="0" fontId="62" fillId="25" borderId="13" xfId="5" applyFont="1" applyFill="1" applyBorder="1" applyAlignment="1" applyProtection="1">
      <alignment horizontal="center"/>
      <protection hidden="1"/>
    </xf>
    <xf numFmtId="0" fontId="62" fillId="25" borderId="19" xfId="5" applyFont="1" applyFill="1" applyBorder="1" applyAlignment="1" applyProtection="1">
      <alignment horizontal="center"/>
      <protection hidden="1"/>
    </xf>
    <xf numFmtId="0" fontId="62" fillId="25" borderId="12" xfId="5" applyFont="1" applyFill="1" applyBorder="1" applyAlignment="1" applyProtection="1">
      <alignment horizontal="center"/>
      <protection hidden="1"/>
    </xf>
    <xf numFmtId="0" fontId="65" fillId="6" borderId="5" xfId="5" applyFont="1" applyBorder="1" applyAlignment="1" applyProtection="1">
      <alignment horizontal="center" vertical="center"/>
      <protection hidden="1"/>
    </xf>
    <xf numFmtId="0" fontId="65" fillId="6" borderId="0" xfId="5" applyFont="1" applyBorder="1" applyAlignment="1" applyProtection="1">
      <alignment horizontal="center" vertical="center"/>
      <protection hidden="1"/>
    </xf>
    <xf numFmtId="0" fontId="27" fillId="0" borderId="2" xfId="0" applyFont="1" applyFill="1" applyBorder="1" applyAlignment="1" applyProtection="1">
      <alignment horizontal="center"/>
      <protection hidden="1"/>
    </xf>
    <xf numFmtId="0" fontId="38" fillId="0" borderId="0" xfId="8" applyFont="1" applyFill="1" applyBorder="1" applyAlignment="1" applyProtection="1">
      <alignment horizontal="center" vertical="center" wrapText="1"/>
      <protection hidden="1"/>
    </xf>
    <xf numFmtId="2" fontId="37" fillId="0" borderId="0" xfId="0" applyNumberFormat="1" applyFont="1" applyFill="1" applyBorder="1" applyAlignment="1" applyProtection="1">
      <alignment horizontal="center" vertical="center"/>
      <protection hidden="1"/>
    </xf>
    <xf numFmtId="0" fontId="37" fillId="0" borderId="24" xfId="0" applyFont="1" applyFill="1" applyBorder="1" applyAlignment="1" applyProtection="1">
      <alignment horizontal="center" vertical="center"/>
      <protection hidden="1"/>
    </xf>
    <xf numFmtId="0" fontId="37" fillId="0" borderId="20" xfId="0" applyFont="1" applyFill="1" applyBorder="1" applyAlignment="1" applyProtection="1">
      <alignment horizontal="center" vertical="center"/>
      <protection hidden="1"/>
    </xf>
    <xf numFmtId="0" fontId="37" fillId="0" borderId="22" xfId="0" applyFont="1" applyFill="1" applyBorder="1" applyAlignment="1" applyProtection="1">
      <alignment horizontal="center" vertical="center"/>
      <protection hidden="1"/>
    </xf>
    <xf numFmtId="0" fontId="31" fillId="0" borderId="23" xfId="0" applyFont="1" applyFill="1" applyBorder="1" applyAlignment="1" applyProtection="1">
      <alignment horizontal="center" vertical="center" textRotation="90"/>
      <protection hidden="1"/>
    </xf>
    <xf numFmtId="0" fontId="31" fillId="0" borderId="21" xfId="0" applyFont="1" applyFill="1" applyBorder="1" applyAlignment="1" applyProtection="1">
      <alignment horizontal="center" vertical="center" textRotation="90"/>
      <protection hidden="1"/>
    </xf>
    <xf numFmtId="2" fontId="40" fillId="0" borderId="0" xfId="8" applyNumberFormat="1" applyFont="1" applyFill="1" applyBorder="1" applyAlignment="1" applyProtection="1">
      <alignment horizontal="center" vertical="center"/>
      <protection hidden="1"/>
    </xf>
    <xf numFmtId="0" fontId="40" fillId="0" borderId="0" xfId="8" applyFont="1" applyFill="1" applyBorder="1" applyAlignment="1" applyProtection="1">
      <alignment horizontal="center" vertical="center"/>
      <protection hidden="1"/>
    </xf>
    <xf numFmtId="168" fontId="46" fillId="0" borderId="2" xfId="5" applyNumberFormat="1" applyFont="1" applyFill="1" applyProtection="1">
      <alignment horizontal="center"/>
      <protection hidden="1"/>
    </xf>
    <xf numFmtId="0" fontId="3" fillId="0" borderId="39" xfId="2" applyFont="1" applyFill="1" applyBorder="1" applyAlignment="1" applyProtection="1">
      <alignment horizontal="center" vertical="center"/>
      <protection hidden="1"/>
    </xf>
    <xf numFmtId="0" fontId="3" fillId="0" borderId="41" xfId="2" applyFont="1" applyFill="1" applyBorder="1" applyAlignment="1" applyProtection="1">
      <alignment horizontal="center" vertical="center"/>
      <protection hidden="1"/>
    </xf>
    <xf numFmtId="0" fontId="47" fillId="0" borderId="2" xfId="5" applyFont="1" applyFill="1" applyAlignment="1" applyProtection="1">
      <alignment horizontal="center"/>
      <protection hidden="1"/>
    </xf>
    <xf numFmtId="0" fontId="47" fillId="0" borderId="35" xfId="5" applyFont="1" applyFill="1" applyBorder="1" applyAlignment="1" applyProtection="1">
      <alignment horizontal="center"/>
      <protection hidden="1"/>
    </xf>
    <xf numFmtId="0" fontId="47" fillId="0" borderId="34" xfId="5" applyFont="1" applyFill="1" applyBorder="1" applyAlignment="1" applyProtection="1">
      <alignment horizontal="center"/>
      <protection hidden="1"/>
    </xf>
    <xf numFmtId="0" fontId="47" fillId="0" borderId="36" xfId="5" applyFont="1" applyFill="1" applyBorder="1" applyAlignment="1" applyProtection="1">
      <alignment horizontal="center"/>
      <protection hidden="1"/>
    </xf>
    <xf numFmtId="0" fontId="3" fillId="0" borderId="44" xfId="2" applyFont="1" applyFill="1" applyBorder="1" applyAlignment="1" applyProtection="1">
      <alignment horizontal="center" vertical="center"/>
      <protection hidden="1"/>
    </xf>
    <xf numFmtId="0" fontId="3" fillId="0" borderId="45" xfId="2" applyFont="1" applyFill="1" applyBorder="1" applyAlignment="1" applyProtection="1">
      <alignment horizontal="center" vertical="center"/>
      <protection hidden="1"/>
    </xf>
    <xf numFmtId="0" fontId="18" fillId="11" borderId="64" xfId="0" applyFont="1" applyFill="1" applyBorder="1" applyAlignment="1" applyProtection="1">
      <alignment horizontal="center" vertical="center"/>
      <protection hidden="1"/>
    </xf>
    <xf numFmtId="0" fontId="18" fillId="11" borderId="65" xfId="0" applyFont="1" applyFill="1" applyBorder="1" applyAlignment="1" applyProtection="1">
      <alignment horizontal="center" vertical="center"/>
      <protection hidden="1"/>
    </xf>
    <xf numFmtId="0" fontId="18" fillId="11" borderId="33" xfId="0" applyFont="1" applyFill="1" applyBorder="1" applyAlignment="1" applyProtection="1">
      <alignment horizontal="center" vertical="center"/>
      <protection hidden="1"/>
    </xf>
    <xf numFmtId="1" fontId="5" fillId="4" borderId="10" xfId="3" applyNumberFormat="1" applyBorder="1" applyAlignment="1" applyProtection="1">
      <alignment horizontal="center" vertical="center"/>
      <protection hidden="1"/>
    </xf>
    <xf numFmtId="1" fontId="5" fillId="4" borderId="4" xfId="3" applyNumberFormat="1" applyBorder="1" applyAlignment="1" applyProtection="1">
      <alignment horizontal="center" vertical="center"/>
      <protection hidden="1"/>
    </xf>
    <xf numFmtId="0" fontId="18" fillId="11" borderId="13" xfId="0" applyFont="1" applyFill="1" applyBorder="1" applyAlignment="1" applyProtection="1">
      <alignment horizontal="center" vertical="center"/>
      <protection hidden="1"/>
    </xf>
    <xf numFmtId="0" fontId="18" fillId="11" borderId="12" xfId="0" applyFont="1" applyFill="1" applyBorder="1" applyAlignment="1" applyProtection="1">
      <alignment horizontal="center" vertical="center"/>
      <protection hidden="1"/>
    </xf>
    <xf numFmtId="0" fontId="4" fillId="0" borderId="7" xfId="2" applyFont="1" applyFill="1" applyBorder="1" applyAlignment="1" applyProtection="1">
      <alignment horizontal="center" vertical="center"/>
      <protection hidden="1"/>
    </xf>
    <xf numFmtId="0" fontId="4" fillId="0" borderId="1" xfId="2" applyFont="1" applyFill="1" applyBorder="1" applyAlignment="1" applyProtection="1">
      <alignment horizontal="center" vertical="center"/>
      <protection hidden="1"/>
    </xf>
    <xf numFmtId="0" fontId="18" fillId="11" borderId="19" xfId="0" applyFont="1" applyFill="1" applyBorder="1" applyAlignment="1" applyProtection="1">
      <alignment horizontal="center" vertical="center"/>
      <protection hidden="1"/>
    </xf>
    <xf numFmtId="169" fontId="14" fillId="4" borderId="13" xfId="7" applyNumberFormat="1" applyFont="1" applyFill="1" applyBorder="1" applyAlignment="1" applyProtection="1">
      <alignment horizontal="center" vertical="center"/>
      <protection hidden="1"/>
    </xf>
    <xf numFmtId="169" fontId="14" fillId="4" borderId="19" xfId="7" applyNumberFormat="1" applyFont="1" applyFill="1" applyBorder="1" applyAlignment="1" applyProtection="1">
      <alignment horizontal="center" vertical="center"/>
      <protection hidden="1"/>
    </xf>
    <xf numFmtId="1" fontId="5" fillId="4" borderId="58" xfId="3" applyNumberFormat="1" applyBorder="1" applyAlignment="1" applyProtection="1">
      <alignment horizontal="center" vertical="center"/>
      <protection hidden="1"/>
    </xf>
    <xf numFmtId="1" fontId="5" fillId="4" borderId="59" xfId="3" applyNumberFormat="1" applyBorder="1" applyAlignment="1" applyProtection="1">
      <alignment horizontal="center" vertical="center"/>
      <protection hidden="1"/>
    </xf>
    <xf numFmtId="0" fontId="18" fillId="11" borderId="0" xfId="0" applyFont="1" applyFill="1" applyBorder="1" applyAlignment="1" applyProtection="1">
      <alignment horizontal="center" vertical="center"/>
      <protection hidden="1"/>
    </xf>
    <xf numFmtId="0" fontId="18" fillId="11" borderId="3" xfId="0" applyFont="1" applyFill="1" applyBorder="1" applyAlignment="1" applyProtection="1">
      <alignment horizontal="center" vertical="center"/>
      <protection hidden="1"/>
    </xf>
    <xf numFmtId="2" fontId="22" fillId="12" borderId="13" xfId="4" applyNumberFormat="1" applyFont="1" applyFill="1" applyBorder="1" applyAlignment="1" applyProtection="1">
      <alignment horizontal="center" vertical="center" wrapText="1"/>
      <protection locked="0" hidden="1"/>
    </xf>
    <xf numFmtId="2" fontId="22" fillId="12" borderId="19" xfId="4" applyNumberFormat="1" applyFont="1" applyFill="1" applyBorder="1" applyAlignment="1" applyProtection="1">
      <alignment horizontal="center" vertical="center" wrapText="1"/>
      <protection locked="0" hidden="1"/>
    </xf>
    <xf numFmtId="2" fontId="22" fillId="12" borderId="12" xfId="4" applyNumberFormat="1" applyFont="1" applyFill="1" applyBorder="1" applyAlignment="1" applyProtection="1">
      <alignment horizontal="center" vertical="center" wrapText="1"/>
      <protection locked="0" hidden="1"/>
    </xf>
    <xf numFmtId="168" fontId="97" fillId="8" borderId="0" xfId="0" applyNumberFormat="1" applyFont="1" applyFill="1" applyBorder="1" applyAlignment="1" applyProtection="1">
      <alignment horizontal="center" vertical="center"/>
      <protection hidden="1"/>
    </xf>
    <xf numFmtId="168" fontId="97" fillId="8" borderId="6" xfId="0" applyNumberFormat="1" applyFont="1" applyFill="1" applyBorder="1" applyAlignment="1" applyProtection="1">
      <alignment horizontal="center" vertical="center"/>
      <protection hidden="1"/>
    </xf>
    <xf numFmtId="0" fontId="95" fillId="10" borderId="2" xfId="0" applyFont="1" applyFill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4" fillId="3" borderId="2" xfId="2" applyFont="1" applyFill="1" applyAlignment="1" applyProtection="1">
      <alignment horizontal="center" vertical="center"/>
      <protection hidden="1"/>
    </xf>
    <xf numFmtId="0" fontId="5" fillId="4" borderId="13" xfId="3" applyBorder="1" applyAlignment="1" applyProtection="1">
      <alignment horizontal="center"/>
      <protection hidden="1"/>
    </xf>
    <xf numFmtId="0" fontId="5" fillId="4" borderId="12" xfId="3" applyBorder="1" applyAlignment="1" applyProtection="1">
      <alignment horizontal="center"/>
      <protection hidden="1"/>
    </xf>
    <xf numFmtId="168" fontId="3" fillId="5" borderId="13" xfId="4" applyNumberFormat="1" applyBorder="1" applyAlignment="1" applyProtection="1">
      <alignment horizontal="center" vertical="center"/>
      <protection locked="0" hidden="1"/>
    </xf>
    <xf numFmtId="168" fontId="3" fillId="5" borderId="12" xfId="4" applyNumberFormat="1" applyBorder="1" applyAlignment="1" applyProtection="1">
      <alignment horizontal="center" vertical="center"/>
      <protection locked="0" hidden="1"/>
    </xf>
    <xf numFmtId="1" fontId="21" fillId="8" borderId="2" xfId="0" applyNumberFormat="1" applyFont="1" applyFill="1" applyBorder="1" applyAlignment="1" applyProtection="1">
      <alignment horizontal="center" vertical="center"/>
      <protection hidden="1"/>
    </xf>
    <xf numFmtId="0" fontId="18" fillId="11" borderId="53" xfId="0" applyFont="1" applyFill="1" applyBorder="1" applyAlignment="1" applyProtection="1">
      <alignment horizontal="center" vertical="center"/>
      <protection hidden="1"/>
    </xf>
    <xf numFmtId="0" fontId="18" fillId="11" borderId="54" xfId="0" applyFont="1" applyFill="1" applyBorder="1" applyAlignment="1" applyProtection="1">
      <alignment horizontal="center" vertical="center"/>
      <protection hidden="1"/>
    </xf>
    <xf numFmtId="0" fontId="18" fillId="11" borderId="55" xfId="0" applyFont="1" applyFill="1" applyBorder="1" applyAlignment="1" applyProtection="1">
      <alignment horizontal="center" vertical="center"/>
      <protection hidden="1"/>
    </xf>
    <xf numFmtId="0" fontId="11" fillId="8" borderId="13" xfId="0" applyNumberFormat="1" applyFont="1" applyFill="1" applyBorder="1" applyAlignment="1" applyProtection="1">
      <alignment horizontal="center" vertical="center" wrapText="1"/>
      <protection hidden="1"/>
    </xf>
    <xf numFmtId="0" fontId="11" fillId="8" borderId="12" xfId="0" applyNumberFormat="1" applyFont="1" applyFill="1" applyBorder="1" applyAlignment="1" applyProtection="1">
      <alignment horizontal="center" vertical="center" wrapText="1"/>
      <protection hidden="1"/>
    </xf>
    <xf numFmtId="0" fontId="4" fillId="3" borderId="11" xfId="2" applyFont="1" applyFill="1" applyBorder="1" applyAlignment="1" applyProtection="1">
      <alignment horizontal="center" vertical="center"/>
      <protection hidden="1"/>
    </xf>
    <xf numFmtId="0" fontId="4" fillId="3" borderId="9" xfId="2" applyFont="1" applyFill="1" applyBorder="1" applyAlignment="1" applyProtection="1">
      <alignment horizontal="center" vertical="center"/>
      <protection hidden="1"/>
    </xf>
    <xf numFmtId="188" fontId="57" fillId="4" borderId="2" xfId="3" applyNumberFormat="1" applyFont="1" applyBorder="1" applyAlignment="1" applyProtection="1">
      <alignment horizontal="center" vertical="center"/>
      <protection hidden="1"/>
    </xf>
    <xf numFmtId="2" fontId="55" fillId="8" borderId="2" xfId="0" applyNumberFormat="1" applyFont="1" applyFill="1" applyBorder="1" applyAlignment="1" applyProtection="1">
      <alignment horizontal="center" vertical="center" wrapText="1"/>
      <protection hidden="1"/>
    </xf>
    <xf numFmtId="0" fontId="56" fillId="0" borderId="13" xfId="0" applyFont="1" applyBorder="1" applyAlignment="1" applyProtection="1">
      <alignment horizontal="center"/>
      <protection hidden="1"/>
    </xf>
    <xf numFmtId="0" fontId="56" fillId="0" borderId="12" xfId="0" applyFont="1" applyBorder="1" applyAlignment="1" applyProtection="1">
      <alignment horizontal="center"/>
      <protection hidden="1"/>
    </xf>
    <xf numFmtId="2" fontId="5" fillId="4" borderId="2" xfId="3" applyNumberFormat="1" applyBorder="1" applyAlignment="1" applyProtection="1">
      <alignment horizontal="center"/>
      <protection hidden="1"/>
    </xf>
    <xf numFmtId="0" fontId="56" fillId="0" borderId="19" xfId="0" applyFont="1" applyBorder="1" applyAlignment="1" applyProtection="1">
      <alignment horizontal="center"/>
      <protection hidden="1"/>
    </xf>
    <xf numFmtId="0" fontId="82" fillId="11" borderId="53" xfId="0" applyFont="1" applyFill="1" applyBorder="1" applyAlignment="1" applyProtection="1">
      <alignment horizontal="center" vertical="center" wrapText="1"/>
      <protection hidden="1"/>
    </xf>
    <xf numFmtId="0" fontId="82" fillId="11" borderId="54" xfId="0" applyFont="1" applyFill="1" applyBorder="1" applyAlignment="1" applyProtection="1">
      <alignment horizontal="center" vertical="center" wrapText="1"/>
      <protection hidden="1"/>
    </xf>
    <xf numFmtId="0" fontId="82" fillId="11" borderId="55" xfId="0" applyFont="1" applyFill="1" applyBorder="1" applyAlignment="1" applyProtection="1">
      <alignment horizontal="center" vertical="center" wrapText="1"/>
      <protection hidden="1"/>
    </xf>
    <xf numFmtId="0" fontId="82" fillId="11" borderId="5" xfId="0" applyFont="1" applyFill="1" applyBorder="1" applyAlignment="1" applyProtection="1">
      <alignment horizontal="center" vertical="center" wrapText="1"/>
      <protection hidden="1"/>
    </xf>
    <xf numFmtId="0" fontId="82" fillId="11" borderId="0" xfId="0" applyFont="1" applyFill="1" applyBorder="1" applyAlignment="1" applyProtection="1">
      <alignment horizontal="center" vertical="center" wrapText="1"/>
      <protection hidden="1"/>
    </xf>
    <xf numFmtId="0" fontId="82" fillId="11" borderId="3" xfId="0" applyFont="1" applyFill="1" applyBorder="1" applyAlignment="1" applyProtection="1">
      <alignment horizontal="center" vertical="center" wrapText="1"/>
      <protection hidden="1"/>
    </xf>
    <xf numFmtId="0" fontId="90" fillId="11" borderId="7" xfId="0" applyFont="1" applyFill="1" applyBorder="1" applyAlignment="1" applyProtection="1">
      <alignment horizontal="center" vertical="center" wrapText="1"/>
      <protection hidden="1"/>
    </xf>
    <xf numFmtId="0" fontId="90" fillId="11" borderId="6" xfId="0" applyFont="1" applyFill="1" applyBorder="1" applyAlignment="1" applyProtection="1">
      <alignment horizontal="center" vertical="center" wrapText="1"/>
      <protection hidden="1"/>
    </xf>
    <xf numFmtId="0" fontId="90" fillId="11" borderId="1" xfId="0" applyFont="1" applyFill="1" applyBorder="1" applyAlignment="1" applyProtection="1">
      <alignment horizontal="center" vertical="center" wrapText="1"/>
      <protection hidden="1"/>
    </xf>
    <xf numFmtId="0" fontId="4" fillId="3" borderId="2" xfId="2" applyFont="1" applyFill="1" applyBorder="1" applyAlignment="1" applyProtection="1">
      <alignment horizontal="center" vertical="center"/>
      <protection hidden="1"/>
    </xf>
    <xf numFmtId="2" fontId="27" fillId="4" borderId="2" xfId="3" applyNumberFormat="1" applyFont="1" applyBorder="1" applyAlignment="1" applyProtection="1">
      <alignment horizontal="center" vertical="center"/>
      <protection hidden="1"/>
    </xf>
    <xf numFmtId="0" fontId="69" fillId="7" borderId="53" xfId="2" applyFont="1" applyFill="1" applyBorder="1" applyAlignment="1" applyProtection="1">
      <alignment horizontal="center" vertical="center"/>
      <protection hidden="1"/>
    </xf>
    <xf numFmtId="0" fontId="69" fillId="7" borderId="55" xfId="2" applyFont="1" applyFill="1" applyBorder="1" applyAlignment="1" applyProtection="1">
      <alignment horizontal="center" vertical="center"/>
      <protection hidden="1"/>
    </xf>
    <xf numFmtId="0" fontId="69" fillId="7" borderId="5" xfId="2" applyFont="1" applyFill="1" applyBorder="1" applyAlignment="1" applyProtection="1">
      <alignment horizontal="center" vertical="center"/>
      <protection hidden="1"/>
    </xf>
    <xf numFmtId="0" fontId="69" fillId="7" borderId="3" xfId="2" applyFont="1" applyFill="1" applyBorder="1" applyAlignment="1" applyProtection="1">
      <alignment horizontal="center" vertical="center"/>
      <protection hidden="1"/>
    </xf>
    <xf numFmtId="0" fontId="69" fillId="7" borderId="7" xfId="2" applyFont="1" applyFill="1" applyBorder="1" applyAlignment="1" applyProtection="1">
      <alignment horizontal="center" vertical="center"/>
      <protection hidden="1"/>
    </xf>
    <xf numFmtId="0" fontId="69" fillId="7" borderId="1" xfId="2" applyFont="1" applyFill="1" applyBorder="1" applyAlignment="1" applyProtection="1">
      <alignment horizontal="center" vertical="center"/>
      <protection hidden="1"/>
    </xf>
    <xf numFmtId="0" fontId="4" fillId="3" borderId="13" xfId="2" applyFont="1" applyFill="1" applyBorder="1" applyAlignment="1" applyProtection="1">
      <alignment horizontal="center" vertical="center"/>
      <protection hidden="1"/>
    </xf>
    <xf numFmtId="0" fontId="4" fillId="3" borderId="12" xfId="2" applyFont="1" applyFill="1" applyBorder="1" applyAlignment="1" applyProtection="1">
      <alignment horizontal="center" vertical="center"/>
      <protection hidden="1"/>
    </xf>
    <xf numFmtId="0" fontId="4" fillId="26" borderId="2" xfId="2" applyFont="1" applyFill="1" applyBorder="1" applyAlignment="1" applyProtection="1">
      <alignment horizontal="center" vertical="center" wrapText="1"/>
      <protection hidden="1"/>
    </xf>
    <xf numFmtId="0" fontId="5" fillId="4" borderId="53" xfId="3" applyBorder="1" applyAlignment="1" applyProtection="1">
      <alignment horizontal="center"/>
      <protection hidden="1"/>
    </xf>
    <xf numFmtId="0" fontId="5" fillId="4" borderId="55" xfId="3" applyBorder="1" applyAlignment="1" applyProtection="1">
      <alignment horizontal="center"/>
      <protection hidden="1"/>
    </xf>
    <xf numFmtId="0" fontId="67" fillId="27" borderId="2" xfId="0" applyFont="1" applyFill="1" applyBorder="1" applyAlignment="1" applyProtection="1">
      <alignment horizontal="center"/>
      <protection hidden="1"/>
    </xf>
    <xf numFmtId="0" fontId="66" fillId="27" borderId="2" xfId="0" applyFont="1" applyFill="1" applyBorder="1" applyAlignment="1" applyProtection="1">
      <alignment horizontal="center"/>
      <protection hidden="1"/>
    </xf>
    <xf numFmtId="0" fontId="66" fillId="27" borderId="13" xfId="0" applyFont="1" applyFill="1" applyBorder="1" applyAlignment="1" applyProtection="1">
      <alignment horizontal="center"/>
      <protection hidden="1"/>
    </xf>
    <xf numFmtId="0" fontId="4" fillId="23" borderId="18" xfId="2" applyFont="1" applyFill="1" applyBorder="1" applyAlignment="1" applyProtection="1">
      <alignment horizontal="center" vertical="center"/>
      <protection hidden="1"/>
    </xf>
    <xf numFmtId="0" fontId="4" fillId="23" borderId="4" xfId="2" applyFont="1" applyFill="1" applyBorder="1" applyAlignment="1" applyProtection="1">
      <alignment horizontal="center" vertical="center"/>
      <protection hidden="1"/>
    </xf>
    <xf numFmtId="1" fontId="68" fillId="4" borderId="18" xfId="3" applyNumberFormat="1" applyFont="1" applyBorder="1" applyAlignment="1" applyProtection="1">
      <alignment horizontal="center" vertical="center"/>
      <protection hidden="1"/>
    </xf>
    <xf numFmtId="1" fontId="68" fillId="4" borderId="4" xfId="3" applyNumberFormat="1" applyFont="1" applyBorder="1" applyAlignment="1" applyProtection="1">
      <alignment horizontal="center" vertical="center"/>
      <protection hidden="1"/>
    </xf>
    <xf numFmtId="0" fontId="4" fillId="26" borderId="2" xfId="2" applyFont="1" applyFill="1" applyBorder="1" applyAlignment="1" applyProtection="1">
      <alignment horizontal="center" vertical="center"/>
      <protection hidden="1"/>
    </xf>
    <xf numFmtId="0" fontId="18" fillId="11" borderId="7" xfId="0" applyFont="1" applyFill="1" applyBorder="1" applyAlignment="1" applyProtection="1">
      <alignment horizontal="center" vertical="center"/>
      <protection hidden="1"/>
    </xf>
    <xf numFmtId="0" fontId="18" fillId="11" borderId="6" xfId="0" applyFont="1" applyFill="1" applyBorder="1" applyAlignment="1" applyProtection="1">
      <alignment horizontal="center" vertical="center"/>
      <protection hidden="1"/>
    </xf>
    <xf numFmtId="0" fontId="61" fillId="0" borderId="0" xfId="0" applyFont="1" applyFill="1" applyBorder="1" applyAlignment="1" applyProtection="1">
      <alignment horizontal="center" vertical="center" wrapText="1"/>
      <protection hidden="1"/>
    </xf>
    <xf numFmtId="0" fontId="65" fillId="6" borderId="13" xfId="5" applyFont="1" applyBorder="1" applyAlignment="1" applyProtection="1">
      <alignment horizontal="center"/>
      <protection hidden="1"/>
    </xf>
    <xf numFmtId="0" fontId="65" fillId="6" borderId="19" xfId="5" applyFont="1" applyBorder="1" applyAlignment="1" applyProtection="1">
      <alignment horizontal="center"/>
      <protection hidden="1"/>
    </xf>
    <xf numFmtId="0" fontId="65" fillId="6" borderId="12" xfId="5" applyFont="1" applyBorder="1" applyAlignment="1" applyProtection="1">
      <alignment horizontal="center"/>
      <protection hidden="1"/>
    </xf>
    <xf numFmtId="1" fontId="12" fillId="5" borderId="2" xfId="4" applyNumberFormat="1" applyFont="1" applyBorder="1" applyAlignment="1" applyProtection="1">
      <alignment horizontal="center" vertical="center"/>
      <protection locked="0" hidden="1"/>
    </xf>
    <xf numFmtId="0" fontId="0" fillId="0" borderId="13" xfId="0" applyBorder="1" applyAlignment="1" applyProtection="1">
      <alignment horizontal="center"/>
      <protection hidden="1"/>
    </xf>
    <xf numFmtId="0" fontId="18" fillId="17" borderId="2" xfId="0" applyFont="1" applyFill="1" applyBorder="1" applyAlignment="1" applyProtection="1">
      <alignment horizontal="center" vertical="center"/>
      <protection hidden="1"/>
    </xf>
    <xf numFmtId="0" fontId="58" fillId="0" borderId="62" xfId="0" applyFont="1" applyBorder="1" applyAlignment="1" applyProtection="1">
      <alignment horizontal="center"/>
      <protection hidden="1"/>
    </xf>
    <xf numFmtId="0" fontId="58" fillId="0" borderId="63" xfId="0" applyFont="1" applyBorder="1" applyAlignment="1" applyProtection="1">
      <alignment horizontal="center"/>
      <protection hidden="1"/>
    </xf>
    <xf numFmtId="168" fontId="3" fillId="5" borderId="19" xfId="4" applyNumberFormat="1" applyBorder="1" applyAlignment="1" applyProtection="1">
      <alignment horizontal="center" vertical="center"/>
      <protection hidden="1"/>
    </xf>
    <xf numFmtId="168" fontId="3" fillId="5" borderId="12" xfId="4" applyNumberFormat="1" applyBorder="1" applyAlignment="1" applyProtection="1">
      <alignment horizontal="center" vertical="center"/>
      <protection hidden="1"/>
    </xf>
    <xf numFmtId="0" fontId="0" fillId="0" borderId="54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1" fontId="50" fillId="4" borderId="18" xfId="3" applyNumberFormat="1" applyFont="1" applyBorder="1" applyAlignment="1" applyProtection="1">
      <alignment horizontal="center" vertical="center"/>
      <protection hidden="1"/>
    </xf>
    <xf numFmtId="1" fontId="50" fillId="4" borderId="4" xfId="3" applyNumberFormat="1" applyFont="1" applyBorder="1" applyAlignment="1" applyProtection="1">
      <alignment horizontal="center" vertical="center"/>
      <protection hidden="1"/>
    </xf>
    <xf numFmtId="0" fontId="4" fillId="3" borderId="18" xfId="2" applyFont="1" applyFill="1" applyBorder="1" applyAlignment="1" applyProtection="1">
      <alignment horizontal="center" vertical="center"/>
      <protection hidden="1"/>
    </xf>
    <xf numFmtId="0" fontId="4" fillId="3" borderId="4" xfId="2" applyFont="1" applyFill="1" applyBorder="1" applyAlignment="1" applyProtection="1">
      <alignment horizontal="center" vertical="center"/>
      <protection hidden="1"/>
    </xf>
    <xf numFmtId="164" fontId="4" fillId="3" borderId="13" xfId="1" applyFont="1" applyFill="1" applyBorder="1" applyAlignment="1" applyProtection="1">
      <alignment horizontal="center" vertical="center"/>
      <protection hidden="1"/>
    </xf>
    <xf numFmtId="164" fontId="4" fillId="3" borderId="12" xfId="1" applyFont="1" applyFill="1" applyBorder="1" applyAlignment="1" applyProtection="1">
      <alignment horizontal="center" vertical="center"/>
      <protection hidden="1"/>
    </xf>
    <xf numFmtId="0" fontId="9" fillId="10" borderId="2" xfId="0" applyFont="1" applyFill="1" applyBorder="1" applyAlignment="1" applyProtection="1">
      <alignment horizontal="center" vertical="center"/>
      <protection hidden="1"/>
    </xf>
    <xf numFmtId="0" fontId="3" fillId="5" borderId="18" xfId="4" applyBorder="1" applyAlignment="1" applyProtection="1">
      <alignment horizontal="center" vertical="center"/>
      <protection locked="0" hidden="1"/>
    </xf>
    <xf numFmtId="0" fontId="3" fillId="5" borderId="4" xfId="4" applyBorder="1" applyAlignment="1" applyProtection="1">
      <alignment horizontal="center" vertical="center"/>
      <protection locked="0" hidden="1"/>
    </xf>
    <xf numFmtId="0" fontId="0" fillId="0" borderId="53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173" fontId="5" fillId="4" borderId="13" xfId="3" applyNumberFormat="1" applyBorder="1" applyAlignment="1" applyProtection="1">
      <alignment horizontal="center"/>
      <protection hidden="1"/>
    </xf>
    <xf numFmtId="173" fontId="5" fillId="4" borderId="12" xfId="3" applyNumberFormat="1" applyBorder="1" applyAlignment="1" applyProtection="1">
      <alignment horizontal="center"/>
      <protection hidden="1"/>
    </xf>
    <xf numFmtId="172" fontId="5" fillId="4" borderId="13" xfId="3" applyNumberFormat="1" applyBorder="1" applyAlignment="1" applyProtection="1">
      <alignment horizontal="center"/>
      <protection hidden="1"/>
    </xf>
    <xf numFmtId="172" fontId="5" fillId="4" borderId="12" xfId="3" applyNumberFormat="1" applyBorder="1" applyAlignment="1" applyProtection="1">
      <alignment horizontal="center"/>
      <protection hidden="1"/>
    </xf>
    <xf numFmtId="0" fontId="48" fillId="7" borderId="5" xfId="2" applyFont="1" applyFill="1" applyBorder="1" applyAlignment="1" applyProtection="1">
      <alignment horizontal="center" vertical="center"/>
      <protection hidden="1"/>
    </xf>
    <xf numFmtId="0" fontId="48" fillId="7" borderId="3" xfId="2" applyFont="1" applyFill="1" applyBorder="1" applyAlignment="1" applyProtection="1">
      <alignment horizontal="center" vertical="center"/>
      <protection hidden="1"/>
    </xf>
    <xf numFmtId="0" fontId="48" fillId="7" borderId="53" xfId="2" applyFont="1" applyFill="1" applyBorder="1" applyAlignment="1" applyProtection="1">
      <alignment horizontal="center" vertical="center"/>
      <protection hidden="1"/>
    </xf>
    <xf numFmtId="0" fontId="48" fillId="7" borderId="55" xfId="2" applyFont="1" applyFill="1" applyBorder="1" applyAlignment="1" applyProtection="1">
      <alignment horizontal="center" vertical="center"/>
      <protection hidden="1"/>
    </xf>
    <xf numFmtId="0" fontId="48" fillId="7" borderId="7" xfId="2" applyFont="1" applyFill="1" applyBorder="1" applyAlignment="1" applyProtection="1">
      <alignment horizontal="center" vertical="center"/>
      <protection hidden="1"/>
    </xf>
    <xf numFmtId="0" fontId="48" fillId="7" borderId="1" xfId="2" applyFont="1" applyFill="1" applyBorder="1" applyAlignment="1" applyProtection="1">
      <alignment horizontal="center" vertical="center"/>
      <protection hidden="1"/>
    </xf>
    <xf numFmtId="169" fontId="14" fillId="4" borderId="18" xfId="7" applyNumberFormat="1" applyFont="1" applyFill="1" applyBorder="1" applyAlignment="1" applyProtection="1">
      <alignment horizontal="center" vertical="center"/>
      <protection hidden="1"/>
    </xf>
    <xf numFmtId="169" fontId="14" fillId="4" borderId="53" xfId="7" applyNumberFormat="1" applyFont="1" applyFill="1" applyBorder="1" applyAlignment="1" applyProtection="1">
      <alignment horizontal="center" vertical="center"/>
      <protection hidden="1"/>
    </xf>
    <xf numFmtId="0" fontId="16" fillId="10" borderId="19" xfId="7" applyFont="1" applyFill="1" applyBorder="1" applyAlignment="1" applyProtection="1">
      <alignment horizontal="center" vertical="center" wrapText="1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4" fillId="26" borderId="16" xfId="2" applyFont="1" applyFill="1" applyBorder="1" applyAlignment="1" applyProtection="1">
      <alignment horizontal="center" vertical="center" wrapText="1"/>
      <protection hidden="1"/>
    </xf>
    <xf numFmtId="0" fontId="81" fillId="8" borderId="53" xfId="0" applyFont="1" applyFill="1" applyBorder="1" applyAlignment="1" applyProtection="1">
      <alignment horizontal="center" vertical="center"/>
      <protection hidden="1"/>
    </xf>
    <xf numFmtId="0" fontId="81" fillId="8" borderId="54" xfId="0" applyFont="1" applyFill="1" applyBorder="1" applyAlignment="1" applyProtection="1">
      <alignment horizontal="center" vertical="center"/>
      <protection hidden="1"/>
    </xf>
    <xf numFmtId="0" fontId="81" fillId="8" borderId="55" xfId="0" applyFont="1" applyFill="1" applyBorder="1" applyAlignment="1" applyProtection="1">
      <alignment horizontal="center" vertical="center"/>
      <protection hidden="1"/>
    </xf>
    <xf numFmtId="0" fontId="81" fillId="8" borderId="5" xfId="0" applyFont="1" applyFill="1" applyBorder="1" applyAlignment="1" applyProtection="1">
      <alignment horizontal="center" vertical="center"/>
      <protection hidden="1"/>
    </xf>
    <xf numFmtId="0" fontId="81" fillId="8" borderId="0" xfId="0" applyFont="1" applyFill="1" applyBorder="1" applyAlignment="1" applyProtection="1">
      <alignment horizontal="center" vertical="center"/>
      <protection hidden="1"/>
    </xf>
    <xf numFmtId="0" fontId="81" fillId="8" borderId="3" xfId="0" applyFont="1" applyFill="1" applyBorder="1" applyAlignment="1" applyProtection="1">
      <alignment horizontal="center" vertical="center"/>
      <protection hidden="1"/>
    </xf>
    <xf numFmtId="0" fontId="81" fillId="8" borderId="7" xfId="0" applyFont="1" applyFill="1" applyBorder="1" applyAlignment="1" applyProtection="1">
      <alignment horizontal="center" vertical="center"/>
      <protection hidden="1"/>
    </xf>
    <xf numFmtId="0" fontId="81" fillId="8" borderId="6" xfId="0" applyFont="1" applyFill="1" applyBorder="1" applyAlignment="1" applyProtection="1">
      <alignment horizontal="center" vertical="center"/>
      <protection hidden="1"/>
    </xf>
    <xf numFmtId="0" fontId="81" fillId="8" borderId="1" xfId="0" applyFont="1" applyFill="1" applyBorder="1" applyAlignment="1" applyProtection="1">
      <alignment horizontal="center" vertical="center"/>
      <protection hidden="1"/>
    </xf>
    <xf numFmtId="0" fontId="92" fillId="16" borderId="54" xfId="0" applyFont="1" applyFill="1" applyBorder="1" applyAlignment="1" applyProtection="1">
      <alignment horizontal="center" vertical="center"/>
      <protection hidden="1"/>
    </xf>
    <xf numFmtId="0" fontId="92" fillId="16" borderId="0" xfId="0" applyFont="1" applyFill="1" applyBorder="1" applyAlignment="1" applyProtection="1">
      <alignment horizontal="center" vertical="center"/>
      <protection hidden="1"/>
    </xf>
    <xf numFmtId="0" fontId="94" fillId="5" borderId="54" xfId="4" applyNumberFormat="1" applyFont="1" applyBorder="1" applyAlignment="1" applyProtection="1">
      <alignment horizontal="center" vertical="center"/>
      <protection locked="0" hidden="1"/>
    </xf>
    <xf numFmtId="0" fontId="94" fillId="5" borderId="0" xfId="4" applyNumberFormat="1" applyFont="1" applyBorder="1" applyAlignment="1" applyProtection="1">
      <alignment horizontal="center" vertical="center"/>
      <protection locked="0" hidden="1"/>
    </xf>
    <xf numFmtId="0" fontId="4" fillId="26" borderId="21" xfId="2" applyFont="1" applyFill="1" applyBorder="1" applyAlignment="1" applyProtection="1">
      <alignment horizontal="center" vertical="center"/>
      <protection hidden="1"/>
    </xf>
    <xf numFmtId="0" fontId="4" fillId="26" borderId="16" xfId="2" applyFont="1" applyFill="1" applyBorder="1" applyAlignment="1" applyProtection="1">
      <alignment horizontal="center" vertical="center"/>
      <protection hidden="1"/>
    </xf>
    <xf numFmtId="0" fontId="4" fillId="26" borderId="0" xfId="2" applyFont="1" applyFill="1" applyBorder="1" applyAlignment="1" applyProtection="1">
      <alignment horizontal="center" vertical="center"/>
      <protection hidden="1"/>
    </xf>
    <xf numFmtId="0" fontId="4" fillId="26" borderId="38" xfId="2" applyFont="1" applyFill="1" applyBorder="1" applyAlignment="1" applyProtection="1">
      <alignment horizontal="center" vertical="center"/>
      <protection hidden="1"/>
    </xf>
    <xf numFmtId="2" fontId="5" fillId="4" borderId="0" xfId="3" applyNumberFormat="1" applyBorder="1" applyAlignment="1" applyProtection="1">
      <alignment horizontal="center"/>
      <protection hidden="1"/>
    </xf>
    <xf numFmtId="2" fontId="5" fillId="4" borderId="38" xfId="3" applyNumberFormat="1" applyBorder="1" applyAlignment="1" applyProtection="1">
      <alignment horizontal="center"/>
      <protection hidden="1"/>
    </xf>
    <xf numFmtId="0" fontId="87" fillId="11" borderId="13" xfId="0" applyFont="1" applyFill="1" applyBorder="1" applyAlignment="1" applyProtection="1">
      <alignment horizontal="center" vertical="center"/>
      <protection hidden="1"/>
    </xf>
    <xf numFmtId="0" fontId="87" fillId="11" borderId="19" xfId="0" applyFont="1" applyFill="1" applyBorder="1" applyAlignment="1" applyProtection="1">
      <alignment horizontal="center" vertical="center"/>
      <protection hidden="1"/>
    </xf>
    <xf numFmtId="0" fontId="78" fillId="35" borderId="18" xfId="0" applyFont="1" applyFill="1" applyBorder="1" applyAlignment="1" applyProtection="1">
      <alignment horizontal="center" vertical="center"/>
      <protection hidden="1"/>
    </xf>
    <xf numFmtId="0" fontId="78" fillId="35" borderId="4" xfId="0" applyFont="1" applyFill="1" applyBorder="1" applyAlignment="1" applyProtection="1">
      <alignment horizontal="center" vertical="center"/>
      <protection hidden="1"/>
    </xf>
    <xf numFmtId="0" fontId="63" fillId="3" borderId="13" xfId="2" applyFont="1" applyFill="1" applyBorder="1" applyAlignment="1" applyProtection="1">
      <alignment horizontal="center" vertical="center"/>
      <protection hidden="1"/>
    </xf>
    <xf numFmtId="0" fontId="63" fillId="3" borderId="12" xfId="2" applyFont="1" applyFill="1" applyBorder="1" applyAlignment="1" applyProtection="1">
      <alignment horizontal="center" vertical="center"/>
      <protection hidden="1"/>
    </xf>
    <xf numFmtId="0" fontId="74" fillId="0" borderId="17" xfId="0" applyFont="1" applyFill="1" applyBorder="1" applyAlignment="1" applyProtection="1">
      <alignment horizontal="center" vertical="center" textRotation="90"/>
      <protection hidden="1"/>
    </xf>
    <xf numFmtId="0" fontId="74" fillId="0" borderId="79" xfId="0" applyFont="1" applyFill="1" applyBorder="1" applyAlignment="1" applyProtection="1">
      <alignment horizontal="center" vertical="center" textRotation="90"/>
      <protection hidden="1"/>
    </xf>
    <xf numFmtId="0" fontId="74" fillId="0" borderId="15" xfId="0" applyFont="1" applyFill="1" applyBorder="1" applyAlignment="1" applyProtection="1">
      <alignment horizontal="center" vertical="center" textRotation="90"/>
      <protection hidden="1"/>
    </xf>
    <xf numFmtId="0" fontId="73" fillId="0" borderId="17" xfId="0" applyFont="1" applyFill="1" applyBorder="1" applyAlignment="1" applyProtection="1">
      <alignment horizontal="center" vertical="center" textRotation="90" wrapText="1"/>
      <protection hidden="1"/>
    </xf>
    <xf numFmtId="0" fontId="73" fillId="0" borderId="79" xfId="0" applyFont="1" applyFill="1" applyBorder="1" applyAlignment="1" applyProtection="1">
      <alignment horizontal="center" vertical="center" textRotation="90" wrapText="1"/>
      <protection hidden="1"/>
    </xf>
    <xf numFmtId="0" fontId="73" fillId="0" borderId="15" xfId="0" applyFont="1" applyFill="1" applyBorder="1" applyAlignment="1" applyProtection="1">
      <alignment horizontal="center" vertical="center" textRotation="90" wrapText="1"/>
      <protection hidden="1"/>
    </xf>
    <xf numFmtId="0" fontId="89" fillId="37" borderId="5" xfId="2" applyFont="1" applyFill="1" applyBorder="1" applyAlignment="1" applyProtection="1">
      <alignment horizontal="center" vertical="center"/>
      <protection hidden="1"/>
    </xf>
    <xf numFmtId="0" fontId="89" fillId="37" borderId="0" xfId="2" applyFont="1" applyFill="1" applyBorder="1" applyAlignment="1" applyProtection="1">
      <alignment horizontal="center" vertical="center"/>
      <protection hidden="1"/>
    </xf>
    <xf numFmtId="0" fontId="89" fillId="37" borderId="3" xfId="2" applyFont="1" applyFill="1" applyBorder="1" applyAlignment="1" applyProtection="1">
      <alignment horizontal="center" vertical="center"/>
      <protection hidden="1"/>
    </xf>
    <xf numFmtId="0" fontId="89" fillId="37" borderId="7" xfId="2" applyFont="1" applyFill="1" applyBorder="1" applyAlignment="1" applyProtection="1">
      <alignment horizontal="center" vertical="center"/>
      <protection hidden="1"/>
    </xf>
    <xf numFmtId="0" fontId="89" fillId="37" borderId="6" xfId="2" applyFont="1" applyFill="1" applyBorder="1" applyAlignment="1" applyProtection="1">
      <alignment horizontal="center" vertical="center"/>
      <protection hidden="1"/>
    </xf>
    <xf numFmtId="0" fontId="89" fillId="37" borderId="1" xfId="2" applyFont="1" applyFill="1" applyBorder="1" applyAlignment="1" applyProtection="1">
      <alignment horizontal="center" vertical="center"/>
      <protection hidden="1"/>
    </xf>
    <xf numFmtId="0" fontId="0" fillId="39" borderId="17" xfId="0" applyFill="1" applyBorder="1" applyAlignment="1" applyProtection="1">
      <alignment horizontal="center" vertical="center"/>
      <protection hidden="1"/>
    </xf>
    <xf numFmtId="0" fontId="0" fillId="39" borderId="79" xfId="0" applyFill="1" applyBorder="1" applyAlignment="1" applyProtection="1">
      <alignment horizontal="center" vertical="center"/>
      <protection hidden="1"/>
    </xf>
    <xf numFmtId="0" fontId="0" fillId="39" borderId="15" xfId="0" applyFill="1" applyBorder="1" applyAlignment="1" applyProtection="1">
      <alignment horizontal="center" vertical="center"/>
      <protection hidden="1"/>
    </xf>
    <xf numFmtId="0" fontId="79" fillId="35" borderId="18" xfId="0" applyFont="1" applyFill="1" applyBorder="1" applyAlignment="1" applyProtection="1">
      <alignment horizontal="center" vertical="center"/>
      <protection hidden="1"/>
    </xf>
    <xf numFmtId="0" fontId="79" fillId="35" borderId="4" xfId="0" applyFont="1" applyFill="1" applyBorder="1" applyAlignment="1" applyProtection="1">
      <alignment horizontal="center" vertical="center"/>
      <protection hidden="1"/>
    </xf>
    <xf numFmtId="0" fontId="0" fillId="0" borderId="54" xfId="0" applyFill="1" applyBorder="1" applyAlignment="1" applyProtection="1">
      <alignment horizontal="center" vertical="center"/>
      <protection hidden="1"/>
    </xf>
    <xf numFmtId="0" fontId="0" fillId="41" borderId="17" xfId="0" applyFill="1" applyBorder="1" applyAlignment="1" applyProtection="1">
      <alignment horizontal="center" vertical="center"/>
      <protection hidden="1"/>
    </xf>
    <xf numFmtId="0" fontId="0" fillId="41" borderId="79" xfId="0" applyFill="1" applyBorder="1" applyAlignment="1" applyProtection="1">
      <alignment horizontal="center" vertical="center"/>
      <protection hidden="1"/>
    </xf>
    <xf numFmtId="0" fontId="0" fillId="41" borderId="15" xfId="0" applyFill="1" applyBorder="1" applyAlignment="1" applyProtection="1">
      <alignment horizontal="center" vertical="center"/>
      <protection hidden="1"/>
    </xf>
    <xf numFmtId="0" fontId="0" fillId="40" borderId="17" xfId="0" applyFill="1" applyBorder="1" applyAlignment="1" applyProtection="1">
      <alignment horizontal="center" vertical="center"/>
      <protection hidden="1"/>
    </xf>
    <xf numFmtId="0" fontId="0" fillId="40" borderId="79" xfId="0" applyFill="1" applyBorder="1" applyAlignment="1" applyProtection="1">
      <alignment horizontal="center" vertical="center"/>
      <protection hidden="1"/>
    </xf>
    <xf numFmtId="0" fontId="0" fillId="40" borderId="15" xfId="0" applyFill="1" applyBorder="1" applyAlignment="1" applyProtection="1">
      <alignment horizontal="center" vertical="center"/>
      <protection hidden="1"/>
    </xf>
    <xf numFmtId="0" fontId="0" fillId="38" borderId="17" xfId="0" applyFill="1" applyBorder="1" applyAlignment="1" applyProtection="1">
      <alignment horizontal="center" vertical="center"/>
      <protection hidden="1"/>
    </xf>
    <xf numFmtId="0" fontId="0" fillId="38" borderId="79" xfId="0" applyFill="1" applyBorder="1" applyAlignment="1" applyProtection="1">
      <alignment horizontal="center" vertical="center"/>
      <protection hidden="1"/>
    </xf>
    <xf numFmtId="0" fontId="0" fillId="38" borderId="15" xfId="0" applyFill="1" applyBorder="1" applyAlignment="1" applyProtection="1">
      <alignment horizontal="center" vertical="center"/>
      <protection hidden="1"/>
    </xf>
    <xf numFmtId="0" fontId="31" fillId="0" borderId="0" xfId="0" applyFont="1" applyFill="1" applyAlignment="1">
      <alignment horizontal="center"/>
    </xf>
    <xf numFmtId="0" fontId="78" fillId="4" borderId="91" xfId="0" applyNumberFormat="1" applyFont="1" applyFill="1" applyBorder="1" applyAlignment="1">
      <alignment horizontal="center" vertical="center"/>
    </xf>
    <xf numFmtId="0" fontId="78" fillId="4" borderId="0" xfId="0" applyNumberFormat="1" applyFont="1" applyFill="1" applyBorder="1" applyAlignment="1">
      <alignment horizontal="center" vertical="center"/>
    </xf>
    <xf numFmtId="0" fontId="78" fillId="4" borderId="92" xfId="0" applyNumberFormat="1" applyFont="1" applyFill="1" applyBorder="1" applyAlignment="1">
      <alignment horizontal="center" vertical="center"/>
    </xf>
    <xf numFmtId="0" fontId="78" fillId="4" borderId="93" xfId="0" applyNumberFormat="1" applyFont="1" applyFill="1" applyBorder="1" applyAlignment="1">
      <alignment horizontal="center" vertical="center"/>
    </xf>
    <xf numFmtId="0" fontId="78" fillId="4" borderId="94" xfId="0" applyNumberFormat="1" applyFont="1" applyFill="1" applyBorder="1" applyAlignment="1">
      <alignment horizontal="center" vertical="center"/>
    </xf>
    <xf numFmtId="0" fontId="78" fillId="4" borderId="95" xfId="0" applyNumberFormat="1" applyFont="1" applyFill="1" applyBorder="1" applyAlignment="1">
      <alignment horizontal="center" vertical="center"/>
    </xf>
    <xf numFmtId="0" fontId="96" fillId="8" borderId="88" xfId="0" applyFont="1" applyFill="1" applyBorder="1" applyAlignment="1" applyProtection="1">
      <alignment horizontal="center" vertical="center"/>
      <protection hidden="1"/>
    </xf>
    <xf numFmtId="0" fontId="96" fillId="8" borderId="89" xfId="0" applyFont="1" applyFill="1" applyBorder="1" applyAlignment="1" applyProtection="1">
      <alignment horizontal="center" vertical="center"/>
      <protection hidden="1"/>
    </xf>
    <xf numFmtId="0" fontId="96" fillId="8" borderId="90" xfId="0" applyFont="1" applyFill="1" applyBorder="1" applyAlignment="1" applyProtection="1">
      <alignment horizontal="center" vertical="center"/>
      <protection hidden="1"/>
    </xf>
    <xf numFmtId="0" fontId="96" fillId="8" borderId="91" xfId="0" applyFont="1" applyFill="1" applyBorder="1" applyAlignment="1" applyProtection="1">
      <alignment horizontal="center" vertical="center"/>
      <protection hidden="1"/>
    </xf>
    <xf numFmtId="0" fontId="96" fillId="8" borderId="0" xfId="0" applyFont="1" applyFill="1" applyBorder="1" applyAlignment="1" applyProtection="1">
      <alignment horizontal="center" vertical="center"/>
      <protection hidden="1"/>
    </xf>
    <xf numFmtId="0" fontId="96" fillId="8" borderId="92" xfId="0" applyFont="1" applyFill="1" applyBorder="1" applyAlignment="1" applyProtection="1">
      <alignment horizontal="center" vertical="center"/>
      <protection hidden="1"/>
    </xf>
    <xf numFmtId="0" fontId="4" fillId="3" borderId="53" xfId="2" applyFont="1" applyFill="1" applyBorder="1" applyAlignment="1" applyProtection="1">
      <alignment horizontal="center" vertical="center"/>
      <protection hidden="1"/>
    </xf>
    <xf numFmtId="0" fontId="4" fillId="3" borderId="54" xfId="2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18" fillId="11" borderId="66" xfId="0" applyFont="1" applyFill="1" applyBorder="1" applyAlignment="1" applyProtection="1">
      <alignment horizontal="center" vertical="center"/>
      <protection hidden="1"/>
    </xf>
    <xf numFmtId="0" fontId="18" fillId="11" borderId="67" xfId="0" applyFont="1" applyFill="1" applyBorder="1" applyAlignment="1" applyProtection="1">
      <alignment horizontal="center" vertical="center"/>
      <protection hidden="1"/>
    </xf>
    <xf numFmtId="0" fontId="16" fillId="10" borderId="16" xfId="7" applyFont="1" applyFill="1" applyBorder="1" applyAlignment="1" applyProtection="1">
      <alignment horizontal="center" vertical="center" wrapText="1"/>
      <protection hidden="1"/>
    </xf>
    <xf numFmtId="168" fontId="14" fillId="0" borderId="16" xfId="7" applyNumberFormat="1" applyFont="1" applyFill="1" applyBorder="1" applyAlignment="1" applyProtection="1">
      <alignment horizontal="center" vertical="center"/>
      <protection hidden="1"/>
    </xf>
  </cellXfs>
  <cellStyles count="17">
    <cellStyle name="DL_H1" xfId="5"/>
    <cellStyle name="DL_H2" xfId="2"/>
    <cellStyle name="DL_H3" xfId="3"/>
    <cellStyle name="DL_H4" xfId="6"/>
    <cellStyle name="DL_UserData" xfId="4"/>
    <cellStyle name="Lien hypertexte" xfId="13" builtinId="8"/>
    <cellStyle name="Milliers" xfId="1" builtinId="3"/>
    <cellStyle name="Milliers 2" xfId="15"/>
    <cellStyle name="Normal" xfId="0" builtinId="0"/>
    <cellStyle name="Normal 10 2" xfId="10"/>
    <cellStyle name="Normal 11 2 7" xfId="16"/>
    <cellStyle name="Normal 15" xfId="7"/>
    <cellStyle name="Normal 15 2" xfId="8"/>
    <cellStyle name="Normal 2" xfId="11"/>
    <cellStyle name="Normal 3" xfId="14"/>
    <cellStyle name="Normal 7 2" xfId="9"/>
    <cellStyle name="Normal_Data" xfId="12"/>
  </cellStyles>
  <dxfs count="214"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ont>
        <b val="0"/>
        <condense val="0"/>
        <extend val="0"/>
        <sz val="11"/>
        <color indexed="8"/>
      </font>
      <fill>
        <patternFill patternType="solid">
          <fgColor indexed="34"/>
          <bgColor indexed="13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CH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7.7374009374252775E-2"/>
          <c:y val="4.4564382917230534E-2"/>
          <c:w val="0.91833659230591558"/>
          <c:h val="0.762168442180023"/>
        </c:manualLayout>
      </c:layout>
      <c:scatterChart>
        <c:scatterStyle val="smoothMarker"/>
        <c:ser>
          <c:idx val="1"/>
          <c:order val="0"/>
          <c:tx>
            <c:strRef>
              <c:f>'Calcul ws'!$E$1</c:f>
              <c:strCache>
                <c:ptCount val="1"/>
                <c:pt idx="0">
                  <c:v>ÿ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'Calcul ws'!$D$2:$D$999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</c:numCache>
            </c:numRef>
          </c:xVal>
          <c:yVal>
            <c:numRef>
              <c:f>'Calcul ws'!$E$2:$E$999</c:f>
              <c:numCache>
                <c:formatCode>0.000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093-4BD6-BD5B-EBA660F2351A}"/>
            </c:ext>
          </c:extLst>
        </c:ser>
        <c:ser>
          <c:idx val="0"/>
          <c:order val="1"/>
          <c:tx>
            <c:v>Trois points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'Calcul ws'!$A$2:$A$4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'Calcul ws'!$B$2:$B$4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4093-4BD6-BD5B-EBA660F2351A}"/>
            </c:ext>
          </c:extLst>
        </c:ser>
        <c:axId val="160564736"/>
        <c:axId val="160566656"/>
      </c:scatterChart>
      <c:valAx>
        <c:axId val="16056473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0566656"/>
        <c:crosses val="autoZero"/>
        <c:crossBetween val="midCat"/>
      </c:valAx>
      <c:valAx>
        <c:axId val="16056665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056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5" Type="http://schemas.openxmlformats.org/officeDocument/2006/relationships/image" Target="../media/image6.png"/><Relationship Id="rId4" Type="http://schemas.openxmlformats.org/officeDocument/2006/relationships/image" Target="../media/image5.gif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26" Type="http://schemas.openxmlformats.org/officeDocument/2006/relationships/image" Target="../media/image31.png"/><Relationship Id="rId39" Type="http://schemas.openxmlformats.org/officeDocument/2006/relationships/image" Target="../media/image44.png"/><Relationship Id="rId21" Type="http://schemas.openxmlformats.org/officeDocument/2006/relationships/image" Target="../media/image26.png"/><Relationship Id="rId34" Type="http://schemas.openxmlformats.org/officeDocument/2006/relationships/image" Target="../media/image39.png"/><Relationship Id="rId42" Type="http://schemas.openxmlformats.org/officeDocument/2006/relationships/image" Target="../media/image47.png"/><Relationship Id="rId47" Type="http://schemas.openxmlformats.org/officeDocument/2006/relationships/image" Target="../media/image52.png"/><Relationship Id="rId50" Type="http://schemas.openxmlformats.org/officeDocument/2006/relationships/image" Target="../media/image55.png"/><Relationship Id="rId55" Type="http://schemas.openxmlformats.org/officeDocument/2006/relationships/image" Target="../media/image60.png"/><Relationship Id="rId63" Type="http://schemas.openxmlformats.org/officeDocument/2006/relationships/image" Target="../media/image68.png"/><Relationship Id="rId68" Type="http://schemas.openxmlformats.org/officeDocument/2006/relationships/image" Target="../media/image73.png"/><Relationship Id="rId7" Type="http://schemas.openxmlformats.org/officeDocument/2006/relationships/image" Target="../media/image12.jpeg"/><Relationship Id="rId2" Type="http://schemas.openxmlformats.org/officeDocument/2006/relationships/image" Target="../media/image6.png"/><Relationship Id="rId16" Type="http://schemas.openxmlformats.org/officeDocument/2006/relationships/image" Target="../media/image21.png"/><Relationship Id="rId29" Type="http://schemas.openxmlformats.org/officeDocument/2006/relationships/image" Target="../media/image34.png"/><Relationship Id="rId1" Type="http://schemas.openxmlformats.org/officeDocument/2006/relationships/image" Target="../media/image5.gif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7.png"/><Relationship Id="rId37" Type="http://schemas.openxmlformats.org/officeDocument/2006/relationships/image" Target="../media/image42.png"/><Relationship Id="rId40" Type="http://schemas.openxmlformats.org/officeDocument/2006/relationships/image" Target="../media/image45.png"/><Relationship Id="rId45" Type="http://schemas.openxmlformats.org/officeDocument/2006/relationships/image" Target="../media/image50.png"/><Relationship Id="rId53" Type="http://schemas.openxmlformats.org/officeDocument/2006/relationships/image" Target="../media/image58.png"/><Relationship Id="rId58" Type="http://schemas.openxmlformats.org/officeDocument/2006/relationships/image" Target="../media/image63.png"/><Relationship Id="rId66" Type="http://schemas.openxmlformats.org/officeDocument/2006/relationships/image" Target="../media/image71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image" Target="../media/image33.png"/><Relationship Id="rId36" Type="http://schemas.openxmlformats.org/officeDocument/2006/relationships/image" Target="../media/image41.png"/><Relationship Id="rId49" Type="http://schemas.openxmlformats.org/officeDocument/2006/relationships/image" Target="../media/image54.png"/><Relationship Id="rId57" Type="http://schemas.openxmlformats.org/officeDocument/2006/relationships/image" Target="../media/image62.png"/><Relationship Id="rId61" Type="http://schemas.openxmlformats.org/officeDocument/2006/relationships/image" Target="../media/image66.png"/><Relationship Id="rId10" Type="http://schemas.openxmlformats.org/officeDocument/2006/relationships/image" Target="../media/image15.png"/><Relationship Id="rId19" Type="http://schemas.openxmlformats.org/officeDocument/2006/relationships/image" Target="../media/image24.png"/><Relationship Id="rId31" Type="http://schemas.openxmlformats.org/officeDocument/2006/relationships/image" Target="../media/image36.png"/><Relationship Id="rId44" Type="http://schemas.openxmlformats.org/officeDocument/2006/relationships/image" Target="../media/image49.png"/><Relationship Id="rId52" Type="http://schemas.openxmlformats.org/officeDocument/2006/relationships/image" Target="../media/image57.png"/><Relationship Id="rId60" Type="http://schemas.openxmlformats.org/officeDocument/2006/relationships/image" Target="../media/image65.png"/><Relationship Id="rId65" Type="http://schemas.openxmlformats.org/officeDocument/2006/relationships/image" Target="../media/image70.png"/><Relationship Id="rId4" Type="http://schemas.openxmlformats.org/officeDocument/2006/relationships/chart" Target="../charts/chart1.xml"/><Relationship Id="rId9" Type="http://schemas.openxmlformats.org/officeDocument/2006/relationships/image" Target="../media/image1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5.png"/><Relationship Id="rId35" Type="http://schemas.openxmlformats.org/officeDocument/2006/relationships/image" Target="../media/image40.png"/><Relationship Id="rId43" Type="http://schemas.openxmlformats.org/officeDocument/2006/relationships/image" Target="../media/image48.png"/><Relationship Id="rId48" Type="http://schemas.openxmlformats.org/officeDocument/2006/relationships/image" Target="../media/image53.png"/><Relationship Id="rId56" Type="http://schemas.openxmlformats.org/officeDocument/2006/relationships/image" Target="../media/image61.jpeg"/><Relationship Id="rId64" Type="http://schemas.openxmlformats.org/officeDocument/2006/relationships/image" Target="../media/image69.png"/><Relationship Id="rId8" Type="http://schemas.openxmlformats.org/officeDocument/2006/relationships/image" Target="../media/image13.jpeg"/><Relationship Id="rId51" Type="http://schemas.openxmlformats.org/officeDocument/2006/relationships/image" Target="../media/image56.png"/><Relationship Id="rId3" Type="http://schemas.openxmlformats.org/officeDocument/2006/relationships/image" Target="../media/image9.jpe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8.png"/><Relationship Id="rId38" Type="http://schemas.openxmlformats.org/officeDocument/2006/relationships/image" Target="../media/image43.png"/><Relationship Id="rId46" Type="http://schemas.openxmlformats.org/officeDocument/2006/relationships/image" Target="../media/image51.png"/><Relationship Id="rId59" Type="http://schemas.openxmlformats.org/officeDocument/2006/relationships/image" Target="../media/image64.png"/><Relationship Id="rId67" Type="http://schemas.openxmlformats.org/officeDocument/2006/relationships/image" Target="../media/image72.png"/><Relationship Id="rId20" Type="http://schemas.openxmlformats.org/officeDocument/2006/relationships/image" Target="../media/image25.png"/><Relationship Id="rId41" Type="http://schemas.openxmlformats.org/officeDocument/2006/relationships/image" Target="../media/image46.png"/><Relationship Id="rId54" Type="http://schemas.openxmlformats.org/officeDocument/2006/relationships/image" Target="../media/image59.png"/><Relationship Id="rId62" Type="http://schemas.openxmlformats.org/officeDocument/2006/relationships/image" Target="../media/image6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7.jpeg"/><Relationship Id="rId2" Type="http://schemas.openxmlformats.org/officeDocument/2006/relationships/image" Target="../media/image76.jpeg"/><Relationship Id="rId1" Type="http://schemas.openxmlformats.org/officeDocument/2006/relationships/image" Target="../media/image7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133350</xdr:colOff>
      <xdr:row>1</xdr:row>
      <xdr:rowOff>152400</xdr:rowOff>
    </xdr:from>
    <xdr:ext cx="5657850" cy="2914650"/>
    <xdr:pic>
      <xdr:nvPicPr>
        <xdr:cNvPr id="2" name="Imag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2419350"/>
          <a:ext cx="5657850" cy="2914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0</xdr:row>
      <xdr:rowOff>9525</xdr:rowOff>
    </xdr:from>
    <xdr:ext cx="3067050" cy="2047875"/>
    <xdr:pic>
      <xdr:nvPicPr>
        <xdr:cNvPr id="3" name="Imag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14550"/>
          <a:ext cx="3067050" cy="2047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0</xdr:colOff>
      <xdr:row>12</xdr:row>
      <xdr:rowOff>114300</xdr:rowOff>
    </xdr:from>
    <xdr:ext cx="3086100" cy="1876425"/>
    <xdr:pic>
      <xdr:nvPicPr>
        <xdr:cNvPr id="4" name="Imag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62425"/>
          <a:ext cx="3086100" cy="1876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9</xdr:col>
      <xdr:colOff>47625</xdr:colOff>
      <xdr:row>22</xdr:row>
      <xdr:rowOff>0</xdr:rowOff>
    </xdr:from>
    <xdr:ext cx="581025" cy="504825"/>
    <xdr:pic>
      <xdr:nvPicPr>
        <xdr:cNvPr id="5" name="Obrázok 1" descr="slnieckoDolinska.gif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-1927259">
          <a:off x="2705100" y="571500"/>
          <a:ext cx="581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9</xdr:col>
      <xdr:colOff>38100</xdr:colOff>
      <xdr:row>23</xdr:row>
      <xdr:rowOff>123825</xdr:rowOff>
    </xdr:from>
    <xdr:ext cx="457200" cy="447675"/>
    <xdr:pic>
      <xdr:nvPicPr>
        <xdr:cNvPr id="6" name="Obrázok 5" descr="dazd1.gif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575" y="885825"/>
          <a:ext cx="45720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9</xdr:col>
      <xdr:colOff>219075</xdr:colOff>
      <xdr:row>26</xdr:row>
      <xdr:rowOff>114300</xdr:rowOff>
    </xdr:from>
    <xdr:ext cx="1971675" cy="1095375"/>
    <xdr:pic>
      <xdr:nvPicPr>
        <xdr:cNvPr id="8" name="Image 8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10525" y="5200650"/>
          <a:ext cx="197167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130866</xdr:colOff>
      <xdr:row>7</xdr:row>
      <xdr:rowOff>104776</xdr:rowOff>
    </xdr:from>
    <xdr:ext cx="733426" cy="650599"/>
    <xdr:pic>
      <xdr:nvPicPr>
        <xdr:cNvPr id="2" name="Obrázok 1" descr="slnieckoDolinska.gif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9672741">
          <a:off x="6922191" y="1476376"/>
          <a:ext cx="733426" cy="6505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10</xdr:col>
      <xdr:colOff>186772</xdr:colOff>
      <xdr:row>9</xdr:row>
      <xdr:rowOff>117615</xdr:rowOff>
    </xdr:from>
    <xdr:ext cx="582682" cy="475422"/>
    <xdr:pic>
      <xdr:nvPicPr>
        <xdr:cNvPr id="3" name="Obrázok 5" descr="dazd1.gif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78097" y="1870215"/>
          <a:ext cx="582682" cy="4754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16563</xdr:colOff>
      <xdr:row>61</xdr:row>
      <xdr:rowOff>0</xdr:rowOff>
    </xdr:from>
    <xdr:ext cx="3250512" cy="1358762"/>
    <xdr:pic>
      <xdr:nvPicPr>
        <xdr:cNvPr id="5" name="Image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60188" y="7439025"/>
          <a:ext cx="3250512" cy="135876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17</xdr:col>
      <xdr:colOff>38100</xdr:colOff>
      <xdr:row>9</xdr:row>
      <xdr:rowOff>47624</xdr:rowOff>
    </xdr:from>
    <xdr:to>
      <xdr:col>19</xdr:col>
      <xdr:colOff>990601</xdr:colOff>
      <xdr:row>19</xdr:row>
      <xdr:rowOff>0</xdr:rowOff>
    </xdr:to>
    <xdr:graphicFrame macro="">
      <xdr:nvGraphicFramePr>
        <xdr:cNvPr id="6" name="Chart 42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8</xdr:col>
      <xdr:colOff>204582</xdr:colOff>
      <xdr:row>20</xdr:row>
      <xdr:rowOff>13252</xdr:rowOff>
    </xdr:from>
    <xdr:ext cx="1308653" cy="2377107"/>
    <xdr:pic>
      <xdr:nvPicPr>
        <xdr:cNvPr id="24" name="Image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7282" y="4013752"/>
          <a:ext cx="1308653" cy="2377107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82824</xdr:colOff>
      <xdr:row>55</xdr:row>
      <xdr:rowOff>114300</xdr:rowOff>
    </xdr:from>
    <xdr:ext cx="356153" cy="306456"/>
    <xdr:pic>
      <xdr:nvPicPr>
        <xdr:cNvPr id="25" name="Obrázok 5" descr="dazd1.gif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9549" y="6572250"/>
          <a:ext cx="356153" cy="306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12</xdr:col>
      <xdr:colOff>81101</xdr:colOff>
      <xdr:row>54</xdr:row>
      <xdr:rowOff>130290</xdr:rowOff>
    </xdr:from>
    <xdr:ext cx="452268" cy="401193"/>
    <xdr:pic>
      <xdr:nvPicPr>
        <xdr:cNvPr id="26" name="Obrázok 1" descr="slnieckoDolinska.gif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9672741">
          <a:off x="8167826" y="6397740"/>
          <a:ext cx="452268" cy="4011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12</xdr:col>
      <xdr:colOff>7039</xdr:colOff>
      <xdr:row>52</xdr:row>
      <xdr:rowOff>187187</xdr:rowOff>
    </xdr:from>
    <xdr:ext cx="538371" cy="403363"/>
    <xdr:pic>
      <xdr:nvPicPr>
        <xdr:cNvPr id="27" name="Image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3764" y="6073637"/>
          <a:ext cx="538371" cy="40336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247650</xdr:colOff>
      <xdr:row>12</xdr:row>
      <xdr:rowOff>76199</xdr:rowOff>
    </xdr:from>
    <xdr:ext cx="4105275" cy="723901"/>
    <xdr:pic>
      <xdr:nvPicPr>
        <xdr:cNvPr id="28" name="Image 27" descr="http://gpro.s3.amazonaws.com/TeamLogos/632_20130227191512.jpg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5" y="2419349"/>
          <a:ext cx="4105275" cy="72390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9525</xdr:colOff>
      <xdr:row>415</xdr:row>
      <xdr:rowOff>9525</xdr:rowOff>
    </xdr:from>
    <xdr:to>
      <xdr:col>2</xdr:col>
      <xdr:colOff>0</xdr:colOff>
      <xdr:row>416</xdr:row>
      <xdr:rowOff>0</xdr:rowOff>
    </xdr:to>
    <xdr:pic>
      <xdr:nvPicPr>
        <xdr:cNvPr id="29" name="Obrázok 18" descr="MONZA.gif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0394275"/>
          <a:ext cx="6096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1085848</xdr:colOff>
      <xdr:row>432</xdr:row>
      <xdr:rowOff>9525</xdr:rowOff>
    </xdr:from>
    <xdr:to>
      <xdr:col>2</xdr:col>
      <xdr:colOff>28574</xdr:colOff>
      <xdr:row>433</xdr:row>
      <xdr:rowOff>0</xdr:rowOff>
    </xdr:to>
    <xdr:pic>
      <xdr:nvPicPr>
        <xdr:cNvPr id="30" name="Obrázok 20" descr="Valencia.gif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48" y="103489125"/>
          <a:ext cx="647701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</xdr:col>
      <xdr:colOff>9525</xdr:colOff>
      <xdr:row>382</xdr:row>
      <xdr:rowOff>0</xdr:rowOff>
    </xdr:from>
    <xdr:ext cx="638175" cy="647700"/>
    <xdr:pic>
      <xdr:nvPicPr>
        <xdr:cNvPr id="31" name="Obrázok 15" descr="A1 Ring.gif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1239500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382</xdr:row>
      <xdr:rowOff>638175</xdr:rowOff>
    </xdr:from>
    <xdr:ext cx="638175" cy="657225"/>
    <xdr:pic>
      <xdr:nvPicPr>
        <xdr:cNvPr id="32" name="Obrázok 16" descr="ADELAIDE.gif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1877675"/>
          <a:ext cx="6381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384</xdr:row>
      <xdr:rowOff>0</xdr:rowOff>
    </xdr:from>
    <xdr:ext cx="657225" cy="647700"/>
    <xdr:pic>
      <xdr:nvPicPr>
        <xdr:cNvPr id="33" name="Obrázok 17" descr="AHVEHNISTO.gif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12515850"/>
          <a:ext cx="6572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385</xdr:row>
      <xdr:rowOff>9525</xdr:rowOff>
    </xdr:from>
    <xdr:ext cx="638175" cy="638175"/>
    <xdr:pic>
      <xdr:nvPicPr>
        <xdr:cNvPr id="34" name="Obrázok 18" descr="anderstorp.gif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3163550"/>
          <a:ext cx="63817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425</xdr:row>
      <xdr:rowOff>0</xdr:rowOff>
    </xdr:from>
    <xdr:ext cx="647700" cy="657225"/>
    <xdr:pic>
      <xdr:nvPicPr>
        <xdr:cNvPr id="35" name="Obrázok 19" descr="Sepang.gif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36128325"/>
          <a:ext cx="647700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388</xdr:row>
      <xdr:rowOff>0</xdr:rowOff>
    </xdr:from>
    <xdr:ext cx="647700" cy="647700"/>
    <xdr:pic>
      <xdr:nvPicPr>
        <xdr:cNvPr id="36" name="Obrázok 20" descr="Barcelona.gif"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7795260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389</xdr:row>
      <xdr:rowOff>0</xdr:rowOff>
    </xdr:from>
    <xdr:ext cx="628650" cy="657225"/>
    <xdr:pic>
      <xdr:nvPicPr>
        <xdr:cNvPr id="37" name="Obrázok 21" descr="Brands Hatch.gif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4430375"/>
          <a:ext cx="628650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390</xdr:row>
      <xdr:rowOff>0</xdr:rowOff>
    </xdr:from>
    <xdr:ext cx="647700" cy="647700"/>
    <xdr:pic>
      <xdr:nvPicPr>
        <xdr:cNvPr id="38" name="Obrázok 22" descr="Brasilia.gif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506855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392</xdr:row>
      <xdr:rowOff>0</xdr:rowOff>
    </xdr:from>
    <xdr:ext cx="657225" cy="647700"/>
    <xdr:pic>
      <xdr:nvPicPr>
        <xdr:cNvPr id="39" name="Obrázok 23" descr="Brno.gif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78590775"/>
          <a:ext cx="6572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393</xdr:row>
      <xdr:rowOff>9525</xdr:rowOff>
    </xdr:from>
    <xdr:ext cx="647700" cy="638175"/>
    <xdr:pic>
      <xdr:nvPicPr>
        <xdr:cNvPr id="40" name="Obrázok 24" descr="Bucharest Ring.gif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16354425"/>
          <a:ext cx="6477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394</xdr:row>
      <xdr:rowOff>0</xdr:rowOff>
    </xdr:from>
    <xdr:ext cx="628650" cy="647700"/>
    <xdr:pic>
      <xdr:nvPicPr>
        <xdr:cNvPr id="41" name="Obrázok 26" descr="Buenos Aires.gif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6983075"/>
          <a:ext cx="62865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395</xdr:row>
      <xdr:rowOff>0</xdr:rowOff>
    </xdr:from>
    <xdr:ext cx="628650" cy="647700"/>
    <xdr:pic>
      <xdr:nvPicPr>
        <xdr:cNvPr id="42" name="Obrázok 27" descr="Estoril.gif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7621250"/>
          <a:ext cx="62865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396</xdr:row>
      <xdr:rowOff>0</xdr:rowOff>
    </xdr:from>
    <xdr:ext cx="628650" cy="647700"/>
    <xdr:pic>
      <xdr:nvPicPr>
        <xdr:cNvPr id="43" name="Obrázok 28" descr="Fiorano.gif">
          <a:extLst>
            <a:ext uri="{FF2B5EF4-FFF2-40B4-BE49-F238E27FC236}">
              <a16:creationId xmlns="" xmlns:a16="http://schemas.microsoft.com/office/drawing/2014/main" id="{00000000-0008-0000-04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18259425"/>
          <a:ext cx="62865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397</xdr:row>
      <xdr:rowOff>9525</xdr:rowOff>
    </xdr:from>
    <xdr:ext cx="638175" cy="638175"/>
    <xdr:pic>
      <xdr:nvPicPr>
        <xdr:cNvPr id="44" name="Obrázok 29" descr="Fuji.gif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8907125"/>
          <a:ext cx="63817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398</xdr:row>
      <xdr:rowOff>0</xdr:rowOff>
    </xdr:from>
    <xdr:ext cx="638175" cy="647700"/>
    <xdr:pic>
      <xdr:nvPicPr>
        <xdr:cNvPr id="45" name="Obrázok 30" descr="Hockenheim.gif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19535775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399</xdr:row>
      <xdr:rowOff>0</xdr:rowOff>
    </xdr:from>
    <xdr:ext cx="638175" cy="647700"/>
    <xdr:pic>
      <xdr:nvPicPr>
        <xdr:cNvPr id="46" name="Obrázok 31" descr="Hungaroring.gif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173950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400</xdr:row>
      <xdr:rowOff>0</xdr:rowOff>
    </xdr:from>
    <xdr:ext cx="638175" cy="657225"/>
    <xdr:pic>
      <xdr:nvPicPr>
        <xdr:cNvPr id="47" name="Obrázok 32" descr="Imola.gif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20812125"/>
          <a:ext cx="6381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401</xdr:row>
      <xdr:rowOff>9525</xdr:rowOff>
    </xdr:from>
    <xdr:ext cx="638175" cy="638175"/>
    <xdr:pic>
      <xdr:nvPicPr>
        <xdr:cNvPr id="48" name="Obrázok 31" descr="Indianapolis.gif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1459825"/>
          <a:ext cx="63817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402</xdr:row>
      <xdr:rowOff>0</xdr:rowOff>
    </xdr:from>
    <xdr:ext cx="657225" cy="647700"/>
    <xdr:pic>
      <xdr:nvPicPr>
        <xdr:cNvPr id="49" name="Obrázok 32" descr="Indianapolis Oval.gif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2088475"/>
          <a:ext cx="6572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402</xdr:row>
      <xdr:rowOff>638175</xdr:rowOff>
    </xdr:from>
    <xdr:ext cx="657225" cy="657225"/>
    <xdr:pic>
      <xdr:nvPicPr>
        <xdr:cNvPr id="50" name="Obrázok 33" descr="Interlagos.gif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2726650"/>
          <a:ext cx="65722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404</xdr:row>
      <xdr:rowOff>9525</xdr:rowOff>
    </xdr:from>
    <xdr:ext cx="638175" cy="638175"/>
    <xdr:pic>
      <xdr:nvPicPr>
        <xdr:cNvPr id="51" name="Obrázok 34" descr="Irungattukottai.gif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23374350"/>
          <a:ext cx="63817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405</xdr:row>
      <xdr:rowOff>9525</xdr:rowOff>
    </xdr:from>
    <xdr:ext cx="647700" cy="638175"/>
    <xdr:pic>
      <xdr:nvPicPr>
        <xdr:cNvPr id="52" name="Obrázok 35" descr="Istanbul.gif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86896575"/>
          <a:ext cx="6477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407</xdr:row>
      <xdr:rowOff>0</xdr:rowOff>
    </xdr:from>
    <xdr:ext cx="619125" cy="666750"/>
    <xdr:pic>
      <xdr:nvPicPr>
        <xdr:cNvPr id="53" name="Obrázok 36" descr="Kaunas.gif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88163400"/>
          <a:ext cx="619125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1</xdr:colOff>
      <xdr:row>406</xdr:row>
      <xdr:rowOff>0</xdr:rowOff>
    </xdr:from>
    <xdr:ext cx="657224" cy="657225"/>
    <xdr:pic>
      <xdr:nvPicPr>
        <xdr:cNvPr id="54" name="Obrázok 38" descr="Jerez.gif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1" y="87525225"/>
          <a:ext cx="657224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408</xdr:row>
      <xdr:rowOff>0</xdr:rowOff>
    </xdr:from>
    <xdr:ext cx="647700" cy="657225"/>
    <xdr:pic>
      <xdr:nvPicPr>
        <xdr:cNvPr id="55" name="Obrázok 39" descr="Kyalami.gif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5917525"/>
          <a:ext cx="647700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409</xdr:row>
      <xdr:rowOff>9525</xdr:rowOff>
    </xdr:from>
    <xdr:ext cx="647700" cy="638175"/>
    <xdr:pic>
      <xdr:nvPicPr>
        <xdr:cNvPr id="56" name="Obrázok 40" descr="Laguna Seca.gif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6565225"/>
          <a:ext cx="6477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410</xdr:row>
      <xdr:rowOff>0</xdr:rowOff>
    </xdr:from>
    <xdr:ext cx="685800" cy="647700"/>
    <xdr:pic>
      <xdr:nvPicPr>
        <xdr:cNvPr id="57" name="Obrázok 41" descr="Magny Cours.gif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27193875"/>
          <a:ext cx="6858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411</xdr:row>
      <xdr:rowOff>9525</xdr:rowOff>
    </xdr:from>
    <xdr:ext cx="685800" cy="638175"/>
    <xdr:pic>
      <xdr:nvPicPr>
        <xdr:cNvPr id="58" name="Obrázok 42" descr="Melbourne.gif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27841575"/>
          <a:ext cx="6858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412</xdr:row>
      <xdr:rowOff>0</xdr:rowOff>
    </xdr:from>
    <xdr:ext cx="695325" cy="657225"/>
    <xdr:pic>
      <xdr:nvPicPr>
        <xdr:cNvPr id="59" name="Obrázok 43" descr="Mexico City.gif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8470225"/>
          <a:ext cx="69532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413</xdr:row>
      <xdr:rowOff>0</xdr:rowOff>
    </xdr:from>
    <xdr:ext cx="638175" cy="647700"/>
    <xdr:pic>
      <xdr:nvPicPr>
        <xdr:cNvPr id="60" name="Obrázok 44" descr="Monte Carlo.gif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9108400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414</xdr:row>
      <xdr:rowOff>0</xdr:rowOff>
    </xdr:from>
    <xdr:ext cx="638175" cy="647700"/>
    <xdr:pic>
      <xdr:nvPicPr>
        <xdr:cNvPr id="61" name="Obrázok 45" descr="Montreal.gif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29746575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416</xdr:row>
      <xdr:rowOff>0</xdr:rowOff>
    </xdr:from>
    <xdr:ext cx="657225" cy="647700"/>
    <xdr:pic>
      <xdr:nvPicPr>
        <xdr:cNvPr id="62" name="Obrázok 46" descr="Mugello.gif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31022925"/>
          <a:ext cx="6572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0</xdr:colOff>
      <xdr:row>417</xdr:row>
      <xdr:rowOff>0</xdr:rowOff>
    </xdr:from>
    <xdr:ext cx="647700" cy="647700"/>
    <xdr:pic>
      <xdr:nvPicPr>
        <xdr:cNvPr id="63" name="Obrázok 47" descr="New Delhi.gif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3166110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418</xdr:row>
      <xdr:rowOff>0</xdr:rowOff>
    </xdr:from>
    <xdr:ext cx="638175" cy="657225"/>
    <xdr:pic>
      <xdr:nvPicPr>
        <xdr:cNvPr id="64" name="Obrázok 48" descr="Nurburgring.gif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2299275"/>
          <a:ext cx="6381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420</xdr:row>
      <xdr:rowOff>0</xdr:rowOff>
    </xdr:from>
    <xdr:ext cx="638175" cy="647700"/>
    <xdr:pic>
      <xdr:nvPicPr>
        <xdr:cNvPr id="65" name="Obrázok 50" descr="Paul Ricard.gif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3575625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426</xdr:row>
      <xdr:rowOff>638175</xdr:rowOff>
    </xdr:from>
    <xdr:ext cx="638175" cy="657225"/>
    <xdr:pic>
      <xdr:nvPicPr>
        <xdr:cNvPr id="66" name="Obrázok 55" descr="Silverstone.gif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7404675"/>
          <a:ext cx="6381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428</xdr:row>
      <xdr:rowOff>0</xdr:rowOff>
    </xdr:from>
    <xdr:ext cx="638175" cy="647700"/>
    <xdr:pic>
      <xdr:nvPicPr>
        <xdr:cNvPr id="67" name="Obrázok 56" descr="Singapore.gif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8042850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429</xdr:row>
      <xdr:rowOff>9525</xdr:rowOff>
    </xdr:from>
    <xdr:ext cx="647700" cy="647700"/>
    <xdr:pic>
      <xdr:nvPicPr>
        <xdr:cNvPr id="68" name="Obrázok 57" descr="Slovakiaring.gif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8690550"/>
          <a:ext cx="647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430</xdr:row>
      <xdr:rowOff>9525</xdr:rowOff>
    </xdr:from>
    <xdr:ext cx="647700" cy="638175"/>
    <xdr:pic>
      <xdr:nvPicPr>
        <xdr:cNvPr id="69" name="Obrázok 58" descr="Spa.gif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9328725"/>
          <a:ext cx="64770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431</xdr:row>
      <xdr:rowOff>9525</xdr:rowOff>
    </xdr:from>
    <xdr:ext cx="638175" cy="638175"/>
    <xdr:pic>
      <xdr:nvPicPr>
        <xdr:cNvPr id="70" name="Obrázok 59" descr="Suzuka.gif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9966900"/>
          <a:ext cx="63817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433</xdr:row>
      <xdr:rowOff>9525</xdr:rowOff>
    </xdr:from>
    <xdr:ext cx="638175" cy="638175"/>
    <xdr:pic>
      <xdr:nvPicPr>
        <xdr:cNvPr id="71" name="Obrázok 60" descr="Yas Marina.gif">
          <a:extLst>
            <a:ext uri="{FF2B5EF4-FFF2-40B4-BE49-F238E27FC236}">
              <a16:creationId xmlns="" xmlns:a16="http://schemas.microsoft.com/office/drawing/2014/main" id="{00000000-0008-0000-04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41243250"/>
          <a:ext cx="63817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434</xdr:row>
      <xdr:rowOff>0</xdr:rowOff>
    </xdr:from>
    <xdr:ext cx="638175" cy="647700"/>
    <xdr:pic>
      <xdr:nvPicPr>
        <xdr:cNvPr id="72" name="Obrázok 61" descr="Yeongam.gif">
          <a:extLst>
            <a:ext uri="{FF2B5EF4-FFF2-40B4-BE49-F238E27FC236}">
              <a16:creationId xmlns="" xmlns:a16="http://schemas.microsoft.com/office/drawing/2014/main" id="{00000000-0008-0000-0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41871900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435</xdr:row>
      <xdr:rowOff>9525</xdr:rowOff>
    </xdr:from>
    <xdr:ext cx="638175" cy="647700"/>
    <xdr:pic>
      <xdr:nvPicPr>
        <xdr:cNvPr id="73" name="Obrázok 62" descr="Zandvoort.gif">
          <a:extLst>
            <a:ext uri="{FF2B5EF4-FFF2-40B4-BE49-F238E27FC236}">
              <a16:creationId xmlns=""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42519600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436</xdr:row>
      <xdr:rowOff>9525</xdr:rowOff>
    </xdr:from>
    <xdr:ext cx="638175" cy="647700"/>
    <xdr:pic>
      <xdr:nvPicPr>
        <xdr:cNvPr id="74" name="Obrázok 63" descr="Zolder.gif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43157775"/>
          <a:ext cx="6381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437</xdr:row>
      <xdr:rowOff>0</xdr:rowOff>
    </xdr:from>
    <xdr:ext cx="638175" cy="657225"/>
    <xdr:pic>
      <xdr:nvPicPr>
        <xdr:cNvPr id="75" name="Obrázok 64" descr="Austin.gif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43786425"/>
          <a:ext cx="6381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438</xdr:row>
      <xdr:rowOff>0</xdr:rowOff>
    </xdr:from>
    <xdr:ext cx="647700" cy="657225"/>
    <xdr:pic>
      <xdr:nvPicPr>
        <xdr:cNvPr id="76" name="Obrázok 64" descr="Serres.jpg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44424600"/>
          <a:ext cx="647700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419</xdr:row>
      <xdr:rowOff>9525</xdr:rowOff>
    </xdr:from>
    <xdr:ext cx="638175" cy="638175"/>
    <xdr:pic>
      <xdr:nvPicPr>
        <xdr:cNvPr id="77" name="Obrázok 49" descr="Oesterreichring.gif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2946975"/>
          <a:ext cx="63817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420</xdr:row>
      <xdr:rowOff>638175</xdr:rowOff>
    </xdr:from>
    <xdr:ext cx="628650" cy="657225"/>
    <xdr:pic>
      <xdr:nvPicPr>
        <xdr:cNvPr id="78" name="Obrázok 51" descr="Portimao.gif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4213800"/>
          <a:ext cx="628650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422</xdr:row>
      <xdr:rowOff>0</xdr:rowOff>
    </xdr:from>
    <xdr:ext cx="638175" cy="657225"/>
    <xdr:pic>
      <xdr:nvPicPr>
        <xdr:cNvPr id="79" name="Obrázok 52" descr="Poznan.gif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4851975"/>
          <a:ext cx="6381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423</xdr:row>
      <xdr:rowOff>619125</xdr:rowOff>
    </xdr:from>
    <xdr:ext cx="638175" cy="657225"/>
    <xdr:pic>
      <xdr:nvPicPr>
        <xdr:cNvPr id="80" name="Obrázok 53" descr="Sakhir.gif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100907850"/>
          <a:ext cx="6381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9525</xdr:colOff>
      <xdr:row>425</xdr:row>
      <xdr:rowOff>638175</xdr:rowOff>
    </xdr:from>
    <xdr:ext cx="638175" cy="657225"/>
    <xdr:pic>
      <xdr:nvPicPr>
        <xdr:cNvPr id="81" name="Obrázok 54" descr="Shanghai.gif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6766500"/>
          <a:ext cx="638175" cy="657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9526</xdr:colOff>
      <xdr:row>387</xdr:row>
      <xdr:rowOff>0</xdr:rowOff>
    </xdr:from>
    <xdr:to>
      <xdr:col>2</xdr:col>
      <xdr:colOff>1</xdr:colOff>
      <xdr:row>388</xdr:row>
      <xdr:rowOff>0</xdr:rowOff>
    </xdr:to>
    <xdr:pic>
      <xdr:nvPicPr>
        <xdr:cNvPr id="87" name="Image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6" y="77314425"/>
          <a:ext cx="647700" cy="6381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386</xdr:row>
      <xdr:rowOff>1</xdr:rowOff>
    </xdr:from>
    <xdr:to>
      <xdr:col>2</xdr:col>
      <xdr:colOff>9525</xdr:colOff>
      <xdr:row>387</xdr:row>
      <xdr:rowOff>9526</xdr:rowOff>
    </xdr:to>
    <xdr:pic>
      <xdr:nvPicPr>
        <xdr:cNvPr id="89" name="Image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76676251"/>
          <a:ext cx="666750" cy="6477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391</xdr:row>
      <xdr:rowOff>0</xdr:rowOff>
    </xdr:from>
    <xdr:to>
      <xdr:col>2</xdr:col>
      <xdr:colOff>0</xdr:colOff>
      <xdr:row>392</xdr:row>
      <xdr:rowOff>0</xdr:rowOff>
    </xdr:to>
    <xdr:pic>
      <xdr:nvPicPr>
        <xdr:cNvPr id="91" name="Image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79867125"/>
          <a:ext cx="657225" cy="6381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504824</xdr:colOff>
      <xdr:row>20</xdr:row>
      <xdr:rowOff>9525</xdr:rowOff>
    </xdr:from>
    <xdr:to>
      <xdr:col>12</xdr:col>
      <xdr:colOff>533399</xdr:colOff>
      <xdr:row>32</xdr:row>
      <xdr:rowOff>85725</xdr:rowOff>
    </xdr:to>
    <xdr:pic>
      <xdr:nvPicPr>
        <xdr:cNvPr id="88" name="Image 87">
          <a:extLst>
            <a:ext uri="{FF2B5EF4-FFF2-40B4-BE49-F238E27FC236}">
              <a16:creationId xmlns="" xmlns:a16="http://schemas.microsoft.com/office/drawing/2014/main" id="{00000000-0008-0000-04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86724" y="4010025"/>
          <a:ext cx="1362075" cy="238125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9525</xdr:colOff>
      <xdr:row>44</xdr:row>
      <xdr:rowOff>200024</xdr:rowOff>
    </xdr:from>
    <xdr:to>
      <xdr:col>31</xdr:col>
      <xdr:colOff>19050</xdr:colOff>
      <xdr:row>68</xdr:row>
      <xdr:rowOff>0</xdr:rowOff>
    </xdr:to>
    <xdr:pic>
      <xdr:nvPicPr>
        <xdr:cNvPr id="93" name="Image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9775" y="8772524"/>
          <a:ext cx="5514975" cy="42386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28575</xdr:colOff>
      <xdr:row>35</xdr:row>
      <xdr:rowOff>9525</xdr:rowOff>
    </xdr:from>
    <xdr:to>
      <xdr:col>13</xdr:col>
      <xdr:colOff>0</xdr:colOff>
      <xdr:row>45</xdr:row>
      <xdr:rowOff>19050</xdr:rowOff>
    </xdr:to>
    <xdr:pic>
      <xdr:nvPicPr>
        <xdr:cNvPr id="94" name="Image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6896100"/>
          <a:ext cx="1390650" cy="18954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19051</xdr:colOff>
      <xdr:row>5</xdr:row>
      <xdr:rowOff>19051</xdr:rowOff>
    </xdr:from>
    <xdr:to>
      <xdr:col>3</xdr:col>
      <xdr:colOff>1085851</xdr:colOff>
      <xdr:row>13</xdr:row>
      <xdr:rowOff>1</xdr:rowOff>
    </xdr:to>
    <xdr:pic>
      <xdr:nvPicPr>
        <xdr:cNvPr id="96" name="Image 95">
          <a:extLst>
            <a:ext uri="{FF2B5EF4-FFF2-40B4-BE49-F238E27FC236}">
              <a16:creationId xmlns="" xmlns:a16="http://schemas.microsoft.com/office/drawing/2014/main" id="{00000000-0008-0000-04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6" y="1019176"/>
          <a:ext cx="1962150" cy="161925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273842</xdr:colOff>
      <xdr:row>67</xdr:row>
      <xdr:rowOff>190501</xdr:rowOff>
    </xdr:from>
    <xdr:to>
      <xdr:col>6</xdr:col>
      <xdr:colOff>797717</xdr:colOff>
      <xdr:row>69</xdr:row>
      <xdr:rowOff>71439</xdr:rowOff>
    </xdr:to>
    <xdr:pic>
      <xdr:nvPicPr>
        <xdr:cNvPr id="7" name="Image 6" descr="Résultat de recherche d'images pour &quot;SOURIRE&quot;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48" y="809626"/>
          <a:ext cx="523875" cy="50006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304800</xdr:colOff>
      <xdr:row>73</xdr:row>
      <xdr:rowOff>304800</xdr:rowOff>
    </xdr:to>
    <xdr:sp macro="" textlink="">
      <xdr:nvSpPr>
        <xdr:cNvPr id="4108" name="AutoShape 12" descr="Résultat de recherche d'images pour &quot;ecran de controle f1 chronos&quot;">
          <a:extLst>
            <a:ext uri="{FF2B5EF4-FFF2-40B4-BE49-F238E27FC236}">
              <a16:creationId xmlns="" xmlns:a16="http://schemas.microsoft.com/office/drawing/2014/main" id="{00000000-0008-0000-0500-00000C100000}"/>
            </a:ext>
          </a:extLst>
        </xdr:cNvPr>
        <xdr:cNvSpPr>
          <a:spLocks noChangeAspect="1" noChangeArrowheads="1"/>
        </xdr:cNvSpPr>
      </xdr:nvSpPr>
      <xdr:spPr bwMode="auto">
        <a:xfrm>
          <a:off x="3076575" y="245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304800</xdr:colOff>
      <xdr:row>72</xdr:row>
      <xdr:rowOff>304800</xdr:rowOff>
    </xdr:to>
    <xdr:sp macro="" textlink="">
      <xdr:nvSpPr>
        <xdr:cNvPr id="4110" name="AutoShape 14" descr="Résultat de recherche d'images pour &quot;ecran de controle f1 chronos&quot;">
          <a:extLst>
            <a:ext uri="{FF2B5EF4-FFF2-40B4-BE49-F238E27FC236}">
              <a16:creationId xmlns="" xmlns:a16="http://schemas.microsoft.com/office/drawing/2014/main" id="{00000000-0008-0000-0500-00000E100000}"/>
            </a:ext>
          </a:extLst>
        </xdr:cNvPr>
        <xdr:cNvSpPr>
          <a:spLocks noChangeAspect="1" noChangeArrowheads="1"/>
        </xdr:cNvSpPr>
      </xdr:nvSpPr>
      <xdr:spPr bwMode="auto">
        <a:xfrm>
          <a:off x="3076575" y="214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52388</xdr:colOff>
      <xdr:row>70</xdr:row>
      <xdr:rowOff>130968</xdr:rowOff>
    </xdr:from>
    <xdr:to>
      <xdr:col>7</xdr:col>
      <xdr:colOff>1</xdr:colOff>
      <xdr:row>76</xdr:row>
      <xdr:rowOff>190499</xdr:rowOff>
    </xdr:to>
    <xdr:pic>
      <xdr:nvPicPr>
        <xdr:cNvPr id="2" name="Imag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14576" y="1631156"/>
          <a:ext cx="2578894" cy="1916906"/>
        </a:xfrm>
        <a:prstGeom prst="rect">
          <a:avLst/>
        </a:prstGeom>
      </xdr:spPr>
    </xdr:pic>
    <xdr:clientData/>
  </xdr:twoCellAnchor>
  <xdr:twoCellAnchor editAs="oneCell">
    <xdr:from>
      <xdr:col>2</xdr:col>
      <xdr:colOff>726281</xdr:colOff>
      <xdr:row>88</xdr:row>
      <xdr:rowOff>214310</xdr:rowOff>
    </xdr:from>
    <xdr:to>
      <xdr:col>6</xdr:col>
      <xdr:colOff>261938</xdr:colOff>
      <xdr:row>96</xdr:row>
      <xdr:rowOff>11905</xdr:rowOff>
    </xdr:to>
    <xdr:pic>
      <xdr:nvPicPr>
        <xdr:cNvPr id="8" name="Image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281" y="7286623"/>
          <a:ext cx="3548063" cy="2202657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c/Desktop/BUREAU/fichier%20gpro/CALCULATEUR%20MEL%20%20GPR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lculateur"/>
      <sheetName val="ajustement reglage"/>
      <sheetName val="circuit"/>
      <sheetName val="Q1Q2valt"/>
      <sheetName val="reglage-balance"/>
      <sheetName val="Feuil1"/>
    </sheetNames>
    <sheetDataSet>
      <sheetData sheetId="0"/>
      <sheetData sheetId="1"/>
      <sheetData sheetId="2">
        <row r="2">
          <cell r="A2" t="str">
            <v>A1-Ring</v>
          </cell>
        </row>
        <row r="3">
          <cell r="A3" t="str">
            <v>Adelaide</v>
          </cell>
        </row>
        <row r="4">
          <cell r="A4" t="str">
            <v>Ahvenisto</v>
          </cell>
        </row>
        <row r="5">
          <cell r="A5" t="str">
            <v>Anderstorp</v>
          </cell>
        </row>
        <row r="6">
          <cell r="A6" t="str">
            <v>Austin</v>
          </cell>
        </row>
        <row r="7">
          <cell r="A7" t="str">
            <v>Barcelona</v>
          </cell>
        </row>
        <row r="8">
          <cell r="A8" t="str">
            <v>Brands Hatch</v>
          </cell>
        </row>
        <row r="9">
          <cell r="A9" t="str">
            <v>Brasilia</v>
          </cell>
        </row>
        <row r="10">
          <cell r="A10" t="str">
            <v>Brno</v>
          </cell>
        </row>
        <row r="11">
          <cell r="A11" t="str">
            <v>Bucharest Ring</v>
          </cell>
        </row>
        <row r="12">
          <cell r="A12" t="str">
            <v>Buenos Aires</v>
          </cell>
        </row>
        <row r="13">
          <cell r="A13" t="str">
            <v>Estoril</v>
          </cell>
        </row>
        <row r="14">
          <cell r="A14" t="str">
            <v>Fiorano</v>
          </cell>
        </row>
        <row r="15">
          <cell r="A15" t="str">
            <v>Fuji</v>
          </cell>
        </row>
        <row r="16">
          <cell r="A16" t="str">
            <v>Hockenheim</v>
          </cell>
        </row>
        <row r="17">
          <cell r="A17" t="str">
            <v>Hungaroring</v>
          </cell>
        </row>
        <row r="18">
          <cell r="A18" t="str">
            <v>Imola</v>
          </cell>
        </row>
        <row r="19">
          <cell r="A19" t="str">
            <v>Indianapolis</v>
          </cell>
        </row>
        <row r="20">
          <cell r="A20" t="str">
            <v>Indianapolis Oval</v>
          </cell>
        </row>
        <row r="21">
          <cell r="A21" t="str">
            <v>Interlagos</v>
          </cell>
        </row>
        <row r="22">
          <cell r="A22" t="str">
            <v>Irungattukottai</v>
          </cell>
        </row>
        <row r="23">
          <cell r="A23" t="str">
            <v>Istanbul</v>
          </cell>
        </row>
        <row r="24">
          <cell r="A24" t="str">
            <v>Jerez</v>
          </cell>
        </row>
        <row r="25">
          <cell r="A25" t="str">
            <v>Kaunas</v>
          </cell>
        </row>
        <row r="26">
          <cell r="A26" t="str">
            <v>Kyalami</v>
          </cell>
        </row>
        <row r="27">
          <cell r="A27" t="str">
            <v>Laguna Seca</v>
          </cell>
        </row>
        <row r="28">
          <cell r="A28" t="str">
            <v>Magny Cours</v>
          </cell>
        </row>
        <row r="29">
          <cell r="A29" t="str">
            <v>Melbourne</v>
          </cell>
        </row>
        <row r="30">
          <cell r="A30" t="str">
            <v>Mexico City</v>
          </cell>
        </row>
        <row r="31">
          <cell r="A31" t="str">
            <v>Monte Carlo</v>
          </cell>
        </row>
        <row r="32">
          <cell r="A32" t="str">
            <v>Montreal</v>
          </cell>
        </row>
        <row r="33">
          <cell r="A33" t="str">
            <v>Monza</v>
          </cell>
        </row>
        <row r="34">
          <cell r="A34" t="str">
            <v>Mugello</v>
          </cell>
        </row>
        <row r="35">
          <cell r="A35" t="str">
            <v>New Delhi</v>
          </cell>
        </row>
        <row r="36">
          <cell r="A36" t="str">
            <v>Nurburgring</v>
          </cell>
        </row>
        <row r="37">
          <cell r="A37" t="str">
            <v>Oesterreichring</v>
          </cell>
        </row>
        <row r="38">
          <cell r="A38" t="str">
            <v>Paul Ricard</v>
          </cell>
        </row>
        <row r="39">
          <cell r="A39" t="str">
            <v>Portimao</v>
          </cell>
        </row>
        <row r="40">
          <cell r="A40" t="str">
            <v>Poznan</v>
          </cell>
        </row>
        <row r="41">
          <cell r="A41" t="str">
            <v>Sakhir</v>
          </cell>
        </row>
        <row r="42">
          <cell r="A42" t="str">
            <v>Serres</v>
          </cell>
        </row>
        <row r="43">
          <cell r="A43" t="str">
            <v>Sepang</v>
          </cell>
        </row>
        <row r="44">
          <cell r="A44" t="str">
            <v>Shanghai</v>
          </cell>
        </row>
        <row r="45">
          <cell r="A45" t="str">
            <v>Silverstone</v>
          </cell>
        </row>
        <row r="46">
          <cell r="A46" t="str">
            <v>Singapore</v>
          </cell>
        </row>
        <row r="47">
          <cell r="A47" t="str">
            <v>Slovakiaring</v>
          </cell>
        </row>
        <row r="48">
          <cell r="A48" t="str">
            <v>Spa</v>
          </cell>
        </row>
        <row r="49">
          <cell r="A49" t="str">
            <v>Suzuka</v>
          </cell>
        </row>
        <row r="50">
          <cell r="A50" t="str">
            <v>Valencia</v>
          </cell>
        </row>
        <row r="51">
          <cell r="A51" t="str">
            <v>Yas Marina</v>
          </cell>
        </row>
        <row r="52">
          <cell r="A52" t="str">
            <v>Yeongam</v>
          </cell>
        </row>
        <row r="53">
          <cell r="A53" t="str">
            <v>Zandvoort</v>
          </cell>
        </row>
        <row r="54">
          <cell r="A54" t="str">
            <v>Zolder</v>
          </cell>
        </row>
      </sheetData>
      <sheetData sheetId="3">
        <row r="1">
          <cell r="G1" t="str">
            <v>I am really missing a lot of speed in straights </v>
          </cell>
        </row>
        <row r="2">
          <cell r="G2" t="str">
            <v>The car is lacking some speed in the straights</v>
          </cell>
        </row>
        <row r="3">
          <cell r="G3" t="str">
            <v>The car could have a bit more speed in the straights </v>
          </cell>
        </row>
        <row r="4">
          <cell r="G4" t="str">
            <v>I am missing a bit of grip in the curves</v>
          </cell>
        </row>
        <row r="5">
          <cell r="G5" t="str">
            <v>The car is very unstable in many corners </v>
          </cell>
        </row>
        <row r="6">
          <cell r="G6" t="str">
            <v>I cannot drive the car, there's no grip on it </v>
          </cell>
        </row>
        <row r="7">
          <cell r="G7" t="str">
            <v>No, no, no!!! Favor a lot more the low revs! </v>
          </cell>
        </row>
        <row r="8">
          <cell r="G8" t="str">
            <v>The engine revs are too high </v>
          </cell>
        </row>
        <row r="9">
          <cell r="G9" t="str">
            <v>Try to favor a bit more the low revs</v>
          </cell>
        </row>
        <row r="10">
          <cell r="G10" t="str">
            <v>I feel that I do not have enough engine power in the straights </v>
          </cell>
        </row>
        <row r="11">
          <cell r="G11" t="str">
            <v>The engine power on the straights is not sufficient </v>
          </cell>
        </row>
        <row r="12">
          <cell r="G12" t="str">
            <v>You should try to favor a lot more the high revs </v>
          </cell>
        </row>
        <row r="13">
          <cell r="G13" t="str">
            <v>Please, move the balance a lot more to the back </v>
          </cell>
        </row>
        <row r="14">
          <cell r="G14" t="str">
            <v>I think the brakes effectiveness could be higher if we move the balance to the back </v>
          </cell>
        </row>
        <row r="15">
          <cell r="G15" t="str">
            <v>Put the balance a bit more to the back </v>
          </cell>
        </row>
        <row r="16">
          <cell r="G16" t="str">
            <v>I would like to have the balance a bit more to the front </v>
          </cell>
        </row>
        <row r="17">
          <cell r="G17" t="str">
            <v>I think the brakes effectiveness could be higher if we move the balance to the front </v>
          </cell>
        </row>
        <row r="18">
          <cell r="G18" t="str">
            <v>I would feel a lot more comfortable to move the balance to the front </v>
          </cell>
        </row>
        <row r="19">
          <cell r="G19" t="str">
            <v>Please, put a lot lower ratio between gears </v>
          </cell>
        </row>
        <row r="20">
          <cell r="G20" t="str">
            <v>The gear ratio is too high </v>
          </cell>
        </row>
        <row r="21">
          <cell r="G21" t="str">
            <v>I cannot take advantage of the power of the engine. Put the gear ratio a bit lower </v>
          </cell>
        </row>
        <row r="22">
          <cell r="G22" t="str">
            <v>I am very often in the red. Put the gear ratio a bit higher </v>
          </cell>
        </row>
        <row r="23">
          <cell r="G23" t="str">
            <v>The gear ratio is too low </v>
          </cell>
        </row>
        <row r="24">
          <cell r="G24" t="str">
            <v>It feels like the engine is going to explode. Put a lot higher ratio between gears </v>
          </cell>
        </row>
        <row r="25">
          <cell r="G25" t="str">
            <v>The car is far too rigid. Lower a lot the rigidity </v>
          </cell>
        </row>
        <row r="26">
          <cell r="G26" t="str">
            <v>The suspension rigidity is too high </v>
          </cell>
        </row>
        <row r="27">
          <cell r="G27" t="str">
            <v>The car is too rigid. Lower a bit the rigidity </v>
          </cell>
        </row>
        <row r="28">
          <cell r="G28" t="str">
            <v>I think with a bit more rigid suspension I will be able to go faster </v>
          </cell>
        </row>
        <row r="29">
          <cell r="G29" t="str">
            <v>The suspension rigidity is too low </v>
          </cell>
        </row>
        <row r="30">
          <cell r="G30" t="str">
            <v>The suspension rigidity should be a lot higher </v>
          </cell>
        </row>
      </sheetData>
      <sheetData sheetId="4"/>
      <sheetData sheetId="5"/>
    </sheetDataSet>
  </externalBook>
</externalLink>
</file>

<file path=xl/queryTables/queryTable1.xml><?xml version="1.0" encoding="utf-8"?>
<queryTable xmlns="http://schemas.openxmlformats.org/spreadsheetml/2006/main" name="StaffAndFacilitie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1:XFD887"/>
  <sheetViews>
    <sheetView topLeftCell="A16" workbookViewId="0">
      <selection activeCell="AS32" sqref="AS32"/>
    </sheetView>
  </sheetViews>
  <sheetFormatPr baseColWidth="10" defaultColWidth="11.5703125" defaultRowHeight="15" zeroHeight="1"/>
  <cols>
    <col min="1" max="1" width="16.42578125" style="1" customWidth="1"/>
    <col min="2" max="2" width="9.140625" style="1" hidden="1" customWidth="1"/>
    <col min="3" max="3" width="10.85546875" style="1" hidden="1" customWidth="1"/>
    <col min="4" max="4" width="12" style="1" hidden="1" customWidth="1"/>
    <col min="5" max="5" width="9.140625" style="1" hidden="1" customWidth="1"/>
    <col min="6" max="6" width="9.140625" style="136" hidden="1" customWidth="1"/>
    <col min="7" max="12" width="9.140625" style="1" hidden="1" customWidth="1"/>
    <col min="13" max="13" width="10.28515625" style="1" hidden="1" customWidth="1"/>
    <col min="14" max="14" width="11.7109375" style="1" hidden="1" customWidth="1"/>
    <col min="15" max="17" width="9.140625" style="1" hidden="1" customWidth="1"/>
    <col min="18" max="18" width="2.7109375" style="1" hidden="1" customWidth="1"/>
    <col min="19" max="19" width="12" style="1" hidden="1" customWidth="1"/>
    <col min="20" max="20" width="10.140625" style="1" hidden="1" customWidth="1"/>
    <col min="21" max="21" width="11.85546875" style="1" hidden="1" customWidth="1"/>
    <col min="22" max="23" width="10.140625" style="1" hidden="1" customWidth="1"/>
    <col min="24" max="24" width="5.28515625" style="1" hidden="1" customWidth="1"/>
    <col min="25" max="25" width="10.85546875" style="1" hidden="1" customWidth="1"/>
    <col min="26" max="26" width="4.85546875" style="1" hidden="1" customWidth="1"/>
    <col min="27" max="28" width="10.140625" style="1" hidden="1" customWidth="1"/>
    <col min="29" max="29" width="4.7109375" style="1" hidden="1" customWidth="1"/>
    <col min="30" max="30" width="10.140625" style="1" hidden="1" customWidth="1"/>
    <col min="31" max="31" width="4.7109375" style="1" hidden="1" customWidth="1"/>
    <col min="32" max="42" width="7.140625" style="1" customWidth="1"/>
    <col min="43" max="47" width="11.5703125" style="1" customWidth="1"/>
    <col min="48" max="16384" width="11.5703125" style="1"/>
  </cols>
  <sheetData>
    <row r="1" spans="1:42" s="156" customFormat="1">
      <c r="A1" s="151"/>
      <c r="B1" s="382" t="s">
        <v>172</v>
      </c>
      <c r="C1" s="382"/>
      <c r="D1" s="382"/>
      <c r="E1" s="382"/>
      <c r="F1" s="382"/>
      <c r="G1" s="382"/>
      <c r="H1" s="382"/>
      <c r="I1" s="382"/>
      <c r="J1" s="382"/>
      <c r="K1" s="382"/>
      <c r="L1" s="382"/>
      <c r="M1" s="382"/>
      <c r="N1" s="382"/>
      <c r="O1" s="382"/>
      <c r="P1" s="382"/>
      <c r="Q1" s="382"/>
      <c r="S1" s="140"/>
      <c r="T1" s="140"/>
      <c r="U1" s="140"/>
      <c r="V1" s="140"/>
      <c r="W1" s="140"/>
      <c r="Y1" s="167" t="s">
        <v>330</v>
      </c>
      <c r="AA1" s="140"/>
      <c r="AB1" s="140"/>
      <c r="AD1" s="140"/>
      <c r="AF1" s="383" t="s">
        <v>329</v>
      </c>
      <c r="AG1" s="383"/>
      <c r="AH1" s="383"/>
      <c r="AI1" s="383"/>
      <c r="AJ1" s="383"/>
      <c r="AK1" s="383"/>
      <c r="AL1" s="383"/>
      <c r="AM1" s="383"/>
      <c r="AN1" s="383"/>
      <c r="AO1" s="383"/>
      <c r="AP1" s="383"/>
    </row>
    <row r="2" spans="1:42" s="151" customFormat="1">
      <c r="A2" s="167" t="s">
        <v>144</v>
      </c>
      <c r="B2" s="152" t="s">
        <v>173</v>
      </c>
      <c r="C2" s="152" t="s">
        <v>70</v>
      </c>
      <c r="D2" s="152" t="s">
        <v>12</v>
      </c>
      <c r="E2" s="152" t="s">
        <v>174</v>
      </c>
      <c r="F2" s="152" t="s">
        <v>175</v>
      </c>
      <c r="G2" s="155" t="s">
        <v>64</v>
      </c>
      <c r="H2" s="152" t="s">
        <v>68</v>
      </c>
      <c r="I2" s="153" t="s">
        <v>176</v>
      </c>
      <c r="J2" s="152" t="s">
        <v>177</v>
      </c>
      <c r="K2" s="152" t="s">
        <v>178</v>
      </c>
      <c r="L2" s="152" t="s">
        <v>179</v>
      </c>
      <c r="M2" s="154" t="s">
        <v>180</v>
      </c>
      <c r="N2" s="152" t="s">
        <v>181</v>
      </c>
      <c r="O2" s="152" t="s">
        <v>182</v>
      </c>
      <c r="P2" s="153" t="s">
        <v>183</v>
      </c>
      <c r="Q2" s="152" t="s">
        <v>184</v>
      </c>
      <c r="S2" s="140"/>
      <c r="T2" s="140"/>
      <c r="U2" s="140"/>
      <c r="V2" s="140"/>
      <c r="W2" s="140"/>
      <c r="Y2" s="33" t="s">
        <v>57</v>
      </c>
      <c r="AA2" s="140"/>
      <c r="AB2" s="140"/>
      <c r="AD2" s="140"/>
      <c r="AF2" s="33" t="s">
        <v>42</v>
      </c>
      <c r="AG2" s="33" t="s">
        <v>22</v>
      </c>
      <c r="AH2" s="33" t="s">
        <v>29</v>
      </c>
      <c r="AI2" s="33" t="s">
        <v>25</v>
      </c>
      <c r="AJ2" s="33" t="s">
        <v>328</v>
      </c>
      <c r="AK2" s="33" t="s">
        <v>327</v>
      </c>
      <c r="AL2" s="33" t="s">
        <v>326</v>
      </c>
      <c r="AM2" s="33" t="s">
        <v>15</v>
      </c>
      <c r="AN2" s="33" t="s">
        <v>19</v>
      </c>
      <c r="AO2" s="33" t="s">
        <v>325</v>
      </c>
      <c r="AP2" s="33" t="s">
        <v>324</v>
      </c>
    </row>
    <row r="3" spans="1:42">
      <c r="A3" s="144" t="s">
        <v>137</v>
      </c>
      <c r="B3" s="141" t="s">
        <v>185</v>
      </c>
      <c r="C3" s="138" t="s">
        <v>186</v>
      </c>
      <c r="D3" s="138" t="s">
        <v>145</v>
      </c>
      <c r="E3" s="138" t="s">
        <v>167</v>
      </c>
      <c r="F3" s="143" t="s">
        <v>145</v>
      </c>
      <c r="G3" s="143">
        <v>4.3250000000000002</v>
      </c>
      <c r="H3" s="138">
        <v>71</v>
      </c>
      <c r="I3" s="141">
        <f>H3*G3</f>
        <v>307.07499999999999</v>
      </c>
      <c r="J3" s="138">
        <v>13</v>
      </c>
      <c r="K3" s="138">
        <v>8</v>
      </c>
      <c r="L3" s="138">
        <v>9</v>
      </c>
      <c r="M3" s="142">
        <v>226.29</v>
      </c>
      <c r="N3" s="138"/>
      <c r="O3" s="138">
        <v>9</v>
      </c>
      <c r="P3" s="141">
        <v>21</v>
      </c>
      <c r="Q3" s="138" t="s">
        <v>185</v>
      </c>
      <c r="S3" s="140"/>
      <c r="T3" s="140"/>
      <c r="U3" s="140"/>
      <c r="V3" s="140"/>
      <c r="W3" s="140"/>
      <c r="X3" s="140"/>
      <c r="Y3" s="28">
        <v>149.55574995462536</v>
      </c>
      <c r="Z3" s="140"/>
      <c r="AA3" s="140"/>
      <c r="AB3" s="140"/>
      <c r="AC3" s="140"/>
      <c r="AD3" s="140"/>
      <c r="AE3" s="140"/>
      <c r="AF3" s="139">
        <v>28.485932300000002</v>
      </c>
      <c r="AG3" s="139">
        <v>54.4018011</v>
      </c>
      <c r="AH3" s="139">
        <v>18.113814999999999</v>
      </c>
      <c r="AI3" s="139">
        <v>19.507185400000001</v>
      </c>
      <c r="AJ3" s="139">
        <v>18.822836899999999</v>
      </c>
      <c r="AK3" s="139">
        <v>22.878095699999999</v>
      </c>
      <c r="AL3" s="139">
        <v>16.152153599999998</v>
      </c>
      <c r="AM3" s="139">
        <v>37.124533499999998</v>
      </c>
      <c r="AN3" s="139">
        <v>43.9258758</v>
      </c>
      <c r="AO3" s="139">
        <v>25.8787576</v>
      </c>
      <c r="AP3" s="139">
        <v>19.477680100000001</v>
      </c>
    </row>
    <row r="4" spans="1:42" ht="12" customHeight="1">
      <c r="A4" s="144" t="s">
        <v>136</v>
      </c>
      <c r="B4" s="138" t="s">
        <v>187</v>
      </c>
      <c r="C4" s="138" t="s">
        <v>188</v>
      </c>
      <c r="D4" s="138" t="s">
        <v>145</v>
      </c>
      <c r="E4" s="138" t="s">
        <v>150</v>
      </c>
      <c r="F4" s="143" t="s">
        <v>145</v>
      </c>
      <c r="G4" s="143">
        <v>3.78</v>
      </c>
      <c r="H4" s="138">
        <v>79</v>
      </c>
      <c r="I4" s="143">
        <f t="shared" ref="I4:I59" si="0">H4*G4</f>
        <v>298.62</v>
      </c>
      <c r="J4" s="138">
        <v>8</v>
      </c>
      <c r="K4" s="138">
        <v>9</v>
      </c>
      <c r="L4" s="138">
        <v>10</v>
      </c>
      <c r="M4" s="142">
        <v>190.87</v>
      </c>
      <c r="N4" s="138"/>
      <c r="O4" s="138">
        <v>12</v>
      </c>
      <c r="P4" s="141">
        <v>19.5</v>
      </c>
      <c r="Q4" s="138" t="s">
        <v>185</v>
      </c>
      <c r="S4" s="140"/>
      <c r="T4" s="140"/>
      <c r="U4" s="140"/>
      <c r="V4" s="140"/>
      <c r="W4" s="140"/>
      <c r="X4" s="140"/>
      <c r="Y4" s="28">
        <v>80.521742203387191</v>
      </c>
      <c r="Z4" s="140"/>
      <c r="AA4" s="140"/>
      <c r="AB4" s="140"/>
      <c r="AC4" s="140"/>
      <c r="AD4" s="140"/>
      <c r="AE4" s="140"/>
      <c r="AF4" s="139">
        <v>37.328327878488714</v>
      </c>
      <c r="AG4" s="139">
        <v>21.291601056544103</v>
      </c>
      <c r="AH4" s="139">
        <v>38.994132380489127</v>
      </c>
      <c r="AI4" s="139">
        <v>45.616438721089722</v>
      </c>
      <c r="AJ4" s="139">
        <v>41.207090825598527</v>
      </c>
      <c r="AK4" s="139">
        <v>27.068150324648954</v>
      </c>
      <c r="AL4" s="139">
        <v>30.258857628013928</v>
      </c>
      <c r="AM4" s="139">
        <v>29.653992289388832</v>
      </c>
      <c r="AN4" s="139">
        <v>24.728091795536329</v>
      </c>
      <c r="AO4" s="139">
        <v>17.590348368498411</v>
      </c>
      <c r="AP4" s="139">
        <v>22.730882626473466</v>
      </c>
    </row>
    <row r="5" spans="1:42">
      <c r="A5" s="144" t="s">
        <v>135</v>
      </c>
      <c r="B5" s="138" t="s">
        <v>189</v>
      </c>
      <c r="C5" s="138" t="s">
        <v>190</v>
      </c>
      <c r="D5" s="138" t="s">
        <v>191</v>
      </c>
      <c r="E5" s="138" t="s">
        <v>145</v>
      </c>
      <c r="F5" s="143" t="s">
        <v>167</v>
      </c>
      <c r="G5" s="143">
        <v>3.04</v>
      </c>
      <c r="H5" s="138">
        <v>80</v>
      </c>
      <c r="I5" s="143">
        <f t="shared" si="0"/>
        <v>243.2</v>
      </c>
      <c r="J5" s="138">
        <v>5</v>
      </c>
      <c r="K5" s="138">
        <v>10</v>
      </c>
      <c r="L5" s="138">
        <v>7</v>
      </c>
      <c r="M5" s="142">
        <v>148.41999999999999</v>
      </c>
      <c r="N5" s="138"/>
      <c r="O5" s="138">
        <v>10</v>
      </c>
      <c r="P5" s="141">
        <v>11.5</v>
      </c>
      <c r="Q5" s="138" t="s">
        <v>190</v>
      </c>
      <c r="S5" s="140"/>
      <c r="T5" s="140"/>
      <c r="U5" s="140"/>
      <c r="V5" s="140"/>
      <c r="W5" s="140"/>
      <c r="X5" s="140"/>
      <c r="Y5" s="28">
        <v>251.78961350067013</v>
      </c>
      <c r="Z5" s="140"/>
      <c r="AA5" s="140"/>
      <c r="AB5" s="140"/>
      <c r="AC5" s="140"/>
      <c r="AD5" s="140"/>
      <c r="AE5" s="140"/>
      <c r="AF5" s="139">
        <v>18.53</v>
      </c>
      <c r="AG5" s="139">
        <v>23.92</v>
      </c>
      <c r="AH5" s="139">
        <v>26.063646408601745</v>
      </c>
      <c r="AI5" s="139">
        <v>25.179925422111278</v>
      </c>
      <c r="AJ5" s="139">
        <v>21.63</v>
      </c>
      <c r="AK5" s="139">
        <v>19.7</v>
      </c>
      <c r="AL5" s="139">
        <v>14.504423971773013</v>
      </c>
      <c r="AM5" s="139">
        <v>23.760089731630504</v>
      </c>
      <c r="AN5" s="139">
        <v>30.082193959225375</v>
      </c>
      <c r="AO5" s="139">
        <v>22.59</v>
      </c>
      <c r="AP5" s="139">
        <v>10.36</v>
      </c>
    </row>
    <row r="6" spans="1:42">
      <c r="A6" s="144" t="s">
        <v>134</v>
      </c>
      <c r="B6" s="141" t="s">
        <v>185</v>
      </c>
      <c r="C6" s="138" t="s">
        <v>192</v>
      </c>
      <c r="D6" s="138" t="s">
        <v>191</v>
      </c>
      <c r="E6" s="138" t="s">
        <v>167</v>
      </c>
      <c r="F6" s="143" t="s">
        <v>145</v>
      </c>
      <c r="G6" s="143">
        <v>4.0259999999999998</v>
      </c>
      <c r="H6" s="138">
        <v>70</v>
      </c>
      <c r="I6" s="143">
        <f t="shared" si="0"/>
        <v>281.82</v>
      </c>
      <c r="J6" s="138">
        <v>9</v>
      </c>
      <c r="K6" s="138">
        <v>11</v>
      </c>
      <c r="L6" s="138">
        <v>9</v>
      </c>
      <c r="M6" s="142">
        <v>203.49</v>
      </c>
      <c r="N6" s="138"/>
      <c r="O6" s="138">
        <v>10</v>
      </c>
      <c r="P6" s="141">
        <v>13.5</v>
      </c>
      <c r="Q6" s="138" t="s">
        <v>185</v>
      </c>
      <c r="S6" s="140"/>
      <c r="T6" s="140"/>
      <c r="U6" s="140"/>
      <c r="V6" s="140"/>
      <c r="W6" s="140"/>
      <c r="X6" s="140"/>
      <c r="Y6" s="28">
        <v>71.602175930239554</v>
      </c>
      <c r="Z6" s="140"/>
      <c r="AA6" s="140"/>
      <c r="AB6" s="140"/>
      <c r="AC6" s="140"/>
      <c r="AD6" s="140"/>
      <c r="AE6" s="140"/>
      <c r="AF6" s="139">
        <v>24.479845607114246</v>
      </c>
      <c r="AG6" s="139">
        <v>48.162466560282951</v>
      </c>
      <c r="AH6" s="139">
        <v>19.567175084241558</v>
      </c>
      <c r="AI6" s="139">
        <v>18.018294709330263</v>
      </c>
      <c r="AJ6" s="139">
        <v>40.437488352066431</v>
      </c>
      <c r="AK6" s="139">
        <v>26.552693606662483</v>
      </c>
      <c r="AL6" s="139">
        <v>15.10217705997359</v>
      </c>
      <c r="AM6" s="139">
        <v>38.798455628103234</v>
      </c>
      <c r="AN6" s="139">
        <v>50.30000247290355</v>
      </c>
      <c r="AO6" s="139">
        <v>21.11824423516606</v>
      </c>
      <c r="AP6" s="139">
        <v>13.372847462421767</v>
      </c>
    </row>
    <row r="7" spans="1:42">
      <c r="A7" s="144" t="s">
        <v>142</v>
      </c>
      <c r="B7" s="138" t="s">
        <v>187</v>
      </c>
      <c r="C7" s="138" t="s">
        <v>186</v>
      </c>
      <c r="D7" s="138" t="s">
        <v>193</v>
      </c>
      <c r="E7" s="138" t="s">
        <v>145</v>
      </c>
      <c r="F7" s="143" t="s">
        <v>145</v>
      </c>
      <c r="G7" s="143">
        <v>5.516</v>
      </c>
      <c r="H7" s="145">
        <v>56</v>
      </c>
      <c r="I7" s="143">
        <f t="shared" si="0"/>
        <v>308.89600000000002</v>
      </c>
      <c r="J7" s="145">
        <v>11</v>
      </c>
      <c r="K7" s="145">
        <v>18</v>
      </c>
      <c r="L7" s="145">
        <v>10</v>
      </c>
      <c r="M7" s="142">
        <v>190.27</v>
      </c>
      <c r="N7" s="145"/>
      <c r="O7" s="145">
        <v>20</v>
      </c>
      <c r="P7" s="141">
        <v>17.5</v>
      </c>
      <c r="Q7" s="145" t="s">
        <v>194</v>
      </c>
      <c r="S7" s="140"/>
      <c r="T7" s="140"/>
      <c r="U7" s="140"/>
      <c r="V7" s="140"/>
      <c r="W7" s="140"/>
      <c r="X7" s="140"/>
      <c r="Y7" s="28">
        <v>186.52955184386096</v>
      </c>
      <c r="Z7" s="140"/>
      <c r="AA7" s="140"/>
      <c r="AB7" s="140"/>
      <c r="AC7" s="140"/>
      <c r="AD7" s="140"/>
      <c r="AE7" s="140"/>
      <c r="AF7" s="139">
        <v>17.368863643253853</v>
      </c>
      <c r="AG7" s="139">
        <v>36.042403477390536</v>
      </c>
      <c r="AH7" s="139">
        <v>27.924759519134533</v>
      </c>
      <c r="AI7" s="139">
        <v>27.701524617366488</v>
      </c>
      <c r="AJ7" s="139">
        <v>19.218640956198328</v>
      </c>
      <c r="AK7" s="139">
        <v>18.452267428590808</v>
      </c>
      <c r="AL7" s="139">
        <v>18.903883472686715</v>
      </c>
      <c r="AM7" s="139">
        <v>29.390727154337313</v>
      </c>
      <c r="AN7" s="139">
        <v>34.539641936821667</v>
      </c>
      <c r="AO7" s="139">
        <v>15.833843813821005</v>
      </c>
      <c r="AP7" s="139">
        <v>14.29882398438815</v>
      </c>
    </row>
    <row r="8" spans="1:42">
      <c r="A8" s="144" t="s">
        <v>132</v>
      </c>
      <c r="B8" s="141" t="s">
        <v>185</v>
      </c>
      <c r="C8" s="138" t="s">
        <v>186</v>
      </c>
      <c r="D8" s="138" t="s">
        <v>193</v>
      </c>
      <c r="E8" s="138" t="s">
        <v>149</v>
      </c>
      <c r="F8" s="143" t="s">
        <v>150</v>
      </c>
      <c r="G8" s="143">
        <v>4.88</v>
      </c>
      <c r="H8" s="145">
        <v>64</v>
      </c>
      <c r="I8" s="143">
        <f t="shared" si="0"/>
        <v>312.32</v>
      </c>
      <c r="J8" s="145">
        <v>22</v>
      </c>
      <c r="K8" s="145">
        <v>3</v>
      </c>
      <c r="L8" s="145">
        <v>9</v>
      </c>
      <c r="M8" s="142"/>
      <c r="N8" s="145"/>
      <c r="O8" s="145">
        <v>4</v>
      </c>
      <c r="P8" s="141">
        <v>23</v>
      </c>
      <c r="Q8" s="138" t="s">
        <v>190</v>
      </c>
      <c r="S8" s="140"/>
      <c r="T8" s="140"/>
      <c r="U8" s="140"/>
      <c r="V8" s="140"/>
      <c r="W8" s="140"/>
      <c r="X8" s="140"/>
      <c r="Y8" s="28">
        <v>109.6025655</v>
      </c>
      <c r="Z8" s="140"/>
      <c r="AA8" s="140"/>
      <c r="AB8" s="140"/>
      <c r="AC8" s="140"/>
      <c r="AD8" s="140"/>
      <c r="AE8" s="140"/>
      <c r="AF8" s="139">
        <v>25</v>
      </c>
      <c r="AG8" s="139">
        <v>80</v>
      </c>
      <c r="AH8" s="139">
        <v>12</v>
      </c>
      <c r="AI8" s="139">
        <v>15</v>
      </c>
      <c r="AJ8" s="139">
        <v>31</v>
      </c>
      <c r="AK8" s="139">
        <v>14</v>
      </c>
      <c r="AL8" s="139">
        <v>15</v>
      </c>
      <c r="AM8" s="139">
        <v>21.5</v>
      </c>
      <c r="AN8" s="139">
        <v>19</v>
      </c>
      <c r="AO8" s="139">
        <v>53</v>
      </c>
      <c r="AP8" s="139">
        <v>17.5</v>
      </c>
    </row>
    <row r="9" spans="1:42">
      <c r="A9" s="144" t="s">
        <v>131</v>
      </c>
      <c r="B9" s="138" t="s">
        <v>187</v>
      </c>
      <c r="C9" s="138" t="s">
        <v>188</v>
      </c>
      <c r="D9" s="138" t="s">
        <v>191</v>
      </c>
      <c r="E9" s="138" t="s">
        <v>167</v>
      </c>
      <c r="F9" s="143" t="s">
        <v>145</v>
      </c>
      <c r="G9" s="148">
        <v>4.7279999999999998</v>
      </c>
      <c r="H9" s="145">
        <v>65</v>
      </c>
      <c r="I9" s="143">
        <f t="shared" si="0"/>
        <v>307.32</v>
      </c>
      <c r="J9" s="145">
        <v>11</v>
      </c>
      <c r="K9" s="145">
        <v>13</v>
      </c>
      <c r="L9" s="145">
        <v>8</v>
      </c>
      <c r="M9" s="147">
        <v>217.02</v>
      </c>
      <c r="N9" s="145"/>
      <c r="O9" s="145">
        <v>16</v>
      </c>
      <c r="P9" s="146">
        <v>21</v>
      </c>
      <c r="Q9" s="138" t="s">
        <v>185</v>
      </c>
      <c r="S9" s="140"/>
      <c r="T9" s="140"/>
      <c r="U9" s="140"/>
      <c r="V9" s="140"/>
      <c r="W9" s="140"/>
      <c r="X9" s="140"/>
      <c r="Y9" s="28">
        <v>142.24591002505551</v>
      </c>
      <c r="Z9" s="140"/>
      <c r="AA9" s="140"/>
      <c r="AB9" s="140"/>
      <c r="AC9" s="140"/>
      <c r="AD9" s="140"/>
      <c r="AE9" s="140"/>
      <c r="AF9" s="139">
        <v>26.264023544667047</v>
      </c>
      <c r="AG9" s="139">
        <v>60.712349781201468</v>
      </c>
      <c r="AH9" s="139">
        <v>45.292079533234855</v>
      </c>
      <c r="AI9" s="139">
        <v>54.058288475151279</v>
      </c>
      <c r="AJ9" s="139">
        <v>33</v>
      </c>
      <c r="AK9" s="139">
        <v>27.79</v>
      </c>
      <c r="AL9" s="139">
        <v>22.767131167950552</v>
      </c>
      <c r="AM9" s="139">
        <v>36.427409868720879</v>
      </c>
      <c r="AN9" s="139">
        <v>54.37</v>
      </c>
      <c r="AO9" s="139">
        <v>43.02</v>
      </c>
      <c r="AP9" s="139">
        <v>20.454487531138323</v>
      </c>
    </row>
    <row r="10" spans="1:42">
      <c r="A10" s="144" t="s">
        <v>130</v>
      </c>
      <c r="B10" s="138" t="s">
        <v>187</v>
      </c>
      <c r="C10" s="138" t="s">
        <v>190</v>
      </c>
      <c r="D10" s="138" t="s">
        <v>145</v>
      </c>
      <c r="E10" s="138" t="s">
        <v>150</v>
      </c>
      <c r="F10" s="143" t="s">
        <v>150</v>
      </c>
      <c r="G10" s="143">
        <v>4.2069999999999999</v>
      </c>
      <c r="H10" s="138">
        <v>75</v>
      </c>
      <c r="I10" s="143">
        <f t="shared" si="0"/>
        <v>315.52499999999998</v>
      </c>
      <c r="J10" s="138">
        <v>10</v>
      </c>
      <c r="K10" s="138">
        <v>12</v>
      </c>
      <c r="L10" s="138">
        <v>8</v>
      </c>
      <c r="M10" s="142">
        <v>211.02</v>
      </c>
      <c r="N10" s="138"/>
      <c r="O10" s="138">
        <v>12</v>
      </c>
      <c r="P10" s="141">
        <v>25.5</v>
      </c>
      <c r="Q10" s="138" t="s">
        <v>190</v>
      </c>
      <c r="S10" s="140"/>
      <c r="T10" s="140"/>
      <c r="U10" s="140"/>
      <c r="V10" s="140"/>
      <c r="W10" s="140"/>
      <c r="X10" s="140"/>
      <c r="Y10" s="28">
        <v>122.24974829615333</v>
      </c>
      <c r="Z10" s="140"/>
      <c r="AA10" s="140"/>
      <c r="AB10" s="140"/>
      <c r="AC10" s="140"/>
      <c r="AD10" s="140"/>
      <c r="AE10" s="140"/>
      <c r="AF10" s="139">
        <v>10.62</v>
      </c>
      <c r="AG10" s="139">
        <v>31.6890737358124</v>
      </c>
      <c r="AH10" s="139">
        <v>20.0939392570466</v>
      </c>
      <c r="AI10" s="139">
        <v>24.8523134792012</v>
      </c>
      <c r="AJ10" s="139">
        <v>27.812260073824799</v>
      </c>
      <c r="AK10" s="139">
        <v>15.596959690977201</v>
      </c>
      <c r="AL10" s="139">
        <v>12.1010562583447</v>
      </c>
      <c r="AM10" s="139">
        <v>21.253183534672502</v>
      </c>
      <c r="AN10" s="139">
        <v>38.538664124981103</v>
      </c>
      <c r="AO10" s="139">
        <v>37.952202668722599</v>
      </c>
      <c r="AP10" s="139">
        <v>19.7541793907262</v>
      </c>
    </row>
    <row r="11" spans="1:42">
      <c r="A11" s="144" t="s">
        <v>129</v>
      </c>
      <c r="B11" s="138" t="s">
        <v>187</v>
      </c>
      <c r="C11" s="138" t="s">
        <v>188</v>
      </c>
      <c r="D11" s="138" t="s">
        <v>193</v>
      </c>
      <c r="E11" s="138" t="s">
        <v>167</v>
      </c>
      <c r="F11" s="143" t="s">
        <v>145</v>
      </c>
      <c r="G11" s="148">
        <v>5.4749999999999996</v>
      </c>
      <c r="H11" s="145">
        <v>55</v>
      </c>
      <c r="I11" s="143">
        <f t="shared" si="0"/>
        <v>301.125</v>
      </c>
      <c r="J11" s="145">
        <v>16</v>
      </c>
      <c r="K11" s="145">
        <v>15</v>
      </c>
      <c r="L11" s="145">
        <v>7</v>
      </c>
      <c r="M11" s="147">
        <v>206.08</v>
      </c>
      <c r="N11" s="145"/>
      <c r="O11" s="145">
        <v>12</v>
      </c>
      <c r="P11" s="146">
        <v>13.5</v>
      </c>
      <c r="Q11" s="145" t="s">
        <v>190</v>
      </c>
      <c r="S11" s="140"/>
      <c r="T11" s="140"/>
      <c r="U11" s="140"/>
      <c r="V11" s="140"/>
      <c r="W11" s="140"/>
      <c r="X11" s="140">
        <v>766.44</v>
      </c>
      <c r="Y11" s="28">
        <v>-11.944255566693098</v>
      </c>
      <c r="Z11" s="140"/>
      <c r="AA11" s="140"/>
      <c r="AB11" s="140"/>
      <c r="AC11" s="140"/>
      <c r="AD11" s="140"/>
      <c r="AE11" s="140"/>
      <c r="AF11" s="139">
        <v>19.611695574345301</v>
      </c>
      <c r="AG11" s="139">
        <v>40.425911032995572</v>
      </c>
      <c r="AH11" s="139">
        <v>25.988085664068578</v>
      </c>
      <c r="AI11" s="139">
        <v>31.925661491259</v>
      </c>
      <c r="AJ11" s="139">
        <v>20.410960735081201</v>
      </c>
      <c r="AK11" s="139">
        <v>18.8264650525741</v>
      </c>
      <c r="AL11" s="139">
        <v>21.554813251697698</v>
      </c>
      <c r="AM11" s="139">
        <v>33.206998348532068</v>
      </c>
      <c r="AN11" s="139">
        <v>46.714902190352099</v>
      </c>
      <c r="AO11" s="139">
        <v>20.317933416499301</v>
      </c>
      <c r="AP11" s="139">
        <v>17.325390442712383</v>
      </c>
    </row>
    <row r="12" spans="1:42">
      <c r="A12" s="144" t="s">
        <v>128</v>
      </c>
      <c r="B12" s="138" t="s">
        <v>187</v>
      </c>
      <c r="C12" s="138" t="s">
        <v>190</v>
      </c>
      <c r="D12" s="138" t="s">
        <v>145</v>
      </c>
      <c r="E12" s="138" t="s">
        <v>145</v>
      </c>
      <c r="F12" s="143" t="s">
        <v>145</v>
      </c>
      <c r="G12" s="148">
        <v>7.2809999999999997</v>
      </c>
      <c r="H12" s="145">
        <v>42</v>
      </c>
      <c r="I12" s="143">
        <f t="shared" si="0"/>
        <v>305.80199999999996</v>
      </c>
      <c r="J12" s="145">
        <v>8</v>
      </c>
      <c r="K12" s="145">
        <v>26</v>
      </c>
      <c r="L12" s="145">
        <v>17</v>
      </c>
      <c r="M12" s="147"/>
      <c r="N12" s="145"/>
      <c r="O12" s="145">
        <v>16</v>
      </c>
      <c r="P12" s="146">
        <v>17</v>
      </c>
      <c r="Q12" s="138" t="s">
        <v>185</v>
      </c>
      <c r="S12" s="140"/>
      <c r="T12" s="140"/>
      <c r="U12" s="140"/>
      <c r="V12" s="140"/>
      <c r="W12" s="140"/>
      <c r="X12" s="140"/>
      <c r="Y12" s="28">
        <v>177.32281993652262</v>
      </c>
      <c r="Z12" s="140"/>
      <c r="AA12" s="140"/>
      <c r="AB12" s="140"/>
      <c r="AC12" s="140"/>
      <c r="AD12" s="140"/>
      <c r="AE12" s="140"/>
      <c r="AF12" s="139">
        <v>40.702661682927364</v>
      </c>
      <c r="AG12" s="139">
        <v>21.42245351733019</v>
      </c>
      <c r="AH12" s="139">
        <v>19.280208165597173</v>
      </c>
      <c r="AI12" s="139">
        <v>19.512610408000992</v>
      </c>
      <c r="AJ12" s="139">
        <v>40.799094489456621</v>
      </c>
      <c r="AK12" s="139">
        <v>32.133680275995289</v>
      </c>
      <c r="AL12" s="139">
        <v>14.382927042651886</v>
      </c>
      <c r="AM12" s="139">
        <v>36.418170979461323</v>
      </c>
      <c r="AN12" s="139">
        <v>30.155852448728808</v>
      </c>
      <c r="AO12" s="139">
        <v>39.438568593766313</v>
      </c>
      <c r="AP12" s="139">
        <v>12.417115714182449</v>
      </c>
    </row>
    <row r="13" spans="1:42">
      <c r="A13" s="144" t="s">
        <v>127</v>
      </c>
      <c r="B13" s="138" t="s">
        <v>187</v>
      </c>
      <c r="C13" s="138" t="s">
        <v>186</v>
      </c>
      <c r="D13" s="138" t="s">
        <v>145</v>
      </c>
      <c r="E13" s="138" t="s">
        <v>145</v>
      </c>
      <c r="F13" s="143" t="s">
        <v>167</v>
      </c>
      <c r="G13" s="143">
        <v>5.4039999999999999</v>
      </c>
      <c r="H13" s="145">
        <v>57</v>
      </c>
      <c r="I13" s="143">
        <f t="shared" si="0"/>
        <v>308.02800000000002</v>
      </c>
      <c r="J13" s="145">
        <v>12</v>
      </c>
      <c r="K13" s="145">
        <v>12</v>
      </c>
      <c r="L13" s="145">
        <v>14</v>
      </c>
      <c r="M13" s="142">
        <v>206.57</v>
      </c>
      <c r="N13" s="145"/>
      <c r="O13" s="145">
        <v>15</v>
      </c>
      <c r="P13" s="141">
        <v>14</v>
      </c>
      <c r="Q13" s="145" t="s">
        <v>190</v>
      </c>
      <c r="S13" s="140"/>
      <c r="T13" s="140"/>
      <c r="U13" s="140"/>
      <c r="V13" s="140"/>
      <c r="W13" s="140"/>
      <c r="X13" s="140"/>
      <c r="Y13" s="28">
        <v>46.07021595699009</v>
      </c>
      <c r="Z13" s="140"/>
      <c r="AA13" s="140"/>
      <c r="AB13" s="140"/>
      <c r="AC13" s="140"/>
      <c r="AD13" s="140"/>
      <c r="AE13" s="140"/>
      <c r="AF13" s="139">
        <v>26.054636488451699</v>
      </c>
      <c r="AG13" s="139">
        <v>44.460154271528801</v>
      </c>
      <c r="AH13" s="139">
        <v>28.619293634783599</v>
      </c>
      <c r="AI13" s="139">
        <v>23.264519326194701</v>
      </c>
      <c r="AJ13" s="139">
        <v>27.821972244177701</v>
      </c>
      <c r="AK13" s="139">
        <v>26.220975638163601</v>
      </c>
      <c r="AL13" s="139">
        <v>24.804775036181599</v>
      </c>
      <c r="AM13" s="139">
        <v>30.574747183473399</v>
      </c>
      <c r="AN13" s="139">
        <v>34.735189224045001</v>
      </c>
      <c r="AO13" s="139">
        <v>27.708166134561399</v>
      </c>
      <c r="AP13" s="139">
        <v>19.871484784518</v>
      </c>
    </row>
    <row r="14" spans="1:42">
      <c r="A14" s="144" t="s">
        <v>126</v>
      </c>
      <c r="B14" s="141" t="s">
        <v>185</v>
      </c>
      <c r="C14" s="138" t="s">
        <v>186</v>
      </c>
      <c r="D14" s="138" t="s">
        <v>193</v>
      </c>
      <c r="E14" s="138" t="s">
        <v>149</v>
      </c>
      <c r="F14" s="143" t="s">
        <v>150</v>
      </c>
      <c r="G14" s="148">
        <v>3.0710000000000002</v>
      </c>
      <c r="H14" s="145">
        <v>80</v>
      </c>
      <c r="I14" s="143">
        <f t="shared" si="0"/>
        <v>245.68</v>
      </c>
      <c r="J14" s="145">
        <v>8</v>
      </c>
      <c r="K14" s="145">
        <v>6</v>
      </c>
      <c r="L14" s="145">
        <v>8</v>
      </c>
      <c r="M14" s="147">
        <v>146.34</v>
      </c>
      <c r="N14" s="145"/>
      <c r="O14" s="145">
        <v>14</v>
      </c>
      <c r="P14" s="146">
        <v>24</v>
      </c>
      <c r="Q14" s="145" t="s">
        <v>190</v>
      </c>
      <c r="S14" s="140"/>
      <c r="T14" s="140"/>
      <c r="U14" s="140"/>
      <c r="V14" s="140"/>
      <c r="W14" s="140"/>
      <c r="X14" s="140"/>
      <c r="Y14" s="28">
        <v>115.71007511129388</v>
      </c>
      <c r="Z14" s="140"/>
      <c r="AA14" s="140"/>
      <c r="AB14" s="140"/>
      <c r="AC14" s="140"/>
      <c r="AD14" s="140"/>
      <c r="AE14" s="140"/>
      <c r="AF14" s="139">
        <v>29.47</v>
      </c>
      <c r="AG14" s="139">
        <v>66.332423905242081</v>
      </c>
      <c r="AH14" s="139">
        <v>29.687203977978054</v>
      </c>
      <c r="AI14" s="139">
        <v>31.11</v>
      </c>
      <c r="AJ14" s="139">
        <v>39.582938637304075</v>
      </c>
      <c r="AK14" s="139">
        <v>27.2</v>
      </c>
      <c r="AL14" s="139">
        <v>21.226375649677465</v>
      </c>
      <c r="AM14" s="139">
        <v>46.432696733669459</v>
      </c>
      <c r="AN14" s="139">
        <v>59.2</v>
      </c>
      <c r="AO14" s="139">
        <v>33.16621195262104</v>
      </c>
      <c r="AP14" s="139">
        <v>26.532969562096831</v>
      </c>
    </row>
    <row r="15" spans="1:42">
      <c r="A15" s="144" t="s">
        <v>125</v>
      </c>
      <c r="B15" s="138" t="s">
        <v>189</v>
      </c>
      <c r="C15" s="138" t="s">
        <v>192</v>
      </c>
      <c r="D15" s="138" t="s">
        <v>193</v>
      </c>
      <c r="E15" s="138" t="s">
        <v>166</v>
      </c>
      <c r="F15" s="143" t="s">
        <v>167</v>
      </c>
      <c r="G15" s="143">
        <v>4.258</v>
      </c>
      <c r="H15" s="138">
        <v>72</v>
      </c>
      <c r="I15" s="143">
        <f t="shared" si="0"/>
        <v>306.57600000000002</v>
      </c>
      <c r="J15" s="138">
        <v>12</v>
      </c>
      <c r="K15" s="138">
        <v>11</v>
      </c>
      <c r="L15" s="138">
        <v>9</v>
      </c>
      <c r="M15" s="142">
        <v>185.31</v>
      </c>
      <c r="N15" s="138"/>
      <c r="O15" s="138">
        <v>16</v>
      </c>
      <c r="P15" s="141">
        <v>19.5</v>
      </c>
      <c r="Q15" s="138" t="s">
        <v>190</v>
      </c>
      <c r="S15" s="140"/>
      <c r="T15" s="140"/>
      <c r="U15" s="140"/>
      <c r="V15" s="140"/>
      <c r="W15" s="140"/>
      <c r="X15" s="140"/>
      <c r="Y15" s="28">
        <v>177.30299211892415</v>
      </c>
      <c r="Z15" s="140"/>
      <c r="AA15" s="140"/>
      <c r="AB15" s="140"/>
      <c r="AC15" s="140"/>
      <c r="AD15" s="140"/>
      <c r="AE15" s="140"/>
      <c r="AF15" s="139">
        <v>30.171183103492499</v>
      </c>
      <c r="AG15" s="139">
        <v>54.027647871417699</v>
      </c>
      <c r="AH15" s="139">
        <v>23.375989041512199</v>
      </c>
      <c r="AI15" s="139">
        <v>29.789154170952798</v>
      </c>
      <c r="AJ15" s="139">
        <v>21.375810992703801</v>
      </c>
      <c r="AK15" s="139">
        <v>17.759369909278998</v>
      </c>
      <c r="AL15" s="139">
        <v>25.1319857923048</v>
      </c>
      <c r="AM15" s="139">
        <v>57.3083131495451</v>
      </c>
      <c r="AN15" s="139">
        <v>72.586632339757301</v>
      </c>
      <c r="AO15" s="139">
        <v>50.247935109700499</v>
      </c>
      <c r="AP15" s="139">
        <v>19.900103455594898</v>
      </c>
    </row>
    <row r="16" spans="1:42">
      <c r="A16" s="144" t="s">
        <v>124</v>
      </c>
      <c r="B16" s="138" t="s">
        <v>187</v>
      </c>
      <c r="C16" s="138" t="s">
        <v>190</v>
      </c>
      <c r="D16" s="138" t="s">
        <v>145</v>
      </c>
      <c r="E16" s="138" t="s">
        <v>145</v>
      </c>
      <c r="F16" s="143" t="s">
        <v>145</v>
      </c>
      <c r="G16" s="143">
        <v>4.3600000000000003</v>
      </c>
      <c r="H16" s="138">
        <v>70</v>
      </c>
      <c r="I16" s="143">
        <f t="shared" si="0"/>
        <v>305.20000000000005</v>
      </c>
      <c r="J16" s="138">
        <v>11</v>
      </c>
      <c r="K16" s="138">
        <v>8</v>
      </c>
      <c r="L16" s="138">
        <v>14</v>
      </c>
      <c r="M16" s="142">
        <v>221.29</v>
      </c>
      <c r="N16" s="138"/>
      <c r="O16" s="138">
        <v>13</v>
      </c>
      <c r="P16" s="141">
        <v>22.5</v>
      </c>
      <c r="Q16" s="138" t="s">
        <v>185</v>
      </c>
      <c r="S16" s="140"/>
      <c r="T16" s="140"/>
      <c r="U16" s="140"/>
      <c r="V16" s="140"/>
      <c r="W16" s="140"/>
      <c r="X16" s="140"/>
      <c r="Y16" s="28">
        <v>51.57772519973711</v>
      </c>
      <c r="Z16" s="140"/>
      <c r="AA16" s="140"/>
      <c r="AB16" s="140"/>
      <c r="AC16" s="140"/>
      <c r="AD16" s="140"/>
      <c r="AE16" s="140"/>
      <c r="AF16" s="139">
        <v>21.3</v>
      </c>
      <c r="AG16" s="139">
        <v>50.723999999999997</v>
      </c>
      <c r="AH16" s="139">
        <v>29.44</v>
      </c>
      <c r="AI16" s="139">
        <v>25.79</v>
      </c>
      <c r="AJ16" s="139">
        <v>26.98</v>
      </c>
      <c r="AK16" s="139">
        <v>17.88</v>
      </c>
      <c r="AL16" s="139">
        <v>14.23</v>
      </c>
      <c r="AM16" s="139">
        <v>38.389000000000003</v>
      </c>
      <c r="AN16" s="139">
        <v>44.11</v>
      </c>
      <c r="AO16" s="139">
        <v>33.274000000000001</v>
      </c>
      <c r="AP16" s="139">
        <v>13.962</v>
      </c>
    </row>
    <row r="17" spans="1:42">
      <c r="A17" s="144" t="s">
        <v>123</v>
      </c>
      <c r="B17" s="138" t="s">
        <v>187</v>
      </c>
      <c r="C17" s="138" t="s">
        <v>190</v>
      </c>
      <c r="D17" s="138" t="s">
        <v>193</v>
      </c>
      <c r="E17" s="138" t="s">
        <v>149</v>
      </c>
      <c r="F17" s="143" t="s">
        <v>167</v>
      </c>
      <c r="G17" s="143">
        <v>3.02</v>
      </c>
      <c r="H17" s="138">
        <v>79</v>
      </c>
      <c r="I17" s="143">
        <f t="shared" si="0"/>
        <v>238.58</v>
      </c>
      <c r="J17" s="138">
        <v>8</v>
      </c>
      <c r="K17" s="138">
        <v>6</v>
      </c>
      <c r="L17" s="138">
        <v>7</v>
      </c>
      <c r="M17" s="142">
        <v>183.36</v>
      </c>
      <c r="N17" s="138"/>
      <c r="O17" s="138">
        <v>14</v>
      </c>
      <c r="P17" s="141">
        <v>16.5</v>
      </c>
      <c r="Q17" s="138" t="s">
        <v>185</v>
      </c>
      <c r="S17" s="140"/>
      <c r="T17" s="140"/>
      <c r="U17" s="140"/>
      <c r="V17" s="140"/>
      <c r="W17" s="140"/>
      <c r="X17" s="140"/>
      <c r="Y17" s="28">
        <v>93.697726038555089</v>
      </c>
      <c r="Z17" s="140"/>
      <c r="AA17" s="140"/>
      <c r="AB17" s="140"/>
      <c r="AC17" s="140"/>
      <c r="AD17" s="140"/>
      <c r="AE17" s="140"/>
      <c r="AF17" s="139">
        <v>28.037502488328773</v>
      </c>
      <c r="AG17" s="139">
        <v>44.173421382048971</v>
      </c>
      <c r="AH17" s="139">
        <v>28.024680562893138</v>
      </c>
      <c r="AI17" s="139">
        <v>30.707130680226737</v>
      </c>
      <c r="AJ17" s="139">
        <v>23.379986692136168</v>
      </c>
      <c r="AK17" s="139">
        <v>19.434204592081034</v>
      </c>
      <c r="AL17" s="139">
        <v>22.464694642019126</v>
      </c>
      <c r="AM17" s="139">
        <v>37.123596069669929</v>
      </c>
      <c r="AN17" s="139">
        <v>47.489591285270272</v>
      </c>
      <c r="AO17" s="139">
        <v>32.082424015058272</v>
      </c>
      <c r="AP17" s="139">
        <v>22.495099457546285</v>
      </c>
    </row>
    <row r="18" spans="1:42">
      <c r="A18" s="144" t="s">
        <v>122</v>
      </c>
      <c r="B18" s="141" t="s">
        <v>185</v>
      </c>
      <c r="C18" s="138" t="s">
        <v>186</v>
      </c>
      <c r="D18" s="138" t="s">
        <v>145</v>
      </c>
      <c r="E18" s="138" t="s">
        <v>145</v>
      </c>
      <c r="F18" s="143" t="s">
        <v>145</v>
      </c>
      <c r="G18" s="143">
        <v>4.5579999999999998</v>
      </c>
      <c r="H18" s="138">
        <v>67</v>
      </c>
      <c r="I18" s="143">
        <f t="shared" si="0"/>
        <v>305.38599999999997</v>
      </c>
      <c r="J18" s="138">
        <v>13</v>
      </c>
      <c r="K18" s="138">
        <v>11</v>
      </c>
      <c r="L18" s="138">
        <v>8</v>
      </c>
      <c r="M18" s="142">
        <v>191.99</v>
      </c>
      <c r="N18" s="138"/>
      <c r="O18" s="138">
        <v>16</v>
      </c>
      <c r="P18" s="141">
        <v>18.5</v>
      </c>
      <c r="Q18" s="138" t="s">
        <v>190</v>
      </c>
      <c r="S18" s="140"/>
      <c r="T18" s="140"/>
      <c r="U18" s="140"/>
      <c r="V18" s="140"/>
      <c r="W18" s="140"/>
      <c r="X18" s="140"/>
      <c r="Y18" s="28">
        <v>120.75810073571363</v>
      </c>
      <c r="Z18" s="140"/>
      <c r="AA18" s="140"/>
      <c r="AB18" s="140"/>
      <c r="AC18" s="140"/>
      <c r="AD18" s="140"/>
      <c r="AE18" s="140"/>
      <c r="AF18" s="139">
        <v>31.95</v>
      </c>
      <c r="AG18" s="139">
        <v>36.47</v>
      </c>
      <c r="AH18" s="139">
        <v>19.3</v>
      </c>
      <c r="AI18" s="139">
        <v>23.23</v>
      </c>
      <c r="AJ18" s="139">
        <v>24.79</v>
      </c>
      <c r="AK18" s="139">
        <v>23.61</v>
      </c>
      <c r="AL18" s="139">
        <v>32.119999999999997</v>
      </c>
      <c r="AM18" s="139">
        <v>27.82</v>
      </c>
      <c r="AN18" s="139">
        <v>52.78</v>
      </c>
      <c r="AO18" s="139">
        <v>22.55</v>
      </c>
      <c r="AP18" s="139">
        <v>19.97</v>
      </c>
    </row>
    <row r="19" spans="1:42">
      <c r="A19" s="144" t="s">
        <v>121</v>
      </c>
      <c r="B19" s="138" t="s">
        <v>187</v>
      </c>
      <c r="C19" s="138" t="s">
        <v>190</v>
      </c>
      <c r="D19" s="138" t="s">
        <v>191</v>
      </c>
      <c r="E19" s="138" t="s">
        <v>167</v>
      </c>
      <c r="F19" s="143" t="s">
        <v>145</v>
      </c>
      <c r="G19" s="148">
        <v>4.5730000000000004</v>
      </c>
      <c r="H19" s="145">
        <v>67</v>
      </c>
      <c r="I19" s="143">
        <f t="shared" si="0"/>
        <v>306.39100000000002</v>
      </c>
      <c r="J19" s="145">
        <v>12</v>
      </c>
      <c r="K19" s="145">
        <v>9</v>
      </c>
      <c r="L19" s="145">
        <v>11</v>
      </c>
      <c r="M19" s="147">
        <v>238.22</v>
      </c>
      <c r="N19" s="145"/>
      <c r="O19" s="145">
        <v>12</v>
      </c>
      <c r="P19" s="146">
        <v>16.5</v>
      </c>
      <c r="Q19" s="145" t="s">
        <v>194</v>
      </c>
      <c r="S19" s="140"/>
      <c r="T19" s="140"/>
      <c r="U19" s="140"/>
      <c r="V19" s="140"/>
      <c r="W19" s="140"/>
      <c r="X19" s="140"/>
      <c r="Y19" s="28">
        <v>-98.416893186368029</v>
      </c>
      <c r="Z19" s="140"/>
      <c r="AA19" s="140"/>
      <c r="AB19" s="140"/>
      <c r="AC19" s="140"/>
      <c r="AD19" s="140"/>
      <c r="AE19" s="140"/>
      <c r="AF19" s="139">
        <v>29.603237272665471</v>
      </c>
      <c r="AG19" s="139">
        <v>64.477369827531277</v>
      </c>
      <c r="AH19" s="139">
        <v>20.457444309591768</v>
      </c>
      <c r="AI19" s="139">
        <v>22.634285611038134</v>
      </c>
      <c r="AJ19" s="139">
        <v>23.07052801332711</v>
      </c>
      <c r="AK19" s="139">
        <v>18.714660055435118</v>
      </c>
      <c r="AL19" s="139">
        <v>19.115303980354881</v>
      </c>
      <c r="AM19" s="139">
        <v>37.442488383871499</v>
      </c>
      <c r="AN19" s="139">
        <v>50.005735918186069</v>
      </c>
      <c r="AO19" s="139">
        <v>25.78331327520473</v>
      </c>
      <c r="AP19" s="139">
        <v>17.325510802231971</v>
      </c>
    </row>
    <row r="20" spans="1:42">
      <c r="A20" s="144" t="s">
        <v>120</v>
      </c>
      <c r="B20" s="138" t="s">
        <v>189</v>
      </c>
      <c r="C20" s="138" t="s">
        <v>192</v>
      </c>
      <c r="D20" s="138" t="s">
        <v>145</v>
      </c>
      <c r="E20" s="138" t="s">
        <v>166</v>
      </c>
      <c r="F20" s="143" t="s">
        <v>166</v>
      </c>
      <c r="G20" s="143">
        <v>3.968</v>
      </c>
      <c r="H20" s="138">
        <v>77</v>
      </c>
      <c r="I20" s="143">
        <f t="shared" si="0"/>
        <v>305.536</v>
      </c>
      <c r="J20" s="138">
        <v>7</v>
      </c>
      <c r="K20" s="138">
        <v>10</v>
      </c>
      <c r="L20" s="138">
        <v>13</v>
      </c>
      <c r="M20" s="142">
        <v>190.61</v>
      </c>
      <c r="N20" s="138"/>
      <c r="O20" s="138">
        <v>14</v>
      </c>
      <c r="P20" s="141">
        <v>16.5</v>
      </c>
      <c r="Q20" s="145" t="s">
        <v>195</v>
      </c>
      <c r="S20" s="140"/>
      <c r="T20" s="140"/>
      <c r="U20" s="140"/>
      <c r="V20" s="140"/>
      <c r="W20" s="140"/>
      <c r="X20" s="140"/>
      <c r="Y20" s="28">
        <v>41.375065376529861</v>
      </c>
      <c r="Z20" s="140"/>
      <c r="AA20" s="140"/>
      <c r="AB20" s="140"/>
      <c r="AC20" s="140"/>
      <c r="AD20" s="140"/>
      <c r="AE20" s="140"/>
      <c r="AF20" s="139">
        <v>25.450184971727627</v>
      </c>
      <c r="AG20" s="139">
        <v>34.679624218815185</v>
      </c>
      <c r="AH20" s="139">
        <v>77.110694965626791</v>
      </c>
      <c r="AI20" s="139">
        <v>69.962291017644176</v>
      </c>
      <c r="AJ20" s="139">
        <v>35.630258960418679</v>
      </c>
      <c r="AK20" s="139">
        <v>18.091277400414004</v>
      </c>
      <c r="AL20" s="139">
        <v>15.34</v>
      </c>
      <c r="AM20" s="139">
        <v>48.746755644238362</v>
      </c>
      <c r="AN20" s="139">
        <v>31.920549699602066</v>
      </c>
      <c r="AO20" s="139">
        <v>52.53304249299407</v>
      </c>
      <c r="AP20" s="139">
        <v>12.46</v>
      </c>
    </row>
    <row r="21" spans="1:42">
      <c r="A21" s="144" t="s">
        <v>119</v>
      </c>
      <c r="B21" s="138" t="s">
        <v>187</v>
      </c>
      <c r="C21" s="141" t="s">
        <v>188</v>
      </c>
      <c r="D21" s="141" t="s">
        <v>145</v>
      </c>
      <c r="E21" s="141" t="s">
        <v>145</v>
      </c>
      <c r="F21" s="143" t="s">
        <v>145</v>
      </c>
      <c r="G21" s="143">
        <v>4.9290000000000003</v>
      </c>
      <c r="H21" s="138">
        <v>62</v>
      </c>
      <c r="I21" s="143">
        <f t="shared" si="0"/>
        <v>305.59800000000001</v>
      </c>
      <c r="J21" s="138">
        <v>12</v>
      </c>
      <c r="K21" s="138">
        <v>13</v>
      </c>
      <c r="L21" s="138">
        <v>9</v>
      </c>
      <c r="M21" s="142">
        <v>215.41</v>
      </c>
      <c r="N21" s="138"/>
      <c r="O21" s="138">
        <v>16</v>
      </c>
      <c r="P21" s="141">
        <v>12</v>
      </c>
      <c r="Q21" s="138" t="s">
        <v>185</v>
      </c>
      <c r="S21" s="140"/>
      <c r="T21" s="140"/>
      <c r="U21" s="140"/>
      <c r="V21" s="140"/>
      <c r="W21" s="140"/>
      <c r="X21" s="140"/>
      <c r="Y21" s="28">
        <v>51.610154498938371</v>
      </c>
      <c r="Z21" s="140"/>
      <c r="AA21" s="140"/>
      <c r="AB21" s="140"/>
      <c r="AC21" s="140"/>
      <c r="AD21" s="140"/>
      <c r="AE21" s="140"/>
      <c r="AF21" s="139">
        <v>23.5</v>
      </c>
      <c r="AG21" s="139">
        <v>41.5</v>
      </c>
      <c r="AH21" s="139">
        <v>40</v>
      </c>
      <c r="AI21" s="139">
        <v>43</v>
      </c>
      <c r="AJ21" s="139">
        <v>33</v>
      </c>
      <c r="AK21" s="139">
        <v>19</v>
      </c>
      <c r="AL21" s="139">
        <v>20.6</v>
      </c>
      <c r="AM21" s="139">
        <v>38.5</v>
      </c>
      <c r="AN21" s="139">
        <v>48.5</v>
      </c>
      <c r="AO21" s="139">
        <v>40</v>
      </c>
      <c r="AP21" s="139">
        <v>19.5</v>
      </c>
    </row>
    <row r="22" spans="1:42">
      <c r="A22" s="144" t="s">
        <v>118</v>
      </c>
      <c r="B22" s="141" t="s">
        <v>185</v>
      </c>
      <c r="C22" s="141" t="s">
        <v>186</v>
      </c>
      <c r="D22" s="141" t="s">
        <v>145</v>
      </c>
      <c r="E22" s="141" t="s">
        <v>167</v>
      </c>
      <c r="F22" s="143" t="s">
        <v>145</v>
      </c>
      <c r="G22" s="148">
        <v>4.2</v>
      </c>
      <c r="H22" s="145">
        <v>73</v>
      </c>
      <c r="I22" s="143">
        <f t="shared" si="0"/>
        <v>306.60000000000002</v>
      </c>
      <c r="J22" s="145">
        <v>10</v>
      </c>
      <c r="K22" s="145">
        <v>9</v>
      </c>
      <c r="L22" s="145">
        <v>11</v>
      </c>
      <c r="M22" s="147">
        <v>208.47</v>
      </c>
      <c r="N22" s="145"/>
      <c r="O22" s="145">
        <v>13</v>
      </c>
      <c r="P22" s="146">
        <v>25.5</v>
      </c>
      <c r="Q22" s="145" t="s">
        <v>194</v>
      </c>
      <c r="S22" s="140"/>
      <c r="T22" s="140"/>
      <c r="U22" s="140"/>
      <c r="V22" s="140"/>
      <c r="W22" s="140"/>
      <c r="X22" s="140"/>
      <c r="Y22" s="28">
        <v>-7.3688990289877108</v>
      </c>
      <c r="Z22" s="140"/>
      <c r="AA22" s="140"/>
      <c r="AB22" s="140"/>
      <c r="AC22" s="140"/>
      <c r="AD22" s="140"/>
      <c r="AE22" s="140"/>
      <c r="AF22" s="139">
        <v>44.04</v>
      </c>
      <c r="AG22" s="139">
        <v>57.09</v>
      </c>
      <c r="AH22" s="139">
        <v>27.73</v>
      </c>
      <c r="AI22" s="139">
        <v>32.619999999999997</v>
      </c>
      <c r="AJ22" s="139">
        <v>39.15</v>
      </c>
      <c r="AK22" s="139">
        <v>35.880000000000003</v>
      </c>
      <c r="AL22" s="139">
        <v>17.899999999999999</v>
      </c>
      <c r="AM22" s="139">
        <v>45.67</v>
      </c>
      <c r="AN22" s="139">
        <v>44.04</v>
      </c>
      <c r="AO22" s="139">
        <v>50.56</v>
      </c>
      <c r="AP22" s="139">
        <v>16.309999999999999</v>
      </c>
    </row>
    <row r="23" spans="1:42">
      <c r="A23" s="144" t="s">
        <v>117</v>
      </c>
      <c r="B23" s="141" t="s">
        <v>185</v>
      </c>
      <c r="C23" s="141" t="s">
        <v>196</v>
      </c>
      <c r="D23" s="141" t="s">
        <v>191</v>
      </c>
      <c r="E23" s="141" t="s">
        <v>149</v>
      </c>
      <c r="F23" s="143" t="s">
        <v>150</v>
      </c>
      <c r="G23" s="143">
        <v>4.0220000000000002</v>
      </c>
      <c r="H23" s="138">
        <v>80</v>
      </c>
      <c r="I23" s="143">
        <f t="shared" si="0"/>
        <v>321.76</v>
      </c>
      <c r="J23" s="138">
        <v>17</v>
      </c>
      <c r="K23" s="138">
        <v>9</v>
      </c>
      <c r="L23" s="138">
        <v>2</v>
      </c>
      <c r="M23" s="142">
        <v>408.42</v>
      </c>
      <c r="N23" s="138"/>
      <c r="O23" s="138">
        <v>4</v>
      </c>
      <c r="P23" s="141">
        <v>45</v>
      </c>
      <c r="Q23" s="138" t="s">
        <v>185</v>
      </c>
      <c r="S23" s="140"/>
      <c r="T23" s="140"/>
      <c r="U23" s="140"/>
      <c r="V23" s="140"/>
      <c r="W23" s="140"/>
      <c r="X23" s="140"/>
      <c r="Y23" s="28">
        <v>29.2354936141538</v>
      </c>
      <c r="Z23" s="140"/>
      <c r="AA23" s="140"/>
      <c r="AB23" s="140"/>
      <c r="AC23" s="140"/>
      <c r="AD23" s="140"/>
      <c r="AE23" s="140"/>
      <c r="AF23" s="139">
        <v>27.338094000000002</v>
      </c>
      <c r="AG23" s="139">
        <v>74.453653599999996</v>
      </c>
      <c r="AH23" s="139">
        <v>15.471614600000001</v>
      </c>
      <c r="AI23" s="139">
        <v>17.449361100000001</v>
      </c>
      <c r="AJ23" s="139">
        <v>34.25</v>
      </c>
      <c r="AK23" s="139">
        <v>20.503570499999999</v>
      </c>
      <c r="AL23" s="139">
        <v>24.4590636</v>
      </c>
      <c r="AM23" s="139">
        <v>14.570330800000001</v>
      </c>
      <c r="AN23" s="139">
        <v>8.6370910900000002</v>
      </c>
      <c r="AO23" s="139">
        <v>30.392303299999998</v>
      </c>
      <c r="AP23" s="139">
        <v>17.449361100000001</v>
      </c>
    </row>
    <row r="24" spans="1:42">
      <c r="A24" s="144" t="s">
        <v>116</v>
      </c>
      <c r="B24" s="138" t="s">
        <v>187</v>
      </c>
      <c r="C24" s="141" t="s">
        <v>190</v>
      </c>
      <c r="D24" s="141" t="s">
        <v>191</v>
      </c>
      <c r="E24" s="141" t="s">
        <v>145</v>
      </c>
      <c r="F24" s="143" t="s">
        <v>145</v>
      </c>
      <c r="G24" s="148">
        <v>4.3079999999999998</v>
      </c>
      <c r="H24" s="145">
        <v>71</v>
      </c>
      <c r="I24" s="143">
        <f t="shared" si="0"/>
        <v>305.86799999999999</v>
      </c>
      <c r="J24" s="145">
        <v>12</v>
      </c>
      <c r="K24" s="145">
        <v>9</v>
      </c>
      <c r="L24" s="145">
        <v>10</v>
      </c>
      <c r="M24" s="147">
        <v>217.49</v>
      </c>
      <c r="N24" s="145"/>
      <c r="O24" s="145">
        <v>14</v>
      </c>
      <c r="P24" s="146">
        <v>18</v>
      </c>
      <c r="Q24" s="145" t="s">
        <v>194</v>
      </c>
      <c r="S24" s="140"/>
      <c r="T24" s="140"/>
      <c r="U24" s="140"/>
      <c r="V24" s="140"/>
      <c r="W24" s="140"/>
      <c r="X24" s="140"/>
      <c r="Y24" s="28">
        <v>-53.030494709198223</v>
      </c>
      <c r="Z24" s="140"/>
      <c r="AA24" s="140"/>
      <c r="AB24" s="140"/>
      <c r="AC24" s="140"/>
      <c r="AD24" s="140"/>
      <c r="AE24" s="140"/>
      <c r="AF24" s="139">
        <v>40.504579829123962</v>
      </c>
      <c r="AG24" s="139">
        <v>55.045944634925426</v>
      </c>
      <c r="AH24" s="139">
        <v>32.342951851173751</v>
      </c>
      <c r="AI24" s="139">
        <v>24.496451729814357</v>
      </c>
      <c r="AJ24" s="139">
        <v>47.086065311890955</v>
      </c>
      <c r="AK24" s="139">
        <v>23.20468044188868</v>
      </c>
      <c r="AL24" s="139">
        <v>21.37481615991959</v>
      </c>
      <c r="AM24" s="139">
        <v>32.945636098108949</v>
      </c>
      <c r="AN24" s="139">
        <v>59.038944776399184</v>
      </c>
      <c r="AO24" s="139">
        <v>42.145856839591389</v>
      </c>
      <c r="AP24" s="139">
        <v>20.439584173273541</v>
      </c>
    </row>
    <row r="25" spans="1:42">
      <c r="A25" s="144" t="s">
        <v>115</v>
      </c>
      <c r="B25" s="138" t="s">
        <v>187</v>
      </c>
      <c r="C25" s="141" t="s">
        <v>186</v>
      </c>
      <c r="D25" s="141" t="s">
        <v>145</v>
      </c>
      <c r="E25" s="141" t="s">
        <v>145</v>
      </c>
      <c r="F25" s="143" t="s">
        <v>167</v>
      </c>
      <c r="G25" s="143">
        <v>3.7160000000000002</v>
      </c>
      <c r="H25" s="138">
        <v>79</v>
      </c>
      <c r="I25" s="143">
        <v>293.56400000000002</v>
      </c>
      <c r="J25" s="138">
        <v>8</v>
      </c>
      <c r="K25" s="138">
        <v>12</v>
      </c>
      <c r="L25" s="138">
        <v>7</v>
      </c>
      <c r="M25" s="142">
        <v>168.61</v>
      </c>
      <c r="N25" s="138"/>
      <c r="O25" s="138">
        <v>12</v>
      </c>
      <c r="P25" s="141">
        <v>14</v>
      </c>
      <c r="Q25" s="145" t="s">
        <v>194</v>
      </c>
      <c r="S25" s="140"/>
      <c r="T25" s="140"/>
      <c r="U25" s="140"/>
      <c r="V25" s="140"/>
      <c r="W25" s="140"/>
      <c r="X25" s="140"/>
      <c r="Y25" s="28">
        <v>19.464899362224521</v>
      </c>
      <c r="Z25" s="140"/>
      <c r="AA25" s="140"/>
      <c r="AB25" s="140"/>
      <c r="AC25" s="140"/>
      <c r="AD25" s="140"/>
      <c r="AE25" s="140"/>
      <c r="AF25" s="139">
        <v>28.040094727055898</v>
      </c>
      <c r="AG25" s="139">
        <v>50.220999999999997</v>
      </c>
      <c r="AH25" s="139">
        <v>45.783498931389644</v>
      </c>
      <c r="AI25" s="139">
        <v>43.025456827089059</v>
      </c>
      <c r="AJ25" s="139">
        <v>37.509372618487895</v>
      </c>
      <c r="AK25" s="139">
        <v>33.32</v>
      </c>
      <c r="AL25" s="139">
        <v>36.498090513577679</v>
      </c>
      <c r="AM25" s="139">
        <v>48.449606298880198</v>
      </c>
      <c r="AN25" s="139">
        <v>54.6092336651515</v>
      </c>
      <c r="AO25" s="139">
        <v>35.578743145477489</v>
      </c>
      <c r="AP25" s="139">
        <v>20.54</v>
      </c>
    </row>
    <row r="26" spans="1:42">
      <c r="A26" s="144" t="s">
        <v>114</v>
      </c>
      <c r="B26" s="138" t="s">
        <v>187</v>
      </c>
      <c r="C26" s="141" t="s">
        <v>190</v>
      </c>
      <c r="D26" s="141" t="s">
        <v>145</v>
      </c>
      <c r="E26" s="141" t="s">
        <v>145</v>
      </c>
      <c r="F26" s="143" t="s">
        <v>145</v>
      </c>
      <c r="G26" s="143">
        <v>5.3339999999999996</v>
      </c>
      <c r="H26" s="138">
        <v>58</v>
      </c>
      <c r="I26" s="143">
        <f t="shared" si="0"/>
        <v>309.37199999999996</v>
      </c>
      <c r="J26" s="138">
        <v>13</v>
      </c>
      <c r="K26" s="138">
        <v>10</v>
      </c>
      <c r="L26" s="138">
        <v>14</v>
      </c>
      <c r="M26" s="142">
        <v>227.29</v>
      </c>
      <c r="N26" s="138"/>
      <c r="O26" s="138">
        <v>14</v>
      </c>
      <c r="P26" s="141">
        <v>16</v>
      </c>
      <c r="Q26" s="145" t="s">
        <v>194</v>
      </c>
      <c r="S26" s="140"/>
      <c r="T26" s="140"/>
      <c r="U26" s="140"/>
      <c r="V26" s="140"/>
      <c r="W26" s="140"/>
      <c r="X26" s="140"/>
      <c r="Y26" s="28">
        <v>110.42887724705842</v>
      </c>
      <c r="Z26" s="140"/>
      <c r="AA26" s="140"/>
      <c r="AB26" s="140"/>
      <c r="AC26" s="140"/>
      <c r="AD26" s="140"/>
      <c r="AE26" s="140"/>
      <c r="AF26" s="139">
        <v>26.84</v>
      </c>
      <c r="AG26" s="139">
        <v>29.5</v>
      </c>
      <c r="AH26" s="139">
        <v>16.7</v>
      </c>
      <c r="AI26" s="139">
        <v>18.91</v>
      </c>
      <c r="AJ26" s="139">
        <v>20.04</v>
      </c>
      <c r="AK26" s="139">
        <v>20.04</v>
      </c>
      <c r="AL26" s="139">
        <v>26.47</v>
      </c>
      <c r="AM26" s="139">
        <v>21.14</v>
      </c>
      <c r="AN26" s="139">
        <v>44.49</v>
      </c>
      <c r="AO26" s="139">
        <v>18.12</v>
      </c>
      <c r="AP26" s="139">
        <v>14.99</v>
      </c>
    </row>
    <row r="27" spans="1:42">
      <c r="A27" s="144" t="s">
        <v>113</v>
      </c>
      <c r="B27" s="138" t="s">
        <v>187</v>
      </c>
      <c r="C27" s="141" t="s">
        <v>188</v>
      </c>
      <c r="D27" s="141" t="s">
        <v>191</v>
      </c>
      <c r="E27" s="141" t="s">
        <v>167</v>
      </c>
      <c r="F27" s="143" t="s">
        <v>149</v>
      </c>
      <c r="G27" s="148">
        <v>4.4409999999999998</v>
      </c>
      <c r="H27" s="145">
        <v>69</v>
      </c>
      <c r="I27" s="143">
        <f t="shared" si="0"/>
        <v>306.42899999999997</v>
      </c>
      <c r="J27" s="145">
        <v>8</v>
      </c>
      <c r="K27" s="145">
        <v>16</v>
      </c>
      <c r="L27" s="145">
        <v>8</v>
      </c>
      <c r="M27" s="147">
        <v>199.89</v>
      </c>
      <c r="N27" s="145"/>
      <c r="O27" s="145">
        <v>14</v>
      </c>
      <c r="P27" s="146">
        <v>18</v>
      </c>
      <c r="Q27" s="138" t="s">
        <v>185</v>
      </c>
      <c r="S27" s="140"/>
      <c r="T27" s="140"/>
      <c r="U27" s="140"/>
      <c r="V27" s="140"/>
      <c r="W27" s="140"/>
      <c r="X27" s="140"/>
      <c r="Y27" s="28">
        <v>134.75093208354775</v>
      </c>
      <c r="Z27" s="140"/>
      <c r="AA27" s="140"/>
      <c r="AB27" s="140"/>
      <c r="AC27" s="140"/>
      <c r="AD27" s="140"/>
      <c r="AE27" s="140"/>
      <c r="AF27" s="139">
        <v>34.6</v>
      </c>
      <c r="AG27" s="139">
        <v>56.366999999999997</v>
      </c>
      <c r="AH27" s="139">
        <v>36.22</v>
      </c>
      <c r="AI27" s="139">
        <v>40.950000000000003</v>
      </c>
      <c r="AJ27" s="139">
        <v>33.82</v>
      </c>
      <c r="AK27" s="139">
        <v>29.399000000000001</v>
      </c>
      <c r="AL27" s="139">
        <v>19.350000000000001</v>
      </c>
      <c r="AM27" s="139">
        <v>31.73</v>
      </c>
      <c r="AN27" s="139">
        <v>50.98</v>
      </c>
      <c r="AO27" s="139">
        <v>46.91</v>
      </c>
      <c r="AP27" s="139">
        <v>21.82</v>
      </c>
    </row>
    <row r="28" spans="1:42">
      <c r="A28" s="144" t="s">
        <v>112</v>
      </c>
      <c r="B28" s="138" t="s">
        <v>187</v>
      </c>
      <c r="C28" s="141" t="s">
        <v>190</v>
      </c>
      <c r="D28" s="141" t="s">
        <v>145</v>
      </c>
      <c r="E28" s="141" t="s">
        <v>145</v>
      </c>
      <c r="F28" s="143" t="s">
        <v>167</v>
      </c>
      <c r="G28" s="148">
        <v>3.3010000000000002</v>
      </c>
      <c r="H28" s="145">
        <v>80</v>
      </c>
      <c r="I28" s="143">
        <f t="shared" si="0"/>
        <v>264.08000000000004</v>
      </c>
      <c r="J28" s="145">
        <v>9</v>
      </c>
      <c r="K28" s="145">
        <v>10</v>
      </c>
      <c r="L28" s="145">
        <v>5</v>
      </c>
      <c r="M28" s="147">
        <v>158.80000000000001</v>
      </c>
      <c r="N28" s="145"/>
      <c r="O28" s="145">
        <v>10</v>
      </c>
      <c r="P28" s="146">
        <v>11</v>
      </c>
      <c r="Q28" s="138" t="s">
        <v>185</v>
      </c>
      <c r="S28" s="140"/>
      <c r="T28" s="140"/>
      <c r="U28" s="140"/>
      <c r="V28" s="140"/>
      <c r="W28" s="140"/>
      <c r="X28" s="150"/>
      <c r="Y28" s="28">
        <v>89.12599803894885</v>
      </c>
      <c r="Z28" s="140"/>
      <c r="AA28" s="140"/>
      <c r="AB28" s="140"/>
      <c r="AC28" s="140"/>
      <c r="AD28" s="140"/>
      <c r="AE28" s="140"/>
      <c r="AF28" s="139">
        <v>24.251721344088537</v>
      </c>
      <c r="AG28" s="139">
        <v>42.670760573160379</v>
      </c>
      <c r="AH28" s="139">
        <v>28.905999097947351</v>
      </c>
      <c r="AI28" s="139">
        <v>25.123878959592144</v>
      </c>
      <c r="AJ28" s="139">
        <v>30.282475245468653</v>
      </c>
      <c r="AK28" s="139">
        <v>20.537386640747229</v>
      </c>
      <c r="AL28" s="139">
        <v>12.917383442320256</v>
      </c>
      <c r="AM28" s="139">
        <v>21.409544256250836</v>
      </c>
      <c r="AN28" s="139">
        <v>11.490187959237067</v>
      </c>
      <c r="AO28" s="139">
        <v>45.423712868202983</v>
      </c>
      <c r="AP28" s="139">
        <v>12.682480287924955</v>
      </c>
    </row>
    <row r="29" spans="1:42">
      <c r="A29" s="144" t="s">
        <v>111</v>
      </c>
      <c r="B29" s="138" t="s">
        <v>189</v>
      </c>
      <c r="C29" s="141" t="s">
        <v>188</v>
      </c>
      <c r="D29" s="141" t="s">
        <v>193</v>
      </c>
      <c r="E29" s="141" t="s">
        <v>166</v>
      </c>
      <c r="F29" s="143" t="s">
        <v>145</v>
      </c>
      <c r="G29" s="143">
        <v>4.2610000000000001</v>
      </c>
      <c r="H29" s="138">
        <v>72</v>
      </c>
      <c r="I29" s="143">
        <f t="shared" si="0"/>
        <v>306.79200000000003</v>
      </c>
      <c r="J29" s="138">
        <v>9</v>
      </c>
      <c r="K29" s="138">
        <v>12</v>
      </c>
      <c r="L29" s="138">
        <v>9</v>
      </c>
      <c r="M29" s="142">
        <v>230.27</v>
      </c>
      <c r="N29" s="138"/>
      <c r="O29" s="138">
        <v>14</v>
      </c>
      <c r="P29" s="141">
        <v>15</v>
      </c>
      <c r="Q29" s="138" t="s">
        <v>197</v>
      </c>
      <c r="S29" s="140"/>
      <c r="T29" s="140"/>
      <c r="U29" s="140"/>
      <c r="V29" s="140"/>
      <c r="W29" s="140"/>
      <c r="X29" s="140"/>
      <c r="Y29" s="28">
        <v>223.52474872329628</v>
      </c>
      <c r="Z29" s="140"/>
      <c r="AA29" s="140"/>
      <c r="AB29" s="140"/>
      <c r="AC29" s="140"/>
      <c r="AD29" s="140"/>
      <c r="AE29" s="140"/>
      <c r="AF29" s="139">
        <v>21.563296199644263</v>
      </c>
      <c r="AG29" s="139">
        <v>32.835197199261685</v>
      </c>
      <c r="AH29" s="139">
        <v>36.123897066776728</v>
      </c>
      <c r="AI29" s="139">
        <v>40.761383275267065</v>
      </c>
      <c r="AJ29" s="139">
        <v>19.232784094937397</v>
      </c>
      <c r="AK29" s="139">
        <v>15.749948630111327</v>
      </c>
      <c r="AL29" s="139">
        <v>32.835197199261685</v>
      </c>
      <c r="AM29" s="139">
        <v>48.081960237343495</v>
      </c>
      <c r="AN29" s="139">
        <v>27.204826208648576</v>
      </c>
      <c r="AO29" s="139">
        <v>23.218805151792985</v>
      </c>
      <c r="AP29" s="139">
        <v>20.877134028694918</v>
      </c>
    </row>
    <row r="30" spans="1:42" ht="12" customHeight="1">
      <c r="A30" s="144" t="s">
        <v>110</v>
      </c>
      <c r="B30" s="138" t="s">
        <v>187</v>
      </c>
      <c r="C30" s="141" t="s">
        <v>186</v>
      </c>
      <c r="D30" s="141" t="s">
        <v>191</v>
      </c>
      <c r="E30" s="141" t="s">
        <v>149</v>
      </c>
      <c r="F30" s="143" t="s">
        <v>167</v>
      </c>
      <c r="G30" s="143">
        <v>3.601</v>
      </c>
      <c r="H30" s="138">
        <v>79</v>
      </c>
      <c r="I30" s="143">
        <f t="shared" si="0"/>
        <v>284.47899999999998</v>
      </c>
      <c r="J30" s="138">
        <v>11</v>
      </c>
      <c r="K30" s="138">
        <v>8</v>
      </c>
      <c r="L30" s="138">
        <v>7</v>
      </c>
      <c r="M30" s="142">
        <v>180.7</v>
      </c>
      <c r="N30" s="138"/>
      <c r="O30" s="138">
        <v>11</v>
      </c>
      <c r="P30" s="141">
        <v>16.7</v>
      </c>
      <c r="Q30" s="138" t="s">
        <v>197</v>
      </c>
      <c r="S30" s="140"/>
      <c r="T30" s="140"/>
      <c r="U30" s="140"/>
      <c r="V30" s="140"/>
      <c r="W30" s="140"/>
      <c r="X30" s="140"/>
      <c r="Y30" s="28">
        <v>-146.74132209854127</v>
      </c>
      <c r="Z30" s="140"/>
      <c r="AA30" s="140"/>
      <c r="AB30" s="140"/>
      <c r="AC30" s="140"/>
      <c r="AD30" s="140"/>
      <c r="AE30" s="140"/>
      <c r="AF30" s="139">
        <v>30.676058971948265</v>
      </c>
      <c r="AG30" s="139">
        <v>37.772685466325122</v>
      </c>
      <c r="AH30" s="139">
        <v>27.018967262814154</v>
      </c>
      <c r="AI30" s="139">
        <v>18.50301546956192</v>
      </c>
      <c r="AJ30" s="139">
        <v>18.50301546956192</v>
      </c>
      <c r="AK30" s="139">
        <v>17.083690170686548</v>
      </c>
      <c r="AL30" s="139">
        <v>25.59964196393878</v>
      </c>
      <c r="AM30" s="139">
        <v>37.990242390216487</v>
      </c>
      <c r="AN30" s="139">
        <v>42.030661362951243</v>
      </c>
      <c r="AO30" s="139">
        <v>36.570917091341109</v>
      </c>
      <c r="AP30" s="139">
        <v>10.58794786380169</v>
      </c>
    </row>
    <row r="31" spans="1:42">
      <c r="A31" s="144" t="s">
        <v>109</v>
      </c>
      <c r="B31" s="138" t="s">
        <v>187</v>
      </c>
      <c r="C31" s="141" t="s">
        <v>188</v>
      </c>
      <c r="D31" s="141" t="s">
        <v>145</v>
      </c>
      <c r="E31" s="141" t="s">
        <v>145</v>
      </c>
      <c r="F31" s="143" t="s">
        <v>145</v>
      </c>
      <c r="G31" s="143">
        <v>4.2469999999999999</v>
      </c>
      <c r="H31" s="145">
        <v>72</v>
      </c>
      <c r="I31" s="143">
        <f t="shared" si="0"/>
        <v>305.78399999999999</v>
      </c>
      <c r="J31" s="145">
        <v>12</v>
      </c>
      <c r="K31" s="145">
        <v>8</v>
      </c>
      <c r="L31" s="145">
        <v>11</v>
      </c>
      <c r="M31" s="142">
        <v>208.84</v>
      </c>
      <c r="N31" s="145"/>
      <c r="O31" s="145">
        <v>14</v>
      </c>
      <c r="P31" s="141">
        <v>18</v>
      </c>
      <c r="Q31" s="145" t="s">
        <v>194</v>
      </c>
      <c r="S31" s="140"/>
      <c r="T31" s="140"/>
      <c r="U31" s="140"/>
      <c r="V31" s="140"/>
      <c r="W31" s="140"/>
      <c r="X31" s="140"/>
      <c r="Y31" s="28">
        <v>156.66699734010103</v>
      </c>
      <c r="Z31" s="140"/>
      <c r="AA31" s="140"/>
      <c r="AB31" s="140"/>
      <c r="AC31" s="140"/>
      <c r="AD31" s="140"/>
      <c r="AE31" s="140"/>
      <c r="AF31" s="139">
        <v>23.816840730595342</v>
      </c>
      <c r="AG31" s="139">
        <v>46.803769574569969</v>
      </c>
      <c r="AH31" s="139">
        <v>30.489081528745</v>
      </c>
      <c r="AI31" s="139">
        <v>26.080646596018827</v>
      </c>
      <c r="AJ31" s="139">
        <v>28.464610819683468</v>
      </c>
      <c r="AK31" s="139">
        <v>20.231269808276618</v>
      </c>
      <c r="AL31" s="139">
        <v>21.270546989096889</v>
      </c>
      <c r="AM31" s="139">
        <v>38.829382526432063</v>
      </c>
      <c r="AN31" s="139">
        <v>54.138670904427038</v>
      </c>
      <c r="AO31" s="139">
        <v>40.438831722738051</v>
      </c>
      <c r="AP31" s="139">
        <v>10.517051867955495</v>
      </c>
    </row>
    <row r="32" spans="1:42">
      <c r="A32" s="144" t="s">
        <v>108</v>
      </c>
      <c r="B32" s="138" t="s">
        <v>187</v>
      </c>
      <c r="C32" s="141" t="s">
        <v>188</v>
      </c>
      <c r="D32" s="141" t="s">
        <v>191</v>
      </c>
      <c r="E32" s="141" t="s">
        <v>145</v>
      </c>
      <c r="F32" s="143" t="s">
        <v>145</v>
      </c>
      <c r="G32" s="143">
        <v>5.3029999999999999</v>
      </c>
      <c r="H32" s="138">
        <v>58</v>
      </c>
      <c r="I32" s="143">
        <f t="shared" si="0"/>
        <v>307.57400000000001</v>
      </c>
      <c r="J32" s="138">
        <v>12</v>
      </c>
      <c r="K32" s="138">
        <v>15</v>
      </c>
      <c r="L32" s="138">
        <v>10</v>
      </c>
      <c r="M32" s="142">
        <v>220.25</v>
      </c>
      <c r="N32" s="138"/>
      <c r="O32" s="138">
        <v>17</v>
      </c>
      <c r="P32" s="141">
        <v>16.5</v>
      </c>
      <c r="Q32" s="138" t="s">
        <v>185</v>
      </c>
      <c r="S32" s="140"/>
      <c r="T32" s="140"/>
      <c r="U32" s="140"/>
      <c r="V32" s="140"/>
      <c r="W32" s="140"/>
      <c r="X32" s="140"/>
      <c r="Y32" s="28">
        <v>-1.526273150761785</v>
      </c>
      <c r="Z32" s="140"/>
      <c r="AA32" s="140"/>
      <c r="AB32" s="140"/>
      <c r="AC32" s="140"/>
      <c r="AD32" s="140"/>
      <c r="AE32" s="140"/>
      <c r="AF32" s="139">
        <v>21.772669539741784</v>
      </c>
      <c r="AG32" s="139">
        <v>48.199744370689487</v>
      </c>
      <c r="AH32" s="139">
        <v>27.0410476435828</v>
      </c>
      <c r="AI32" s="139">
        <v>29.655915675832915</v>
      </c>
      <c r="AJ32" s="139">
        <v>21.4697282177708</v>
      </c>
      <c r="AK32" s="139">
        <v>20.771942063089238</v>
      </c>
      <c r="AL32" s="139">
        <v>19.117575237823363</v>
      </c>
      <c r="AM32" s="139">
        <v>32.301439569700818</v>
      </c>
      <c r="AN32" s="139">
        <v>37.355197952947123</v>
      </c>
      <c r="AO32" s="139">
        <v>21.861322070805087</v>
      </c>
      <c r="AP32" s="139">
        <v>16.514586285277211</v>
      </c>
    </row>
    <row r="33" spans="1:42">
      <c r="A33" s="144" t="s">
        <v>107</v>
      </c>
      <c r="B33" s="138" t="s">
        <v>187</v>
      </c>
      <c r="C33" s="141" t="s">
        <v>188</v>
      </c>
      <c r="D33" s="141" t="s">
        <v>191</v>
      </c>
      <c r="E33" s="141" t="s">
        <v>150</v>
      </c>
      <c r="F33" s="143" t="s">
        <v>145</v>
      </c>
      <c r="G33" s="148">
        <v>4.42</v>
      </c>
      <c r="H33" s="145">
        <v>69</v>
      </c>
      <c r="I33" s="143">
        <f t="shared" si="0"/>
        <v>304.98</v>
      </c>
      <c r="J33" s="145">
        <v>13</v>
      </c>
      <c r="K33" s="145">
        <v>12</v>
      </c>
      <c r="L33" s="145">
        <v>7</v>
      </c>
      <c r="M33" s="147">
        <v>224.8</v>
      </c>
      <c r="N33" s="145"/>
      <c r="O33" s="145">
        <v>9</v>
      </c>
      <c r="P33" s="146">
        <v>24</v>
      </c>
      <c r="Q33" s="145" t="s">
        <v>190</v>
      </c>
      <c r="S33" s="140"/>
      <c r="T33" s="140"/>
      <c r="U33" s="140"/>
      <c r="V33" s="140"/>
      <c r="W33" s="140"/>
      <c r="X33" s="140"/>
      <c r="Y33" s="28">
        <v>37.840548760091224</v>
      </c>
      <c r="Z33" s="140"/>
      <c r="AA33" s="140"/>
      <c r="AB33" s="140"/>
      <c r="AC33" s="140"/>
      <c r="AD33" s="140"/>
      <c r="AE33" s="140"/>
      <c r="AF33" s="139">
        <v>12.8249195</v>
      </c>
      <c r="AG33" s="139">
        <v>24.7637301</v>
      </c>
      <c r="AH33" s="139">
        <v>16.347926600000001</v>
      </c>
      <c r="AI33" s="139">
        <v>14.2696459</v>
      </c>
      <c r="AJ33" s="139">
        <v>20.694213699999999</v>
      </c>
      <c r="AK33" s="139">
        <v>14.066533099999999</v>
      </c>
      <c r="AL33" s="139">
        <v>19.237379300000001</v>
      </c>
      <c r="AM33" s="139">
        <v>32.461804399999998</v>
      </c>
      <c r="AN33" s="139">
        <v>14.2696459</v>
      </c>
      <c r="AO33" s="139">
        <v>37.6017145</v>
      </c>
      <c r="AP33" s="139">
        <v>17.042074100000001</v>
      </c>
    </row>
    <row r="34" spans="1:42">
      <c r="A34" s="144" t="s">
        <v>106</v>
      </c>
      <c r="B34" s="138" t="s">
        <v>189</v>
      </c>
      <c r="C34" s="141" t="s">
        <v>192</v>
      </c>
      <c r="D34" s="141" t="s">
        <v>145</v>
      </c>
      <c r="E34" s="141" t="s">
        <v>150</v>
      </c>
      <c r="F34" s="143" t="s">
        <v>145</v>
      </c>
      <c r="G34" s="148">
        <v>3.3690000000000002</v>
      </c>
      <c r="H34" s="145">
        <v>78</v>
      </c>
      <c r="I34" s="143">
        <f t="shared" si="0"/>
        <v>262.78200000000004</v>
      </c>
      <c r="J34" s="145">
        <v>7</v>
      </c>
      <c r="K34" s="145">
        <v>7</v>
      </c>
      <c r="L34" s="145">
        <v>12</v>
      </c>
      <c r="M34" s="147">
        <v>154.5</v>
      </c>
      <c r="N34" s="145"/>
      <c r="O34" s="145">
        <v>19</v>
      </c>
      <c r="P34" s="146">
        <v>18</v>
      </c>
      <c r="Q34" s="145" t="s">
        <v>190</v>
      </c>
      <c r="S34" s="140"/>
      <c r="T34" s="140"/>
      <c r="U34" s="140"/>
      <c r="V34" s="140"/>
      <c r="W34" s="140"/>
      <c r="X34" s="140"/>
      <c r="Y34" s="28">
        <v>118.31266692535144</v>
      </c>
      <c r="Z34" s="140"/>
      <c r="AA34" s="140"/>
      <c r="AB34" s="140"/>
      <c r="AC34" s="140"/>
      <c r="AD34" s="140"/>
      <c r="AE34" s="140"/>
      <c r="AF34" s="139">
        <v>16.025547067857804</v>
      </c>
      <c r="AG34" s="139">
        <v>18.178497427433868</v>
      </c>
      <c r="AH34" s="139">
        <v>57.424876993157113</v>
      </c>
      <c r="AI34" s="139">
        <v>57.424876993157113</v>
      </c>
      <c r="AJ34" s="139">
        <v>29.380169624405958</v>
      </c>
      <c r="AK34" s="139">
        <v>10.683698045238527</v>
      </c>
      <c r="AL34" s="139">
        <v>15.381805515520979</v>
      </c>
      <c r="AM34" s="139">
        <v>30.59</v>
      </c>
      <c r="AN34" s="139">
        <v>50.340454414432251</v>
      </c>
      <c r="AO34" s="139">
        <v>40.125456697106088</v>
      </c>
      <c r="AP34" s="139">
        <v>13.39</v>
      </c>
    </row>
    <row r="35" spans="1:42">
      <c r="A35" s="144" t="s">
        <v>105</v>
      </c>
      <c r="B35" s="138" t="s">
        <v>187</v>
      </c>
      <c r="C35" s="141" t="s">
        <v>190</v>
      </c>
      <c r="D35" s="141" t="s">
        <v>191</v>
      </c>
      <c r="E35" s="141" t="s">
        <v>145</v>
      </c>
      <c r="F35" s="143" t="s">
        <v>145</v>
      </c>
      <c r="G35" s="148">
        <v>4.42</v>
      </c>
      <c r="H35" s="145">
        <v>69</v>
      </c>
      <c r="I35" s="143">
        <f t="shared" si="0"/>
        <v>304.98</v>
      </c>
      <c r="J35" s="145">
        <v>12</v>
      </c>
      <c r="K35" s="145">
        <v>7</v>
      </c>
      <c r="L35" s="145">
        <v>13</v>
      </c>
      <c r="M35" s="147">
        <v>208.55</v>
      </c>
      <c r="N35" s="145"/>
      <c r="O35" s="145">
        <v>12</v>
      </c>
      <c r="P35" s="146">
        <v>16.5</v>
      </c>
      <c r="Q35" s="138" t="s">
        <v>197</v>
      </c>
      <c r="S35" s="140"/>
      <c r="T35" s="140"/>
      <c r="U35" s="140"/>
      <c r="V35" s="140"/>
      <c r="W35" s="140"/>
      <c r="X35" s="140"/>
      <c r="Y35" s="28">
        <v>-113.02905170230626</v>
      </c>
      <c r="Z35" s="140"/>
      <c r="AA35" s="140"/>
      <c r="AB35" s="140"/>
      <c r="AC35" s="140"/>
      <c r="AD35" s="140"/>
      <c r="AE35" s="140"/>
      <c r="AF35" s="139">
        <v>26.2196606864307</v>
      </c>
      <c r="AG35" s="139">
        <v>47.4374428478922</v>
      </c>
      <c r="AH35" s="139">
        <v>27.0245551537224</v>
      </c>
      <c r="AI35" s="139">
        <v>16.318308767667101</v>
      </c>
      <c r="AJ35" s="139">
        <v>25.374085924902399</v>
      </c>
      <c r="AK35" s="139">
        <v>18.455060834204101</v>
      </c>
      <c r="AL35" s="139">
        <v>12.5955387424875</v>
      </c>
      <c r="AM35" s="139">
        <v>37.341169850774399</v>
      </c>
      <c r="AN35" s="139">
        <v>50.602774806834603</v>
      </c>
      <c r="AO35" s="139">
        <v>44.676002560166999</v>
      </c>
      <c r="AP35" s="139">
        <v>12.469166549930801</v>
      </c>
    </row>
    <row r="36" spans="1:42">
      <c r="A36" s="144" t="s">
        <v>104</v>
      </c>
      <c r="B36" s="141" t="s">
        <v>185</v>
      </c>
      <c r="C36" s="141" t="s">
        <v>186</v>
      </c>
      <c r="D36" s="141" t="s">
        <v>145</v>
      </c>
      <c r="E36" s="141" t="s">
        <v>149</v>
      </c>
      <c r="F36" s="143" t="s">
        <v>145</v>
      </c>
      <c r="G36" s="148">
        <v>5.7869999999999999</v>
      </c>
      <c r="H36" s="145">
        <v>53</v>
      </c>
      <c r="I36" s="143">
        <f t="shared" si="0"/>
        <v>306.71100000000001</v>
      </c>
      <c r="J36" s="145">
        <v>17</v>
      </c>
      <c r="K36" s="145">
        <v>12</v>
      </c>
      <c r="L36" s="145">
        <v>9</v>
      </c>
      <c r="M36" s="147">
        <v>258.83</v>
      </c>
      <c r="N36" s="145"/>
      <c r="O36" s="145">
        <v>13</v>
      </c>
      <c r="P36" s="146">
        <v>25.5</v>
      </c>
      <c r="Q36" s="138" t="s">
        <v>197</v>
      </c>
      <c r="S36" s="140"/>
      <c r="T36" s="140"/>
      <c r="U36" s="140"/>
      <c r="V36" s="140"/>
      <c r="W36" s="140"/>
      <c r="X36" s="149"/>
      <c r="Y36" s="28">
        <v>-3.9705912057443733</v>
      </c>
      <c r="Z36" s="140"/>
      <c r="AA36" s="140"/>
      <c r="AB36" s="140"/>
      <c r="AC36" s="140"/>
      <c r="AD36" s="140"/>
      <c r="AE36" s="140"/>
      <c r="AF36" s="139">
        <v>30.58</v>
      </c>
      <c r="AG36" s="139">
        <v>60.92</v>
      </c>
      <c r="AH36" s="139">
        <v>19.940000000000001</v>
      </c>
      <c r="AI36" s="139">
        <v>14.9962</v>
      </c>
      <c r="AJ36" s="139">
        <v>27.92</v>
      </c>
      <c r="AK36" s="139">
        <v>23.93</v>
      </c>
      <c r="AL36" s="139">
        <v>18.61</v>
      </c>
      <c r="AM36" s="139">
        <v>45.2</v>
      </c>
      <c r="AN36" s="139">
        <v>55.25</v>
      </c>
      <c r="AO36" s="139">
        <v>30.58</v>
      </c>
      <c r="AP36" s="139">
        <v>19.940000000000001</v>
      </c>
    </row>
    <row r="37" spans="1:42">
      <c r="A37" s="144" t="s">
        <v>76</v>
      </c>
      <c r="B37" s="138" t="s">
        <v>187</v>
      </c>
      <c r="C37" s="141" t="s">
        <v>188</v>
      </c>
      <c r="D37" s="141" t="s">
        <v>145</v>
      </c>
      <c r="E37" s="141" t="s">
        <v>145</v>
      </c>
      <c r="F37" s="143" t="s">
        <v>145</v>
      </c>
      <c r="G37" s="148">
        <v>5.2469999999999999</v>
      </c>
      <c r="H37" s="145">
        <v>58</v>
      </c>
      <c r="I37" s="143">
        <f t="shared" si="0"/>
        <v>304.32600000000002</v>
      </c>
      <c r="J37" s="145">
        <v>11</v>
      </c>
      <c r="K37" s="145">
        <v>13</v>
      </c>
      <c r="L37" s="145">
        <v>12</v>
      </c>
      <c r="M37" s="147">
        <v>246.56</v>
      </c>
      <c r="N37" s="145"/>
      <c r="O37" s="145">
        <v>14</v>
      </c>
      <c r="P37" s="146">
        <v>13.5</v>
      </c>
      <c r="Q37" s="145" t="s">
        <v>194</v>
      </c>
      <c r="S37" s="140"/>
      <c r="T37" s="140"/>
      <c r="U37" s="140"/>
      <c r="V37" s="140"/>
      <c r="W37" s="140"/>
      <c r="X37" s="140"/>
      <c r="Y37" s="28">
        <v>-99.506796027826297</v>
      </c>
      <c r="Z37" s="140"/>
      <c r="AA37" s="140"/>
      <c r="AB37" s="140"/>
      <c r="AC37" s="140"/>
      <c r="AD37" s="140"/>
      <c r="AE37" s="140"/>
      <c r="AF37" s="139">
        <v>22.480741169518581</v>
      </c>
      <c r="AG37" s="139">
        <v>21.547840334203311</v>
      </c>
      <c r="AH37" s="139">
        <v>27.050250475461421</v>
      </c>
      <c r="AI37" s="139">
        <v>18.807856396701489</v>
      </c>
      <c r="AJ37" s="139">
        <v>28.189392419329071</v>
      </c>
      <c r="AK37" s="139">
        <v>32.842522095291343</v>
      </c>
      <c r="AL37" s="139">
        <v>33.939185807605931</v>
      </c>
      <c r="AM37" s="139">
        <v>38.972601146345482</v>
      </c>
      <c r="AN37" s="139">
        <v>34.630864088423387</v>
      </c>
      <c r="AO37" s="139">
        <v>28.888513968359945</v>
      </c>
      <c r="AP37" s="139">
        <v>17.097357990883623</v>
      </c>
    </row>
    <row r="38" spans="1:42">
      <c r="A38" s="144" t="s">
        <v>103</v>
      </c>
      <c r="B38" s="138" t="s">
        <v>187</v>
      </c>
      <c r="C38" s="141" t="s">
        <v>190</v>
      </c>
      <c r="D38" s="141" t="s">
        <v>191</v>
      </c>
      <c r="E38" s="141" t="s">
        <v>145</v>
      </c>
      <c r="F38" s="143" t="s">
        <v>149</v>
      </c>
      <c r="G38" s="148">
        <v>5.1369999999999996</v>
      </c>
      <c r="H38" s="145">
        <v>60</v>
      </c>
      <c r="I38" s="143">
        <f t="shared" si="0"/>
        <v>308.21999999999997</v>
      </c>
      <c r="J38" s="145">
        <v>11</v>
      </c>
      <c r="K38" s="145">
        <v>15</v>
      </c>
      <c r="L38" s="145">
        <v>10</v>
      </c>
      <c r="M38" s="147">
        <v>227.27</v>
      </c>
      <c r="N38" s="145"/>
      <c r="O38" s="145">
        <v>16</v>
      </c>
      <c r="P38" s="146">
        <v>19</v>
      </c>
      <c r="Q38" s="138" t="s">
        <v>197</v>
      </c>
      <c r="S38" s="140"/>
      <c r="T38" s="140"/>
      <c r="U38" s="140"/>
      <c r="V38" s="140"/>
      <c r="W38" s="140"/>
      <c r="X38" s="140"/>
      <c r="Y38" s="28">
        <v>-105.03662772151574</v>
      </c>
      <c r="Z38" s="140"/>
      <c r="AA38" s="140"/>
      <c r="AB38" s="140"/>
      <c r="AC38" s="140"/>
      <c r="AD38" s="140"/>
      <c r="AE38" s="140"/>
      <c r="AF38" s="139">
        <v>26.87</v>
      </c>
      <c r="AG38" s="139">
        <v>47.03</v>
      </c>
      <c r="AH38" s="139">
        <v>38.630000000000003</v>
      </c>
      <c r="AI38" s="139">
        <v>33.590000000000003</v>
      </c>
      <c r="AJ38" s="139">
        <v>25.19</v>
      </c>
      <c r="AK38" s="139">
        <v>15.12</v>
      </c>
      <c r="AL38" s="139">
        <v>20.149999999999999</v>
      </c>
      <c r="AM38" s="139">
        <v>35.270000000000003</v>
      </c>
      <c r="AN38" s="139">
        <v>48.71</v>
      </c>
      <c r="AO38" s="139">
        <v>43.67</v>
      </c>
      <c r="AP38" s="139">
        <v>11.76</v>
      </c>
    </row>
    <row r="39" spans="1:42">
      <c r="A39" s="144" t="s">
        <v>102</v>
      </c>
      <c r="B39" s="138" t="s">
        <v>187</v>
      </c>
      <c r="C39" s="141" t="s">
        <v>190</v>
      </c>
      <c r="D39" s="141" t="s">
        <v>191</v>
      </c>
      <c r="E39" s="141" t="s">
        <v>166</v>
      </c>
      <c r="F39" s="143" t="s">
        <v>150</v>
      </c>
      <c r="G39" s="148">
        <v>5.1449999999999996</v>
      </c>
      <c r="H39" s="145">
        <v>60</v>
      </c>
      <c r="I39" s="143">
        <f t="shared" si="0"/>
        <v>308.7</v>
      </c>
      <c r="J39" s="145">
        <v>12</v>
      </c>
      <c r="K39" s="145">
        <v>12</v>
      </c>
      <c r="L39" s="145">
        <v>13</v>
      </c>
      <c r="M39" s="147">
        <v>224.22</v>
      </c>
      <c r="N39" s="145"/>
      <c r="O39" s="145">
        <v>16</v>
      </c>
      <c r="P39" s="146">
        <v>15</v>
      </c>
      <c r="Q39" s="145" t="s">
        <v>190</v>
      </c>
      <c r="S39" s="140"/>
      <c r="T39" s="140"/>
      <c r="U39" s="140"/>
      <c r="V39" s="140"/>
      <c r="W39" s="140"/>
      <c r="X39" s="140"/>
      <c r="Y39" s="28">
        <v>216.08220554688833</v>
      </c>
      <c r="Z39" s="140"/>
      <c r="AA39" s="140"/>
      <c r="AB39" s="140"/>
      <c r="AC39" s="140"/>
      <c r="AD39" s="140"/>
      <c r="AE39" s="140"/>
      <c r="AF39" s="139">
        <v>31.053999999999998</v>
      </c>
      <c r="AG39" s="139">
        <v>47.65</v>
      </c>
      <c r="AH39" s="139">
        <v>26.489000000000001</v>
      </c>
      <c r="AI39" s="139">
        <v>34.880000000000003</v>
      </c>
      <c r="AJ39" s="139">
        <v>28.99</v>
      </c>
      <c r="AK39" s="139">
        <v>16.32</v>
      </c>
      <c r="AL39" s="139">
        <v>17.611999999999998</v>
      </c>
      <c r="AM39" s="139">
        <v>31.931999999999999</v>
      </c>
      <c r="AN39" s="139">
        <v>48.612000000000002</v>
      </c>
      <c r="AO39" s="139">
        <v>47.61</v>
      </c>
      <c r="AP39" s="139">
        <v>11.74</v>
      </c>
    </row>
    <row r="40" spans="1:42">
      <c r="A40" s="144" t="s">
        <v>101</v>
      </c>
      <c r="B40" s="138" t="s">
        <v>187</v>
      </c>
      <c r="C40" s="141" t="s">
        <v>186</v>
      </c>
      <c r="D40" s="141" t="s">
        <v>145</v>
      </c>
      <c r="E40" s="141" t="s">
        <v>167</v>
      </c>
      <c r="F40" s="143" t="s">
        <v>145</v>
      </c>
      <c r="G40" s="143">
        <v>5.94</v>
      </c>
      <c r="H40" s="138">
        <v>52</v>
      </c>
      <c r="I40" s="143">
        <f t="shared" si="0"/>
        <v>308.88</v>
      </c>
      <c r="J40" s="138">
        <v>19</v>
      </c>
      <c r="K40" s="138">
        <v>14</v>
      </c>
      <c r="L40" s="138">
        <v>9</v>
      </c>
      <c r="M40" s="142">
        <v>269.24</v>
      </c>
      <c r="N40" s="138"/>
      <c r="O40" s="138">
        <v>11</v>
      </c>
      <c r="P40" s="141">
        <v>21</v>
      </c>
      <c r="Q40" s="138" t="s">
        <v>185</v>
      </c>
      <c r="S40" s="140"/>
      <c r="T40" s="140"/>
      <c r="U40" s="140"/>
      <c r="V40" s="140"/>
      <c r="W40" s="140"/>
      <c r="X40" s="140">
        <v>519.03</v>
      </c>
      <c r="Y40" s="28">
        <v>90.524331063435554</v>
      </c>
      <c r="Z40" s="140"/>
      <c r="AA40" s="140"/>
      <c r="AB40" s="140"/>
      <c r="AC40" s="140"/>
      <c r="AD40" s="140"/>
      <c r="AE40" s="140"/>
      <c r="AF40" s="139">
        <v>22.040245251099961</v>
      </c>
      <c r="AG40" s="139">
        <v>45.654793734421354</v>
      </c>
      <c r="AH40" s="139">
        <v>26.763154947764239</v>
      </c>
      <c r="AI40" s="139">
        <v>31.486064644428517</v>
      </c>
      <c r="AJ40" s="139">
        <v>23.614548483321389</v>
      </c>
      <c r="AK40" s="139">
        <v>20.465942018878536</v>
      </c>
      <c r="AL40" s="139">
        <v>23.614548483321389</v>
      </c>
      <c r="AM40" s="139">
        <v>26.763154947764239</v>
      </c>
      <c r="AN40" s="139">
        <v>37.783277573314223</v>
      </c>
      <c r="AO40" s="139">
        <v>22.040245251099961</v>
      </c>
      <c r="AP40" s="139">
        <v>14.168729089992834</v>
      </c>
    </row>
    <row r="41" spans="1:42">
      <c r="A41" s="144" t="s">
        <v>100</v>
      </c>
      <c r="B41" s="138" t="s">
        <v>187</v>
      </c>
      <c r="C41" s="141" t="s">
        <v>186</v>
      </c>
      <c r="D41" s="141" t="s">
        <v>145</v>
      </c>
      <c r="E41" s="141" t="s">
        <v>167</v>
      </c>
      <c r="F41" s="143" t="s">
        <v>149</v>
      </c>
      <c r="G41" s="143">
        <v>3.8610000000000002</v>
      </c>
      <c r="H41" s="138">
        <v>79</v>
      </c>
      <c r="I41" s="143">
        <f t="shared" si="0"/>
        <v>305.01900000000001</v>
      </c>
      <c r="J41" s="138">
        <v>9</v>
      </c>
      <c r="K41" s="138">
        <v>11</v>
      </c>
      <c r="L41" s="138">
        <v>8</v>
      </c>
      <c r="M41" s="142">
        <v>225.75</v>
      </c>
      <c r="N41" s="138"/>
      <c r="O41" s="138">
        <v>11</v>
      </c>
      <c r="P41" s="141">
        <v>19.5</v>
      </c>
      <c r="Q41" s="145" t="s">
        <v>195</v>
      </c>
      <c r="S41" s="140"/>
      <c r="T41" s="140"/>
      <c r="U41" s="140"/>
      <c r="V41" s="140"/>
      <c r="W41" s="140"/>
      <c r="X41" s="140"/>
      <c r="Y41" s="28">
        <v>178.60945064365285</v>
      </c>
      <c r="Z41" s="140"/>
      <c r="AA41" s="140"/>
      <c r="AB41" s="140"/>
      <c r="AC41" s="140"/>
      <c r="AD41" s="140"/>
      <c r="AE41" s="140"/>
      <c r="AF41" s="139">
        <v>26.723206356943621</v>
      </c>
      <c r="AG41" s="139">
        <v>64.089918482561458</v>
      </c>
      <c r="AH41" s="139">
        <v>27.860593136286372</v>
      </c>
      <c r="AI41" s="139">
        <v>37.401791245391642</v>
      </c>
      <c r="AJ41" s="139">
        <v>32.708931709500376</v>
      </c>
      <c r="AK41" s="139">
        <v>13.940095365118923</v>
      </c>
      <c r="AL41" s="139">
        <v>18.488475520401973</v>
      </c>
      <c r="AM41" s="139">
        <v>31.244985402457843</v>
      </c>
      <c r="AN41" s="139">
        <v>53.160165389991825</v>
      </c>
      <c r="AO41" s="139">
        <v>24.952298116152786</v>
      </c>
      <c r="AP41" s="139">
        <v>9.4319725945715334</v>
      </c>
    </row>
    <row r="42" spans="1:42">
      <c r="A42" s="144" t="s">
        <v>99</v>
      </c>
      <c r="B42" s="138" t="s">
        <v>189</v>
      </c>
      <c r="C42" s="141" t="s">
        <v>186</v>
      </c>
      <c r="D42" s="141" t="s">
        <v>191</v>
      </c>
      <c r="E42" s="141" t="s">
        <v>145</v>
      </c>
      <c r="F42" s="143" t="s">
        <v>167</v>
      </c>
      <c r="G42" s="143">
        <v>4.6920000000000002</v>
      </c>
      <c r="H42" s="145">
        <v>66</v>
      </c>
      <c r="I42" s="143">
        <f t="shared" si="0"/>
        <v>309.67200000000003</v>
      </c>
      <c r="J42" s="145">
        <v>9</v>
      </c>
      <c r="K42" s="145">
        <v>14</v>
      </c>
      <c r="L42" s="145">
        <v>11</v>
      </c>
      <c r="M42" s="142">
        <v>198.24</v>
      </c>
      <c r="N42" s="145"/>
      <c r="O42" s="145">
        <v>18</v>
      </c>
      <c r="P42" s="141">
        <v>15.5</v>
      </c>
      <c r="Q42" s="138" t="s">
        <v>185</v>
      </c>
      <c r="S42" s="140"/>
      <c r="T42" s="140"/>
      <c r="U42" s="140"/>
      <c r="V42" s="140"/>
      <c r="W42" s="140"/>
      <c r="X42" s="140"/>
      <c r="Y42" s="28">
        <v>140.00596248225349</v>
      </c>
      <c r="Z42" s="140"/>
      <c r="AA42" s="140"/>
      <c r="AB42" s="140"/>
      <c r="AC42" s="140"/>
      <c r="AD42" s="140"/>
      <c r="AE42" s="140"/>
      <c r="AF42" s="139">
        <v>24.153110795504773</v>
      </c>
      <c r="AG42" s="139">
        <v>21.54377979655073</v>
      </c>
      <c r="AH42" s="139">
        <v>24.11074615499324</v>
      </c>
      <c r="AI42" s="139">
        <v>26.376081768358159</v>
      </c>
      <c r="AJ42" s="139">
        <v>47.50257160167051</v>
      </c>
      <c r="AK42" s="139">
        <v>21.395575698728948</v>
      </c>
      <c r="AL42" s="139">
        <v>20.481969620077955</v>
      </c>
      <c r="AM42" s="139">
        <v>22.719788603867197</v>
      </c>
      <c r="AN42" s="139">
        <v>34.335109639227078</v>
      </c>
      <c r="AO42" s="139">
        <v>52.814649109869976</v>
      </c>
      <c r="AP42" s="139">
        <v>17.427078326923258</v>
      </c>
    </row>
    <row r="43" spans="1:42">
      <c r="A43" s="144" t="s">
        <v>98</v>
      </c>
      <c r="B43" s="138" t="s">
        <v>187</v>
      </c>
      <c r="C43" s="141" t="s">
        <v>188</v>
      </c>
      <c r="D43" s="141" t="s">
        <v>145</v>
      </c>
      <c r="E43" s="141" t="s">
        <v>150</v>
      </c>
      <c r="F43" s="143" t="s">
        <v>145</v>
      </c>
      <c r="G43" s="143">
        <v>4.0830000000000002</v>
      </c>
      <c r="H43" s="138">
        <v>75</v>
      </c>
      <c r="I43" s="143">
        <f t="shared" si="0"/>
        <v>306.22500000000002</v>
      </c>
      <c r="J43" s="138">
        <v>7</v>
      </c>
      <c r="K43" s="138">
        <v>14</v>
      </c>
      <c r="L43" s="138">
        <v>8</v>
      </c>
      <c r="M43" s="142">
        <v>214.42</v>
      </c>
      <c r="N43" s="138"/>
      <c r="O43" s="138">
        <v>14</v>
      </c>
      <c r="P43" s="141">
        <v>14</v>
      </c>
      <c r="Q43" s="138" t="s">
        <v>190</v>
      </c>
      <c r="S43" s="140"/>
      <c r="T43" s="140"/>
      <c r="U43" s="140"/>
      <c r="V43" s="140"/>
      <c r="W43" s="140"/>
      <c r="X43" s="140"/>
      <c r="Y43" s="28">
        <v>154.52268635659877</v>
      </c>
      <c r="Z43" s="140"/>
      <c r="AA43" s="140"/>
      <c r="AB43" s="140"/>
      <c r="AC43" s="140"/>
      <c r="AD43" s="140"/>
      <c r="AE43" s="140"/>
      <c r="AF43" s="139">
        <v>29.980140892763195</v>
      </c>
      <c r="AG43" s="139">
        <v>43.014984759181978</v>
      </c>
      <c r="AH43" s="139">
        <v>35.325595745921177</v>
      </c>
      <c r="AI43" s="139">
        <v>41.818982110478544</v>
      </c>
      <c r="AJ43" s="139">
        <v>35.622844268400108</v>
      </c>
      <c r="AK43" s="139">
        <v>28.694573357885265</v>
      </c>
      <c r="AL43" s="139">
        <v>25.406136472269928</v>
      </c>
      <c r="AM43" s="139">
        <v>31.946832748663887</v>
      </c>
      <c r="AN43" s="139">
        <v>33.030585600892664</v>
      </c>
      <c r="AO43" s="139">
        <v>26.069687732837561</v>
      </c>
      <c r="AP43" s="139">
        <v>22.078497341200734</v>
      </c>
    </row>
    <row r="44" spans="1:42">
      <c r="A44" s="144" t="s">
        <v>97</v>
      </c>
      <c r="B44" s="141" t="s">
        <v>185</v>
      </c>
      <c r="C44" s="141" t="s">
        <v>196</v>
      </c>
      <c r="D44" s="141" t="s">
        <v>145</v>
      </c>
      <c r="E44" s="141" t="s">
        <v>149</v>
      </c>
      <c r="F44" s="143" t="s">
        <v>167</v>
      </c>
      <c r="G44" s="143">
        <v>4.7359999999999998</v>
      </c>
      <c r="H44" s="138">
        <v>67</v>
      </c>
      <c r="I44" s="143">
        <f t="shared" si="0"/>
        <v>317.31200000000001</v>
      </c>
      <c r="J44" s="138">
        <v>18</v>
      </c>
      <c r="K44" s="138">
        <v>10</v>
      </c>
      <c r="L44" s="138">
        <v>6</v>
      </c>
      <c r="M44" s="142">
        <v>377</v>
      </c>
      <c r="N44" s="138"/>
      <c r="O44" s="138">
        <v>8</v>
      </c>
      <c r="P44" s="141">
        <v>10</v>
      </c>
      <c r="Q44" s="138" t="s">
        <v>190</v>
      </c>
      <c r="S44" s="140"/>
      <c r="T44" s="140"/>
      <c r="U44" s="140"/>
      <c r="V44" s="140"/>
      <c r="W44" s="140"/>
      <c r="X44" s="140"/>
      <c r="Y44" s="28">
        <v>75.494748521333534</v>
      </c>
      <c r="Z44" s="140"/>
      <c r="AA44" s="140"/>
      <c r="AB44" s="140"/>
      <c r="AC44" s="140"/>
      <c r="AD44" s="140"/>
      <c r="AE44" s="140"/>
      <c r="AF44" s="139">
        <v>25.749925191876311</v>
      </c>
      <c r="AG44" s="139">
        <v>96.562219469536174</v>
      </c>
      <c r="AH44" s="139">
        <v>14.162458855531971</v>
      </c>
      <c r="AI44" s="139">
        <v>16.821728552895856</v>
      </c>
      <c r="AJ44" s="139">
        <v>30.899910230251574</v>
      </c>
      <c r="AK44" s="139">
        <v>18.024947634313417</v>
      </c>
      <c r="AL44" s="139">
        <v>23.17493267268868</v>
      </c>
      <c r="AM44" s="139">
        <v>27.265326105778186</v>
      </c>
      <c r="AN44" s="139">
        <v>25.749925191876311</v>
      </c>
      <c r="AO44" s="139">
        <v>36.44707853127435</v>
      </c>
      <c r="AP44" s="139">
        <v>17.320380000849013</v>
      </c>
    </row>
    <row r="45" spans="1:42" ht="12" customHeight="1">
      <c r="A45" s="144" t="s">
        <v>96</v>
      </c>
      <c r="B45" s="141" t="s">
        <v>185</v>
      </c>
      <c r="C45" s="141" t="s">
        <v>190</v>
      </c>
      <c r="D45" s="141" t="s">
        <v>191</v>
      </c>
      <c r="E45" s="141" t="s">
        <v>149</v>
      </c>
      <c r="F45" s="143" t="s">
        <v>145</v>
      </c>
      <c r="G45" s="148">
        <v>5.4119999999999999</v>
      </c>
      <c r="H45" s="145">
        <v>57</v>
      </c>
      <c r="I45" s="143">
        <f t="shared" si="0"/>
        <v>308.48399999999998</v>
      </c>
      <c r="J45" s="145">
        <v>16</v>
      </c>
      <c r="K45" s="145">
        <v>11</v>
      </c>
      <c r="L45" s="145">
        <v>9</v>
      </c>
      <c r="M45" s="147">
        <v>237.09</v>
      </c>
      <c r="N45" s="145"/>
      <c r="O45" s="145">
        <v>14</v>
      </c>
      <c r="P45" s="146">
        <v>25.5</v>
      </c>
      <c r="Q45" s="145" t="s">
        <v>195</v>
      </c>
      <c r="S45" s="140"/>
      <c r="T45" s="140"/>
      <c r="U45" s="140"/>
      <c r="V45" s="140"/>
      <c r="W45" s="140"/>
      <c r="X45" s="140"/>
      <c r="Y45" s="28">
        <v>-27.498219718145769</v>
      </c>
      <c r="Z45" s="140"/>
      <c r="AA45" s="140"/>
      <c r="AB45" s="140"/>
      <c r="AC45" s="140"/>
      <c r="AD45" s="140"/>
      <c r="AE45" s="140"/>
      <c r="AF45" s="139">
        <v>28.862784028104578</v>
      </c>
      <c r="AG45" s="139">
        <v>66.581712774269519</v>
      </c>
      <c r="AH45" s="139">
        <v>35.422507670855623</v>
      </c>
      <c r="AI45" s="139">
        <v>27.65007540129475</v>
      </c>
      <c r="AJ45" s="139">
        <v>26.238894571004163</v>
      </c>
      <c r="AK45" s="139">
        <v>32.798618213755205</v>
      </c>
      <c r="AL45" s="139">
        <v>38.046693013868293</v>
      </c>
      <c r="AM45" s="139">
        <v>33.180090481553698</v>
      </c>
      <c r="AN45" s="139">
        <v>37.963294305779193</v>
      </c>
      <c r="AO45" s="139">
        <v>38.710105561812647</v>
      </c>
      <c r="AP45" s="139">
        <v>18.267692555809404</v>
      </c>
    </row>
    <row r="46" spans="1:42">
      <c r="A46" s="144" t="s">
        <v>95</v>
      </c>
      <c r="B46" s="138" t="s">
        <v>187</v>
      </c>
      <c r="C46" s="141" t="s">
        <v>190</v>
      </c>
      <c r="D46" s="141" t="s">
        <v>145</v>
      </c>
      <c r="E46" s="141" t="s">
        <v>145</v>
      </c>
      <c r="F46" s="143" t="s">
        <v>145</v>
      </c>
      <c r="G46" s="148">
        <v>5.6440000000000001</v>
      </c>
      <c r="H46" s="145">
        <v>55</v>
      </c>
      <c r="I46" s="143">
        <f t="shared" si="0"/>
        <v>310.42</v>
      </c>
      <c r="J46" s="145">
        <v>14</v>
      </c>
      <c r="K46" s="145">
        <v>11</v>
      </c>
      <c r="L46" s="145">
        <v>14</v>
      </c>
      <c r="M46" s="147">
        <v>217.17</v>
      </c>
      <c r="N46" s="145"/>
      <c r="O46" s="145">
        <v>17</v>
      </c>
      <c r="P46" s="146">
        <v>24</v>
      </c>
      <c r="Q46" s="145" t="s">
        <v>195</v>
      </c>
      <c r="S46" s="140"/>
      <c r="T46" s="140"/>
      <c r="U46" s="140"/>
      <c r="V46" s="140"/>
      <c r="W46" s="140"/>
      <c r="X46" s="140"/>
      <c r="Y46" s="28">
        <v>18.738869458978101</v>
      </c>
      <c r="Z46" s="140"/>
      <c r="AA46" s="140"/>
      <c r="AB46" s="140"/>
      <c r="AC46" s="140"/>
      <c r="AD46" s="140"/>
      <c r="AE46" s="140"/>
      <c r="AF46" s="139">
        <v>26.104400314290757</v>
      </c>
      <c r="AG46" s="139">
        <v>48.087053210535608</v>
      </c>
      <c r="AH46" s="139">
        <v>34.347895150382577</v>
      </c>
      <c r="AI46" s="139">
        <v>26.48</v>
      </c>
      <c r="AJ46" s="139">
        <v>32.973979344367272</v>
      </c>
      <c r="AK46" s="139">
        <v>17.87</v>
      </c>
      <c r="AL46" s="139">
        <v>33.1</v>
      </c>
      <c r="AM46" s="139">
        <v>38.469642568428483</v>
      </c>
      <c r="AN46" s="139">
        <v>45.339221598504999</v>
      </c>
      <c r="AO46" s="139">
        <v>26.104400314290757</v>
      </c>
      <c r="AP46" s="139">
        <v>17.860905478198941</v>
      </c>
    </row>
    <row r="47" spans="1:42">
      <c r="A47" s="144" t="s">
        <v>94</v>
      </c>
      <c r="B47" s="138" t="s">
        <v>189</v>
      </c>
      <c r="C47" s="141" t="s">
        <v>188</v>
      </c>
      <c r="D47" s="141" t="s">
        <v>145</v>
      </c>
      <c r="E47" s="141" t="s">
        <v>145</v>
      </c>
      <c r="F47" s="143" t="s">
        <v>145</v>
      </c>
      <c r="G47" s="143">
        <v>3.1859999999999999</v>
      </c>
      <c r="H47" s="138">
        <v>80</v>
      </c>
      <c r="I47" s="143">
        <f>H47*G47</f>
        <v>254.88</v>
      </c>
      <c r="J47" s="138">
        <v>5</v>
      </c>
      <c r="K47" s="138">
        <v>10</v>
      </c>
      <c r="L47" s="138">
        <v>9</v>
      </c>
      <c r="M47" s="142"/>
      <c r="N47" s="138"/>
      <c r="O47" s="138">
        <v>16</v>
      </c>
      <c r="P47" s="141">
        <v>12</v>
      </c>
      <c r="Q47" s="138" t="s">
        <v>190</v>
      </c>
      <c r="S47" s="140"/>
      <c r="T47" s="140"/>
      <c r="U47" s="140"/>
      <c r="V47" s="140"/>
      <c r="W47" s="140"/>
      <c r="X47" s="140"/>
      <c r="Y47" s="28">
        <v>199.10398885995102</v>
      </c>
      <c r="Z47" s="140"/>
      <c r="AA47" s="140"/>
      <c r="AB47" s="140"/>
      <c r="AC47" s="140"/>
      <c r="AD47" s="140"/>
      <c r="AE47" s="140"/>
      <c r="AF47" s="139">
        <v>26.18609546237666</v>
      </c>
      <c r="AG47" s="139">
        <v>30.77957287977085</v>
      </c>
      <c r="AH47" s="139">
        <v>24.73154575805269</v>
      </c>
      <c r="AI47" s="139">
        <v>27.53943276130077</v>
      </c>
      <c r="AJ47" s="139">
        <v>23.327602256428648</v>
      </c>
      <c r="AK47" s="139">
        <v>19.47860330682979</v>
      </c>
      <c r="AL47" s="139">
        <v>21.986515262816582</v>
      </c>
      <c r="AM47" s="139">
        <v>34.835790321542305</v>
      </c>
      <c r="AN47" s="139">
        <v>29.106593408271209</v>
      </c>
      <c r="AO47" s="139">
        <v>30.048653625923894</v>
      </c>
      <c r="AP47" s="139">
        <v>19.933892503333926</v>
      </c>
    </row>
    <row r="48" spans="1:42">
      <c r="A48" s="144" t="s">
        <v>93</v>
      </c>
      <c r="B48" s="138" t="s">
        <v>187</v>
      </c>
      <c r="C48" s="141" t="s">
        <v>190</v>
      </c>
      <c r="D48" s="141" t="s">
        <v>191</v>
      </c>
      <c r="E48" s="141" t="s">
        <v>149</v>
      </c>
      <c r="F48" s="143" t="s">
        <v>145</v>
      </c>
      <c r="G48" s="148">
        <v>5.45</v>
      </c>
      <c r="H48" s="145">
        <v>56</v>
      </c>
      <c r="I48" s="143">
        <f t="shared" si="0"/>
        <v>305.2</v>
      </c>
      <c r="J48" s="145">
        <v>9</v>
      </c>
      <c r="K48" s="145">
        <v>16</v>
      </c>
      <c r="L48" s="145">
        <v>15</v>
      </c>
      <c r="M48" s="147">
        <v>217.18</v>
      </c>
      <c r="N48" s="145"/>
      <c r="O48" s="145">
        <v>10</v>
      </c>
      <c r="P48" s="146">
        <v>24</v>
      </c>
      <c r="Q48" s="145" t="s">
        <v>194</v>
      </c>
      <c r="S48" s="140"/>
      <c r="T48" s="140"/>
      <c r="U48" s="140"/>
      <c r="V48" s="140"/>
      <c r="W48" s="140"/>
      <c r="X48" s="140"/>
      <c r="Y48" s="28">
        <v>109.84664359559501</v>
      </c>
      <c r="Z48" s="140"/>
      <c r="AA48" s="140"/>
      <c r="AB48" s="140"/>
      <c r="AC48" s="140"/>
      <c r="AD48" s="140"/>
      <c r="AE48" s="140"/>
      <c r="AF48" s="139">
        <v>20.819905226073999</v>
      </c>
      <c r="AG48" s="139">
        <v>60.729075854760239</v>
      </c>
      <c r="AH48" s="139">
        <v>35.087275846396835</v>
      </c>
      <c r="AI48" s="139">
        <v>40.158907630222998</v>
      </c>
      <c r="AJ48" s="139">
        <v>35.087275846396842</v>
      </c>
      <c r="AK48" s="139">
        <v>28.317683608611599</v>
      </c>
      <c r="AL48" s="139">
        <v>27.134267935105644</v>
      </c>
      <c r="AM48" s="139">
        <v>39.92690010107227</v>
      </c>
      <c r="AN48" s="139">
        <v>44.766524355747691</v>
      </c>
      <c r="AO48" s="139">
        <v>50.392211879481899</v>
      </c>
      <c r="AP48" s="139">
        <v>18.7114376377695</v>
      </c>
    </row>
    <row r="49" spans="1:16384">
      <c r="A49" s="144" t="s">
        <v>92</v>
      </c>
      <c r="B49" s="141" t="s">
        <v>185</v>
      </c>
      <c r="C49" s="141" t="s">
        <v>190</v>
      </c>
      <c r="D49" s="141" t="s">
        <v>145</v>
      </c>
      <c r="E49" s="141" t="s">
        <v>167</v>
      </c>
      <c r="F49" s="143" t="s">
        <v>150</v>
      </c>
      <c r="G49" s="143">
        <v>5.1379999999999999</v>
      </c>
      <c r="H49" s="138">
        <v>60</v>
      </c>
      <c r="I49" s="143">
        <f t="shared" si="0"/>
        <v>308.27999999999997</v>
      </c>
      <c r="J49" s="138">
        <v>11</v>
      </c>
      <c r="K49" s="138">
        <v>11</v>
      </c>
      <c r="L49" s="138">
        <v>16</v>
      </c>
      <c r="M49" s="142">
        <v>225.46</v>
      </c>
      <c r="N49" s="138"/>
      <c r="O49" s="138">
        <v>14</v>
      </c>
      <c r="P49" s="141">
        <v>22.5</v>
      </c>
      <c r="Q49" s="138" t="s">
        <v>190</v>
      </c>
      <c r="S49" s="140"/>
      <c r="T49" s="140"/>
      <c r="U49" s="140"/>
      <c r="V49" s="140"/>
      <c r="W49" s="140"/>
      <c r="X49" s="140"/>
      <c r="Y49" s="28">
        <v>18.873349743571421</v>
      </c>
      <c r="Z49" s="140"/>
      <c r="AA49" s="140"/>
      <c r="AB49" s="140"/>
      <c r="AC49" s="140"/>
      <c r="AD49" s="140"/>
      <c r="AE49" s="140"/>
      <c r="AF49" s="139">
        <v>24.63</v>
      </c>
      <c r="AG49" s="139">
        <v>52.79</v>
      </c>
      <c r="AH49" s="139">
        <v>22.87</v>
      </c>
      <c r="AI49" s="139">
        <v>26.39</v>
      </c>
      <c r="AJ49" s="139">
        <v>28.15</v>
      </c>
      <c r="AK49" s="139">
        <v>15.84</v>
      </c>
      <c r="AL49" s="139">
        <v>15.84</v>
      </c>
      <c r="AM49" s="139">
        <v>36.950000000000003</v>
      </c>
      <c r="AN49" s="139">
        <v>26.39</v>
      </c>
      <c r="AO49" s="139">
        <v>22.87</v>
      </c>
      <c r="AP49" s="139">
        <v>12.32</v>
      </c>
    </row>
    <row r="50" spans="1:16384">
      <c r="A50" s="144" t="s">
        <v>91</v>
      </c>
      <c r="B50" s="138" t="s">
        <v>189</v>
      </c>
      <c r="C50" s="141" t="s">
        <v>188</v>
      </c>
      <c r="D50" s="141" t="s">
        <v>193</v>
      </c>
      <c r="E50" s="141" t="s">
        <v>145</v>
      </c>
      <c r="F50" s="143" t="s">
        <v>167</v>
      </c>
      <c r="G50" s="143">
        <v>5.0670000000000002</v>
      </c>
      <c r="H50" s="145">
        <v>61</v>
      </c>
      <c r="I50" s="143">
        <f t="shared" si="0"/>
        <v>309.08699999999999</v>
      </c>
      <c r="J50" s="145">
        <v>7</v>
      </c>
      <c r="K50" s="145">
        <v>11</v>
      </c>
      <c r="L50" s="145">
        <v>17</v>
      </c>
      <c r="M50" s="142">
        <v>214.05</v>
      </c>
      <c r="N50" s="145"/>
      <c r="O50" s="145">
        <v>23</v>
      </c>
      <c r="P50" s="141">
        <v>17</v>
      </c>
      <c r="Q50" s="138" t="s">
        <v>185</v>
      </c>
      <c r="S50" s="140"/>
      <c r="T50" s="140"/>
      <c r="U50" s="140"/>
      <c r="V50" s="140"/>
      <c r="W50" s="140"/>
      <c r="X50" s="140"/>
      <c r="Y50" s="28">
        <v>250.54751085921274</v>
      </c>
      <c r="Z50" s="140"/>
      <c r="AA50" s="140"/>
      <c r="AB50" s="140"/>
      <c r="AC50" s="140"/>
      <c r="AD50" s="140"/>
      <c r="AE50" s="140"/>
      <c r="AF50" s="139">
        <v>28.921631999999999</v>
      </c>
      <c r="AG50" s="139">
        <v>21.497836400000001</v>
      </c>
      <c r="AH50" s="139">
        <v>35.536350800000001</v>
      </c>
      <c r="AI50" s="139">
        <v>30.5753117</v>
      </c>
      <c r="AJ50" s="139">
        <v>34.727274100000002</v>
      </c>
      <c r="AK50" s="139">
        <v>26.4944019</v>
      </c>
      <c r="AL50" s="139">
        <v>28.921631999999999</v>
      </c>
      <c r="AM50" s="139">
        <v>29.479192399999999</v>
      </c>
      <c r="AN50" s="139">
        <v>45.458429199999998</v>
      </c>
      <c r="AO50" s="139">
        <v>27.000306200000001</v>
      </c>
      <c r="AP50" s="139">
        <v>24.2945119</v>
      </c>
    </row>
    <row r="51" spans="1:16384">
      <c r="A51" s="144" t="s">
        <v>90</v>
      </c>
      <c r="B51" s="138" t="s">
        <v>187</v>
      </c>
      <c r="C51" s="141" t="s">
        <v>188</v>
      </c>
      <c r="D51" s="141" t="s">
        <v>145</v>
      </c>
      <c r="E51" s="141" t="s">
        <v>167</v>
      </c>
      <c r="F51" s="143" t="s">
        <v>167</v>
      </c>
      <c r="G51" s="143">
        <v>5.923</v>
      </c>
      <c r="H51" s="138">
        <v>53</v>
      </c>
      <c r="I51" s="143">
        <f t="shared" si="0"/>
        <v>313.91899999999998</v>
      </c>
      <c r="J51" s="138">
        <v>17</v>
      </c>
      <c r="K51" s="138">
        <v>10</v>
      </c>
      <c r="L51" s="138">
        <v>15</v>
      </c>
      <c r="M51" s="142">
        <v>219.95</v>
      </c>
      <c r="N51" s="138">
        <v>7.0065845010974003E-3</v>
      </c>
      <c r="O51" s="138">
        <v>14</v>
      </c>
      <c r="P51" s="141">
        <v>19.5</v>
      </c>
      <c r="Q51" s="145" t="s">
        <v>194</v>
      </c>
      <c r="S51" s="140"/>
      <c r="T51" s="140"/>
      <c r="U51" s="140"/>
      <c r="V51" s="140"/>
      <c r="W51" s="140"/>
      <c r="X51" s="140"/>
      <c r="Y51" s="28">
        <v>190.90274747223231</v>
      </c>
      <c r="Z51" s="140"/>
      <c r="AA51" s="140"/>
      <c r="AB51" s="140"/>
      <c r="AC51" s="140"/>
      <c r="AD51" s="140"/>
      <c r="AE51" s="140"/>
      <c r="AF51" s="139">
        <v>20.97</v>
      </c>
      <c r="AG51" s="139">
        <v>46.78</v>
      </c>
      <c r="AH51" s="139">
        <v>24.2</v>
      </c>
      <c r="AI51" s="139">
        <v>28.49</v>
      </c>
      <c r="AJ51" s="139">
        <v>39.72</v>
      </c>
      <c r="AK51" s="139">
        <v>18.850000000000001</v>
      </c>
      <c r="AL51" s="139">
        <v>15.71</v>
      </c>
      <c r="AM51" s="139">
        <v>46.24</v>
      </c>
      <c r="AN51" s="139">
        <v>31.18</v>
      </c>
      <c r="AO51" s="139">
        <v>39.79</v>
      </c>
      <c r="AP51" s="139">
        <v>14.38</v>
      </c>
    </row>
    <row r="52" spans="1:16384">
      <c r="A52" s="144" t="s">
        <v>141</v>
      </c>
      <c r="B52" s="138" t="s">
        <v>187</v>
      </c>
      <c r="C52" s="141" t="s">
        <v>188</v>
      </c>
      <c r="D52" s="138" t="s">
        <v>145</v>
      </c>
      <c r="E52" s="141" t="s">
        <v>150</v>
      </c>
      <c r="F52" s="143" t="s">
        <v>167</v>
      </c>
      <c r="G52" s="143">
        <v>5.851</v>
      </c>
      <c r="H52" s="138">
        <v>53</v>
      </c>
      <c r="I52" s="143">
        <f t="shared" si="0"/>
        <v>310.10300000000001</v>
      </c>
      <c r="J52" s="138">
        <v>8</v>
      </c>
      <c r="K52" s="138">
        <v>15</v>
      </c>
      <c r="L52" s="138">
        <v>18</v>
      </c>
      <c r="M52" s="142"/>
      <c r="N52" s="138">
        <v>6.5000844166807001E-3</v>
      </c>
      <c r="O52" s="138">
        <v>19</v>
      </c>
      <c r="P52" s="141">
        <v>23</v>
      </c>
      <c r="Q52" s="145" t="s">
        <v>190</v>
      </c>
      <c r="S52" s="140"/>
      <c r="T52" s="140"/>
      <c r="U52" s="140"/>
      <c r="V52" s="140"/>
      <c r="W52" s="140"/>
      <c r="X52" s="140"/>
      <c r="Y52" s="28">
        <v>152.80653157735111</v>
      </c>
      <c r="Z52" s="140"/>
      <c r="AA52" s="140"/>
      <c r="AB52" s="140"/>
      <c r="AC52" s="140"/>
      <c r="AD52" s="140"/>
      <c r="AE52" s="140"/>
      <c r="AF52" s="139">
        <v>20.69</v>
      </c>
      <c r="AG52" s="139">
        <v>45.751320671669291</v>
      </c>
      <c r="AH52" s="139">
        <v>27.396718678663838</v>
      </c>
      <c r="AI52" s="139">
        <v>25.991249199906171</v>
      </c>
      <c r="AJ52" s="139">
        <v>24.595906500780767</v>
      </c>
      <c r="AK52" s="139">
        <v>15.47116143573764</v>
      </c>
      <c r="AL52" s="139">
        <v>18.808634382949997</v>
      </c>
      <c r="AM52" s="139">
        <v>30.207657636179171</v>
      </c>
      <c r="AN52" s="139">
        <v>40.560595352459515</v>
      </c>
      <c r="AO52" s="139">
        <v>21.356640261864563</v>
      </c>
      <c r="AP52" s="139">
        <v>16.360250052934553</v>
      </c>
    </row>
    <row r="53" spans="1:16384">
      <c r="A53" s="144" t="s">
        <v>89</v>
      </c>
      <c r="B53" s="138" t="s">
        <v>187</v>
      </c>
      <c r="C53" s="141" t="s">
        <v>190</v>
      </c>
      <c r="D53" s="141" t="s">
        <v>145</v>
      </c>
      <c r="E53" s="141" t="s">
        <v>167</v>
      </c>
      <c r="F53" s="143" t="s">
        <v>145</v>
      </c>
      <c r="G53" s="143">
        <v>6.968</v>
      </c>
      <c r="H53" s="145">
        <v>44</v>
      </c>
      <c r="I53" s="143">
        <f t="shared" si="0"/>
        <v>306.59199999999998</v>
      </c>
      <c r="J53" s="145">
        <v>18</v>
      </c>
      <c r="K53" s="145">
        <v>16</v>
      </c>
      <c r="L53" s="145">
        <v>13</v>
      </c>
      <c r="M53" s="142">
        <v>239</v>
      </c>
      <c r="N53" s="145"/>
      <c r="O53" s="145">
        <v>22</v>
      </c>
      <c r="P53" s="141">
        <v>13.5</v>
      </c>
      <c r="Q53" s="145" t="s">
        <v>190</v>
      </c>
      <c r="S53" s="140"/>
      <c r="T53" s="140"/>
      <c r="U53" s="140"/>
      <c r="V53" s="140"/>
      <c r="W53" s="140"/>
      <c r="X53" s="140"/>
      <c r="Y53" s="28">
        <v>33.894320974533514</v>
      </c>
      <c r="Z53" s="140"/>
      <c r="AA53" s="140"/>
      <c r="AB53" s="140"/>
      <c r="AC53" s="140"/>
      <c r="AD53" s="140"/>
      <c r="AE53" s="140"/>
      <c r="AF53" s="139">
        <v>28.125085390123001</v>
      </c>
      <c r="AG53" s="139">
        <v>52.787961861987199</v>
      </c>
      <c r="AH53" s="139">
        <v>28.142413987010698</v>
      </c>
      <c r="AI53" s="139">
        <v>32.664923239405901</v>
      </c>
      <c r="AJ53" s="139">
        <v>32.502234330829097</v>
      </c>
      <c r="AK53" s="139">
        <v>19.9554291191759</v>
      </c>
      <c r="AL53" s="139">
        <v>16.254368372538899</v>
      </c>
      <c r="AM53" s="139">
        <v>40.397519132352897</v>
      </c>
      <c r="AN53" s="139">
        <v>44.663950359028398</v>
      </c>
      <c r="AO53" s="139">
        <v>50.077051283490199</v>
      </c>
      <c r="AP53" s="139">
        <v>15.769546350337199</v>
      </c>
    </row>
    <row r="54" spans="1:16384">
      <c r="A54" s="144" t="s">
        <v>88</v>
      </c>
      <c r="B54" s="138" t="s">
        <v>187</v>
      </c>
      <c r="C54" s="141" t="s">
        <v>188</v>
      </c>
      <c r="D54" s="141" t="s">
        <v>145</v>
      </c>
      <c r="E54" s="141" t="s">
        <v>145</v>
      </c>
      <c r="F54" s="143" t="s">
        <v>145</v>
      </c>
      <c r="G54" s="148">
        <v>5.86</v>
      </c>
      <c r="H54" s="145">
        <v>53</v>
      </c>
      <c r="I54" s="143">
        <f t="shared" si="0"/>
        <v>310.58000000000004</v>
      </c>
      <c r="J54" s="145">
        <v>11</v>
      </c>
      <c r="K54" s="145">
        <v>18</v>
      </c>
      <c r="L54" s="145">
        <v>13</v>
      </c>
      <c r="M54" s="147">
        <v>233.28</v>
      </c>
      <c r="N54" s="145"/>
      <c r="O54" s="145">
        <v>14</v>
      </c>
      <c r="P54" s="146">
        <v>15</v>
      </c>
      <c r="Q54" s="145" t="s">
        <v>195</v>
      </c>
      <c r="S54" s="140"/>
      <c r="T54" s="140"/>
      <c r="U54" s="140"/>
      <c r="V54" s="140"/>
      <c r="W54" s="140"/>
      <c r="X54" s="140"/>
      <c r="Y54" s="28">
        <v>71.43411874636071</v>
      </c>
      <c r="Z54" s="140"/>
      <c r="AA54" s="140"/>
      <c r="AB54" s="140"/>
      <c r="AC54" s="140"/>
      <c r="AD54" s="140"/>
      <c r="AE54" s="140"/>
      <c r="AF54" s="139">
        <v>17.21652085294706</v>
      </c>
      <c r="AG54" s="139">
        <v>33.744359304321769</v>
      </c>
      <c r="AH54" s="139">
        <v>22.191092810233641</v>
      </c>
      <c r="AI54" s="139">
        <v>29.178955547006691</v>
      </c>
      <c r="AJ54" s="139">
        <v>23.50091873722474</v>
      </c>
      <c r="AK54" s="139">
        <v>15.613731119984513</v>
      </c>
      <c r="AL54" s="139">
        <v>14.050879762893759</v>
      </c>
      <c r="AM54" s="139">
        <v>38.794976161964804</v>
      </c>
      <c r="AN54" s="139">
        <v>29.178955547006691</v>
      </c>
      <c r="AO54" s="139">
        <v>31.030269365444784</v>
      </c>
      <c r="AP54" s="139">
        <v>15.748815133529346</v>
      </c>
    </row>
    <row r="55" spans="1:16384">
      <c r="A55" s="144" t="s">
        <v>87</v>
      </c>
      <c r="B55" s="138" t="s">
        <v>189</v>
      </c>
      <c r="C55" s="141" t="s">
        <v>188</v>
      </c>
      <c r="D55" s="141" t="s">
        <v>145</v>
      </c>
      <c r="E55" s="141" t="s">
        <v>145</v>
      </c>
      <c r="F55" s="143" t="s">
        <v>145</v>
      </c>
      <c r="G55" s="143">
        <v>5.44</v>
      </c>
      <c r="H55" s="138">
        <v>57</v>
      </c>
      <c r="I55" s="143">
        <f t="shared" si="0"/>
        <v>310.08000000000004</v>
      </c>
      <c r="J55" s="138">
        <v>11</v>
      </c>
      <c r="K55" s="138">
        <v>12</v>
      </c>
      <c r="L55" s="138">
        <v>16</v>
      </c>
      <c r="M55" s="142">
        <v>214.41</v>
      </c>
      <c r="N55" s="138"/>
      <c r="O55" s="138">
        <v>25</v>
      </c>
      <c r="P55" s="141">
        <v>14.5</v>
      </c>
      <c r="Q55" s="138" t="s">
        <v>185</v>
      </c>
      <c r="S55" s="140"/>
      <c r="T55" s="140"/>
      <c r="U55" s="140"/>
      <c r="V55" s="140"/>
      <c r="W55" s="140"/>
      <c r="X55" s="140"/>
      <c r="Y55" s="28">
        <v>220.66592821434202</v>
      </c>
      <c r="Z55" s="140"/>
      <c r="AA55" s="140"/>
      <c r="AB55" s="140"/>
      <c r="AC55" s="140"/>
      <c r="AD55" s="140"/>
      <c r="AE55" s="140"/>
      <c r="AF55" s="139">
        <v>26.596515787179484</v>
      </c>
      <c r="AG55" s="139">
        <v>26.596515787179484</v>
      </c>
      <c r="AH55" s="139">
        <v>47.698313410503289</v>
      </c>
      <c r="AI55" s="139">
        <v>47.0813592754822</v>
      </c>
      <c r="AJ55" s="139">
        <v>21.274193763452264</v>
      </c>
      <c r="AK55" s="139">
        <v>31.982262029231599</v>
      </c>
      <c r="AL55" s="139">
        <v>16.442805126456154</v>
      </c>
      <c r="AM55" s="139">
        <v>26.596515787179484</v>
      </c>
      <c r="AN55" s="139">
        <v>31.792044166147498</v>
      </c>
      <c r="AO55" s="139">
        <v>36.238152513395427</v>
      </c>
      <c r="AP55" s="139">
        <v>21.022522156544362</v>
      </c>
    </row>
    <row r="56" spans="1:16384">
      <c r="A56" s="144" t="s">
        <v>86</v>
      </c>
      <c r="B56" s="138" t="s">
        <v>187</v>
      </c>
      <c r="C56" s="141" t="s">
        <v>188</v>
      </c>
      <c r="D56" s="141" t="s">
        <v>145</v>
      </c>
      <c r="E56" s="141" t="s">
        <v>150</v>
      </c>
      <c r="F56" s="143" t="s">
        <v>145</v>
      </c>
      <c r="G56" s="143">
        <v>5.5549999999999997</v>
      </c>
      <c r="H56" s="138">
        <v>55</v>
      </c>
      <c r="I56" s="143">
        <f t="shared" si="0"/>
        <v>305.52499999999998</v>
      </c>
      <c r="J56" s="138">
        <v>12</v>
      </c>
      <c r="K56" s="138">
        <v>10</v>
      </c>
      <c r="L56" s="138">
        <v>17</v>
      </c>
      <c r="M56" s="142">
        <v>214.71</v>
      </c>
      <c r="N56" s="138"/>
      <c r="O56" s="138">
        <v>21</v>
      </c>
      <c r="P56" s="141">
        <v>18.5</v>
      </c>
      <c r="Q56" s="145" t="s">
        <v>194</v>
      </c>
      <c r="S56" s="140"/>
      <c r="T56" s="140"/>
      <c r="U56" s="140"/>
      <c r="V56" s="140"/>
      <c r="W56" s="140"/>
      <c r="X56" s="140"/>
      <c r="Y56" s="28">
        <v>170.54784487188203</v>
      </c>
      <c r="Z56" s="140"/>
      <c r="AA56" s="140"/>
      <c r="AB56" s="140"/>
      <c r="AC56" s="140"/>
      <c r="AD56" s="140"/>
      <c r="AE56" s="140"/>
      <c r="AF56" s="139">
        <v>21.35</v>
      </c>
      <c r="AG56" s="139">
        <v>13.65</v>
      </c>
      <c r="AH56" s="139">
        <v>34.880000000000003</v>
      </c>
      <c r="AI56" s="139">
        <v>41.22</v>
      </c>
      <c r="AJ56" s="139">
        <v>27.05</v>
      </c>
      <c r="AK56" s="139">
        <v>19.87</v>
      </c>
      <c r="AL56" s="139">
        <v>29.98</v>
      </c>
      <c r="AM56" s="139">
        <v>35.6</v>
      </c>
      <c r="AN56" s="139">
        <v>40.409999999999997</v>
      </c>
      <c r="AO56" s="139">
        <v>29.33</v>
      </c>
      <c r="AP56" s="139">
        <v>20.58</v>
      </c>
    </row>
    <row r="57" spans="1:16384">
      <c r="A57" s="144" t="s">
        <v>85</v>
      </c>
      <c r="B57" s="138" t="s">
        <v>189</v>
      </c>
      <c r="C57" s="141" t="s">
        <v>190</v>
      </c>
      <c r="D57" s="141" t="s">
        <v>145</v>
      </c>
      <c r="E57" s="141" t="s">
        <v>145</v>
      </c>
      <c r="F57" s="143" t="s">
        <v>167</v>
      </c>
      <c r="G57" s="148">
        <v>5.6219999999999999</v>
      </c>
      <c r="H57" s="145">
        <v>55</v>
      </c>
      <c r="I57" s="143">
        <f t="shared" si="0"/>
        <v>309.20999999999998</v>
      </c>
      <c r="J57" s="145">
        <v>11</v>
      </c>
      <c r="K57" s="145">
        <v>15</v>
      </c>
      <c r="L57" s="145">
        <v>13</v>
      </c>
      <c r="M57" s="147">
        <v>213.67</v>
      </c>
      <c r="N57" s="145"/>
      <c r="O57" s="145">
        <v>18</v>
      </c>
      <c r="P57" s="146">
        <v>23.5</v>
      </c>
      <c r="Q57" s="145" t="s">
        <v>190</v>
      </c>
      <c r="S57" s="140"/>
      <c r="T57" s="140"/>
      <c r="U57" s="140"/>
      <c r="V57" s="140"/>
      <c r="W57" s="140"/>
      <c r="X57" s="140"/>
      <c r="Y57" s="28">
        <v>199.04988516678739</v>
      </c>
      <c r="Z57" s="140"/>
      <c r="AA57" s="140"/>
      <c r="AB57" s="140"/>
      <c r="AC57" s="140"/>
      <c r="AD57" s="140"/>
      <c r="AE57" s="140"/>
      <c r="AF57" s="139">
        <v>30.5</v>
      </c>
      <c r="AG57" s="139">
        <v>48.070013673003331</v>
      </c>
      <c r="AH57" s="139">
        <v>32</v>
      </c>
      <c r="AI57" s="139">
        <v>35.5</v>
      </c>
      <c r="AJ57" s="139">
        <v>21</v>
      </c>
      <c r="AK57" s="139">
        <v>22.975939665375193</v>
      </c>
      <c r="AL57" s="139">
        <v>24.282062414926489</v>
      </c>
      <c r="AM57" s="139">
        <v>26.5</v>
      </c>
      <c r="AN57" s="139">
        <v>34.5</v>
      </c>
      <c r="AO57" s="139">
        <v>29</v>
      </c>
      <c r="AP57" s="139">
        <v>19.416151776054992</v>
      </c>
      <c r="AQ57" s="1">
        <v>779.27324463066873</v>
      </c>
      <c r="AR57" s="1">
        <v>479.45826361705537</v>
      </c>
      <c r="AS57" s="1">
        <v>718.99800000000005</v>
      </c>
      <c r="AT57" s="1">
        <v>689</v>
      </c>
      <c r="AU57" s="1">
        <v>420.42</v>
      </c>
    </row>
    <row r="58" spans="1:16384">
      <c r="A58" s="144" t="s">
        <v>84</v>
      </c>
      <c r="B58" s="138" t="s">
        <v>187</v>
      </c>
      <c r="C58" s="141" t="s">
        <v>190</v>
      </c>
      <c r="D58" s="141" t="s">
        <v>193</v>
      </c>
      <c r="E58" s="141" t="s">
        <v>150</v>
      </c>
      <c r="F58" s="143" t="s">
        <v>145</v>
      </c>
      <c r="G58" s="148">
        <v>4.2510000000000003</v>
      </c>
      <c r="H58" s="145">
        <v>71</v>
      </c>
      <c r="I58" s="143">
        <f t="shared" si="0"/>
        <v>301.82100000000003</v>
      </c>
      <c r="J58" s="145">
        <v>9</v>
      </c>
      <c r="K58" s="145">
        <v>13</v>
      </c>
      <c r="L58" s="145">
        <v>9</v>
      </c>
      <c r="M58" s="147">
        <v>230.5</v>
      </c>
      <c r="N58" s="145"/>
      <c r="O58" s="145">
        <v>14</v>
      </c>
      <c r="P58" s="146">
        <v>22.5</v>
      </c>
      <c r="Q58" s="145" t="s">
        <v>194</v>
      </c>
      <c r="S58" s="140"/>
      <c r="T58" s="140"/>
      <c r="U58" s="140"/>
      <c r="V58" s="140"/>
      <c r="W58" s="140"/>
      <c r="X58" s="140"/>
      <c r="Y58" s="28">
        <v>-14.369895619296273</v>
      </c>
      <c r="Z58" s="140"/>
      <c r="AA58" s="140"/>
      <c r="AB58" s="140"/>
      <c r="AC58" s="140"/>
      <c r="AD58" s="140"/>
      <c r="AE58" s="140"/>
      <c r="AF58" s="139">
        <v>41.06</v>
      </c>
      <c r="AG58" s="139">
        <v>67.55</v>
      </c>
      <c r="AH58" s="139">
        <v>50.331000000000003</v>
      </c>
      <c r="AI58" s="139">
        <v>39.74</v>
      </c>
      <c r="AJ58" s="139">
        <v>34.44</v>
      </c>
      <c r="AK58" s="139">
        <v>29.49</v>
      </c>
      <c r="AL58" s="139">
        <v>26.49</v>
      </c>
      <c r="AM58" s="139">
        <v>38.409999999999997</v>
      </c>
      <c r="AN58" s="139">
        <v>74.17</v>
      </c>
      <c r="AO58" s="139">
        <v>56.95</v>
      </c>
      <c r="AP58" s="139">
        <v>22.52</v>
      </c>
    </row>
    <row r="59" spans="1:16384" ht="15" customHeight="1">
      <c r="A59" s="144" t="s">
        <v>83</v>
      </c>
      <c r="B59" s="138" t="s">
        <v>187</v>
      </c>
      <c r="C59" s="141" t="s">
        <v>188</v>
      </c>
      <c r="D59" s="141" t="s">
        <v>145</v>
      </c>
      <c r="E59" s="141" t="s">
        <v>150</v>
      </c>
      <c r="F59" s="143" t="s">
        <v>145</v>
      </c>
      <c r="G59" s="143">
        <v>4.2610000000000001</v>
      </c>
      <c r="H59" s="138">
        <v>70</v>
      </c>
      <c r="I59" s="143">
        <f t="shared" si="0"/>
        <v>298.27</v>
      </c>
      <c r="J59" s="138">
        <v>11</v>
      </c>
      <c r="K59" s="138">
        <v>9</v>
      </c>
      <c r="L59" s="138">
        <v>10</v>
      </c>
      <c r="M59" s="142">
        <v>223.26</v>
      </c>
      <c r="N59" s="138"/>
      <c r="O59" s="138">
        <v>17</v>
      </c>
      <c r="P59" s="141">
        <v>19.5</v>
      </c>
      <c r="Q59" s="138" t="s">
        <v>185</v>
      </c>
      <c r="S59" s="140"/>
      <c r="T59" s="140"/>
      <c r="U59" s="140"/>
      <c r="V59" s="140"/>
      <c r="W59" s="140"/>
      <c r="X59" s="140"/>
      <c r="Y59" s="28">
        <v>158.48563789560453</v>
      </c>
      <c r="Z59" s="140"/>
      <c r="AA59" s="140"/>
      <c r="AB59" s="140"/>
      <c r="AC59" s="140"/>
      <c r="AD59" s="140"/>
      <c r="AE59" s="140"/>
      <c r="AF59" s="139">
        <v>18.697011853445936</v>
      </c>
      <c r="AG59" s="139">
        <v>20.751678499131074</v>
      </c>
      <c r="AH59" s="139">
        <v>26.089303491758944</v>
      </c>
      <c r="AI59" s="139">
        <v>23.013257501781784</v>
      </c>
      <c r="AJ59" s="139">
        <v>21.194409235820263</v>
      </c>
      <c r="AK59" s="139">
        <v>24.233011856334361</v>
      </c>
      <c r="AL59" s="139">
        <v>22.529139686688911</v>
      </c>
      <c r="AM59" s="139">
        <v>41.363418588128646</v>
      </c>
      <c r="AN59" s="139">
        <v>29.706554719875868</v>
      </c>
      <c r="AO59" s="139">
        <v>32.241395471713261</v>
      </c>
      <c r="AP59" s="139">
        <v>19.740569213250616</v>
      </c>
    </row>
    <row r="60" spans="1:16384"/>
    <row r="61" spans="1:16384">
      <c r="A61" s="1">
        <v>1</v>
      </c>
      <c r="B61" s="1">
        <f>A61+1</f>
        <v>2</v>
      </c>
      <c r="C61" s="1">
        <f t="shared" ref="C61:BJ61" si="1">B61+1</f>
        <v>3</v>
      </c>
      <c r="D61" s="1">
        <f t="shared" si="1"/>
        <v>4</v>
      </c>
      <c r="E61" s="1">
        <f t="shared" si="1"/>
        <v>5</v>
      </c>
      <c r="F61" s="1">
        <f t="shared" si="1"/>
        <v>6</v>
      </c>
      <c r="G61" s="1">
        <f t="shared" si="1"/>
        <v>7</v>
      </c>
      <c r="H61" s="1">
        <f t="shared" si="1"/>
        <v>8</v>
      </c>
      <c r="I61" s="1">
        <f t="shared" si="1"/>
        <v>9</v>
      </c>
      <c r="J61" s="1">
        <f t="shared" si="1"/>
        <v>10</v>
      </c>
      <c r="K61" s="1">
        <f t="shared" si="1"/>
        <v>11</v>
      </c>
      <c r="L61" s="1">
        <f t="shared" si="1"/>
        <v>12</v>
      </c>
      <c r="M61" s="1">
        <f t="shared" si="1"/>
        <v>13</v>
      </c>
      <c r="N61" s="1">
        <f t="shared" si="1"/>
        <v>14</v>
      </c>
      <c r="O61" s="1">
        <f t="shared" si="1"/>
        <v>15</v>
      </c>
      <c r="P61" s="1">
        <f t="shared" si="1"/>
        <v>16</v>
      </c>
      <c r="Q61" s="1">
        <f t="shared" si="1"/>
        <v>17</v>
      </c>
      <c r="R61" s="1">
        <f t="shared" si="1"/>
        <v>18</v>
      </c>
      <c r="S61" s="1">
        <f t="shared" si="1"/>
        <v>19</v>
      </c>
      <c r="T61" s="1">
        <f t="shared" si="1"/>
        <v>20</v>
      </c>
      <c r="U61" s="1">
        <f t="shared" si="1"/>
        <v>21</v>
      </c>
      <c r="V61" s="1">
        <f t="shared" si="1"/>
        <v>22</v>
      </c>
      <c r="W61" s="1">
        <f t="shared" si="1"/>
        <v>23</v>
      </c>
      <c r="X61" s="1">
        <f t="shared" si="1"/>
        <v>24</v>
      </c>
      <c r="Y61" s="1">
        <v>25</v>
      </c>
      <c r="Z61" s="1">
        <f t="shared" si="1"/>
        <v>26</v>
      </c>
      <c r="AA61" s="1">
        <f t="shared" ref="AA61" si="2">Z61+1</f>
        <v>27</v>
      </c>
      <c r="AB61" s="1">
        <f t="shared" ref="AB61" si="3">AA61+1</f>
        <v>28</v>
      </c>
      <c r="AC61" s="1">
        <f t="shared" si="1"/>
        <v>29</v>
      </c>
      <c r="AD61" s="1">
        <f t="shared" si="1"/>
        <v>30</v>
      </c>
      <c r="AE61" s="1">
        <f t="shared" si="1"/>
        <v>31</v>
      </c>
      <c r="AF61" s="1">
        <v>32</v>
      </c>
      <c r="AG61" s="1">
        <v>33</v>
      </c>
      <c r="AH61" s="1">
        <v>34</v>
      </c>
      <c r="AI61" s="1">
        <v>35</v>
      </c>
      <c r="AJ61" s="1">
        <v>36</v>
      </c>
      <c r="AK61" s="1">
        <v>37</v>
      </c>
      <c r="AL61" s="1">
        <v>38</v>
      </c>
      <c r="AM61" s="1">
        <v>39</v>
      </c>
      <c r="AN61" s="1">
        <v>40</v>
      </c>
      <c r="AO61" s="1">
        <v>41</v>
      </c>
      <c r="AP61" s="1">
        <v>42</v>
      </c>
      <c r="AQ61" s="1">
        <f t="shared" si="1"/>
        <v>43</v>
      </c>
      <c r="AR61" s="1">
        <f t="shared" si="1"/>
        <v>44</v>
      </c>
      <c r="AS61" s="1">
        <f t="shared" si="1"/>
        <v>45</v>
      </c>
      <c r="AT61" s="1">
        <f t="shared" si="1"/>
        <v>46</v>
      </c>
      <c r="AU61" s="1">
        <f t="shared" si="1"/>
        <v>47</v>
      </c>
      <c r="AV61" s="1">
        <f t="shared" ref="AV61" si="4">AU61+1</f>
        <v>48</v>
      </c>
      <c r="AW61" s="1">
        <f t="shared" ref="AW61" si="5">AV61+1</f>
        <v>49</v>
      </c>
      <c r="AX61" s="1">
        <f t="shared" ref="AX61" si="6">AW61+1</f>
        <v>50</v>
      </c>
      <c r="AY61" s="1">
        <f t="shared" ref="AY61" si="7">AX61+1</f>
        <v>51</v>
      </c>
      <c r="AZ61" s="1">
        <f t="shared" ref="AZ61" si="8">AY61+1</f>
        <v>52</v>
      </c>
      <c r="BA61" s="1">
        <f t="shared" ref="BA61" si="9">AZ61+1</f>
        <v>53</v>
      </c>
      <c r="BB61" s="1">
        <f t="shared" ref="BB61" si="10">BA61+1</f>
        <v>54</v>
      </c>
      <c r="BC61" s="1">
        <f t="shared" ref="BC61" si="11">BB61+1</f>
        <v>55</v>
      </c>
      <c r="BD61" s="1">
        <f t="shared" ref="BD61" si="12">BC61+1</f>
        <v>56</v>
      </c>
      <c r="BE61" s="1">
        <f t="shared" ref="BE61" si="13">BD61+1</f>
        <v>57</v>
      </c>
      <c r="BF61" s="1">
        <f t="shared" ref="BF61" si="14">BE61+1</f>
        <v>58</v>
      </c>
      <c r="BG61" s="1">
        <f t="shared" si="1"/>
        <v>59</v>
      </c>
      <c r="BH61" s="1">
        <f t="shared" si="1"/>
        <v>60</v>
      </c>
      <c r="BI61" s="1">
        <f t="shared" si="1"/>
        <v>61</v>
      </c>
      <c r="BJ61" s="1">
        <f t="shared" si="1"/>
        <v>62</v>
      </c>
      <c r="BK61" s="1">
        <v>1</v>
      </c>
      <c r="BL61" s="1">
        <v>1</v>
      </c>
      <c r="BM61" s="1">
        <v>1</v>
      </c>
      <c r="BN61" s="1">
        <v>1</v>
      </c>
      <c r="BO61" s="1">
        <v>1</v>
      </c>
      <c r="BP61" s="1">
        <v>1</v>
      </c>
      <c r="BQ61" s="1">
        <v>1</v>
      </c>
      <c r="BR61" s="1">
        <v>1</v>
      </c>
      <c r="BS61" s="1">
        <v>1</v>
      </c>
      <c r="BT61" s="1">
        <v>1</v>
      </c>
      <c r="BU61" s="1">
        <v>1</v>
      </c>
      <c r="BV61" s="1">
        <v>1</v>
      </c>
      <c r="BW61" s="1">
        <v>1</v>
      </c>
      <c r="BX61" s="1">
        <v>1</v>
      </c>
      <c r="BY61" s="1">
        <v>1</v>
      </c>
      <c r="BZ61" s="1">
        <v>1</v>
      </c>
      <c r="CA61" s="1">
        <v>1</v>
      </c>
      <c r="CB61" s="1">
        <v>1</v>
      </c>
      <c r="CC61" s="1">
        <v>1</v>
      </c>
      <c r="CD61" s="1">
        <v>1</v>
      </c>
      <c r="CE61" s="1">
        <v>1</v>
      </c>
      <c r="CF61" s="1">
        <v>1</v>
      </c>
      <c r="CG61" s="1">
        <v>1</v>
      </c>
      <c r="CH61" s="1">
        <v>1</v>
      </c>
      <c r="CI61" s="1">
        <v>1</v>
      </c>
      <c r="CJ61" s="1">
        <v>1</v>
      </c>
      <c r="CK61" s="1">
        <v>1</v>
      </c>
      <c r="CL61" s="1">
        <v>1</v>
      </c>
      <c r="CM61" s="1">
        <v>1</v>
      </c>
      <c r="CN61" s="1">
        <v>1</v>
      </c>
      <c r="CO61" s="1">
        <v>1</v>
      </c>
      <c r="CP61" s="1">
        <v>1</v>
      </c>
      <c r="CQ61" s="1">
        <v>1</v>
      </c>
      <c r="CR61" s="1">
        <v>1</v>
      </c>
      <c r="CS61" s="1">
        <v>1</v>
      </c>
      <c r="CT61" s="1">
        <v>1</v>
      </c>
      <c r="CU61" s="1">
        <v>1</v>
      </c>
      <c r="CV61" s="1">
        <v>1</v>
      </c>
      <c r="CW61" s="1">
        <v>1</v>
      </c>
      <c r="CX61" s="1">
        <v>1</v>
      </c>
      <c r="CY61" s="1">
        <v>1</v>
      </c>
      <c r="CZ61" s="1">
        <v>1</v>
      </c>
      <c r="DA61" s="1">
        <v>1</v>
      </c>
      <c r="DB61" s="1">
        <v>1</v>
      </c>
      <c r="DC61" s="1">
        <v>1</v>
      </c>
      <c r="DD61" s="1">
        <v>1</v>
      </c>
      <c r="DE61" s="1">
        <v>1</v>
      </c>
      <c r="DF61" s="1">
        <v>1</v>
      </c>
      <c r="DG61" s="1">
        <v>1</v>
      </c>
      <c r="DH61" s="1">
        <v>1</v>
      </c>
      <c r="DI61" s="1">
        <v>1</v>
      </c>
      <c r="DJ61" s="1">
        <v>1</v>
      </c>
      <c r="DK61" s="1">
        <v>1</v>
      </c>
      <c r="DL61" s="1">
        <v>1</v>
      </c>
      <c r="DM61" s="1">
        <v>1</v>
      </c>
      <c r="DN61" s="1">
        <v>1</v>
      </c>
      <c r="DO61" s="1">
        <v>1</v>
      </c>
      <c r="DP61" s="1">
        <v>1</v>
      </c>
      <c r="DQ61" s="1">
        <v>1</v>
      </c>
      <c r="DR61" s="1">
        <v>1</v>
      </c>
      <c r="DS61" s="1">
        <v>1</v>
      </c>
      <c r="DT61" s="1">
        <v>1</v>
      </c>
      <c r="DU61" s="1">
        <v>1</v>
      </c>
      <c r="DV61" s="1">
        <v>1</v>
      </c>
      <c r="DW61" s="1">
        <v>1</v>
      </c>
      <c r="DX61" s="1">
        <v>1</v>
      </c>
      <c r="DY61" s="1">
        <v>1</v>
      </c>
      <c r="DZ61" s="1">
        <v>1</v>
      </c>
      <c r="EA61" s="1">
        <v>1</v>
      </c>
      <c r="EB61" s="1">
        <v>1</v>
      </c>
      <c r="EC61" s="1">
        <v>1</v>
      </c>
      <c r="ED61" s="1">
        <v>1</v>
      </c>
      <c r="EE61" s="1">
        <v>1</v>
      </c>
      <c r="EF61" s="1">
        <v>1</v>
      </c>
      <c r="EG61" s="1">
        <v>1</v>
      </c>
      <c r="EH61" s="1">
        <v>1</v>
      </c>
      <c r="EI61" s="1">
        <v>1</v>
      </c>
      <c r="EJ61" s="1">
        <v>1</v>
      </c>
      <c r="EK61" s="1">
        <v>1</v>
      </c>
      <c r="EL61" s="1">
        <v>1</v>
      </c>
      <c r="EM61" s="1">
        <v>1</v>
      </c>
      <c r="EN61" s="1">
        <v>1</v>
      </c>
      <c r="EO61" s="1">
        <v>1</v>
      </c>
      <c r="EP61" s="1">
        <v>1</v>
      </c>
      <c r="EQ61" s="1">
        <v>1</v>
      </c>
      <c r="ER61" s="1">
        <v>1</v>
      </c>
      <c r="ES61" s="1">
        <v>1</v>
      </c>
      <c r="ET61" s="1">
        <v>1</v>
      </c>
      <c r="EU61" s="1">
        <v>1</v>
      </c>
      <c r="EV61" s="1">
        <v>1</v>
      </c>
      <c r="EW61" s="1">
        <v>1</v>
      </c>
      <c r="EX61" s="1">
        <v>1</v>
      </c>
      <c r="EY61" s="1">
        <v>1</v>
      </c>
      <c r="EZ61" s="1">
        <v>1</v>
      </c>
      <c r="FA61" s="1">
        <v>1</v>
      </c>
      <c r="FB61" s="1">
        <v>1</v>
      </c>
      <c r="FC61" s="1">
        <v>1</v>
      </c>
      <c r="FD61" s="1">
        <v>1</v>
      </c>
      <c r="FE61" s="1">
        <v>1</v>
      </c>
      <c r="FF61" s="1">
        <v>1</v>
      </c>
      <c r="FG61" s="1">
        <v>1</v>
      </c>
      <c r="FH61" s="1">
        <v>1</v>
      </c>
      <c r="FI61" s="1">
        <v>1</v>
      </c>
      <c r="FJ61" s="1">
        <v>1</v>
      </c>
      <c r="FK61" s="1">
        <v>1</v>
      </c>
      <c r="FL61" s="1">
        <v>1</v>
      </c>
      <c r="FM61" s="1">
        <v>1</v>
      </c>
      <c r="FN61" s="1">
        <v>1</v>
      </c>
      <c r="FO61" s="1">
        <v>1</v>
      </c>
      <c r="FP61" s="1">
        <v>1</v>
      </c>
      <c r="FQ61" s="1">
        <v>1</v>
      </c>
      <c r="FR61" s="1">
        <v>1</v>
      </c>
      <c r="FS61" s="1">
        <v>1</v>
      </c>
      <c r="FT61" s="1">
        <v>1</v>
      </c>
      <c r="FU61" s="1">
        <v>1</v>
      </c>
      <c r="FV61" s="1">
        <v>1</v>
      </c>
      <c r="FW61" s="1">
        <v>1</v>
      </c>
      <c r="FX61" s="1">
        <v>1</v>
      </c>
      <c r="FY61" s="1">
        <v>1</v>
      </c>
      <c r="FZ61" s="1">
        <v>1</v>
      </c>
      <c r="GA61" s="1">
        <v>1</v>
      </c>
      <c r="GB61" s="1">
        <v>1</v>
      </c>
      <c r="GC61" s="1">
        <v>1</v>
      </c>
      <c r="GD61" s="1">
        <v>1</v>
      </c>
      <c r="GE61" s="1">
        <v>1</v>
      </c>
      <c r="GF61" s="1">
        <v>1</v>
      </c>
      <c r="GG61" s="1">
        <v>1</v>
      </c>
      <c r="GH61" s="1">
        <v>1</v>
      </c>
      <c r="GI61" s="1">
        <v>1</v>
      </c>
      <c r="GJ61" s="1">
        <v>1</v>
      </c>
      <c r="GK61" s="1">
        <v>1</v>
      </c>
      <c r="GL61" s="1">
        <v>1</v>
      </c>
      <c r="GM61" s="1">
        <v>1</v>
      </c>
      <c r="GN61" s="1">
        <v>1</v>
      </c>
      <c r="GO61" s="1">
        <v>1</v>
      </c>
      <c r="GP61" s="1">
        <v>1</v>
      </c>
      <c r="GQ61" s="1">
        <v>1</v>
      </c>
      <c r="GR61" s="1">
        <v>1</v>
      </c>
      <c r="GS61" s="1">
        <v>1</v>
      </c>
      <c r="GT61" s="1">
        <v>1</v>
      </c>
      <c r="GU61" s="1">
        <v>1</v>
      </c>
      <c r="GV61" s="1">
        <v>1</v>
      </c>
      <c r="GW61" s="1">
        <v>1</v>
      </c>
      <c r="GX61" s="1">
        <v>1</v>
      </c>
      <c r="GY61" s="1">
        <v>1</v>
      </c>
      <c r="GZ61" s="1">
        <v>1</v>
      </c>
      <c r="HA61" s="1">
        <v>1</v>
      </c>
      <c r="HB61" s="1">
        <v>1</v>
      </c>
      <c r="HC61" s="1">
        <v>1</v>
      </c>
      <c r="HD61" s="1">
        <v>1</v>
      </c>
      <c r="HE61" s="1">
        <v>1</v>
      </c>
      <c r="HF61" s="1">
        <v>1</v>
      </c>
      <c r="HG61" s="1">
        <v>1</v>
      </c>
      <c r="HH61" s="1">
        <v>1</v>
      </c>
      <c r="HI61" s="1">
        <v>1</v>
      </c>
      <c r="HJ61" s="1">
        <v>1</v>
      </c>
      <c r="HK61" s="1">
        <v>1</v>
      </c>
      <c r="HL61" s="1">
        <v>1</v>
      </c>
      <c r="HM61" s="1">
        <v>1</v>
      </c>
      <c r="HN61" s="1">
        <v>1</v>
      </c>
      <c r="HO61" s="1">
        <v>1</v>
      </c>
      <c r="HP61" s="1">
        <v>1</v>
      </c>
      <c r="HQ61" s="1">
        <v>1</v>
      </c>
      <c r="HR61" s="1">
        <v>1</v>
      </c>
      <c r="HS61" s="1">
        <v>1</v>
      </c>
      <c r="HT61" s="1">
        <v>1</v>
      </c>
      <c r="HU61" s="1">
        <v>1</v>
      </c>
      <c r="HV61" s="1">
        <v>1</v>
      </c>
      <c r="HW61" s="1">
        <v>1</v>
      </c>
      <c r="HX61" s="1">
        <v>1</v>
      </c>
      <c r="HY61" s="1">
        <v>1</v>
      </c>
      <c r="HZ61" s="1">
        <v>1</v>
      </c>
      <c r="IA61" s="1">
        <v>1</v>
      </c>
      <c r="IB61" s="1">
        <v>1</v>
      </c>
      <c r="IC61" s="1">
        <v>1</v>
      </c>
      <c r="ID61" s="1">
        <v>1</v>
      </c>
      <c r="IE61" s="1">
        <v>1</v>
      </c>
      <c r="IF61" s="1">
        <v>1</v>
      </c>
      <c r="IG61" s="1">
        <v>1</v>
      </c>
      <c r="IH61" s="1">
        <v>1</v>
      </c>
      <c r="II61" s="1">
        <v>1</v>
      </c>
      <c r="IJ61" s="1">
        <v>1</v>
      </c>
      <c r="IK61" s="1">
        <v>1</v>
      </c>
      <c r="IL61" s="1">
        <v>1</v>
      </c>
      <c r="IM61" s="1">
        <v>1</v>
      </c>
      <c r="IN61" s="1">
        <v>1</v>
      </c>
      <c r="IO61" s="1">
        <v>1</v>
      </c>
      <c r="IP61" s="1">
        <v>1</v>
      </c>
      <c r="IQ61" s="1">
        <v>1</v>
      </c>
      <c r="IR61" s="1">
        <v>1</v>
      </c>
      <c r="IS61" s="1">
        <v>1</v>
      </c>
      <c r="IT61" s="1">
        <v>1</v>
      </c>
      <c r="IU61" s="1">
        <v>1</v>
      </c>
      <c r="IV61" s="1">
        <v>1</v>
      </c>
      <c r="IW61" s="1">
        <v>1</v>
      </c>
      <c r="IX61" s="1">
        <v>1</v>
      </c>
      <c r="IY61" s="1">
        <v>1</v>
      </c>
      <c r="IZ61" s="1">
        <v>1</v>
      </c>
      <c r="JA61" s="1">
        <v>1</v>
      </c>
      <c r="JB61" s="1">
        <v>1</v>
      </c>
      <c r="JC61" s="1">
        <v>1</v>
      </c>
      <c r="JD61" s="1">
        <v>1</v>
      </c>
      <c r="JE61" s="1">
        <v>1</v>
      </c>
      <c r="JF61" s="1">
        <v>1</v>
      </c>
      <c r="JG61" s="1">
        <v>1</v>
      </c>
      <c r="JH61" s="1">
        <v>1</v>
      </c>
      <c r="JI61" s="1">
        <v>1</v>
      </c>
      <c r="JJ61" s="1">
        <v>1</v>
      </c>
      <c r="JK61" s="1">
        <v>1</v>
      </c>
      <c r="JL61" s="1">
        <v>1</v>
      </c>
      <c r="JM61" s="1">
        <v>1</v>
      </c>
      <c r="JN61" s="1">
        <v>1</v>
      </c>
      <c r="JO61" s="1">
        <v>1</v>
      </c>
      <c r="JP61" s="1">
        <v>1</v>
      </c>
      <c r="JQ61" s="1">
        <v>1</v>
      </c>
      <c r="JR61" s="1">
        <v>1</v>
      </c>
      <c r="JS61" s="1">
        <v>1</v>
      </c>
      <c r="JT61" s="1">
        <v>1</v>
      </c>
      <c r="JU61" s="1">
        <v>1</v>
      </c>
      <c r="JV61" s="1">
        <v>1</v>
      </c>
      <c r="JW61" s="1">
        <v>1</v>
      </c>
      <c r="JX61" s="1">
        <v>1</v>
      </c>
      <c r="JY61" s="1">
        <v>1</v>
      </c>
      <c r="JZ61" s="1">
        <v>1</v>
      </c>
      <c r="KA61" s="1">
        <v>1</v>
      </c>
      <c r="KB61" s="1">
        <v>1</v>
      </c>
      <c r="KC61" s="1">
        <v>1</v>
      </c>
      <c r="KD61" s="1">
        <v>1</v>
      </c>
      <c r="KE61" s="1">
        <v>1</v>
      </c>
      <c r="KF61" s="1">
        <v>1</v>
      </c>
      <c r="KG61" s="1">
        <v>1</v>
      </c>
      <c r="KH61" s="1">
        <v>1</v>
      </c>
      <c r="KI61" s="1">
        <v>1</v>
      </c>
      <c r="KJ61" s="1">
        <v>1</v>
      </c>
      <c r="KK61" s="1">
        <v>1</v>
      </c>
      <c r="KL61" s="1">
        <v>1</v>
      </c>
      <c r="KM61" s="1">
        <v>1</v>
      </c>
      <c r="KN61" s="1">
        <v>1</v>
      </c>
      <c r="KO61" s="1">
        <v>1</v>
      </c>
      <c r="KP61" s="1">
        <v>1</v>
      </c>
      <c r="KQ61" s="1">
        <v>1</v>
      </c>
      <c r="KR61" s="1">
        <v>1</v>
      </c>
      <c r="KS61" s="1">
        <v>1</v>
      </c>
      <c r="KT61" s="1">
        <v>1</v>
      </c>
      <c r="KU61" s="1">
        <v>1</v>
      </c>
      <c r="KV61" s="1">
        <v>1</v>
      </c>
      <c r="KW61" s="1">
        <v>1</v>
      </c>
      <c r="KX61" s="1">
        <v>1</v>
      </c>
      <c r="KY61" s="1">
        <v>1</v>
      </c>
      <c r="KZ61" s="1">
        <v>1</v>
      </c>
      <c r="LA61" s="1">
        <v>1</v>
      </c>
      <c r="LB61" s="1">
        <v>1</v>
      </c>
      <c r="LC61" s="1">
        <v>1</v>
      </c>
      <c r="LD61" s="1">
        <v>1</v>
      </c>
      <c r="LE61" s="1">
        <v>1</v>
      </c>
      <c r="LF61" s="1">
        <v>1</v>
      </c>
      <c r="LG61" s="1">
        <v>1</v>
      </c>
      <c r="LH61" s="1">
        <v>1</v>
      </c>
      <c r="LI61" s="1">
        <v>1</v>
      </c>
      <c r="LJ61" s="1">
        <v>1</v>
      </c>
      <c r="LK61" s="1">
        <v>1</v>
      </c>
      <c r="LL61" s="1">
        <v>1</v>
      </c>
      <c r="LM61" s="1">
        <v>1</v>
      </c>
      <c r="LN61" s="1">
        <v>1</v>
      </c>
      <c r="LO61" s="1">
        <v>1</v>
      </c>
      <c r="LP61" s="1">
        <v>1</v>
      </c>
      <c r="LQ61" s="1">
        <v>1</v>
      </c>
      <c r="LR61" s="1">
        <v>1</v>
      </c>
      <c r="LS61" s="1">
        <v>1</v>
      </c>
      <c r="LT61" s="1">
        <v>1</v>
      </c>
      <c r="LU61" s="1">
        <v>1</v>
      </c>
      <c r="LV61" s="1">
        <v>1</v>
      </c>
      <c r="LW61" s="1">
        <v>1</v>
      </c>
      <c r="LX61" s="1">
        <v>1</v>
      </c>
      <c r="LY61" s="1">
        <v>1</v>
      </c>
      <c r="LZ61" s="1">
        <v>1</v>
      </c>
      <c r="MA61" s="1">
        <v>1</v>
      </c>
      <c r="MB61" s="1">
        <v>1</v>
      </c>
      <c r="MC61" s="1">
        <v>1</v>
      </c>
      <c r="MD61" s="1">
        <v>1</v>
      </c>
      <c r="ME61" s="1">
        <v>1</v>
      </c>
      <c r="MF61" s="1">
        <v>1</v>
      </c>
      <c r="MG61" s="1">
        <v>1</v>
      </c>
      <c r="MH61" s="1">
        <v>1</v>
      </c>
      <c r="MI61" s="1">
        <v>1</v>
      </c>
      <c r="MJ61" s="1">
        <v>1</v>
      </c>
      <c r="MK61" s="1">
        <v>1</v>
      </c>
      <c r="ML61" s="1">
        <v>1</v>
      </c>
      <c r="MM61" s="1">
        <v>1</v>
      </c>
      <c r="MN61" s="1">
        <v>1</v>
      </c>
      <c r="MO61" s="1">
        <v>1</v>
      </c>
      <c r="MP61" s="1">
        <v>1</v>
      </c>
      <c r="MQ61" s="1">
        <v>1</v>
      </c>
      <c r="MR61" s="1">
        <v>1</v>
      </c>
      <c r="MS61" s="1">
        <v>1</v>
      </c>
      <c r="MT61" s="1">
        <v>1</v>
      </c>
      <c r="MU61" s="1">
        <v>1</v>
      </c>
      <c r="MV61" s="1">
        <v>1</v>
      </c>
      <c r="MW61" s="1">
        <v>1</v>
      </c>
      <c r="MX61" s="1">
        <v>1</v>
      </c>
      <c r="MY61" s="1">
        <v>1</v>
      </c>
      <c r="MZ61" s="1">
        <v>1</v>
      </c>
      <c r="NA61" s="1">
        <v>1</v>
      </c>
      <c r="NB61" s="1">
        <v>1</v>
      </c>
      <c r="NC61" s="1">
        <v>1</v>
      </c>
      <c r="ND61" s="1">
        <v>1</v>
      </c>
      <c r="NE61" s="1">
        <v>1</v>
      </c>
      <c r="NF61" s="1">
        <v>1</v>
      </c>
      <c r="NG61" s="1">
        <v>1</v>
      </c>
      <c r="NH61" s="1">
        <v>1</v>
      </c>
      <c r="NI61" s="1">
        <v>1</v>
      </c>
      <c r="NJ61" s="1">
        <v>1</v>
      </c>
      <c r="NK61" s="1">
        <v>1</v>
      </c>
      <c r="NL61" s="1">
        <v>1</v>
      </c>
      <c r="NM61" s="1">
        <v>1</v>
      </c>
      <c r="NN61" s="1">
        <v>1</v>
      </c>
      <c r="NO61" s="1">
        <v>1</v>
      </c>
      <c r="NP61" s="1">
        <v>1</v>
      </c>
      <c r="NQ61" s="1">
        <v>1</v>
      </c>
      <c r="NR61" s="1">
        <v>1</v>
      </c>
      <c r="NS61" s="1">
        <v>1</v>
      </c>
      <c r="NT61" s="1">
        <v>1</v>
      </c>
      <c r="NU61" s="1">
        <v>1</v>
      </c>
      <c r="NV61" s="1">
        <v>1</v>
      </c>
      <c r="NW61" s="1">
        <v>1</v>
      </c>
      <c r="NX61" s="1">
        <v>1</v>
      </c>
      <c r="NY61" s="1">
        <v>1</v>
      </c>
      <c r="NZ61" s="1">
        <v>1</v>
      </c>
      <c r="OA61" s="1">
        <v>1</v>
      </c>
      <c r="OB61" s="1">
        <v>1</v>
      </c>
      <c r="OC61" s="1">
        <v>1</v>
      </c>
      <c r="OD61" s="1">
        <v>1</v>
      </c>
      <c r="OE61" s="1">
        <v>1</v>
      </c>
      <c r="OF61" s="1">
        <v>1</v>
      </c>
      <c r="OG61" s="1">
        <v>1</v>
      </c>
      <c r="OH61" s="1">
        <v>1</v>
      </c>
      <c r="OI61" s="1">
        <v>1</v>
      </c>
      <c r="OJ61" s="1">
        <v>1</v>
      </c>
      <c r="OK61" s="1">
        <v>1</v>
      </c>
      <c r="OL61" s="1">
        <v>1</v>
      </c>
      <c r="OM61" s="1">
        <v>1</v>
      </c>
      <c r="ON61" s="1">
        <v>1</v>
      </c>
      <c r="OO61" s="1">
        <v>1</v>
      </c>
      <c r="OP61" s="1">
        <v>1</v>
      </c>
      <c r="OQ61" s="1">
        <v>1</v>
      </c>
      <c r="OR61" s="1">
        <v>1</v>
      </c>
      <c r="OS61" s="1">
        <v>1</v>
      </c>
      <c r="OT61" s="1">
        <v>1</v>
      </c>
      <c r="OU61" s="1">
        <v>1</v>
      </c>
      <c r="OV61" s="1">
        <v>1</v>
      </c>
      <c r="OW61" s="1">
        <v>1</v>
      </c>
      <c r="OX61" s="1">
        <v>1</v>
      </c>
      <c r="OY61" s="1">
        <v>1</v>
      </c>
      <c r="OZ61" s="1">
        <v>1</v>
      </c>
      <c r="PA61" s="1">
        <v>1</v>
      </c>
      <c r="PB61" s="1">
        <v>1</v>
      </c>
      <c r="PC61" s="1">
        <v>1</v>
      </c>
      <c r="PD61" s="1">
        <v>1</v>
      </c>
      <c r="PE61" s="1">
        <v>1</v>
      </c>
      <c r="PF61" s="1">
        <v>1</v>
      </c>
      <c r="PG61" s="1">
        <v>1</v>
      </c>
      <c r="PH61" s="1">
        <v>1</v>
      </c>
      <c r="PI61" s="1">
        <v>1</v>
      </c>
      <c r="PJ61" s="1">
        <v>1</v>
      </c>
      <c r="PK61" s="1">
        <v>1</v>
      </c>
      <c r="PL61" s="1">
        <v>1</v>
      </c>
      <c r="PM61" s="1">
        <v>1</v>
      </c>
      <c r="PN61" s="1">
        <v>1</v>
      </c>
      <c r="PO61" s="1">
        <v>1</v>
      </c>
      <c r="PP61" s="1">
        <v>1</v>
      </c>
      <c r="PQ61" s="1">
        <v>1</v>
      </c>
      <c r="PR61" s="1">
        <v>1</v>
      </c>
      <c r="PS61" s="1">
        <v>1</v>
      </c>
      <c r="PT61" s="1">
        <v>1</v>
      </c>
      <c r="PU61" s="1">
        <v>1</v>
      </c>
      <c r="PV61" s="1">
        <v>1</v>
      </c>
      <c r="PW61" s="1">
        <v>1</v>
      </c>
      <c r="PX61" s="1">
        <v>1</v>
      </c>
      <c r="PY61" s="1">
        <v>1</v>
      </c>
      <c r="PZ61" s="1">
        <v>1</v>
      </c>
      <c r="QA61" s="1">
        <v>1</v>
      </c>
      <c r="QB61" s="1">
        <v>1</v>
      </c>
      <c r="QC61" s="1">
        <v>1</v>
      </c>
      <c r="QD61" s="1">
        <v>1</v>
      </c>
      <c r="QE61" s="1">
        <v>1</v>
      </c>
      <c r="QF61" s="1">
        <v>1</v>
      </c>
      <c r="QG61" s="1">
        <v>1</v>
      </c>
      <c r="QH61" s="1">
        <v>1</v>
      </c>
      <c r="QI61" s="1">
        <v>1</v>
      </c>
      <c r="QJ61" s="1">
        <v>1</v>
      </c>
      <c r="QK61" s="1">
        <v>1</v>
      </c>
      <c r="QL61" s="1">
        <v>1</v>
      </c>
      <c r="QM61" s="1">
        <v>1</v>
      </c>
      <c r="QN61" s="1">
        <v>1</v>
      </c>
      <c r="QO61" s="1">
        <v>1</v>
      </c>
      <c r="QP61" s="1">
        <v>1</v>
      </c>
      <c r="QQ61" s="1">
        <v>1</v>
      </c>
      <c r="QR61" s="1">
        <v>1</v>
      </c>
      <c r="QS61" s="1">
        <v>1</v>
      </c>
      <c r="QT61" s="1">
        <v>1</v>
      </c>
      <c r="QU61" s="1">
        <v>1</v>
      </c>
      <c r="QV61" s="1">
        <v>1</v>
      </c>
      <c r="QW61" s="1">
        <v>1</v>
      </c>
      <c r="QX61" s="1">
        <v>1</v>
      </c>
      <c r="QY61" s="1">
        <v>1</v>
      </c>
      <c r="QZ61" s="1">
        <v>1</v>
      </c>
      <c r="RA61" s="1">
        <v>1</v>
      </c>
      <c r="RB61" s="1">
        <v>1</v>
      </c>
      <c r="RC61" s="1">
        <v>1</v>
      </c>
      <c r="RD61" s="1">
        <v>1</v>
      </c>
      <c r="RE61" s="1">
        <v>1</v>
      </c>
      <c r="RF61" s="1">
        <v>1</v>
      </c>
      <c r="RG61" s="1">
        <v>1</v>
      </c>
      <c r="RH61" s="1">
        <v>1</v>
      </c>
      <c r="RI61" s="1">
        <v>1</v>
      </c>
      <c r="RJ61" s="1">
        <v>1</v>
      </c>
      <c r="RK61" s="1">
        <v>1</v>
      </c>
      <c r="RL61" s="1">
        <v>1</v>
      </c>
      <c r="RM61" s="1">
        <v>1</v>
      </c>
      <c r="RN61" s="1">
        <v>1</v>
      </c>
      <c r="RO61" s="1">
        <v>1</v>
      </c>
      <c r="RP61" s="1">
        <v>1</v>
      </c>
      <c r="RQ61" s="1">
        <v>1</v>
      </c>
      <c r="RR61" s="1">
        <v>1</v>
      </c>
      <c r="RS61" s="1">
        <v>1</v>
      </c>
      <c r="RT61" s="1">
        <v>1</v>
      </c>
      <c r="RU61" s="1">
        <v>1</v>
      </c>
      <c r="RV61" s="1">
        <v>1</v>
      </c>
      <c r="RW61" s="1">
        <v>1</v>
      </c>
      <c r="RX61" s="1">
        <v>1</v>
      </c>
      <c r="RY61" s="1">
        <v>1</v>
      </c>
      <c r="RZ61" s="1">
        <v>1</v>
      </c>
      <c r="SA61" s="1">
        <v>1</v>
      </c>
      <c r="SB61" s="1">
        <v>1</v>
      </c>
      <c r="SC61" s="1">
        <v>1</v>
      </c>
      <c r="SD61" s="1">
        <v>1</v>
      </c>
      <c r="SE61" s="1">
        <v>1</v>
      </c>
      <c r="SF61" s="1">
        <v>1</v>
      </c>
      <c r="SG61" s="1">
        <v>1</v>
      </c>
      <c r="SH61" s="1">
        <v>1</v>
      </c>
      <c r="SI61" s="1">
        <v>1</v>
      </c>
      <c r="SJ61" s="1">
        <v>1</v>
      </c>
      <c r="SK61" s="1">
        <v>1</v>
      </c>
      <c r="SL61" s="1">
        <v>1</v>
      </c>
      <c r="SM61" s="1">
        <v>1</v>
      </c>
      <c r="SN61" s="1">
        <v>1</v>
      </c>
      <c r="SO61" s="1">
        <v>1</v>
      </c>
      <c r="SP61" s="1">
        <v>1</v>
      </c>
      <c r="SQ61" s="1">
        <v>1</v>
      </c>
      <c r="SR61" s="1">
        <v>1</v>
      </c>
      <c r="SS61" s="1">
        <v>1</v>
      </c>
      <c r="ST61" s="1">
        <v>1</v>
      </c>
      <c r="SU61" s="1">
        <v>1</v>
      </c>
      <c r="SV61" s="1">
        <v>1</v>
      </c>
      <c r="SW61" s="1">
        <v>1</v>
      </c>
      <c r="SX61" s="1">
        <v>1</v>
      </c>
      <c r="SY61" s="1">
        <v>1</v>
      </c>
      <c r="SZ61" s="1">
        <v>1</v>
      </c>
      <c r="TA61" s="1">
        <v>1</v>
      </c>
      <c r="TB61" s="1">
        <v>1</v>
      </c>
      <c r="TC61" s="1">
        <v>1</v>
      </c>
      <c r="TD61" s="1">
        <v>1</v>
      </c>
      <c r="TE61" s="1">
        <v>1</v>
      </c>
      <c r="TF61" s="1">
        <v>1</v>
      </c>
      <c r="TG61" s="1">
        <v>1</v>
      </c>
      <c r="TH61" s="1">
        <v>1</v>
      </c>
      <c r="TI61" s="1">
        <v>1</v>
      </c>
      <c r="TJ61" s="1">
        <v>1</v>
      </c>
      <c r="TK61" s="1">
        <v>1</v>
      </c>
      <c r="TL61" s="1">
        <v>1</v>
      </c>
      <c r="TM61" s="1">
        <v>1</v>
      </c>
      <c r="TN61" s="1">
        <v>1</v>
      </c>
      <c r="TO61" s="1">
        <v>1</v>
      </c>
      <c r="TP61" s="1">
        <v>1</v>
      </c>
      <c r="TQ61" s="1">
        <v>1</v>
      </c>
      <c r="TR61" s="1">
        <v>1</v>
      </c>
      <c r="TS61" s="1">
        <v>1</v>
      </c>
      <c r="TT61" s="1">
        <v>1</v>
      </c>
      <c r="TU61" s="1">
        <v>1</v>
      </c>
      <c r="TV61" s="1">
        <v>1</v>
      </c>
      <c r="TW61" s="1">
        <v>1</v>
      </c>
      <c r="TX61" s="1">
        <v>1</v>
      </c>
      <c r="TY61" s="1">
        <v>1</v>
      </c>
      <c r="TZ61" s="1">
        <v>1</v>
      </c>
      <c r="UA61" s="1">
        <v>1</v>
      </c>
      <c r="UB61" s="1">
        <v>1</v>
      </c>
      <c r="UC61" s="1">
        <v>1</v>
      </c>
      <c r="UD61" s="1">
        <v>1</v>
      </c>
      <c r="UE61" s="1">
        <v>1</v>
      </c>
      <c r="UF61" s="1">
        <v>1</v>
      </c>
      <c r="UG61" s="1">
        <v>1</v>
      </c>
      <c r="UH61" s="1">
        <v>1</v>
      </c>
      <c r="UI61" s="1">
        <v>1</v>
      </c>
      <c r="UJ61" s="1">
        <v>1</v>
      </c>
      <c r="UK61" s="1">
        <v>1</v>
      </c>
      <c r="UL61" s="1">
        <v>1</v>
      </c>
      <c r="UM61" s="1">
        <v>1</v>
      </c>
      <c r="UN61" s="1">
        <v>1</v>
      </c>
      <c r="UO61" s="1">
        <v>1</v>
      </c>
      <c r="UP61" s="1">
        <v>1</v>
      </c>
      <c r="UQ61" s="1">
        <v>1</v>
      </c>
      <c r="UR61" s="1">
        <v>1</v>
      </c>
      <c r="US61" s="1">
        <v>1</v>
      </c>
      <c r="UT61" s="1">
        <v>1</v>
      </c>
      <c r="UU61" s="1">
        <v>1</v>
      </c>
      <c r="UV61" s="1">
        <v>1</v>
      </c>
      <c r="UW61" s="1">
        <v>1</v>
      </c>
      <c r="UX61" s="1">
        <v>1</v>
      </c>
      <c r="UY61" s="1">
        <v>1</v>
      </c>
      <c r="UZ61" s="1">
        <v>1</v>
      </c>
      <c r="VA61" s="1">
        <v>1</v>
      </c>
      <c r="VB61" s="1">
        <v>1</v>
      </c>
      <c r="VC61" s="1">
        <v>1</v>
      </c>
      <c r="VD61" s="1">
        <v>1</v>
      </c>
      <c r="VE61" s="1">
        <v>1</v>
      </c>
      <c r="VF61" s="1">
        <v>1</v>
      </c>
      <c r="VG61" s="1">
        <v>1</v>
      </c>
      <c r="VH61" s="1">
        <v>1</v>
      </c>
      <c r="VI61" s="1">
        <v>1</v>
      </c>
      <c r="VJ61" s="1">
        <v>1</v>
      </c>
      <c r="VK61" s="1">
        <v>1</v>
      </c>
      <c r="VL61" s="1">
        <v>1</v>
      </c>
      <c r="VM61" s="1">
        <v>1</v>
      </c>
      <c r="VN61" s="1">
        <v>1</v>
      </c>
      <c r="VO61" s="1">
        <v>1</v>
      </c>
      <c r="VP61" s="1">
        <v>1</v>
      </c>
      <c r="VQ61" s="1">
        <v>1</v>
      </c>
      <c r="VR61" s="1">
        <v>1</v>
      </c>
      <c r="VS61" s="1">
        <v>1</v>
      </c>
      <c r="VT61" s="1">
        <v>1</v>
      </c>
      <c r="VU61" s="1">
        <v>1</v>
      </c>
      <c r="VV61" s="1">
        <v>1</v>
      </c>
      <c r="VW61" s="1">
        <v>1</v>
      </c>
      <c r="VX61" s="1">
        <v>1</v>
      </c>
      <c r="VY61" s="1">
        <v>1</v>
      </c>
      <c r="VZ61" s="1">
        <v>1</v>
      </c>
      <c r="WA61" s="1">
        <v>1</v>
      </c>
      <c r="WB61" s="1">
        <v>1</v>
      </c>
      <c r="WC61" s="1">
        <v>1</v>
      </c>
      <c r="WD61" s="1">
        <v>1</v>
      </c>
      <c r="WE61" s="1">
        <v>1</v>
      </c>
      <c r="WF61" s="1">
        <v>1</v>
      </c>
      <c r="WG61" s="1">
        <v>1</v>
      </c>
      <c r="WH61" s="1">
        <v>1</v>
      </c>
      <c r="WI61" s="1">
        <v>1</v>
      </c>
      <c r="WJ61" s="1">
        <v>1</v>
      </c>
      <c r="WK61" s="1">
        <v>1</v>
      </c>
      <c r="WL61" s="1">
        <v>1</v>
      </c>
      <c r="WM61" s="1">
        <v>1</v>
      </c>
      <c r="WN61" s="1">
        <v>1</v>
      </c>
      <c r="WO61" s="1">
        <v>1</v>
      </c>
      <c r="WP61" s="1">
        <v>1</v>
      </c>
      <c r="WQ61" s="1">
        <v>1</v>
      </c>
      <c r="WR61" s="1">
        <v>1</v>
      </c>
      <c r="WS61" s="1">
        <v>1</v>
      </c>
      <c r="WT61" s="1">
        <v>1</v>
      </c>
      <c r="WU61" s="1">
        <v>1</v>
      </c>
      <c r="WV61" s="1">
        <v>1</v>
      </c>
      <c r="WW61" s="1">
        <v>1</v>
      </c>
      <c r="WX61" s="1">
        <v>1</v>
      </c>
      <c r="WY61" s="1">
        <v>1</v>
      </c>
      <c r="WZ61" s="1">
        <v>1</v>
      </c>
      <c r="XA61" s="1">
        <v>1</v>
      </c>
      <c r="XB61" s="1">
        <v>1</v>
      </c>
      <c r="XC61" s="1">
        <v>1</v>
      </c>
      <c r="XD61" s="1">
        <v>1</v>
      </c>
      <c r="XE61" s="1">
        <v>1</v>
      </c>
      <c r="XF61" s="1">
        <v>1</v>
      </c>
      <c r="XG61" s="1">
        <v>1</v>
      </c>
      <c r="XH61" s="1">
        <v>1</v>
      </c>
      <c r="XI61" s="1">
        <v>1</v>
      </c>
      <c r="XJ61" s="1">
        <v>1</v>
      </c>
      <c r="XK61" s="1">
        <v>1</v>
      </c>
      <c r="XL61" s="1">
        <v>1</v>
      </c>
      <c r="XM61" s="1">
        <v>1</v>
      </c>
      <c r="XN61" s="1">
        <v>1</v>
      </c>
      <c r="XO61" s="1">
        <v>1</v>
      </c>
      <c r="XP61" s="1">
        <v>1</v>
      </c>
      <c r="XQ61" s="1">
        <v>1</v>
      </c>
      <c r="XR61" s="1">
        <v>1</v>
      </c>
      <c r="XS61" s="1">
        <v>1</v>
      </c>
      <c r="XT61" s="1">
        <v>1</v>
      </c>
      <c r="XU61" s="1">
        <v>1</v>
      </c>
      <c r="XV61" s="1">
        <v>1</v>
      </c>
      <c r="XW61" s="1">
        <v>1</v>
      </c>
      <c r="XX61" s="1">
        <v>1</v>
      </c>
      <c r="XY61" s="1">
        <v>1</v>
      </c>
      <c r="XZ61" s="1">
        <v>1</v>
      </c>
      <c r="YA61" s="1">
        <v>1</v>
      </c>
      <c r="YB61" s="1">
        <v>1</v>
      </c>
      <c r="YC61" s="1">
        <v>1</v>
      </c>
      <c r="YD61" s="1">
        <v>1</v>
      </c>
      <c r="YE61" s="1">
        <v>1</v>
      </c>
      <c r="YF61" s="1">
        <v>1</v>
      </c>
      <c r="YG61" s="1">
        <v>1</v>
      </c>
      <c r="YH61" s="1">
        <v>1</v>
      </c>
      <c r="YI61" s="1">
        <v>1</v>
      </c>
      <c r="YJ61" s="1">
        <v>1</v>
      </c>
      <c r="YK61" s="1">
        <v>1</v>
      </c>
      <c r="YL61" s="1">
        <v>1</v>
      </c>
      <c r="YM61" s="1">
        <v>1</v>
      </c>
      <c r="YN61" s="1">
        <v>1</v>
      </c>
      <c r="YO61" s="1">
        <v>1</v>
      </c>
      <c r="YP61" s="1">
        <v>1</v>
      </c>
      <c r="YQ61" s="1">
        <v>1</v>
      </c>
      <c r="YR61" s="1">
        <v>1</v>
      </c>
      <c r="YS61" s="1">
        <v>1</v>
      </c>
      <c r="YT61" s="1">
        <v>1</v>
      </c>
      <c r="YU61" s="1">
        <v>1</v>
      </c>
      <c r="YV61" s="1">
        <v>1</v>
      </c>
      <c r="YW61" s="1">
        <v>1</v>
      </c>
      <c r="YX61" s="1">
        <v>1</v>
      </c>
      <c r="YY61" s="1">
        <v>1</v>
      </c>
      <c r="YZ61" s="1">
        <v>1</v>
      </c>
      <c r="ZA61" s="1">
        <v>1</v>
      </c>
      <c r="ZB61" s="1">
        <v>1</v>
      </c>
      <c r="ZC61" s="1">
        <v>1</v>
      </c>
      <c r="ZD61" s="1">
        <v>1</v>
      </c>
      <c r="ZE61" s="1">
        <v>1</v>
      </c>
      <c r="ZF61" s="1">
        <v>1</v>
      </c>
      <c r="ZG61" s="1">
        <v>1</v>
      </c>
      <c r="ZH61" s="1">
        <v>1</v>
      </c>
      <c r="ZI61" s="1">
        <v>1</v>
      </c>
      <c r="ZJ61" s="1">
        <v>1</v>
      </c>
      <c r="ZK61" s="1">
        <v>1</v>
      </c>
      <c r="ZL61" s="1">
        <v>1</v>
      </c>
      <c r="ZM61" s="1">
        <v>1</v>
      </c>
      <c r="ZN61" s="1">
        <v>1</v>
      </c>
      <c r="ZO61" s="1">
        <v>1</v>
      </c>
      <c r="ZP61" s="1">
        <v>1</v>
      </c>
      <c r="ZQ61" s="1">
        <v>1</v>
      </c>
      <c r="ZR61" s="1">
        <v>1</v>
      </c>
      <c r="ZS61" s="1">
        <v>1</v>
      </c>
      <c r="ZT61" s="1">
        <v>1</v>
      </c>
      <c r="ZU61" s="1">
        <v>1</v>
      </c>
      <c r="ZV61" s="1">
        <v>1</v>
      </c>
      <c r="ZW61" s="1">
        <v>1</v>
      </c>
      <c r="ZX61" s="1">
        <v>1</v>
      </c>
      <c r="ZY61" s="1">
        <v>1</v>
      </c>
      <c r="ZZ61" s="1">
        <v>1</v>
      </c>
      <c r="AAA61" s="1">
        <v>1</v>
      </c>
      <c r="AAB61" s="1">
        <v>1</v>
      </c>
      <c r="AAC61" s="1">
        <v>1</v>
      </c>
      <c r="AAD61" s="1">
        <v>1</v>
      </c>
      <c r="AAE61" s="1">
        <v>1</v>
      </c>
      <c r="AAF61" s="1">
        <v>1</v>
      </c>
      <c r="AAG61" s="1">
        <v>1</v>
      </c>
      <c r="AAH61" s="1">
        <v>1</v>
      </c>
      <c r="AAI61" s="1">
        <v>1</v>
      </c>
      <c r="AAJ61" s="1">
        <v>1</v>
      </c>
      <c r="AAK61" s="1">
        <v>1</v>
      </c>
      <c r="AAL61" s="1">
        <v>1</v>
      </c>
      <c r="AAM61" s="1">
        <v>1</v>
      </c>
      <c r="AAN61" s="1">
        <v>1</v>
      </c>
      <c r="AAO61" s="1">
        <v>1</v>
      </c>
      <c r="AAP61" s="1">
        <v>1</v>
      </c>
      <c r="AAQ61" s="1">
        <v>1</v>
      </c>
      <c r="AAR61" s="1">
        <v>1</v>
      </c>
      <c r="AAS61" s="1">
        <v>1</v>
      </c>
      <c r="AAT61" s="1">
        <v>1</v>
      </c>
      <c r="AAU61" s="1">
        <v>1</v>
      </c>
      <c r="AAV61" s="1">
        <v>1</v>
      </c>
      <c r="AAW61" s="1">
        <v>1</v>
      </c>
      <c r="AAX61" s="1">
        <v>1</v>
      </c>
      <c r="AAY61" s="1">
        <v>1</v>
      </c>
      <c r="AAZ61" s="1">
        <v>1</v>
      </c>
      <c r="ABA61" s="1">
        <v>1</v>
      </c>
      <c r="ABB61" s="1">
        <v>1</v>
      </c>
      <c r="ABC61" s="1">
        <v>1</v>
      </c>
      <c r="ABD61" s="1">
        <v>1</v>
      </c>
      <c r="ABE61" s="1">
        <v>1</v>
      </c>
      <c r="ABF61" s="1">
        <v>1</v>
      </c>
      <c r="ABG61" s="1">
        <v>1</v>
      </c>
      <c r="ABH61" s="1">
        <v>1</v>
      </c>
      <c r="ABI61" s="1">
        <v>1</v>
      </c>
      <c r="ABJ61" s="1">
        <v>1</v>
      </c>
      <c r="ABK61" s="1">
        <v>1</v>
      </c>
      <c r="ABL61" s="1">
        <v>1</v>
      </c>
      <c r="ABM61" s="1">
        <v>1</v>
      </c>
      <c r="ABN61" s="1">
        <v>1</v>
      </c>
      <c r="ABO61" s="1">
        <v>1</v>
      </c>
      <c r="ABP61" s="1">
        <v>1</v>
      </c>
      <c r="ABQ61" s="1">
        <v>1</v>
      </c>
      <c r="ABR61" s="1">
        <v>1</v>
      </c>
      <c r="ABS61" s="1">
        <v>1</v>
      </c>
      <c r="ABT61" s="1">
        <v>1</v>
      </c>
      <c r="ABU61" s="1">
        <v>1</v>
      </c>
      <c r="ABV61" s="1">
        <v>1</v>
      </c>
      <c r="ABW61" s="1">
        <v>1</v>
      </c>
      <c r="ABX61" s="1">
        <v>1</v>
      </c>
      <c r="ABY61" s="1">
        <v>1</v>
      </c>
      <c r="ABZ61" s="1">
        <v>1</v>
      </c>
      <c r="ACA61" s="1">
        <v>1</v>
      </c>
      <c r="ACB61" s="1">
        <v>1</v>
      </c>
      <c r="ACC61" s="1">
        <v>1</v>
      </c>
      <c r="ACD61" s="1">
        <v>1</v>
      </c>
      <c r="ACE61" s="1">
        <v>1</v>
      </c>
      <c r="ACF61" s="1">
        <v>1</v>
      </c>
      <c r="ACG61" s="1">
        <v>1</v>
      </c>
      <c r="ACH61" s="1">
        <v>1</v>
      </c>
      <c r="ACI61" s="1">
        <v>1</v>
      </c>
      <c r="ACJ61" s="1">
        <v>1</v>
      </c>
      <c r="ACK61" s="1">
        <v>1</v>
      </c>
      <c r="ACL61" s="1">
        <v>1</v>
      </c>
      <c r="ACM61" s="1">
        <v>1</v>
      </c>
      <c r="ACN61" s="1">
        <v>1</v>
      </c>
      <c r="ACO61" s="1">
        <v>1</v>
      </c>
      <c r="ACP61" s="1">
        <v>1</v>
      </c>
      <c r="ACQ61" s="1">
        <v>1</v>
      </c>
      <c r="ACR61" s="1">
        <v>1</v>
      </c>
      <c r="ACS61" s="1">
        <v>1</v>
      </c>
      <c r="ACT61" s="1">
        <v>1</v>
      </c>
      <c r="ACU61" s="1">
        <v>1</v>
      </c>
      <c r="ACV61" s="1">
        <v>1</v>
      </c>
      <c r="ACW61" s="1">
        <v>1</v>
      </c>
      <c r="ACX61" s="1">
        <v>1</v>
      </c>
      <c r="ACY61" s="1">
        <v>1</v>
      </c>
      <c r="ACZ61" s="1">
        <v>1</v>
      </c>
      <c r="ADA61" s="1">
        <v>1</v>
      </c>
      <c r="ADB61" s="1">
        <v>1</v>
      </c>
      <c r="ADC61" s="1">
        <v>1</v>
      </c>
      <c r="ADD61" s="1">
        <v>1</v>
      </c>
      <c r="ADE61" s="1">
        <v>1</v>
      </c>
      <c r="ADF61" s="1">
        <v>1</v>
      </c>
      <c r="ADG61" s="1">
        <v>1</v>
      </c>
      <c r="ADH61" s="1">
        <v>1</v>
      </c>
      <c r="ADI61" s="1">
        <v>1</v>
      </c>
      <c r="ADJ61" s="1">
        <v>1</v>
      </c>
      <c r="ADK61" s="1">
        <v>1</v>
      </c>
      <c r="ADL61" s="1">
        <v>1</v>
      </c>
      <c r="ADM61" s="1">
        <v>1</v>
      </c>
      <c r="ADN61" s="1">
        <v>1</v>
      </c>
      <c r="ADO61" s="1">
        <v>1</v>
      </c>
      <c r="ADP61" s="1">
        <v>1</v>
      </c>
      <c r="ADQ61" s="1">
        <v>1</v>
      </c>
      <c r="ADR61" s="1">
        <v>1</v>
      </c>
      <c r="ADS61" s="1">
        <v>1</v>
      </c>
      <c r="ADT61" s="1">
        <v>1</v>
      </c>
      <c r="ADU61" s="1">
        <v>1</v>
      </c>
      <c r="ADV61" s="1">
        <v>1</v>
      </c>
      <c r="ADW61" s="1">
        <v>1</v>
      </c>
      <c r="ADX61" s="1">
        <v>1</v>
      </c>
      <c r="ADY61" s="1">
        <v>1</v>
      </c>
      <c r="ADZ61" s="1">
        <v>1</v>
      </c>
      <c r="AEA61" s="1">
        <v>1</v>
      </c>
      <c r="AEB61" s="1">
        <v>1</v>
      </c>
      <c r="AEC61" s="1">
        <v>1</v>
      </c>
      <c r="AED61" s="1">
        <v>1</v>
      </c>
      <c r="AEE61" s="1">
        <v>1</v>
      </c>
      <c r="AEF61" s="1">
        <v>1</v>
      </c>
      <c r="AEG61" s="1">
        <v>1</v>
      </c>
      <c r="AEH61" s="1">
        <v>1</v>
      </c>
      <c r="AEI61" s="1">
        <v>1</v>
      </c>
      <c r="AEJ61" s="1">
        <v>1</v>
      </c>
      <c r="AEK61" s="1">
        <v>1</v>
      </c>
      <c r="AEL61" s="1">
        <v>1</v>
      </c>
      <c r="AEM61" s="1">
        <v>1</v>
      </c>
      <c r="AEN61" s="1">
        <v>1</v>
      </c>
      <c r="AEO61" s="1">
        <v>1</v>
      </c>
      <c r="AEP61" s="1">
        <v>1</v>
      </c>
      <c r="AEQ61" s="1">
        <v>1</v>
      </c>
      <c r="AER61" s="1">
        <v>1</v>
      </c>
      <c r="AES61" s="1">
        <v>1</v>
      </c>
      <c r="AET61" s="1">
        <v>1</v>
      </c>
      <c r="AEU61" s="1">
        <v>1</v>
      </c>
      <c r="AEV61" s="1">
        <v>1</v>
      </c>
      <c r="AEW61" s="1">
        <v>1</v>
      </c>
      <c r="AEX61" s="1">
        <v>1</v>
      </c>
      <c r="AEY61" s="1">
        <v>1</v>
      </c>
      <c r="AEZ61" s="1">
        <v>1</v>
      </c>
      <c r="AFA61" s="1">
        <v>1</v>
      </c>
      <c r="AFB61" s="1">
        <v>1</v>
      </c>
      <c r="AFC61" s="1">
        <v>1</v>
      </c>
      <c r="AFD61" s="1">
        <v>1</v>
      </c>
      <c r="AFE61" s="1">
        <v>1</v>
      </c>
      <c r="AFF61" s="1">
        <v>1</v>
      </c>
      <c r="AFG61" s="1">
        <v>1</v>
      </c>
      <c r="AFH61" s="1">
        <v>1</v>
      </c>
      <c r="AFI61" s="1">
        <v>1</v>
      </c>
      <c r="AFJ61" s="1">
        <v>1</v>
      </c>
      <c r="AFK61" s="1">
        <v>1</v>
      </c>
      <c r="AFL61" s="1">
        <v>1</v>
      </c>
      <c r="AFM61" s="1">
        <v>1</v>
      </c>
      <c r="AFN61" s="1">
        <v>1</v>
      </c>
      <c r="AFO61" s="1">
        <v>1</v>
      </c>
      <c r="AFP61" s="1">
        <v>1</v>
      </c>
      <c r="AFQ61" s="1">
        <v>1</v>
      </c>
      <c r="AFR61" s="1">
        <v>1</v>
      </c>
      <c r="AFS61" s="1">
        <v>1</v>
      </c>
      <c r="AFT61" s="1">
        <v>1</v>
      </c>
      <c r="AFU61" s="1">
        <v>1</v>
      </c>
      <c r="AFV61" s="1">
        <v>1</v>
      </c>
      <c r="AFW61" s="1">
        <v>1</v>
      </c>
      <c r="AFX61" s="1">
        <v>1</v>
      </c>
      <c r="AFY61" s="1">
        <v>1</v>
      </c>
      <c r="AFZ61" s="1">
        <v>1</v>
      </c>
      <c r="AGA61" s="1">
        <v>1</v>
      </c>
      <c r="AGB61" s="1">
        <v>1</v>
      </c>
      <c r="AGC61" s="1">
        <v>1</v>
      </c>
      <c r="AGD61" s="1">
        <v>1</v>
      </c>
      <c r="AGE61" s="1">
        <v>1</v>
      </c>
      <c r="AGF61" s="1">
        <v>1</v>
      </c>
      <c r="AGG61" s="1">
        <v>1</v>
      </c>
      <c r="AGH61" s="1">
        <v>1</v>
      </c>
      <c r="AGI61" s="1">
        <v>1</v>
      </c>
      <c r="AGJ61" s="1">
        <v>1</v>
      </c>
      <c r="AGK61" s="1">
        <v>1</v>
      </c>
      <c r="AGL61" s="1">
        <v>1</v>
      </c>
      <c r="AGM61" s="1">
        <v>1</v>
      </c>
      <c r="AGN61" s="1">
        <v>1</v>
      </c>
      <c r="AGO61" s="1">
        <v>1</v>
      </c>
      <c r="AGP61" s="1">
        <v>1</v>
      </c>
      <c r="AGQ61" s="1">
        <v>1</v>
      </c>
      <c r="AGR61" s="1">
        <v>1</v>
      </c>
      <c r="AGS61" s="1">
        <v>1</v>
      </c>
      <c r="AGT61" s="1">
        <v>1</v>
      </c>
      <c r="AGU61" s="1">
        <v>1</v>
      </c>
      <c r="AGV61" s="1">
        <v>1</v>
      </c>
      <c r="AGW61" s="1">
        <v>1</v>
      </c>
      <c r="AGX61" s="1">
        <v>1</v>
      </c>
      <c r="AGY61" s="1">
        <v>1</v>
      </c>
      <c r="AGZ61" s="1">
        <v>1</v>
      </c>
      <c r="AHA61" s="1">
        <v>1</v>
      </c>
      <c r="AHB61" s="1">
        <v>1</v>
      </c>
      <c r="AHC61" s="1">
        <v>1</v>
      </c>
      <c r="AHD61" s="1">
        <v>1</v>
      </c>
      <c r="AHE61" s="1">
        <v>1</v>
      </c>
      <c r="AHF61" s="1">
        <v>1</v>
      </c>
      <c r="AHG61" s="1">
        <v>1</v>
      </c>
      <c r="AHH61" s="1">
        <v>1</v>
      </c>
      <c r="AHI61" s="1">
        <v>1</v>
      </c>
      <c r="AHJ61" s="1">
        <v>1</v>
      </c>
      <c r="AHK61" s="1">
        <v>1</v>
      </c>
      <c r="AHL61" s="1">
        <v>1</v>
      </c>
      <c r="AHM61" s="1">
        <v>1</v>
      </c>
      <c r="AHN61" s="1">
        <v>1</v>
      </c>
      <c r="AHO61" s="1">
        <v>1</v>
      </c>
      <c r="AHP61" s="1">
        <v>1</v>
      </c>
      <c r="AHQ61" s="1">
        <v>1</v>
      </c>
      <c r="AHR61" s="1">
        <v>1</v>
      </c>
      <c r="AHS61" s="1">
        <v>1</v>
      </c>
      <c r="AHT61" s="1">
        <v>1</v>
      </c>
      <c r="AHU61" s="1">
        <v>1</v>
      </c>
      <c r="AHV61" s="1">
        <v>1</v>
      </c>
      <c r="AHW61" s="1">
        <v>1</v>
      </c>
      <c r="AHX61" s="1">
        <v>1</v>
      </c>
      <c r="AHY61" s="1">
        <v>1</v>
      </c>
      <c r="AHZ61" s="1">
        <v>1</v>
      </c>
      <c r="AIA61" s="1">
        <v>1</v>
      </c>
      <c r="AIB61" s="1">
        <v>1</v>
      </c>
      <c r="AIC61" s="1">
        <v>1</v>
      </c>
      <c r="AID61" s="1">
        <v>1</v>
      </c>
      <c r="AIE61" s="1">
        <v>1</v>
      </c>
      <c r="AIF61" s="1">
        <v>1</v>
      </c>
      <c r="AIG61" s="1">
        <v>1</v>
      </c>
      <c r="AIH61" s="1">
        <v>1</v>
      </c>
      <c r="AII61" s="1">
        <v>1</v>
      </c>
      <c r="AIJ61" s="1">
        <v>1</v>
      </c>
      <c r="AIK61" s="1">
        <v>1</v>
      </c>
      <c r="AIL61" s="1">
        <v>1</v>
      </c>
      <c r="AIM61" s="1">
        <v>1</v>
      </c>
      <c r="AIN61" s="1">
        <v>1</v>
      </c>
      <c r="AIO61" s="1">
        <v>1</v>
      </c>
      <c r="AIP61" s="1">
        <v>1</v>
      </c>
      <c r="AIQ61" s="1">
        <v>1</v>
      </c>
      <c r="AIR61" s="1">
        <v>1</v>
      </c>
      <c r="AIS61" s="1">
        <v>1</v>
      </c>
      <c r="AIT61" s="1">
        <v>1</v>
      </c>
      <c r="AIU61" s="1">
        <v>1</v>
      </c>
      <c r="AIV61" s="1">
        <v>1</v>
      </c>
      <c r="AIW61" s="1">
        <v>1</v>
      </c>
      <c r="AIX61" s="1">
        <v>1</v>
      </c>
      <c r="AIY61" s="1">
        <v>1</v>
      </c>
      <c r="AIZ61" s="1">
        <v>1</v>
      </c>
      <c r="AJA61" s="1">
        <v>1</v>
      </c>
      <c r="AJB61" s="1">
        <v>1</v>
      </c>
      <c r="AJC61" s="1">
        <v>1</v>
      </c>
      <c r="AJD61" s="1">
        <v>1</v>
      </c>
      <c r="AJE61" s="1">
        <v>1</v>
      </c>
      <c r="AJF61" s="1">
        <v>1</v>
      </c>
      <c r="AJG61" s="1">
        <v>1</v>
      </c>
      <c r="AJH61" s="1">
        <v>1</v>
      </c>
      <c r="AJI61" s="1">
        <v>1</v>
      </c>
      <c r="AJJ61" s="1">
        <v>1</v>
      </c>
      <c r="AJK61" s="1">
        <v>1</v>
      </c>
      <c r="AJL61" s="1">
        <v>1</v>
      </c>
      <c r="AJM61" s="1">
        <v>1</v>
      </c>
      <c r="AJN61" s="1">
        <v>1</v>
      </c>
      <c r="AJO61" s="1">
        <v>1</v>
      </c>
      <c r="AJP61" s="1">
        <v>1</v>
      </c>
      <c r="AJQ61" s="1">
        <v>1</v>
      </c>
      <c r="AJR61" s="1">
        <v>1</v>
      </c>
      <c r="AJS61" s="1">
        <v>1</v>
      </c>
      <c r="AJT61" s="1">
        <v>1</v>
      </c>
      <c r="AJU61" s="1">
        <v>1</v>
      </c>
      <c r="AJV61" s="1">
        <v>1</v>
      </c>
      <c r="AJW61" s="1">
        <v>1</v>
      </c>
      <c r="AJX61" s="1">
        <v>1</v>
      </c>
      <c r="AJY61" s="1">
        <v>1</v>
      </c>
      <c r="AJZ61" s="1">
        <v>1</v>
      </c>
      <c r="AKA61" s="1">
        <v>1</v>
      </c>
      <c r="AKB61" s="1">
        <v>1</v>
      </c>
      <c r="AKC61" s="1">
        <v>1</v>
      </c>
      <c r="AKD61" s="1">
        <v>1</v>
      </c>
      <c r="AKE61" s="1">
        <v>1</v>
      </c>
      <c r="AKF61" s="1">
        <v>1</v>
      </c>
      <c r="AKG61" s="1">
        <v>1</v>
      </c>
      <c r="AKH61" s="1">
        <v>1</v>
      </c>
      <c r="AKI61" s="1">
        <v>1</v>
      </c>
      <c r="AKJ61" s="1">
        <v>1</v>
      </c>
      <c r="AKK61" s="1">
        <v>1</v>
      </c>
      <c r="AKL61" s="1">
        <v>1</v>
      </c>
      <c r="AKM61" s="1">
        <v>1</v>
      </c>
      <c r="AKN61" s="1">
        <v>1</v>
      </c>
      <c r="AKO61" s="1">
        <v>1</v>
      </c>
      <c r="AKP61" s="1">
        <v>1</v>
      </c>
      <c r="AKQ61" s="1">
        <v>1</v>
      </c>
      <c r="AKR61" s="1">
        <v>1</v>
      </c>
      <c r="AKS61" s="1">
        <v>1</v>
      </c>
      <c r="AKT61" s="1">
        <v>1</v>
      </c>
      <c r="AKU61" s="1">
        <v>1</v>
      </c>
      <c r="AKV61" s="1">
        <v>1</v>
      </c>
      <c r="AKW61" s="1">
        <v>1</v>
      </c>
      <c r="AKX61" s="1">
        <v>1</v>
      </c>
      <c r="AKY61" s="1">
        <v>1</v>
      </c>
      <c r="AKZ61" s="1">
        <v>1</v>
      </c>
      <c r="ALA61" s="1">
        <v>1</v>
      </c>
      <c r="ALB61" s="1">
        <v>1</v>
      </c>
      <c r="ALC61" s="1">
        <v>1</v>
      </c>
      <c r="ALD61" s="1">
        <v>1</v>
      </c>
      <c r="ALE61" s="1">
        <v>1</v>
      </c>
      <c r="ALF61" s="1">
        <v>1</v>
      </c>
      <c r="ALG61" s="1">
        <v>1</v>
      </c>
      <c r="ALH61" s="1">
        <v>1</v>
      </c>
      <c r="ALI61" s="1">
        <v>1</v>
      </c>
      <c r="ALJ61" s="1">
        <v>1</v>
      </c>
      <c r="ALK61" s="1">
        <v>1</v>
      </c>
      <c r="ALL61" s="1">
        <v>1</v>
      </c>
      <c r="ALM61" s="1">
        <v>1</v>
      </c>
      <c r="ALN61" s="1">
        <v>1</v>
      </c>
      <c r="ALO61" s="1">
        <v>1</v>
      </c>
      <c r="ALP61" s="1">
        <v>1</v>
      </c>
      <c r="ALQ61" s="1">
        <v>1</v>
      </c>
      <c r="ALR61" s="1">
        <v>1</v>
      </c>
      <c r="ALS61" s="1">
        <v>1</v>
      </c>
      <c r="ALT61" s="1">
        <v>1</v>
      </c>
      <c r="ALU61" s="1">
        <v>1</v>
      </c>
      <c r="ALV61" s="1">
        <v>1</v>
      </c>
      <c r="ALW61" s="1">
        <v>1</v>
      </c>
      <c r="ALX61" s="1">
        <v>1</v>
      </c>
      <c r="ALY61" s="1">
        <v>1</v>
      </c>
      <c r="ALZ61" s="1">
        <v>1</v>
      </c>
      <c r="AMA61" s="1">
        <v>1</v>
      </c>
      <c r="AMB61" s="1">
        <v>1</v>
      </c>
      <c r="AMC61" s="1">
        <v>1</v>
      </c>
      <c r="AMD61" s="1">
        <v>1</v>
      </c>
      <c r="AME61" s="1">
        <v>1</v>
      </c>
      <c r="AMF61" s="1">
        <v>1</v>
      </c>
      <c r="AMG61" s="1">
        <v>1</v>
      </c>
      <c r="AMH61" s="1">
        <v>1</v>
      </c>
      <c r="AMI61" s="1">
        <v>1</v>
      </c>
      <c r="AMJ61" s="1">
        <v>1</v>
      </c>
      <c r="AMK61" s="1">
        <v>1</v>
      </c>
      <c r="AML61" s="1">
        <v>1</v>
      </c>
      <c r="AMM61" s="1">
        <v>1</v>
      </c>
      <c r="AMN61" s="1">
        <v>1</v>
      </c>
      <c r="AMO61" s="1">
        <v>1</v>
      </c>
      <c r="AMP61" s="1">
        <v>1</v>
      </c>
      <c r="AMQ61" s="1">
        <v>1</v>
      </c>
      <c r="AMR61" s="1">
        <v>1</v>
      </c>
      <c r="AMS61" s="1">
        <v>1</v>
      </c>
      <c r="AMT61" s="1">
        <v>1</v>
      </c>
      <c r="AMU61" s="1">
        <v>1</v>
      </c>
      <c r="AMV61" s="1">
        <v>1</v>
      </c>
      <c r="AMW61" s="1">
        <v>1</v>
      </c>
      <c r="AMX61" s="1">
        <v>1</v>
      </c>
      <c r="AMY61" s="1">
        <v>1</v>
      </c>
      <c r="AMZ61" s="1">
        <v>1</v>
      </c>
      <c r="ANA61" s="1">
        <v>1</v>
      </c>
      <c r="ANB61" s="1">
        <v>1</v>
      </c>
      <c r="ANC61" s="1">
        <v>1</v>
      </c>
      <c r="AND61" s="1">
        <v>1</v>
      </c>
      <c r="ANE61" s="1">
        <v>1</v>
      </c>
      <c r="ANF61" s="1">
        <v>1</v>
      </c>
      <c r="ANG61" s="1">
        <v>1</v>
      </c>
      <c r="ANH61" s="1">
        <v>1</v>
      </c>
      <c r="ANI61" s="1">
        <v>1</v>
      </c>
      <c r="ANJ61" s="1">
        <v>1</v>
      </c>
      <c r="ANK61" s="1">
        <v>1</v>
      </c>
      <c r="ANL61" s="1">
        <v>1</v>
      </c>
      <c r="ANM61" s="1">
        <v>1</v>
      </c>
      <c r="ANN61" s="1">
        <v>1</v>
      </c>
      <c r="ANO61" s="1">
        <v>1</v>
      </c>
      <c r="ANP61" s="1">
        <v>1</v>
      </c>
      <c r="ANQ61" s="1">
        <v>1</v>
      </c>
      <c r="ANR61" s="1">
        <v>1</v>
      </c>
      <c r="ANS61" s="1">
        <v>1</v>
      </c>
      <c r="ANT61" s="1">
        <v>1</v>
      </c>
      <c r="ANU61" s="1">
        <v>1</v>
      </c>
      <c r="ANV61" s="1">
        <v>1</v>
      </c>
      <c r="ANW61" s="1">
        <v>1</v>
      </c>
      <c r="ANX61" s="1">
        <v>1</v>
      </c>
      <c r="ANY61" s="1">
        <v>1</v>
      </c>
      <c r="ANZ61" s="1">
        <v>1</v>
      </c>
      <c r="AOA61" s="1">
        <v>1</v>
      </c>
      <c r="AOB61" s="1">
        <v>1</v>
      </c>
      <c r="AOC61" s="1">
        <v>1</v>
      </c>
      <c r="AOD61" s="1">
        <v>1</v>
      </c>
      <c r="AOE61" s="1">
        <v>1</v>
      </c>
      <c r="AOF61" s="1">
        <v>1</v>
      </c>
      <c r="AOG61" s="1">
        <v>1</v>
      </c>
      <c r="AOH61" s="1">
        <v>1</v>
      </c>
      <c r="AOI61" s="1">
        <v>1</v>
      </c>
      <c r="AOJ61" s="1">
        <v>1</v>
      </c>
      <c r="AOK61" s="1">
        <v>1</v>
      </c>
      <c r="AOL61" s="1">
        <v>1</v>
      </c>
      <c r="AOM61" s="1">
        <v>1</v>
      </c>
      <c r="AON61" s="1">
        <v>1</v>
      </c>
      <c r="AOO61" s="1">
        <v>1</v>
      </c>
      <c r="AOP61" s="1">
        <v>1</v>
      </c>
      <c r="AOQ61" s="1">
        <v>1</v>
      </c>
      <c r="AOR61" s="1">
        <v>1</v>
      </c>
      <c r="AOS61" s="1">
        <v>1</v>
      </c>
      <c r="AOT61" s="1">
        <v>1</v>
      </c>
      <c r="AOU61" s="1">
        <v>1</v>
      </c>
      <c r="AOV61" s="1">
        <v>1</v>
      </c>
      <c r="AOW61" s="1">
        <v>1</v>
      </c>
      <c r="AOX61" s="1">
        <v>1</v>
      </c>
      <c r="AOY61" s="1">
        <v>1</v>
      </c>
      <c r="AOZ61" s="1">
        <v>1</v>
      </c>
      <c r="APA61" s="1">
        <v>1</v>
      </c>
      <c r="APB61" s="1">
        <v>1</v>
      </c>
      <c r="APC61" s="1">
        <v>1</v>
      </c>
      <c r="APD61" s="1">
        <v>1</v>
      </c>
      <c r="APE61" s="1">
        <v>1</v>
      </c>
      <c r="APF61" s="1">
        <v>1</v>
      </c>
      <c r="APG61" s="1">
        <v>1</v>
      </c>
      <c r="APH61" s="1">
        <v>1</v>
      </c>
      <c r="API61" s="1">
        <v>1</v>
      </c>
      <c r="APJ61" s="1">
        <v>1</v>
      </c>
      <c r="APK61" s="1">
        <v>1</v>
      </c>
      <c r="APL61" s="1">
        <v>1</v>
      </c>
      <c r="APM61" s="1">
        <v>1</v>
      </c>
      <c r="APN61" s="1">
        <v>1</v>
      </c>
      <c r="APO61" s="1">
        <v>1</v>
      </c>
      <c r="APP61" s="1">
        <v>1</v>
      </c>
      <c r="APQ61" s="1">
        <v>1</v>
      </c>
      <c r="APR61" s="1">
        <v>1</v>
      </c>
      <c r="APS61" s="1">
        <v>1</v>
      </c>
      <c r="APT61" s="1">
        <v>1</v>
      </c>
      <c r="APU61" s="1">
        <v>1</v>
      </c>
      <c r="APV61" s="1">
        <v>1</v>
      </c>
      <c r="APW61" s="1">
        <v>1</v>
      </c>
      <c r="APX61" s="1">
        <v>1</v>
      </c>
      <c r="APY61" s="1">
        <v>1</v>
      </c>
      <c r="APZ61" s="1">
        <v>1</v>
      </c>
      <c r="AQA61" s="1">
        <v>1</v>
      </c>
      <c r="AQB61" s="1">
        <v>1</v>
      </c>
      <c r="AQC61" s="1">
        <v>1</v>
      </c>
      <c r="AQD61" s="1">
        <v>1</v>
      </c>
      <c r="AQE61" s="1">
        <v>1</v>
      </c>
      <c r="AQF61" s="1">
        <v>1</v>
      </c>
      <c r="AQG61" s="1">
        <v>1</v>
      </c>
      <c r="AQH61" s="1">
        <v>1</v>
      </c>
      <c r="AQI61" s="1">
        <v>1</v>
      </c>
      <c r="AQJ61" s="1">
        <v>1</v>
      </c>
      <c r="AQK61" s="1">
        <v>1</v>
      </c>
      <c r="AQL61" s="1">
        <v>1</v>
      </c>
      <c r="AQM61" s="1">
        <v>1</v>
      </c>
      <c r="AQN61" s="1">
        <v>1</v>
      </c>
      <c r="AQO61" s="1">
        <v>1</v>
      </c>
      <c r="AQP61" s="1">
        <v>1</v>
      </c>
      <c r="AQQ61" s="1">
        <v>1</v>
      </c>
      <c r="AQR61" s="1">
        <v>1</v>
      </c>
      <c r="AQS61" s="1">
        <v>1</v>
      </c>
      <c r="AQT61" s="1">
        <v>1</v>
      </c>
      <c r="AQU61" s="1">
        <v>1</v>
      </c>
      <c r="AQV61" s="1">
        <v>1</v>
      </c>
      <c r="AQW61" s="1">
        <v>1</v>
      </c>
      <c r="AQX61" s="1">
        <v>1</v>
      </c>
      <c r="AQY61" s="1">
        <v>1</v>
      </c>
      <c r="AQZ61" s="1">
        <v>1</v>
      </c>
      <c r="ARA61" s="1">
        <v>1</v>
      </c>
      <c r="ARB61" s="1">
        <v>1</v>
      </c>
      <c r="ARC61" s="1">
        <v>1</v>
      </c>
      <c r="ARD61" s="1">
        <v>1</v>
      </c>
      <c r="ARE61" s="1">
        <v>1</v>
      </c>
      <c r="ARF61" s="1">
        <v>1</v>
      </c>
      <c r="ARG61" s="1">
        <v>1</v>
      </c>
      <c r="ARH61" s="1">
        <v>1</v>
      </c>
      <c r="ARI61" s="1">
        <v>1</v>
      </c>
      <c r="ARJ61" s="1">
        <v>1</v>
      </c>
      <c r="ARK61" s="1">
        <v>1</v>
      </c>
      <c r="ARL61" s="1">
        <v>1</v>
      </c>
      <c r="ARM61" s="1">
        <v>1</v>
      </c>
      <c r="ARN61" s="1">
        <v>1</v>
      </c>
      <c r="ARO61" s="1">
        <v>1</v>
      </c>
      <c r="ARP61" s="1">
        <v>1</v>
      </c>
      <c r="ARQ61" s="1">
        <v>1</v>
      </c>
      <c r="ARR61" s="1">
        <v>1</v>
      </c>
      <c r="ARS61" s="1">
        <v>1</v>
      </c>
      <c r="ART61" s="1">
        <v>1</v>
      </c>
      <c r="ARU61" s="1">
        <v>1</v>
      </c>
      <c r="ARV61" s="1">
        <v>1</v>
      </c>
      <c r="ARW61" s="1">
        <v>1</v>
      </c>
      <c r="ARX61" s="1">
        <v>1</v>
      </c>
      <c r="ARY61" s="1">
        <v>1</v>
      </c>
      <c r="ARZ61" s="1">
        <v>1</v>
      </c>
      <c r="ASA61" s="1">
        <v>1</v>
      </c>
      <c r="ASB61" s="1">
        <v>1</v>
      </c>
      <c r="ASC61" s="1">
        <v>1</v>
      </c>
      <c r="ASD61" s="1">
        <v>1</v>
      </c>
      <c r="ASE61" s="1">
        <v>1</v>
      </c>
      <c r="ASF61" s="1">
        <v>1</v>
      </c>
      <c r="ASG61" s="1">
        <v>1</v>
      </c>
      <c r="ASH61" s="1">
        <v>1</v>
      </c>
      <c r="ASI61" s="1">
        <v>1</v>
      </c>
      <c r="ASJ61" s="1">
        <v>1</v>
      </c>
      <c r="ASK61" s="1">
        <v>1</v>
      </c>
      <c r="ASL61" s="1">
        <v>1</v>
      </c>
      <c r="ASM61" s="1">
        <v>1</v>
      </c>
      <c r="ASN61" s="1">
        <v>1</v>
      </c>
      <c r="ASO61" s="1">
        <v>1</v>
      </c>
      <c r="ASP61" s="1">
        <v>1</v>
      </c>
      <c r="ASQ61" s="1">
        <v>1</v>
      </c>
      <c r="ASR61" s="1">
        <v>1</v>
      </c>
      <c r="ASS61" s="1">
        <v>1</v>
      </c>
      <c r="AST61" s="1">
        <v>1</v>
      </c>
      <c r="ASU61" s="1">
        <v>1</v>
      </c>
      <c r="ASV61" s="1">
        <v>1</v>
      </c>
      <c r="ASW61" s="1">
        <v>1</v>
      </c>
      <c r="ASX61" s="1">
        <v>1</v>
      </c>
      <c r="ASY61" s="1">
        <v>1</v>
      </c>
      <c r="ASZ61" s="1">
        <v>1</v>
      </c>
      <c r="ATA61" s="1">
        <v>1</v>
      </c>
      <c r="ATB61" s="1">
        <v>1</v>
      </c>
      <c r="ATC61" s="1">
        <v>1</v>
      </c>
      <c r="ATD61" s="1">
        <v>1</v>
      </c>
      <c r="ATE61" s="1">
        <v>1</v>
      </c>
      <c r="ATF61" s="1">
        <v>1</v>
      </c>
      <c r="ATG61" s="1">
        <v>1</v>
      </c>
      <c r="ATH61" s="1">
        <v>1</v>
      </c>
      <c r="ATI61" s="1">
        <v>1</v>
      </c>
      <c r="ATJ61" s="1">
        <v>1</v>
      </c>
      <c r="ATK61" s="1">
        <v>1</v>
      </c>
      <c r="ATL61" s="1">
        <v>1</v>
      </c>
      <c r="ATM61" s="1">
        <v>1</v>
      </c>
      <c r="ATN61" s="1">
        <v>1</v>
      </c>
      <c r="ATO61" s="1">
        <v>1</v>
      </c>
      <c r="ATP61" s="1">
        <v>1</v>
      </c>
      <c r="ATQ61" s="1">
        <v>1</v>
      </c>
      <c r="ATR61" s="1">
        <v>1</v>
      </c>
      <c r="ATS61" s="1">
        <v>1</v>
      </c>
      <c r="ATT61" s="1">
        <v>1</v>
      </c>
      <c r="ATU61" s="1">
        <v>1</v>
      </c>
      <c r="ATV61" s="1">
        <v>1</v>
      </c>
      <c r="ATW61" s="1">
        <v>1</v>
      </c>
      <c r="ATX61" s="1">
        <v>1</v>
      </c>
      <c r="ATY61" s="1">
        <v>1</v>
      </c>
      <c r="ATZ61" s="1">
        <v>1</v>
      </c>
      <c r="AUA61" s="1">
        <v>1</v>
      </c>
      <c r="AUB61" s="1">
        <v>1</v>
      </c>
      <c r="AUC61" s="1">
        <v>1</v>
      </c>
      <c r="AUD61" s="1">
        <v>1</v>
      </c>
      <c r="AUE61" s="1">
        <v>1</v>
      </c>
      <c r="AUF61" s="1">
        <v>1</v>
      </c>
      <c r="AUG61" s="1">
        <v>1</v>
      </c>
      <c r="AUH61" s="1">
        <v>1</v>
      </c>
      <c r="AUI61" s="1">
        <v>1</v>
      </c>
      <c r="AUJ61" s="1">
        <v>1</v>
      </c>
      <c r="AUK61" s="1">
        <v>1</v>
      </c>
      <c r="AUL61" s="1">
        <v>1</v>
      </c>
      <c r="AUM61" s="1">
        <v>1</v>
      </c>
      <c r="AUN61" s="1">
        <v>1</v>
      </c>
      <c r="AUO61" s="1">
        <v>1</v>
      </c>
      <c r="AUP61" s="1">
        <v>1</v>
      </c>
      <c r="AUQ61" s="1">
        <v>1</v>
      </c>
      <c r="AUR61" s="1">
        <v>1</v>
      </c>
      <c r="AUS61" s="1">
        <v>1</v>
      </c>
      <c r="AUT61" s="1">
        <v>1</v>
      </c>
      <c r="AUU61" s="1">
        <v>1</v>
      </c>
      <c r="AUV61" s="1">
        <v>1</v>
      </c>
      <c r="AUW61" s="1">
        <v>1</v>
      </c>
      <c r="AUX61" s="1">
        <v>1</v>
      </c>
      <c r="AUY61" s="1">
        <v>1</v>
      </c>
      <c r="AUZ61" s="1">
        <v>1</v>
      </c>
      <c r="AVA61" s="1">
        <v>1</v>
      </c>
      <c r="AVB61" s="1">
        <v>1</v>
      </c>
      <c r="AVC61" s="1">
        <v>1</v>
      </c>
      <c r="AVD61" s="1">
        <v>1</v>
      </c>
      <c r="AVE61" s="1">
        <v>1</v>
      </c>
      <c r="AVF61" s="1">
        <v>1</v>
      </c>
      <c r="AVG61" s="1">
        <v>1</v>
      </c>
      <c r="AVH61" s="1">
        <v>1</v>
      </c>
      <c r="AVI61" s="1">
        <v>1</v>
      </c>
      <c r="AVJ61" s="1">
        <v>1</v>
      </c>
      <c r="AVK61" s="1">
        <v>1</v>
      </c>
      <c r="AVL61" s="1">
        <v>1</v>
      </c>
      <c r="AVM61" s="1">
        <v>1</v>
      </c>
      <c r="AVN61" s="1">
        <v>1</v>
      </c>
      <c r="AVO61" s="1">
        <v>1</v>
      </c>
      <c r="AVP61" s="1">
        <v>1</v>
      </c>
      <c r="AVQ61" s="1">
        <v>1</v>
      </c>
      <c r="AVR61" s="1">
        <v>1</v>
      </c>
      <c r="AVS61" s="1">
        <v>1</v>
      </c>
      <c r="AVT61" s="1">
        <v>1</v>
      </c>
      <c r="AVU61" s="1">
        <v>1</v>
      </c>
      <c r="AVV61" s="1">
        <v>1</v>
      </c>
      <c r="AVW61" s="1">
        <v>1</v>
      </c>
      <c r="AVX61" s="1">
        <v>1</v>
      </c>
      <c r="AVY61" s="1">
        <v>1</v>
      </c>
      <c r="AVZ61" s="1">
        <v>1</v>
      </c>
      <c r="AWA61" s="1">
        <v>1</v>
      </c>
      <c r="AWB61" s="1">
        <v>1</v>
      </c>
      <c r="AWC61" s="1">
        <v>1</v>
      </c>
      <c r="AWD61" s="1">
        <v>1</v>
      </c>
      <c r="AWE61" s="1">
        <v>1</v>
      </c>
      <c r="AWF61" s="1">
        <v>1</v>
      </c>
      <c r="AWG61" s="1">
        <v>1</v>
      </c>
      <c r="AWH61" s="1">
        <v>1</v>
      </c>
      <c r="AWI61" s="1">
        <v>1</v>
      </c>
      <c r="AWJ61" s="1">
        <v>1</v>
      </c>
      <c r="AWK61" s="1">
        <v>1</v>
      </c>
      <c r="AWL61" s="1">
        <v>1</v>
      </c>
      <c r="AWM61" s="1">
        <v>1</v>
      </c>
      <c r="AWN61" s="1">
        <v>1</v>
      </c>
      <c r="AWO61" s="1">
        <v>1</v>
      </c>
      <c r="AWP61" s="1">
        <v>1</v>
      </c>
      <c r="AWQ61" s="1">
        <v>1</v>
      </c>
      <c r="AWR61" s="1">
        <v>1</v>
      </c>
      <c r="AWS61" s="1">
        <v>1</v>
      </c>
      <c r="AWT61" s="1">
        <v>1</v>
      </c>
      <c r="AWU61" s="1">
        <v>1</v>
      </c>
      <c r="AWV61" s="1">
        <v>1</v>
      </c>
      <c r="AWW61" s="1">
        <v>1</v>
      </c>
      <c r="AWX61" s="1">
        <v>1</v>
      </c>
      <c r="AWY61" s="1">
        <v>1</v>
      </c>
      <c r="AWZ61" s="1">
        <v>1</v>
      </c>
      <c r="AXA61" s="1">
        <v>1</v>
      </c>
      <c r="AXB61" s="1">
        <v>1</v>
      </c>
      <c r="AXC61" s="1">
        <v>1</v>
      </c>
      <c r="AXD61" s="1">
        <v>1</v>
      </c>
      <c r="AXE61" s="1">
        <v>1</v>
      </c>
      <c r="AXF61" s="1">
        <v>1</v>
      </c>
      <c r="AXG61" s="1">
        <v>1</v>
      </c>
      <c r="AXH61" s="1">
        <v>1</v>
      </c>
      <c r="AXI61" s="1">
        <v>1</v>
      </c>
      <c r="AXJ61" s="1">
        <v>1</v>
      </c>
      <c r="AXK61" s="1">
        <v>1</v>
      </c>
      <c r="AXL61" s="1">
        <v>1</v>
      </c>
      <c r="AXM61" s="1">
        <v>1</v>
      </c>
      <c r="AXN61" s="1">
        <v>1</v>
      </c>
      <c r="AXO61" s="1">
        <v>1</v>
      </c>
      <c r="AXP61" s="1">
        <v>1</v>
      </c>
      <c r="AXQ61" s="1">
        <v>1</v>
      </c>
      <c r="AXR61" s="1">
        <v>1</v>
      </c>
      <c r="AXS61" s="1">
        <v>1</v>
      </c>
      <c r="AXT61" s="1">
        <v>1</v>
      </c>
      <c r="AXU61" s="1">
        <v>1</v>
      </c>
      <c r="AXV61" s="1">
        <v>1</v>
      </c>
      <c r="AXW61" s="1">
        <v>1</v>
      </c>
      <c r="AXX61" s="1">
        <v>1</v>
      </c>
      <c r="AXY61" s="1">
        <v>1</v>
      </c>
      <c r="AXZ61" s="1">
        <v>1</v>
      </c>
      <c r="AYA61" s="1">
        <v>1</v>
      </c>
      <c r="AYB61" s="1">
        <v>1</v>
      </c>
      <c r="AYC61" s="1">
        <v>1</v>
      </c>
      <c r="AYD61" s="1">
        <v>1</v>
      </c>
      <c r="AYE61" s="1">
        <v>1</v>
      </c>
      <c r="AYF61" s="1">
        <v>1</v>
      </c>
      <c r="AYG61" s="1">
        <v>1</v>
      </c>
      <c r="AYH61" s="1">
        <v>1</v>
      </c>
      <c r="AYI61" s="1">
        <v>1</v>
      </c>
      <c r="AYJ61" s="1">
        <v>1</v>
      </c>
      <c r="AYK61" s="1">
        <v>1</v>
      </c>
      <c r="AYL61" s="1">
        <v>1</v>
      </c>
      <c r="AYM61" s="1">
        <v>1</v>
      </c>
      <c r="AYN61" s="1">
        <v>1</v>
      </c>
      <c r="AYO61" s="1">
        <v>1</v>
      </c>
      <c r="AYP61" s="1">
        <v>1</v>
      </c>
      <c r="AYQ61" s="1">
        <v>1</v>
      </c>
      <c r="AYR61" s="1">
        <v>1</v>
      </c>
      <c r="AYS61" s="1">
        <v>1</v>
      </c>
      <c r="AYT61" s="1">
        <v>1</v>
      </c>
      <c r="AYU61" s="1">
        <v>1</v>
      </c>
      <c r="AYV61" s="1">
        <v>1</v>
      </c>
      <c r="AYW61" s="1">
        <v>1</v>
      </c>
      <c r="AYX61" s="1">
        <v>1</v>
      </c>
      <c r="AYY61" s="1">
        <v>1</v>
      </c>
      <c r="AYZ61" s="1">
        <v>1</v>
      </c>
      <c r="AZA61" s="1">
        <v>1</v>
      </c>
      <c r="AZB61" s="1">
        <v>1</v>
      </c>
      <c r="AZC61" s="1">
        <v>1</v>
      </c>
      <c r="AZD61" s="1">
        <v>1</v>
      </c>
      <c r="AZE61" s="1">
        <v>1</v>
      </c>
      <c r="AZF61" s="1">
        <v>1</v>
      </c>
      <c r="AZG61" s="1">
        <v>1</v>
      </c>
      <c r="AZH61" s="1">
        <v>1</v>
      </c>
      <c r="AZI61" s="1">
        <v>1</v>
      </c>
      <c r="AZJ61" s="1">
        <v>1</v>
      </c>
      <c r="AZK61" s="1">
        <v>1</v>
      </c>
      <c r="AZL61" s="1">
        <v>1</v>
      </c>
      <c r="AZM61" s="1">
        <v>1</v>
      </c>
      <c r="AZN61" s="1">
        <v>1</v>
      </c>
      <c r="AZO61" s="1">
        <v>1</v>
      </c>
      <c r="AZP61" s="1">
        <v>1</v>
      </c>
      <c r="AZQ61" s="1">
        <v>1</v>
      </c>
      <c r="AZR61" s="1">
        <v>1</v>
      </c>
      <c r="AZS61" s="1">
        <v>1</v>
      </c>
      <c r="AZT61" s="1">
        <v>1</v>
      </c>
      <c r="AZU61" s="1">
        <v>1</v>
      </c>
      <c r="AZV61" s="1">
        <v>1</v>
      </c>
      <c r="AZW61" s="1">
        <v>1</v>
      </c>
      <c r="AZX61" s="1">
        <v>1</v>
      </c>
      <c r="AZY61" s="1">
        <v>1</v>
      </c>
      <c r="AZZ61" s="1">
        <v>1</v>
      </c>
      <c r="BAA61" s="1">
        <v>1</v>
      </c>
      <c r="BAB61" s="1">
        <v>1</v>
      </c>
      <c r="BAC61" s="1">
        <v>1</v>
      </c>
      <c r="BAD61" s="1">
        <v>1</v>
      </c>
      <c r="BAE61" s="1">
        <v>1</v>
      </c>
      <c r="BAF61" s="1">
        <v>1</v>
      </c>
      <c r="BAG61" s="1">
        <v>1</v>
      </c>
      <c r="BAH61" s="1">
        <v>1</v>
      </c>
      <c r="BAI61" s="1">
        <v>1</v>
      </c>
      <c r="BAJ61" s="1">
        <v>1</v>
      </c>
      <c r="BAK61" s="1">
        <v>1</v>
      </c>
      <c r="BAL61" s="1">
        <v>1</v>
      </c>
      <c r="BAM61" s="1">
        <v>1</v>
      </c>
      <c r="BAN61" s="1">
        <v>1</v>
      </c>
      <c r="BAO61" s="1">
        <v>1</v>
      </c>
      <c r="BAP61" s="1">
        <v>1</v>
      </c>
      <c r="BAQ61" s="1">
        <v>1</v>
      </c>
      <c r="BAR61" s="1">
        <v>1</v>
      </c>
      <c r="BAS61" s="1">
        <v>1</v>
      </c>
      <c r="BAT61" s="1">
        <v>1</v>
      </c>
      <c r="BAU61" s="1">
        <v>1</v>
      </c>
      <c r="BAV61" s="1">
        <v>1</v>
      </c>
      <c r="BAW61" s="1">
        <v>1</v>
      </c>
      <c r="BAX61" s="1">
        <v>1</v>
      </c>
      <c r="BAY61" s="1">
        <v>1</v>
      </c>
      <c r="BAZ61" s="1">
        <v>1</v>
      </c>
      <c r="BBA61" s="1">
        <v>1</v>
      </c>
      <c r="BBB61" s="1">
        <v>1</v>
      </c>
      <c r="BBC61" s="1">
        <v>1</v>
      </c>
      <c r="BBD61" s="1">
        <v>1</v>
      </c>
      <c r="BBE61" s="1">
        <v>1</v>
      </c>
      <c r="BBF61" s="1">
        <v>1</v>
      </c>
      <c r="BBG61" s="1">
        <v>1</v>
      </c>
      <c r="BBH61" s="1">
        <v>1</v>
      </c>
      <c r="BBI61" s="1">
        <v>1</v>
      </c>
      <c r="BBJ61" s="1">
        <v>1</v>
      </c>
      <c r="BBK61" s="1">
        <v>1</v>
      </c>
      <c r="BBL61" s="1">
        <v>1</v>
      </c>
      <c r="BBM61" s="1">
        <v>1</v>
      </c>
      <c r="BBN61" s="1">
        <v>1</v>
      </c>
      <c r="BBO61" s="1">
        <v>1</v>
      </c>
      <c r="BBP61" s="1">
        <v>1</v>
      </c>
      <c r="BBQ61" s="1">
        <v>1</v>
      </c>
      <c r="BBR61" s="1">
        <v>1</v>
      </c>
      <c r="BBS61" s="1">
        <v>1</v>
      </c>
      <c r="BBT61" s="1">
        <v>1</v>
      </c>
      <c r="BBU61" s="1">
        <v>1</v>
      </c>
      <c r="BBV61" s="1">
        <v>1</v>
      </c>
      <c r="BBW61" s="1">
        <v>1</v>
      </c>
      <c r="BBX61" s="1">
        <v>1</v>
      </c>
      <c r="BBY61" s="1">
        <v>1</v>
      </c>
      <c r="BBZ61" s="1">
        <v>1</v>
      </c>
      <c r="BCA61" s="1">
        <v>1</v>
      </c>
      <c r="BCB61" s="1">
        <v>1</v>
      </c>
      <c r="BCC61" s="1">
        <v>1</v>
      </c>
      <c r="BCD61" s="1">
        <v>1</v>
      </c>
      <c r="BCE61" s="1">
        <v>1</v>
      </c>
      <c r="BCF61" s="1">
        <v>1</v>
      </c>
      <c r="BCG61" s="1">
        <v>1</v>
      </c>
      <c r="BCH61" s="1">
        <v>1</v>
      </c>
      <c r="BCI61" s="1">
        <v>1</v>
      </c>
      <c r="BCJ61" s="1">
        <v>1</v>
      </c>
      <c r="BCK61" s="1">
        <v>1</v>
      </c>
      <c r="BCL61" s="1">
        <v>1</v>
      </c>
      <c r="BCM61" s="1">
        <v>1</v>
      </c>
      <c r="BCN61" s="1">
        <v>1</v>
      </c>
      <c r="BCO61" s="1">
        <v>1</v>
      </c>
      <c r="BCP61" s="1">
        <v>1</v>
      </c>
      <c r="BCQ61" s="1">
        <v>1</v>
      </c>
      <c r="BCR61" s="1">
        <v>1</v>
      </c>
      <c r="BCS61" s="1">
        <v>1</v>
      </c>
      <c r="BCT61" s="1">
        <v>1</v>
      </c>
      <c r="BCU61" s="1">
        <v>1</v>
      </c>
      <c r="BCV61" s="1">
        <v>1</v>
      </c>
      <c r="BCW61" s="1">
        <v>1</v>
      </c>
      <c r="BCX61" s="1">
        <v>1</v>
      </c>
      <c r="BCY61" s="1">
        <v>1</v>
      </c>
      <c r="BCZ61" s="1">
        <v>1</v>
      </c>
      <c r="BDA61" s="1">
        <v>1</v>
      </c>
      <c r="BDB61" s="1">
        <v>1</v>
      </c>
      <c r="BDC61" s="1">
        <v>1</v>
      </c>
      <c r="BDD61" s="1">
        <v>1</v>
      </c>
      <c r="BDE61" s="1">
        <v>1</v>
      </c>
      <c r="BDF61" s="1">
        <v>1</v>
      </c>
      <c r="BDG61" s="1">
        <v>1</v>
      </c>
      <c r="BDH61" s="1">
        <v>1</v>
      </c>
      <c r="BDI61" s="1">
        <v>1</v>
      </c>
      <c r="BDJ61" s="1">
        <v>1</v>
      </c>
      <c r="BDK61" s="1">
        <v>1</v>
      </c>
      <c r="BDL61" s="1">
        <v>1</v>
      </c>
      <c r="BDM61" s="1">
        <v>1</v>
      </c>
      <c r="BDN61" s="1">
        <v>1</v>
      </c>
      <c r="BDO61" s="1">
        <v>1</v>
      </c>
      <c r="BDP61" s="1">
        <v>1</v>
      </c>
      <c r="BDQ61" s="1">
        <v>1</v>
      </c>
      <c r="BDR61" s="1">
        <v>1</v>
      </c>
      <c r="BDS61" s="1">
        <v>1</v>
      </c>
      <c r="BDT61" s="1">
        <v>1</v>
      </c>
      <c r="BDU61" s="1">
        <v>1</v>
      </c>
      <c r="BDV61" s="1">
        <v>1</v>
      </c>
      <c r="BDW61" s="1">
        <v>1</v>
      </c>
      <c r="BDX61" s="1">
        <v>1</v>
      </c>
      <c r="BDY61" s="1">
        <v>1</v>
      </c>
      <c r="BDZ61" s="1">
        <v>1</v>
      </c>
      <c r="BEA61" s="1">
        <v>1</v>
      </c>
      <c r="BEB61" s="1">
        <v>1</v>
      </c>
      <c r="BEC61" s="1">
        <v>1</v>
      </c>
      <c r="BED61" s="1">
        <v>1</v>
      </c>
      <c r="BEE61" s="1">
        <v>1</v>
      </c>
      <c r="BEF61" s="1">
        <v>1</v>
      </c>
      <c r="BEG61" s="1">
        <v>1</v>
      </c>
      <c r="BEH61" s="1">
        <v>1</v>
      </c>
      <c r="BEI61" s="1">
        <v>1</v>
      </c>
      <c r="BEJ61" s="1">
        <v>1</v>
      </c>
      <c r="BEK61" s="1">
        <v>1</v>
      </c>
      <c r="BEL61" s="1">
        <v>1</v>
      </c>
      <c r="BEM61" s="1">
        <v>1</v>
      </c>
      <c r="BEN61" s="1">
        <v>1</v>
      </c>
      <c r="BEO61" s="1">
        <v>1</v>
      </c>
      <c r="BEP61" s="1">
        <v>1</v>
      </c>
      <c r="BEQ61" s="1">
        <v>1</v>
      </c>
      <c r="BER61" s="1">
        <v>1</v>
      </c>
      <c r="BES61" s="1">
        <v>1</v>
      </c>
      <c r="BET61" s="1">
        <v>1</v>
      </c>
      <c r="BEU61" s="1">
        <v>1</v>
      </c>
      <c r="BEV61" s="1">
        <v>1</v>
      </c>
      <c r="BEW61" s="1">
        <v>1</v>
      </c>
      <c r="BEX61" s="1">
        <v>1</v>
      </c>
      <c r="BEY61" s="1">
        <v>1</v>
      </c>
      <c r="BEZ61" s="1">
        <v>1</v>
      </c>
      <c r="BFA61" s="1">
        <v>1</v>
      </c>
      <c r="BFB61" s="1">
        <v>1</v>
      </c>
      <c r="BFC61" s="1">
        <v>1</v>
      </c>
      <c r="BFD61" s="1">
        <v>1</v>
      </c>
      <c r="BFE61" s="1">
        <v>1</v>
      </c>
      <c r="BFF61" s="1">
        <v>1</v>
      </c>
      <c r="BFG61" s="1">
        <v>1</v>
      </c>
      <c r="BFH61" s="1">
        <v>1</v>
      </c>
      <c r="BFI61" s="1">
        <v>1</v>
      </c>
      <c r="BFJ61" s="1">
        <v>1</v>
      </c>
      <c r="BFK61" s="1">
        <v>1</v>
      </c>
      <c r="BFL61" s="1">
        <v>1</v>
      </c>
      <c r="BFM61" s="1">
        <v>1</v>
      </c>
      <c r="BFN61" s="1">
        <v>1</v>
      </c>
      <c r="BFO61" s="1">
        <v>1</v>
      </c>
      <c r="BFP61" s="1">
        <v>1</v>
      </c>
      <c r="BFQ61" s="1">
        <v>1</v>
      </c>
      <c r="BFR61" s="1">
        <v>1</v>
      </c>
      <c r="BFS61" s="1">
        <v>1</v>
      </c>
      <c r="BFT61" s="1">
        <v>1</v>
      </c>
      <c r="BFU61" s="1">
        <v>1</v>
      </c>
      <c r="BFV61" s="1">
        <v>1</v>
      </c>
      <c r="BFW61" s="1">
        <v>1</v>
      </c>
      <c r="BFX61" s="1">
        <v>1</v>
      </c>
      <c r="BFY61" s="1">
        <v>1</v>
      </c>
      <c r="BFZ61" s="1">
        <v>1</v>
      </c>
      <c r="BGA61" s="1">
        <v>1</v>
      </c>
      <c r="BGB61" s="1">
        <v>1</v>
      </c>
      <c r="BGC61" s="1">
        <v>1</v>
      </c>
      <c r="BGD61" s="1">
        <v>1</v>
      </c>
      <c r="BGE61" s="1">
        <v>1</v>
      </c>
      <c r="BGF61" s="1">
        <v>1</v>
      </c>
      <c r="BGG61" s="1">
        <v>1</v>
      </c>
      <c r="BGH61" s="1">
        <v>1</v>
      </c>
      <c r="BGI61" s="1">
        <v>1</v>
      </c>
      <c r="BGJ61" s="1">
        <v>1</v>
      </c>
      <c r="BGK61" s="1">
        <v>1</v>
      </c>
      <c r="BGL61" s="1">
        <v>1</v>
      </c>
      <c r="BGM61" s="1">
        <v>1</v>
      </c>
      <c r="BGN61" s="1">
        <v>1</v>
      </c>
      <c r="BGO61" s="1">
        <v>1</v>
      </c>
      <c r="BGP61" s="1">
        <v>1</v>
      </c>
      <c r="BGQ61" s="1">
        <v>1</v>
      </c>
      <c r="BGR61" s="1">
        <v>1</v>
      </c>
      <c r="BGS61" s="1">
        <v>1</v>
      </c>
      <c r="BGT61" s="1">
        <v>1</v>
      </c>
      <c r="BGU61" s="1">
        <v>1</v>
      </c>
      <c r="BGV61" s="1">
        <v>1</v>
      </c>
      <c r="BGW61" s="1">
        <v>1</v>
      </c>
      <c r="BGX61" s="1">
        <v>1</v>
      </c>
      <c r="BGY61" s="1">
        <v>1</v>
      </c>
      <c r="BGZ61" s="1">
        <v>1</v>
      </c>
      <c r="BHA61" s="1">
        <v>1</v>
      </c>
      <c r="BHB61" s="1">
        <v>1</v>
      </c>
      <c r="BHC61" s="1">
        <v>1</v>
      </c>
      <c r="BHD61" s="1">
        <v>1</v>
      </c>
      <c r="BHE61" s="1">
        <v>1</v>
      </c>
      <c r="BHF61" s="1">
        <v>1</v>
      </c>
      <c r="BHG61" s="1">
        <v>1</v>
      </c>
      <c r="BHH61" s="1">
        <v>1</v>
      </c>
      <c r="BHI61" s="1">
        <v>1</v>
      </c>
      <c r="BHJ61" s="1">
        <v>1</v>
      </c>
      <c r="BHK61" s="1">
        <v>1</v>
      </c>
      <c r="BHL61" s="1">
        <v>1</v>
      </c>
      <c r="BHM61" s="1">
        <v>1</v>
      </c>
      <c r="BHN61" s="1">
        <v>1</v>
      </c>
      <c r="BHO61" s="1">
        <v>1</v>
      </c>
      <c r="BHP61" s="1">
        <v>1</v>
      </c>
      <c r="BHQ61" s="1">
        <v>1</v>
      </c>
      <c r="BHR61" s="1">
        <v>1</v>
      </c>
      <c r="BHS61" s="1">
        <v>1</v>
      </c>
      <c r="BHT61" s="1">
        <v>1</v>
      </c>
      <c r="BHU61" s="1">
        <v>1</v>
      </c>
      <c r="BHV61" s="1">
        <v>1</v>
      </c>
      <c r="BHW61" s="1">
        <v>1</v>
      </c>
      <c r="BHX61" s="1">
        <v>1</v>
      </c>
      <c r="BHY61" s="1">
        <v>1</v>
      </c>
      <c r="BHZ61" s="1">
        <v>1</v>
      </c>
      <c r="BIA61" s="1">
        <v>1</v>
      </c>
      <c r="BIB61" s="1">
        <v>1</v>
      </c>
      <c r="BIC61" s="1">
        <v>1</v>
      </c>
      <c r="BID61" s="1">
        <v>1</v>
      </c>
      <c r="BIE61" s="1">
        <v>1</v>
      </c>
      <c r="BIF61" s="1">
        <v>1</v>
      </c>
      <c r="BIG61" s="1">
        <v>1</v>
      </c>
      <c r="BIH61" s="1">
        <v>1</v>
      </c>
      <c r="BII61" s="1">
        <v>1</v>
      </c>
      <c r="BIJ61" s="1">
        <v>1</v>
      </c>
      <c r="BIK61" s="1">
        <v>1</v>
      </c>
      <c r="BIL61" s="1">
        <v>1</v>
      </c>
      <c r="BIM61" s="1">
        <v>1</v>
      </c>
      <c r="BIN61" s="1">
        <v>1</v>
      </c>
      <c r="BIO61" s="1">
        <v>1</v>
      </c>
      <c r="BIP61" s="1">
        <v>1</v>
      </c>
      <c r="BIQ61" s="1">
        <v>1</v>
      </c>
      <c r="BIR61" s="1">
        <v>1</v>
      </c>
      <c r="BIS61" s="1">
        <v>1</v>
      </c>
      <c r="BIT61" s="1">
        <v>1</v>
      </c>
      <c r="BIU61" s="1">
        <v>1</v>
      </c>
      <c r="BIV61" s="1">
        <v>1</v>
      </c>
      <c r="BIW61" s="1">
        <v>1</v>
      </c>
      <c r="BIX61" s="1">
        <v>1</v>
      </c>
      <c r="BIY61" s="1">
        <v>1</v>
      </c>
      <c r="BIZ61" s="1">
        <v>1</v>
      </c>
      <c r="BJA61" s="1">
        <v>1</v>
      </c>
      <c r="BJB61" s="1">
        <v>1</v>
      </c>
      <c r="BJC61" s="1">
        <v>1</v>
      </c>
      <c r="BJD61" s="1">
        <v>1</v>
      </c>
      <c r="BJE61" s="1">
        <v>1</v>
      </c>
      <c r="BJF61" s="1">
        <v>1</v>
      </c>
      <c r="BJG61" s="1">
        <v>1</v>
      </c>
      <c r="BJH61" s="1">
        <v>1</v>
      </c>
      <c r="BJI61" s="1">
        <v>1</v>
      </c>
      <c r="BJJ61" s="1">
        <v>1</v>
      </c>
      <c r="BJK61" s="1">
        <v>1</v>
      </c>
      <c r="BJL61" s="1">
        <v>1</v>
      </c>
      <c r="BJM61" s="1">
        <v>1</v>
      </c>
      <c r="BJN61" s="1">
        <v>1</v>
      </c>
      <c r="BJO61" s="1">
        <v>1</v>
      </c>
      <c r="BJP61" s="1">
        <v>1</v>
      </c>
      <c r="BJQ61" s="1">
        <v>1</v>
      </c>
      <c r="BJR61" s="1">
        <v>1</v>
      </c>
      <c r="BJS61" s="1">
        <v>1</v>
      </c>
      <c r="BJT61" s="1">
        <v>1</v>
      </c>
      <c r="BJU61" s="1">
        <v>1</v>
      </c>
      <c r="BJV61" s="1">
        <v>1</v>
      </c>
      <c r="BJW61" s="1">
        <v>1</v>
      </c>
      <c r="BJX61" s="1">
        <v>1</v>
      </c>
      <c r="BJY61" s="1">
        <v>1</v>
      </c>
      <c r="BJZ61" s="1">
        <v>1</v>
      </c>
      <c r="BKA61" s="1">
        <v>1</v>
      </c>
      <c r="BKB61" s="1">
        <v>1</v>
      </c>
      <c r="BKC61" s="1">
        <v>1</v>
      </c>
      <c r="BKD61" s="1">
        <v>1</v>
      </c>
      <c r="BKE61" s="1">
        <v>1</v>
      </c>
      <c r="BKF61" s="1">
        <v>1</v>
      </c>
      <c r="BKG61" s="1">
        <v>1</v>
      </c>
      <c r="BKH61" s="1">
        <v>1</v>
      </c>
      <c r="BKI61" s="1">
        <v>1</v>
      </c>
      <c r="BKJ61" s="1">
        <v>1</v>
      </c>
      <c r="BKK61" s="1">
        <v>1</v>
      </c>
      <c r="BKL61" s="1">
        <v>1</v>
      </c>
      <c r="BKM61" s="1">
        <v>1</v>
      </c>
      <c r="BKN61" s="1">
        <v>1</v>
      </c>
      <c r="BKO61" s="1">
        <v>1</v>
      </c>
      <c r="BKP61" s="1">
        <v>1</v>
      </c>
      <c r="BKQ61" s="1">
        <v>1</v>
      </c>
      <c r="BKR61" s="1">
        <v>1</v>
      </c>
      <c r="BKS61" s="1">
        <v>1</v>
      </c>
      <c r="BKT61" s="1">
        <v>1</v>
      </c>
      <c r="BKU61" s="1">
        <v>1</v>
      </c>
      <c r="BKV61" s="1">
        <v>1</v>
      </c>
      <c r="BKW61" s="1">
        <v>1</v>
      </c>
      <c r="BKX61" s="1">
        <v>1</v>
      </c>
      <c r="BKY61" s="1">
        <v>1</v>
      </c>
      <c r="BKZ61" s="1">
        <v>1</v>
      </c>
      <c r="BLA61" s="1">
        <v>1</v>
      </c>
      <c r="BLB61" s="1">
        <v>1</v>
      </c>
      <c r="BLC61" s="1">
        <v>1</v>
      </c>
      <c r="BLD61" s="1">
        <v>1</v>
      </c>
      <c r="BLE61" s="1">
        <v>1</v>
      </c>
      <c r="BLF61" s="1">
        <v>1</v>
      </c>
      <c r="BLG61" s="1">
        <v>1</v>
      </c>
      <c r="BLH61" s="1">
        <v>1</v>
      </c>
      <c r="BLI61" s="1">
        <v>1</v>
      </c>
      <c r="BLJ61" s="1">
        <v>1</v>
      </c>
      <c r="BLK61" s="1">
        <v>1</v>
      </c>
      <c r="BLL61" s="1">
        <v>1</v>
      </c>
      <c r="BLM61" s="1">
        <v>1</v>
      </c>
      <c r="BLN61" s="1">
        <v>1</v>
      </c>
      <c r="BLO61" s="1">
        <v>1</v>
      </c>
      <c r="BLP61" s="1">
        <v>1</v>
      </c>
      <c r="BLQ61" s="1">
        <v>1</v>
      </c>
      <c r="BLR61" s="1">
        <v>1</v>
      </c>
      <c r="BLS61" s="1">
        <v>1</v>
      </c>
      <c r="BLT61" s="1">
        <v>1</v>
      </c>
      <c r="BLU61" s="1">
        <v>1</v>
      </c>
      <c r="BLV61" s="1">
        <v>1</v>
      </c>
      <c r="BLW61" s="1">
        <v>1</v>
      </c>
      <c r="BLX61" s="1">
        <v>1</v>
      </c>
      <c r="BLY61" s="1">
        <v>1</v>
      </c>
      <c r="BLZ61" s="1">
        <v>1</v>
      </c>
      <c r="BMA61" s="1">
        <v>1</v>
      </c>
      <c r="BMB61" s="1">
        <v>1</v>
      </c>
      <c r="BMC61" s="1">
        <v>1</v>
      </c>
      <c r="BMD61" s="1">
        <v>1</v>
      </c>
      <c r="BME61" s="1">
        <v>1</v>
      </c>
      <c r="BMF61" s="1">
        <v>1</v>
      </c>
      <c r="BMG61" s="1">
        <v>1</v>
      </c>
      <c r="BMH61" s="1">
        <v>1</v>
      </c>
      <c r="BMI61" s="1">
        <v>1</v>
      </c>
      <c r="BMJ61" s="1">
        <v>1</v>
      </c>
      <c r="BMK61" s="1">
        <v>1</v>
      </c>
      <c r="BML61" s="1">
        <v>1</v>
      </c>
      <c r="BMM61" s="1">
        <v>1</v>
      </c>
      <c r="BMN61" s="1">
        <v>1</v>
      </c>
      <c r="BMO61" s="1">
        <v>1</v>
      </c>
      <c r="BMP61" s="1">
        <v>1</v>
      </c>
      <c r="BMQ61" s="1">
        <v>1</v>
      </c>
      <c r="BMR61" s="1">
        <v>1</v>
      </c>
      <c r="BMS61" s="1">
        <v>1</v>
      </c>
      <c r="BMT61" s="1">
        <v>1</v>
      </c>
      <c r="BMU61" s="1">
        <v>1</v>
      </c>
      <c r="BMV61" s="1">
        <v>1</v>
      </c>
      <c r="BMW61" s="1">
        <v>1</v>
      </c>
      <c r="BMX61" s="1">
        <v>1</v>
      </c>
      <c r="BMY61" s="1">
        <v>1</v>
      </c>
      <c r="BMZ61" s="1">
        <v>1</v>
      </c>
      <c r="BNA61" s="1">
        <v>1</v>
      </c>
      <c r="BNB61" s="1">
        <v>1</v>
      </c>
      <c r="BNC61" s="1">
        <v>1</v>
      </c>
      <c r="BND61" s="1">
        <v>1</v>
      </c>
      <c r="BNE61" s="1">
        <v>1</v>
      </c>
      <c r="BNF61" s="1">
        <v>1</v>
      </c>
      <c r="BNG61" s="1">
        <v>1</v>
      </c>
      <c r="BNH61" s="1">
        <v>1</v>
      </c>
      <c r="BNI61" s="1">
        <v>1</v>
      </c>
      <c r="BNJ61" s="1">
        <v>1</v>
      </c>
      <c r="BNK61" s="1">
        <v>1</v>
      </c>
      <c r="BNL61" s="1">
        <v>1</v>
      </c>
      <c r="BNM61" s="1">
        <v>1</v>
      </c>
      <c r="BNN61" s="1">
        <v>1</v>
      </c>
      <c r="BNO61" s="1">
        <v>1</v>
      </c>
      <c r="BNP61" s="1">
        <v>1</v>
      </c>
      <c r="BNQ61" s="1">
        <v>1</v>
      </c>
      <c r="BNR61" s="1">
        <v>1</v>
      </c>
      <c r="BNS61" s="1">
        <v>1</v>
      </c>
      <c r="BNT61" s="1">
        <v>1</v>
      </c>
      <c r="BNU61" s="1">
        <v>1</v>
      </c>
      <c r="BNV61" s="1">
        <v>1</v>
      </c>
      <c r="BNW61" s="1">
        <v>1</v>
      </c>
      <c r="BNX61" s="1">
        <v>1</v>
      </c>
      <c r="BNY61" s="1">
        <v>1</v>
      </c>
      <c r="BNZ61" s="1">
        <v>1</v>
      </c>
      <c r="BOA61" s="1">
        <v>1</v>
      </c>
      <c r="BOB61" s="1">
        <v>1</v>
      </c>
      <c r="BOC61" s="1">
        <v>1</v>
      </c>
      <c r="BOD61" s="1">
        <v>1</v>
      </c>
      <c r="BOE61" s="1">
        <v>1</v>
      </c>
      <c r="BOF61" s="1">
        <v>1</v>
      </c>
      <c r="BOG61" s="1">
        <v>1</v>
      </c>
      <c r="BOH61" s="1">
        <v>1</v>
      </c>
      <c r="BOI61" s="1">
        <v>1</v>
      </c>
      <c r="BOJ61" s="1">
        <v>1</v>
      </c>
      <c r="BOK61" s="1">
        <v>1</v>
      </c>
      <c r="BOL61" s="1">
        <v>1</v>
      </c>
      <c r="BOM61" s="1">
        <v>1</v>
      </c>
      <c r="BON61" s="1">
        <v>1</v>
      </c>
      <c r="BOO61" s="1">
        <v>1</v>
      </c>
      <c r="BOP61" s="1">
        <v>1</v>
      </c>
      <c r="BOQ61" s="1">
        <v>1</v>
      </c>
      <c r="BOR61" s="1">
        <v>1</v>
      </c>
      <c r="BOS61" s="1">
        <v>1</v>
      </c>
      <c r="BOT61" s="1">
        <v>1</v>
      </c>
      <c r="BOU61" s="1">
        <v>1</v>
      </c>
      <c r="BOV61" s="1">
        <v>1</v>
      </c>
      <c r="BOW61" s="1">
        <v>1</v>
      </c>
      <c r="BOX61" s="1">
        <v>1</v>
      </c>
      <c r="BOY61" s="1">
        <v>1</v>
      </c>
      <c r="BOZ61" s="1">
        <v>1</v>
      </c>
      <c r="BPA61" s="1">
        <v>1</v>
      </c>
      <c r="BPB61" s="1">
        <v>1</v>
      </c>
      <c r="BPC61" s="1">
        <v>1</v>
      </c>
      <c r="BPD61" s="1">
        <v>1</v>
      </c>
      <c r="BPE61" s="1">
        <v>1</v>
      </c>
      <c r="BPF61" s="1">
        <v>1</v>
      </c>
      <c r="BPG61" s="1">
        <v>1</v>
      </c>
      <c r="BPH61" s="1">
        <v>1</v>
      </c>
      <c r="BPI61" s="1">
        <v>1</v>
      </c>
      <c r="BPJ61" s="1">
        <v>1</v>
      </c>
      <c r="BPK61" s="1">
        <v>1</v>
      </c>
      <c r="BPL61" s="1">
        <v>1</v>
      </c>
      <c r="BPM61" s="1">
        <v>1</v>
      </c>
      <c r="BPN61" s="1">
        <v>1</v>
      </c>
      <c r="BPO61" s="1">
        <v>1</v>
      </c>
      <c r="BPP61" s="1">
        <v>1</v>
      </c>
      <c r="BPQ61" s="1">
        <v>1</v>
      </c>
      <c r="BPR61" s="1">
        <v>1</v>
      </c>
      <c r="BPS61" s="1">
        <v>1</v>
      </c>
      <c r="BPT61" s="1">
        <v>1</v>
      </c>
      <c r="BPU61" s="1">
        <v>1</v>
      </c>
      <c r="BPV61" s="1">
        <v>1</v>
      </c>
      <c r="BPW61" s="1">
        <v>1</v>
      </c>
      <c r="BPX61" s="1">
        <v>1</v>
      </c>
      <c r="BPY61" s="1">
        <v>1</v>
      </c>
      <c r="BPZ61" s="1">
        <v>1</v>
      </c>
      <c r="BQA61" s="1">
        <v>1</v>
      </c>
      <c r="BQB61" s="1">
        <v>1</v>
      </c>
      <c r="BQC61" s="1">
        <v>1</v>
      </c>
      <c r="BQD61" s="1">
        <v>1</v>
      </c>
      <c r="BQE61" s="1">
        <v>1</v>
      </c>
      <c r="BQF61" s="1">
        <v>1</v>
      </c>
      <c r="BQG61" s="1">
        <v>1</v>
      </c>
      <c r="BQH61" s="1">
        <v>1</v>
      </c>
      <c r="BQI61" s="1">
        <v>1</v>
      </c>
      <c r="BQJ61" s="1">
        <v>1</v>
      </c>
      <c r="BQK61" s="1">
        <v>1</v>
      </c>
      <c r="BQL61" s="1">
        <v>1</v>
      </c>
      <c r="BQM61" s="1">
        <v>1</v>
      </c>
      <c r="BQN61" s="1">
        <v>1</v>
      </c>
      <c r="BQO61" s="1">
        <v>1</v>
      </c>
      <c r="BQP61" s="1">
        <v>1</v>
      </c>
      <c r="BQQ61" s="1">
        <v>1</v>
      </c>
      <c r="BQR61" s="1">
        <v>1</v>
      </c>
      <c r="BQS61" s="1">
        <v>1</v>
      </c>
      <c r="BQT61" s="1">
        <v>1</v>
      </c>
      <c r="BQU61" s="1">
        <v>1</v>
      </c>
      <c r="BQV61" s="1">
        <v>1</v>
      </c>
      <c r="BQW61" s="1">
        <v>1</v>
      </c>
      <c r="BQX61" s="1">
        <v>1</v>
      </c>
      <c r="BQY61" s="1">
        <v>1</v>
      </c>
      <c r="BQZ61" s="1">
        <v>1</v>
      </c>
      <c r="BRA61" s="1">
        <v>1</v>
      </c>
      <c r="BRB61" s="1">
        <v>1</v>
      </c>
      <c r="BRC61" s="1">
        <v>1</v>
      </c>
      <c r="BRD61" s="1">
        <v>1</v>
      </c>
      <c r="BRE61" s="1">
        <v>1</v>
      </c>
      <c r="BRF61" s="1">
        <v>1</v>
      </c>
      <c r="BRG61" s="1">
        <v>1</v>
      </c>
      <c r="BRH61" s="1">
        <v>1</v>
      </c>
      <c r="BRI61" s="1">
        <v>1</v>
      </c>
      <c r="BRJ61" s="1">
        <v>1</v>
      </c>
      <c r="BRK61" s="1">
        <v>1</v>
      </c>
      <c r="BRL61" s="1">
        <v>1</v>
      </c>
      <c r="BRM61" s="1">
        <v>1</v>
      </c>
      <c r="BRN61" s="1">
        <v>1</v>
      </c>
      <c r="BRO61" s="1">
        <v>1</v>
      </c>
      <c r="BRP61" s="1">
        <v>1</v>
      </c>
      <c r="BRQ61" s="1">
        <v>1</v>
      </c>
      <c r="BRR61" s="1">
        <v>1</v>
      </c>
      <c r="BRS61" s="1">
        <v>1</v>
      </c>
      <c r="BRT61" s="1">
        <v>1</v>
      </c>
      <c r="BRU61" s="1">
        <v>1</v>
      </c>
      <c r="BRV61" s="1">
        <v>1</v>
      </c>
      <c r="BRW61" s="1">
        <v>1</v>
      </c>
      <c r="BRX61" s="1">
        <v>1</v>
      </c>
      <c r="BRY61" s="1">
        <v>1</v>
      </c>
      <c r="BRZ61" s="1">
        <v>1</v>
      </c>
      <c r="BSA61" s="1">
        <v>1</v>
      </c>
      <c r="BSB61" s="1">
        <v>1</v>
      </c>
      <c r="BSC61" s="1">
        <v>1</v>
      </c>
      <c r="BSD61" s="1">
        <v>1</v>
      </c>
      <c r="BSE61" s="1">
        <v>1</v>
      </c>
      <c r="BSF61" s="1">
        <v>1</v>
      </c>
      <c r="BSG61" s="1">
        <v>1</v>
      </c>
      <c r="BSH61" s="1">
        <v>1</v>
      </c>
      <c r="BSI61" s="1">
        <v>1</v>
      </c>
      <c r="BSJ61" s="1">
        <v>1</v>
      </c>
      <c r="BSK61" s="1">
        <v>1</v>
      </c>
      <c r="BSL61" s="1">
        <v>1</v>
      </c>
      <c r="BSM61" s="1">
        <v>1</v>
      </c>
      <c r="BSN61" s="1">
        <v>1</v>
      </c>
      <c r="BSO61" s="1">
        <v>1</v>
      </c>
      <c r="BSP61" s="1">
        <v>1</v>
      </c>
      <c r="BSQ61" s="1">
        <v>1</v>
      </c>
      <c r="BSR61" s="1">
        <v>1</v>
      </c>
      <c r="BSS61" s="1">
        <v>1</v>
      </c>
      <c r="BST61" s="1">
        <v>1</v>
      </c>
      <c r="BSU61" s="1">
        <v>1</v>
      </c>
      <c r="BSV61" s="1">
        <v>1</v>
      </c>
      <c r="BSW61" s="1">
        <v>1</v>
      </c>
      <c r="BSX61" s="1">
        <v>1</v>
      </c>
      <c r="BSY61" s="1">
        <v>1</v>
      </c>
      <c r="BSZ61" s="1">
        <v>1</v>
      </c>
      <c r="BTA61" s="1">
        <v>1</v>
      </c>
      <c r="BTB61" s="1">
        <v>1</v>
      </c>
      <c r="BTC61" s="1">
        <v>1</v>
      </c>
      <c r="BTD61" s="1">
        <v>1</v>
      </c>
      <c r="BTE61" s="1">
        <v>1</v>
      </c>
      <c r="BTF61" s="1">
        <v>1</v>
      </c>
      <c r="BTG61" s="1">
        <v>1</v>
      </c>
      <c r="BTH61" s="1">
        <v>1</v>
      </c>
      <c r="BTI61" s="1">
        <v>1</v>
      </c>
      <c r="BTJ61" s="1">
        <v>1</v>
      </c>
      <c r="BTK61" s="1">
        <v>1</v>
      </c>
      <c r="BTL61" s="1">
        <v>1</v>
      </c>
      <c r="BTM61" s="1">
        <v>1</v>
      </c>
      <c r="BTN61" s="1">
        <v>1</v>
      </c>
      <c r="BTO61" s="1">
        <v>1</v>
      </c>
      <c r="BTP61" s="1">
        <v>1</v>
      </c>
      <c r="BTQ61" s="1">
        <v>1</v>
      </c>
      <c r="BTR61" s="1">
        <v>1</v>
      </c>
      <c r="BTS61" s="1">
        <v>1</v>
      </c>
      <c r="BTT61" s="1">
        <v>1</v>
      </c>
      <c r="BTU61" s="1">
        <v>1</v>
      </c>
      <c r="BTV61" s="1">
        <v>1</v>
      </c>
      <c r="BTW61" s="1">
        <v>1</v>
      </c>
      <c r="BTX61" s="1">
        <v>1</v>
      </c>
      <c r="BTY61" s="1">
        <v>1</v>
      </c>
      <c r="BTZ61" s="1">
        <v>1</v>
      </c>
      <c r="BUA61" s="1">
        <v>1</v>
      </c>
      <c r="BUB61" s="1">
        <v>1</v>
      </c>
      <c r="BUC61" s="1">
        <v>1</v>
      </c>
      <c r="BUD61" s="1">
        <v>1</v>
      </c>
      <c r="BUE61" s="1">
        <v>1</v>
      </c>
      <c r="BUF61" s="1">
        <v>1</v>
      </c>
      <c r="BUG61" s="1">
        <v>1</v>
      </c>
      <c r="BUH61" s="1">
        <v>1</v>
      </c>
      <c r="BUI61" s="1">
        <v>1</v>
      </c>
      <c r="BUJ61" s="1">
        <v>1</v>
      </c>
      <c r="BUK61" s="1">
        <v>1</v>
      </c>
      <c r="BUL61" s="1">
        <v>1</v>
      </c>
      <c r="BUM61" s="1">
        <v>1</v>
      </c>
      <c r="BUN61" s="1">
        <v>1</v>
      </c>
      <c r="BUO61" s="1">
        <v>1</v>
      </c>
      <c r="BUP61" s="1">
        <v>1</v>
      </c>
      <c r="BUQ61" s="1">
        <v>1</v>
      </c>
      <c r="BUR61" s="1">
        <v>1</v>
      </c>
      <c r="BUS61" s="1">
        <v>1</v>
      </c>
      <c r="BUT61" s="1">
        <v>1</v>
      </c>
      <c r="BUU61" s="1">
        <v>1</v>
      </c>
      <c r="BUV61" s="1">
        <v>1</v>
      </c>
      <c r="BUW61" s="1">
        <v>1</v>
      </c>
      <c r="BUX61" s="1">
        <v>1</v>
      </c>
      <c r="BUY61" s="1">
        <v>1</v>
      </c>
      <c r="BUZ61" s="1">
        <v>1</v>
      </c>
      <c r="BVA61" s="1">
        <v>1</v>
      </c>
      <c r="BVB61" s="1">
        <v>1</v>
      </c>
      <c r="BVC61" s="1">
        <v>1</v>
      </c>
      <c r="BVD61" s="1">
        <v>1</v>
      </c>
      <c r="BVE61" s="1">
        <v>1</v>
      </c>
      <c r="BVF61" s="1">
        <v>1</v>
      </c>
      <c r="BVG61" s="1">
        <v>1</v>
      </c>
      <c r="BVH61" s="1">
        <v>1</v>
      </c>
      <c r="BVI61" s="1">
        <v>1</v>
      </c>
      <c r="BVJ61" s="1">
        <v>1</v>
      </c>
      <c r="BVK61" s="1">
        <v>1</v>
      </c>
      <c r="BVL61" s="1">
        <v>1</v>
      </c>
      <c r="BVM61" s="1">
        <v>1</v>
      </c>
      <c r="BVN61" s="1">
        <v>1</v>
      </c>
      <c r="BVO61" s="1">
        <v>1</v>
      </c>
      <c r="BVP61" s="1">
        <v>1</v>
      </c>
      <c r="BVQ61" s="1">
        <v>1</v>
      </c>
      <c r="BVR61" s="1">
        <v>1</v>
      </c>
      <c r="BVS61" s="1">
        <v>1</v>
      </c>
      <c r="BVT61" s="1">
        <v>1</v>
      </c>
      <c r="BVU61" s="1">
        <v>1</v>
      </c>
      <c r="BVV61" s="1">
        <v>1</v>
      </c>
      <c r="BVW61" s="1">
        <v>1</v>
      </c>
      <c r="BVX61" s="1">
        <v>1</v>
      </c>
      <c r="BVY61" s="1">
        <v>1</v>
      </c>
      <c r="BVZ61" s="1">
        <v>1</v>
      </c>
      <c r="BWA61" s="1">
        <v>1</v>
      </c>
      <c r="BWB61" s="1">
        <v>1</v>
      </c>
      <c r="BWC61" s="1">
        <v>1</v>
      </c>
      <c r="BWD61" s="1">
        <v>1</v>
      </c>
      <c r="BWE61" s="1">
        <v>1</v>
      </c>
      <c r="BWF61" s="1">
        <v>1</v>
      </c>
      <c r="BWG61" s="1">
        <v>1</v>
      </c>
      <c r="BWH61" s="1">
        <v>1</v>
      </c>
      <c r="BWI61" s="1">
        <v>1</v>
      </c>
      <c r="BWJ61" s="1">
        <v>1</v>
      </c>
      <c r="BWK61" s="1">
        <v>1</v>
      </c>
      <c r="BWL61" s="1">
        <v>1</v>
      </c>
      <c r="BWM61" s="1">
        <v>1</v>
      </c>
      <c r="BWN61" s="1">
        <v>1</v>
      </c>
      <c r="BWO61" s="1">
        <v>1</v>
      </c>
      <c r="BWP61" s="1">
        <v>1</v>
      </c>
      <c r="BWQ61" s="1">
        <v>1</v>
      </c>
      <c r="BWR61" s="1">
        <v>1</v>
      </c>
      <c r="BWS61" s="1">
        <v>1</v>
      </c>
      <c r="BWT61" s="1">
        <v>1</v>
      </c>
      <c r="BWU61" s="1">
        <v>1</v>
      </c>
      <c r="BWV61" s="1">
        <v>1</v>
      </c>
      <c r="BWW61" s="1">
        <v>1</v>
      </c>
      <c r="BWX61" s="1">
        <v>1</v>
      </c>
      <c r="BWY61" s="1">
        <v>1</v>
      </c>
      <c r="BWZ61" s="1">
        <v>1</v>
      </c>
      <c r="BXA61" s="1">
        <v>1</v>
      </c>
      <c r="BXB61" s="1">
        <v>1</v>
      </c>
      <c r="BXC61" s="1">
        <v>1</v>
      </c>
      <c r="BXD61" s="1">
        <v>1</v>
      </c>
      <c r="BXE61" s="1">
        <v>1</v>
      </c>
      <c r="BXF61" s="1">
        <v>1</v>
      </c>
      <c r="BXG61" s="1">
        <v>1</v>
      </c>
      <c r="BXH61" s="1">
        <v>1</v>
      </c>
      <c r="BXI61" s="1">
        <v>1</v>
      </c>
      <c r="BXJ61" s="1">
        <v>1</v>
      </c>
      <c r="BXK61" s="1">
        <v>1</v>
      </c>
      <c r="BXL61" s="1">
        <v>1</v>
      </c>
      <c r="BXM61" s="1">
        <v>1</v>
      </c>
      <c r="BXN61" s="1">
        <v>1</v>
      </c>
      <c r="BXO61" s="1">
        <v>1</v>
      </c>
      <c r="BXP61" s="1">
        <v>1</v>
      </c>
      <c r="BXQ61" s="1">
        <v>1</v>
      </c>
      <c r="BXR61" s="1">
        <v>1</v>
      </c>
      <c r="BXS61" s="1">
        <v>1</v>
      </c>
      <c r="BXT61" s="1">
        <v>1</v>
      </c>
      <c r="BXU61" s="1">
        <v>1</v>
      </c>
      <c r="BXV61" s="1">
        <v>1</v>
      </c>
      <c r="BXW61" s="1">
        <v>1</v>
      </c>
      <c r="BXX61" s="1">
        <v>1</v>
      </c>
      <c r="BXY61" s="1">
        <v>1</v>
      </c>
      <c r="BXZ61" s="1">
        <v>1</v>
      </c>
      <c r="BYA61" s="1">
        <v>1</v>
      </c>
      <c r="BYB61" s="1">
        <v>1</v>
      </c>
      <c r="BYC61" s="1">
        <v>1</v>
      </c>
      <c r="BYD61" s="1">
        <v>1</v>
      </c>
      <c r="BYE61" s="1">
        <v>1</v>
      </c>
      <c r="BYF61" s="1">
        <v>1</v>
      </c>
      <c r="BYG61" s="1">
        <v>1</v>
      </c>
      <c r="BYH61" s="1">
        <v>1</v>
      </c>
      <c r="BYI61" s="1">
        <v>1</v>
      </c>
      <c r="BYJ61" s="1">
        <v>1</v>
      </c>
      <c r="BYK61" s="1">
        <v>1</v>
      </c>
      <c r="BYL61" s="1">
        <v>1</v>
      </c>
      <c r="BYM61" s="1">
        <v>1</v>
      </c>
      <c r="BYN61" s="1">
        <v>1</v>
      </c>
      <c r="BYO61" s="1">
        <v>1</v>
      </c>
      <c r="BYP61" s="1">
        <v>1</v>
      </c>
      <c r="BYQ61" s="1">
        <v>1</v>
      </c>
      <c r="BYR61" s="1">
        <v>1</v>
      </c>
      <c r="BYS61" s="1">
        <v>1</v>
      </c>
      <c r="BYT61" s="1">
        <v>1</v>
      </c>
      <c r="BYU61" s="1">
        <v>1</v>
      </c>
      <c r="BYV61" s="1">
        <v>1</v>
      </c>
      <c r="BYW61" s="1">
        <v>1</v>
      </c>
      <c r="BYX61" s="1">
        <v>1</v>
      </c>
      <c r="BYY61" s="1">
        <v>1</v>
      </c>
      <c r="BYZ61" s="1">
        <v>1</v>
      </c>
      <c r="BZA61" s="1">
        <v>1</v>
      </c>
      <c r="BZB61" s="1">
        <v>1</v>
      </c>
      <c r="BZC61" s="1">
        <v>1</v>
      </c>
      <c r="BZD61" s="1">
        <v>1</v>
      </c>
      <c r="BZE61" s="1">
        <v>1</v>
      </c>
      <c r="BZF61" s="1">
        <v>1</v>
      </c>
      <c r="BZG61" s="1">
        <v>1</v>
      </c>
      <c r="BZH61" s="1">
        <v>1</v>
      </c>
      <c r="BZI61" s="1">
        <v>1</v>
      </c>
      <c r="BZJ61" s="1">
        <v>1</v>
      </c>
      <c r="BZK61" s="1">
        <v>1</v>
      </c>
      <c r="BZL61" s="1">
        <v>1</v>
      </c>
      <c r="BZM61" s="1">
        <v>1</v>
      </c>
      <c r="BZN61" s="1">
        <v>1</v>
      </c>
      <c r="BZO61" s="1">
        <v>1</v>
      </c>
      <c r="BZP61" s="1">
        <v>1</v>
      </c>
      <c r="BZQ61" s="1">
        <v>1</v>
      </c>
      <c r="BZR61" s="1">
        <v>1</v>
      </c>
      <c r="BZS61" s="1">
        <v>1</v>
      </c>
      <c r="BZT61" s="1">
        <v>1</v>
      </c>
      <c r="BZU61" s="1">
        <v>1</v>
      </c>
      <c r="BZV61" s="1">
        <v>1</v>
      </c>
      <c r="BZW61" s="1">
        <v>1</v>
      </c>
      <c r="BZX61" s="1">
        <v>1</v>
      </c>
      <c r="BZY61" s="1">
        <v>1</v>
      </c>
      <c r="BZZ61" s="1">
        <v>1</v>
      </c>
      <c r="CAA61" s="1">
        <v>1</v>
      </c>
      <c r="CAB61" s="1">
        <v>1</v>
      </c>
      <c r="CAC61" s="1">
        <v>1</v>
      </c>
      <c r="CAD61" s="1">
        <v>1</v>
      </c>
      <c r="CAE61" s="1">
        <v>1</v>
      </c>
      <c r="CAF61" s="1">
        <v>1</v>
      </c>
      <c r="CAG61" s="1">
        <v>1</v>
      </c>
      <c r="CAH61" s="1">
        <v>1</v>
      </c>
      <c r="CAI61" s="1">
        <v>1</v>
      </c>
      <c r="CAJ61" s="1">
        <v>1</v>
      </c>
      <c r="CAK61" s="1">
        <v>1</v>
      </c>
      <c r="CAL61" s="1">
        <v>1</v>
      </c>
      <c r="CAM61" s="1">
        <v>1</v>
      </c>
      <c r="CAN61" s="1">
        <v>1</v>
      </c>
      <c r="CAO61" s="1">
        <v>1</v>
      </c>
      <c r="CAP61" s="1">
        <v>1</v>
      </c>
      <c r="CAQ61" s="1">
        <v>1</v>
      </c>
      <c r="CAR61" s="1">
        <v>1</v>
      </c>
      <c r="CAS61" s="1">
        <v>1</v>
      </c>
      <c r="CAT61" s="1">
        <v>1</v>
      </c>
      <c r="CAU61" s="1">
        <v>1</v>
      </c>
      <c r="CAV61" s="1">
        <v>1</v>
      </c>
      <c r="CAW61" s="1">
        <v>1</v>
      </c>
      <c r="CAX61" s="1">
        <v>1</v>
      </c>
      <c r="CAY61" s="1">
        <v>1</v>
      </c>
      <c r="CAZ61" s="1">
        <v>1</v>
      </c>
      <c r="CBA61" s="1">
        <v>1</v>
      </c>
      <c r="CBB61" s="1">
        <v>1</v>
      </c>
      <c r="CBC61" s="1">
        <v>1</v>
      </c>
      <c r="CBD61" s="1">
        <v>1</v>
      </c>
      <c r="CBE61" s="1">
        <v>1</v>
      </c>
      <c r="CBF61" s="1">
        <v>1</v>
      </c>
      <c r="CBG61" s="1">
        <v>1</v>
      </c>
      <c r="CBH61" s="1">
        <v>1</v>
      </c>
      <c r="CBI61" s="1">
        <v>1</v>
      </c>
      <c r="CBJ61" s="1">
        <v>1</v>
      </c>
      <c r="CBK61" s="1">
        <v>1</v>
      </c>
      <c r="CBL61" s="1">
        <v>1</v>
      </c>
      <c r="CBM61" s="1">
        <v>1</v>
      </c>
      <c r="CBN61" s="1">
        <v>1</v>
      </c>
      <c r="CBO61" s="1">
        <v>1</v>
      </c>
      <c r="CBP61" s="1">
        <v>1</v>
      </c>
      <c r="CBQ61" s="1">
        <v>1</v>
      </c>
      <c r="CBR61" s="1">
        <v>1</v>
      </c>
      <c r="CBS61" s="1">
        <v>1</v>
      </c>
      <c r="CBT61" s="1">
        <v>1</v>
      </c>
      <c r="CBU61" s="1">
        <v>1</v>
      </c>
      <c r="CBV61" s="1">
        <v>1</v>
      </c>
      <c r="CBW61" s="1">
        <v>1</v>
      </c>
      <c r="CBX61" s="1">
        <v>1</v>
      </c>
      <c r="CBY61" s="1">
        <v>1</v>
      </c>
      <c r="CBZ61" s="1">
        <v>1</v>
      </c>
      <c r="CCA61" s="1">
        <v>1</v>
      </c>
      <c r="CCB61" s="1">
        <v>1</v>
      </c>
      <c r="CCC61" s="1">
        <v>1</v>
      </c>
      <c r="CCD61" s="1">
        <v>1</v>
      </c>
      <c r="CCE61" s="1">
        <v>1</v>
      </c>
      <c r="CCF61" s="1">
        <v>1</v>
      </c>
      <c r="CCG61" s="1">
        <v>1</v>
      </c>
      <c r="CCH61" s="1">
        <v>1</v>
      </c>
      <c r="CCI61" s="1">
        <v>1</v>
      </c>
      <c r="CCJ61" s="1">
        <v>1</v>
      </c>
      <c r="CCK61" s="1">
        <v>1</v>
      </c>
      <c r="CCL61" s="1">
        <v>1</v>
      </c>
      <c r="CCM61" s="1">
        <v>1</v>
      </c>
      <c r="CCN61" s="1">
        <v>1</v>
      </c>
      <c r="CCO61" s="1">
        <v>1</v>
      </c>
      <c r="CCP61" s="1">
        <v>1</v>
      </c>
      <c r="CCQ61" s="1">
        <v>1</v>
      </c>
      <c r="CCR61" s="1">
        <v>1</v>
      </c>
      <c r="CCS61" s="1">
        <v>1</v>
      </c>
      <c r="CCT61" s="1">
        <v>1</v>
      </c>
      <c r="CCU61" s="1">
        <v>1</v>
      </c>
      <c r="CCV61" s="1">
        <v>1</v>
      </c>
      <c r="CCW61" s="1">
        <v>1</v>
      </c>
      <c r="CCX61" s="1">
        <v>1</v>
      </c>
      <c r="CCY61" s="1">
        <v>1</v>
      </c>
      <c r="CCZ61" s="1">
        <v>1</v>
      </c>
      <c r="CDA61" s="1">
        <v>1</v>
      </c>
      <c r="CDB61" s="1">
        <v>1</v>
      </c>
      <c r="CDC61" s="1">
        <v>1</v>
      </c>
      <c r="CDD61" s="1">
        <v>1</v>
      </c>
      <c r="CDE61" s="1">
        <v>1</v>
      </c>
      <c r="CDF61" s="1">
        <v>1</v>
      </c>
      <c r="CDG61" s="1">
        <v>1</v>
      </c>
      <c r="CDH61" s="1">
        <v>1</v>
      </c>
      <c r="CDI61" s="1">
        <v>1</v>
      </c>
      <c r="CDJ61" s="1">
        <v>1</v>
      </c>
      <c r="CDK61" s="1">
        <v>1</v>
      </c>
      <c r="CDL61" s="1">
        <v>1</v>
      </c>
      <c r="CDM61" s="1">
        <v>1</v>
      </c>
      <c r="CDN61" s="1">
        <v>1</v>
      </c>
      <c r="CDO61" s="1">
        <v>1</v>
      </c>
      <c r="CDP61" s="1">
        <v>1</v>
      </c>
      <c r="CDQ61" s="1">
        <v>1</v>
      </c>
      <c r="CDR61" s="1">
        <v>1</v>
      </c>
      <c r="CDS61" s="1">
        <v>1</v>
      </c>
      <c r="CDT61" s="1">
        <v>1</v>
      </c>
      <c r="CDU61" s="1">
        <v>1</v>
      </c>
      <c r="CDV61" s="1">
        <v>1</v>
      </c>
      <c r="CDW61" s="1">
        <v>1</v>
      </c>
      <c r="CDX61" s="1">
        <v>1</v>
      </c>
      <c r="CDY61" s="1">
        <v>1</v>
      </c>
      <c r="CDZ61" s="1">
        <v>1</v>
      </c>
      <c r="CEA61" s="1">
        <v>1</v>
      </c>
      <c r="CEB61" s="1">
        <v>1</v>
      </c>
      <c r="CEC61" s="1">
        <v>1</v>
      </c>
      <c r="CED61" s="1">
        <v>1</v>
      </c>
      <c r="CEE61" s="1">
        <v>1</v>
      </c>
      <c r="CEF61" s="1">
        <v>1</v>
      </c>
      <c r="CEG61" s="1">
        <v>1</v>
      </c>
      <c r="CEH61" s="1">
        <v>1</v>
      </c>
      <c r="CEI61" s="1">
        <v>1</v>
      </c>
      <c r="CEJ61" s="1">
        <v>1</v>
      </c>
      <c r="CEK61" s="1">
        <v>1</v>
      </c>
      <c r="CEL61" s="1">
        <v>1</v>
      </c>
      <c r="CEM61" s="1">
        <v>1</v>
      </c>
      <c r="CEN61" s="1">
        <v>1</v>
      </c>
      <c r="CEO61" s="1">
        <v>1</v>
      </c>
      <c r="CEP61" s="1">
        <v>1</v>
      </c>
      <c r="CEQ61" s="1">
        <v>1</v>
      </c>
      <c r="CER61" s="1">
        <v>1</v>
      </c>
      <c r="CES61" s="1">
        <v>1</v>
      </c>
      <c r="CET61" s="1">
        <v>1</v>
      </c>
      <c r="CEU61" s="1">
        <v>1</v>
      </c>
      <c r="CEV61" s="1">
        <v>1</v>
      </c>
      <c r="CEW61" s="1">
        <v>1</v>
      </c>
      <c r="CEX61" s="1">
        <v>1</v>
      </c>
      <c r="CEY61" s="1">
        <v>1</v>
      </c>
      <c r="CEZ61" s="1">
        <v>1</v>
      </c>
      <c r="CFA61" s="1">
        <v>1</v>
      </c>
      <c r="CFB61" s="1">
        <v>1</v>
      </c>
      <c r="CFC61" s="1">
        <v>1</v>
      </c>
      <c r="CFD61" s="1">
        <v>1</v>
      </c>
      <c r="CFE61" s="1">
        <v>1</v>
      </c>
      <c r="CFF61" s="1">
        <v>1</v>
      </c>
      <c r="CFG61" s="1">
        <v>1</v>
      </c>
      <c r="CFH61" s="1">
        <v>1</v>
      </c>
      <c r="CFI61" s="1">
        <v>1</v>
      </c>
      <c r="CFJ61" s="1">
        <v>1</v>
      </c>
      <c r="CFK61" s="1">
        <v>1</v>
      </c>
      <c r="CFL61" s="1">
        <v>1</v>
      </c>
      <c r="CFM61" s="1">
        <v>1</v>
      </c>
      <c r="CFN61" s="1">
        <v>1</v>
      </c>
      <c r="CFO61" s="1">
        <v>1</v>
      </c>
      <c r="CFP61" s="1">
        <v>1</v>
      </c>
      <c r="CFQ61" s="1">
        <v>1</v>
      </c>
      <c r="CFR61" s="1">
        <v>1</v>
      </c>
      <c r="CFS61" s="1">
        <v>1</v>
      </c>
      <c r="CFT61" s="1">
        <v>1</v>
      </c>
      <c r="CFU61" s="1">
        <v>1</v>
      </c>
      <c r="CFV61" s="1">
        <v>1</v>
      </c>
      <c r="CFW61" s="1">
        <v>1</v>
      </c>
      <c r="CFX61" s="1">
        <v>1</v>
      </c>
      <c r="CFY61" s="1">
        <v>1</v>
      </c>
      <c r="CFZ61" s="1">
        <v>1</v>
      </c>
      <c r="CGA61" s="1">
        <v>1</v>
      </c>
      <c r="CGB61" s="1">
        <v>1</v>
      </c>
      <c r="CGC61" s="1">
        <v>1</v>
      </c>
      <c r="CGD61" s="1">
        <v>1</v>
      </c>
      <c r="CGE61" s="1">
        <v>1</v>
      </c>
      <c r="CGF61" s="1">
        <v>1</v>
      </c>
      <c r="CGG61" s="1">
        <v>1</v>
      </c>
      <c r="CGH61" s="1">
        <v>1</v>
      </c>
      <c r="CGI61" s="1">
        <v>1</v>
      </c>
      <c r="CGJ61" s="1">
        <v>1</v>
      </c>
      <c r="CGK61" s="1">
        <v>1</v>
      </c>
      <c r="CGL61" s="1">
        <v>1</v>
      </c>
      <c r="CGM61" s="1">
        <v>1</v>
      </c>
      <c r="CGN61" s="1">
        <v>1</v>
      </c>
      <c r="CGO61" s="1">
        <v>1</v>
      </c>
      <c r="CGP61" s="1">
        <v>1</v>
      </c>
      <c r="CGQ61" s="1">
        <v>1</v>
      </c>
      <c r="CGR61" s="1">
        <v>1</v>
      </c>
      <c r="CGS61" s="1">
        <v>1</v>
      </c>
      <c r="CGT61" s="1">
        <v>1</v>
      </c>
      <c r="CGU61" s="1">
        <v>1</v>
      </c>
      <c r="CGV61" s="1">
        <v>1</v>
      </c>
      <c r="CGW61" s="1">
        <v>1</v>
      </c>
      <c r="CGX61" s="1">
        <v>1</v>
      </c>
      <c r="CGY61" s="1">
        <v>1</v>
      </c>
      <c r="CGZ61" s="1">
        <v>1</v>
      </c>
      <c r="CHA61" s="1">
        <v>1</v>
      </c>
      <c r="CHB61" s="1">
        <v>1</v>
      </c>
      <c r="CHC61" s="1">
        <v>1</v>
      </c>
      <c r="CHD61" s="1">
        <v>1</v>
      </c>
      <c r="CHE61" s="1">
        <v>1</v>
      </c>
      <c r="CHF61" s="1">
        <v>1</v>
      </c>
      <c r="CHG61" s="1">
        <v>1</v>
      </c>
      <c r="CHH61" s="1">
        <v>1</v>
      </c>
      <c r="CHI61" s="1">
        <v>1</v>
      </c>
      <c r="CHJ61" s="1">
        <v>1</v>
      </c>
      <c r="CHK61" s="1">
        <v>1</v>
      </c>
      <c r="CHL61" s="1">
        <v>1</v>
      </c>
      <c r="CHM61" s="1">
        <v>1</v>
      </c>
      <c r="CHN61" s="1">
        <v>1</v>
      </c>
      <c r="CHO61" s="1">
        <v>1</v>
      </c>
      <c r="CHP61" s="1">
        <v>1</v>
      </c>
      <c r="CHQ61" s="1">
        <v>1</v>
      </c>
      <c r="CHR61" s="1">
        <v>1</v>
      </c>
      <c r="CHS61" s="1">
        <v>1</v>
      </c>
      <c r="CHT61" s="1">
        <v>1</v>
      </c>
      <c r="CHU61" s="1">
        <v>1</v>
      </c>
      <c r="CHV61" s="1">
        <v>1</v>
      </c>
      <c r="CHW61" s="1">
        <v>1</v>
      </c>
      <c r="CHX61" s="1">
        <v>1</v>
      </c>
      <c r="CHY61" s="1">
        <v>1</v>
      </c>
      <c r="CHZ61" s="1">
        <v>1</v>
      </c>
      <c r="CIA61" s="1">
        <v>1</v>
      </c>
      <c r="CIB61" s="1">
        <v>1</v>
      </c>
      <c r="CIC61" s="1">
        <v>1</v>
      </c>
      <c r="CID61" s="1">
        <v>1</v>
      </c>
      <c r="CIE61" s="1">
        <v>1</v>
      </c>
      <c r="CIF61" s="1">
        <v>1</v>
      </c>
      <c r="CIG61" s="1">
        <v>1</v>
      </c>
      <c r="CIH61" s="1">
        <v>1</v>
      </c>
      <c r="CII61" s="1">
        <v>1</v>
      </c>
      <c r="CIJ61" s="1">
        <v>1</v>
      </c>
      <c r="CIK61" s="1">
        <v>1</v>
      </c>
      <c r="CIL61" s="1">
        <v>1</v>
      </c>
      <c r="CIM61" s="1">
        <v>1</v>
      </c>
      <c r="CIN61" s="1">
        <v>1</v>
      </c>
      <c r="CIO61" s="1">
        <v>1</v>
      </c>
      <c r="CIP61" s="1">
        <v>1</v>
      </c>
      <c r="CIQ61" s="1">
        <v>1</v>
      </c>
      <c r="CIR61" s="1">
        <v>1</v>
      </c>
      <c r="CIS61" s="1">
        <v>1</v>
      </c>
      <c r="CIT61" s="1">
        <v>1</v>
      </c>
      <c r="CIU61" s="1">
        <v>1</v>
      </c>
      <c r="CIV61" s="1">
        <v>1</v>
      </c>
      <c r="CIW61" s="1">
        <v>1</v>
      </c>
      <c r="CIX61" s="1">
        <v>1</v>
      </c>
      <c r="CIY61" s="1">
        <v>1</v>
      </c>
      <c r="CIZ61" s="1">
        <v>1</v>
      </c>
      <c r="CJA61" s="1">
        <v>1</v>
      </c>
      <c r="CJB61" s="1">
        <v>1</v>
      </c>
      <c r="CJC61" s="1">
        <v>1</v>
      </c>
      <c r="CJD61" s="1">
        <v>1</v>
      </c>
      <c r="CJE61" s="1">
        <v>1</v>
      </c>
      <c r="CJF61" s="1">
        <v>1</v>
      </c>
      <c r="CJG61" s="1">
        <v>1</v>
      </c>
      <c r="CJH61" s="1">
        <v>1</v>
      </c>
      <c r="CJI61" s="1">
        <v>1</v>
      </c>
      <c r="CJJ61" s="1">
        <v>1</v>
      </c>
      <c r="CJK61" s="1">
        <v>1</v>
      </c>
      <c r="CJL61" s="1">
        <v>1</v>
      </c>
      <c r="CJM61" s="1">
        <v>1</v>
      </c>
      <c r="CJN61" s="1">
        <v>1</v>
      </c>
      <c r="CJO61" s="1">
        <v>1</v>
      </c>
      <c r="CJP61" s="1">
        <v>1</v>
      </c>
      <c r="CJQ61" s="1">
        <v>1</v>
      </c>
      <c r="CJR61" s="1">
        <v>1</v>
      </c>
      <c r="CJS61" s="1">
        <v>1</v>
      </c>
      <c r="CJT61" s="1">
        <v>1</v>
      </c>
      <c r="CJU61" s="1">
        <v>1</v>
      </c>
      <c r="CJV61" s="1">
        <v>1</v>
      </c>
      <c r="CJW61" s="1">
        <v>1</v>
      </c>
      <c r="CJX61" s="1">
        <v>1</v>
      </c>
      <c r="CJY61" s="1">
        <v>1</v>
      </c>
      <c r="CJZ61" s="1">
        <v>1</v>
      </c>
      <c r="CKA61" s="1">
        <v>1</v>
      </c>
      <c r="CKB61" s="1">
        <v>1</v>
      </c>
      <c r="CKC61" s="1">
        <v>1</v>
      </c>
      <c r="CKD61" s="1">
        <v>1</v>
      </c>
      <c r="CKE61" s="1">
        <v>1</v>
      </c>
      <c r="CKF61" s="1">
        <v>1</v>
      </c>
      <c r="CKG61" s="1">
        <v>1</v>
      </c>
      <c r="CKH61" s="1">
        <v>1</v>
      </c>
      <c r="CKI61" s="1">
        <v>1</v>
      </c>
      <c r="CKJ61" s="1">
        <v>1</v>
      </c>
      <c r="CKK61" s="1">
        <v>1</v>
      </c>
      <c r="CKL61" s="1">
        <v>1</v>
      </c>
      <c r="CKM61" s="1">
        <v>1</v>
      </c>
      <c r="CKN61" s="1">
        <v>1</v>
      </c>
      <c r="CKO61" s="1">
        <v>1</v>
      </c>
      <c r="CKP61" s="1">
        <v>1</v>
      </c>
      <c r="CKQ61" s="1">
        <v>1</v>
      </c>
      <c r="CKR61" s="1">
        <v>1</v>
      </c>
      <c r="CKS61" s="1">
        <v>1</v>
      </c>
      <c r="CKT61" s="1">
        <v>1</v>
      </c>
      <c r="CKU61" s="1">
        <v>1</v>
      </c>
      <c r="CKV61" s="1">
        <v>1</v>
      </c>
      <c r="CKW61" s="1">
        <v>1</v>
      </c>
      <c r="CKX61" s="1">
        <v>1</v>
      </c>
      <c r="CKY61" s="1">
        <v>1</v>
      </c>
      <c r="CKZ61" s="1">
        <v>1</v>
      </c>
      <c r="CLA61" s="1">
        <v>1</v>
      </c>
      <c r="CLB61" s="1">
        <v>1</v>
      </c>
      <c r="CLC61" s="1">
        <v>1</v>
      </c>
      <c r="CLD61" s="1">
        <v>1</v>
      </c>
      <c r="CLE61" s="1">
        <v>1</v>
      </c>
      <c r="CLF61" s="1">
        <v>1</v>
      </c>
      <c r="CLG61" s="1">
        <v>1</v>
      </c>
      <c r="CLH61" s="1">
        <v>1</v>
      </c>
      <c r="CLI61" s="1">
        <v>1</v>
      </c>
      <c r="CLJ61" s="1">
        <v>1</v>
      </c>
      <c r="CLK61" s="1">
        <v>1</v>
      </c>
      <c r="CLL61" s="1">
        <v>1</v>
      </c>
      <c r="CLM61" s="1">
        <v>1</v>
      </c>
      <c r="CLN61" s="1">
        <v>1</v>
      </c>
      <c r="CLO61" s="1">
        <v>1</v>
      </c>
      <c r="CLP61" s="1">
        <v>1</v>
      </c>
      <c r="CLQ61" s="1">
        <v>1</v>
      </c>
      <c r="CLR61" s="1">
        <v>1</v>
      </c>
      <c r="CLS61" s="1">
        <v>1</v>
      </c>
      <c r="CLT61" s="1">
        <v>1</v>
      </c>
      <c r="CLU61" s="1">
        <v>1</v>
      </c>
      <c r="CLV61" s="1">
        <v>1</v>
      </c>
      <c r="CLW61" s="1">
        <v>1</v>
      </c>
      <c r="CLX61" s="1">
        <v>1</v>
      </c>
      <c r="CLY61" s="1">
        <v>1</v>
      </c>
      <c r="CLZ61" s="1">
        <v>1</v>
      </c>
      <c r="CMA61" s="1">
        <v>1</v>
      </c>
      <c r="CMB61" s="1">
        <v>1</v>
      </c>
      <c r="CMC61" s="1">
        <v>1</v>
      </c>
      <c r="CMD61" s="1">
        <v>1</v>
      </c>
      <c r="CME61" s="1">
        <v>1</v>
      </c>
      <c r="CMF61" s="1">
        <v>1</v>
      </c>
      <c r="CMG61" s="1">
        <v>1</v>
      </c>
      <c r="CMH61" s="1">
        <v>1</v>
      </c>
      <c r="CMI61" s="1">
        <v>1</v>
      </c>
      <c r="CMJ61" s="1">
        <v>1</v>
      </c>
      <c r="CMK61" s="1">
        <v>1</v>
      </c>
      <c r="CML61" s="1">
        <v>1</v>
      </c>
      <c r="CMM61" s="1">
        <v>1</v>
      </c>
      <c r="CMN61" s="1">
        <v>1</v>
      </c>
      <c r="CMO61" s="1">
        <v>1</v>
      </c>
      <c r="CMP61" s="1">
        <v>1</v>
      </c>
      <c r="CMQ61" s="1">
        <v>1</v>
      </c>
      <c r="CMR61" s="1">
        <v>1</v>
      </c>
      <c r="CMS61" s="1">
        <v>1</v>
      </c>
      <c r="CMT61" s="1">
        <v>1</v>
      </c>
      <c r="CMU61" s="1">
        <v>1</v>
      </c>
      <c r="CMV61" s="1">
        <v>1</v>
      </c>
      <c r="CMW61" s="1">
        <v>1</v>
      </c>
      <c r="CMX61" s="1">
        <v>1</v>
      </c>
      <c r="CMY61" s="1">
        <v>1</v>
      </c>
      <c r="CMZ61" s="1">
        <v>1</v>
      </c>
      <c r="CNA61" s="1">
        <v>1</v>
      </c>
      <c r="CNB61" s="1">
        <v>1</v>
      </c>
      <c r="CNC61" s="1">
        <v>1</v>
      </c>
      <c r="CND61" s="1">
        <v>1</v>
      </c>
      <c r="CNE61" s="1">
        <v>1</v>
      </c>
      <c r="CNF61" s="1">
        <v>1</v>
      </c>
      <c r="CNG61" s="1">
        <v>1</v>
      </c>
      <c r="CNH61" s="1">
        <v>1</v>
      </c>
      <c r="CNI61" s="1">
        <v>1</v>
      </c>
      <c r="CNJ61" s="1">
        <v>1</v>
      </c>
      <c r="CNK61" s="1">
        <v>1</v>
      </c>
      <c r="CNL61" s="1">
        <v>1</v>
      </c>
      <c r="CNM61" s="1">
        <v>1</v>
      </c>
      <c r="CNN61" s="1">
        <v>1</v>
      </c>
      <c r="CNO61" s="1">
        <v>1</v>
      </c>
      <c r="CNP61" s="1">
        <v>1</v>
      </c>
      <c r="CNQ61" s="1">
        <v>1</v>
      </c>
      <c r="CNR61" s="1">
        <v>1</v>
      </c>
      <c r="CNS61" s="1">
        <v>1</v>
      </c>
      <c r="CNT61" s="1">
        <v>1</v>
      </c>
      <c r="CNU61" s="1">
        <v>1</v>
      </c>
      <c r="CNV61" s="1">
        <v>1</v>
      </c>
      <c r="CNW61" s="1">
        <v>1</v>
      </c>
      <c r="CNX61" s="1">
        <v>1</v>
      </c>
      <c r="CNY61" s="1">
        <v>1</v>
      </c>
      <c r="CNZ61" s="1">
        <v>1</v>
      </c>
      <c r="COA61" s="1">
        <v>1</v>
      </c>
      <c r="COB61" s="1">
        <v>1</v>
      </c>
      <c r="COC61" s="1">
        <v>1</v>
      </c>
      <c r="COD61" s="1">
        <v>1</v>
      </c>
      <c r="COE61" s="1">
        <v>1</v>
      </c>
      <c r="COF61" s="1">
        <v>1</v>
      </c>
      <c r="COG61" s="1">
        <v>1</v>
      </c>
      <c r="COH61" s="1">
        <v>1</v>
      </c>
      <c r="COI61" s="1">
        <v>1</v>
      </c>
      <c r="COJ61" s="1">
        <v>1</v>
      </c>
      <c r="COK61" s="1">
        <v>1</v>
      </c>
      <c r="COL61" s="1">
        <v>1</v>
      </c>
      <c r="COM61" s="1">
        <v>1</v>
      </c>
      <c r="CON61" s="1">
        <v>1</v>
      </c>
      <c r="COO61" s="1">
        <v>1</v>
      </c>
      <c r="COP61" s="1">
        <v>1</v>
      </c>
      <c r="COQ61" s="1">
        <v>1</v>
      </c>
      <c r="COR61" s="1">
        <v>1</v>
      </c>
      <c r="COS61" s="1">
        <v>1</v>
      </c>
      <c r="COT61" s="1">
        <v>1</v>
      </c>
      <c r="COU61" s="1">
        <v>1</v>
      </c>
      <c r="COV61" s="1">
        <v>1</v>
      </c>
      <c r="COW61" s="1">
        <v>1</v>
      </c>
      <c r="COX61" s="1">
        <v>1</v>
      </c>
      <c r="COY61" s="1">
        <v>1</v>
      </c>
      <c r="COZ61" s="1">
        <v>1</v>
      </c>
      <c r="CPA61" s="1">
        <v>1</v>
      </c>
      <c r="CPB61" s="1">
        <v>1</v>
      </c>
      <c r="CPC61" s="1">
        <v>1</v>
      </c>
      <c r="CPD61" s="1">
        <v>1</v>
      </c>
      <c r="CPE61" s="1">
        <v>1</v>
      </c>
      <c r="CPF61" s="1">
        <v>1</v>
      </c>
      <c r="CPG61" s="1">
        <v>1</v>
      </c>
      <c r="CPH61" s="1">
        <v>1</v>
      </c>
      <c r="CPI61" s="1">
        <v>1</v>
      </c>
      <c r="CPJ61" s="1">
        <v>1</v>
      </c>
      <c r="CPK61" s="1">
        <v>1</v>
      </c>
      <c r="CPL61" s="1">
        <v>1</v>
      </c>
      <c r="CPM61" s="1">
        <v>1</v>
      </c>
      <c r="CPN61" s="1">
        <v>1</v>
      </c>
      <c r="CPO61" s="1">
        <v>1</v>
      </c>
      <c r="CPP61" s="1">
        <v>1</v>
      </c>
      <c r="CPQ61" s="1">
        <v>1</v>
      </c>
      <c r="CPR61" s="1">
        <v>1</v>
      </c>
      <c r="CPS61" s="1">
        <v>1</v>
      </c>
      <c r="CPT61" s="1">
        <v>1</v>
      </c>
      <c r="CPU61" s="1">
        <v>1</v>
      </c>
      <c r="CPV61" s="1">
        <v>1</v>
      </c>
      <c r="CPW61" s="1">
        <v>1</v>
      </c>
      <c r="CPX61" s="1">
        <v>1</v>
      </c>
      <c r="CPY61" s="1">
        <v>1</v>
      </c>
      <c r="CPZ61" s="1">
        <v>1</v>
      </c>
      <c r="CQA61" s="1">
        <v>1</v>
      </c>
      <c r="CQB61" s="1">
        <v>1</v>
      </c>
      <c r="CQC61" s="1">
        <v>1</v>
      </c>
      <c r="CQD61" s="1">
        <v>1</v>
      </c>
      <c r="CQE61" s="1">
        <v>1</v>
      </c>
      <c r="CQF61" s="1">
        <v>1</v>
      </c>
      <c r="CQG61" s="1">
        <v>1</v>
      </c>
      <c r="CQH61" s="1">
        <v>1</v>
      </c>
      <c r="CQI61" s="1">
        <v>1</v>
      </c>
      <c r="CQJ61" s="1">
        <v>1</v>
      </c>
      <c r="CQK61" s="1">
        <v>1</v>
      </c>
      <c r="CQL61" s="1">
        <v>1</v>
      </c>
      <c r="CQM61" s="1">
        <v>1</v>
      </c>
      <c r="CQN61" s="1">
        <v>1</v>
      </c>
      <c r="CQO61" s="1">
        <v>1</v>
      </c>
      <c r="CQP61" s="1">
        <v>1</v>
      </c>
      <c r="CQQ61" s="1">
        <v>1</v>
      </c>
      <c r="CQR61" s="1">
        <v>1</v>
      </c>
      <c r="CQS61" s="1">
        <v>1</v>
      </c>
      <c r="CQT61" s="1">
        <v>1</v>
      </c>
      <c r="CQU61" s="1">
        <v>1</v>
      </c>
      <c r="CQV61" s="1">
        <v>1</v>
      </c>
      <c r="CQW61" s="1">
        <v>1</v>
      </c>
      <c r="CQX61" s="1">
        <v>1</v>
      </c>
      <c r="CQY61" s="1">
        <v>1</v>
      </c>
      <c r="CQZ61" s="1">
        <v>1</v>
      </c>
      <c r="CRA61" s="1">
        <v>1</v>
      </c>
      <c r="CRB61" s="1">
        <v>1</v>
      </c>
      <c r="CRC61" s="1">
        <v>1</v>
      </c>
      <c r="CRD61" s="1">
        <v>1</v>
      </c>
      <c r="CRE61" s="1">
        <v>1</v>
      </c>
      <c r="CRF61" s="1">
        <v>1</v>
      </c>
      <c r="CRG61" s="1">
        <v>1</v>
      </c>
      <c r="CRH61" s="1">
        <v>1</v>
      </c>
      <c r="CRI61" s="1">
        <v>1</v>
      </c>
      <c r="CRJ61" s="1">
        <v>1</v>
      </c>
      <c r="CRK61" s="1">
        <v>1</v>
      </c>
      <c r="CRL61" s="1">
        <v>1</v>
      </c>
      <c r="CRM61" s="1">
        <v>1</v>
      </c>
      <c r="CRN61" s="1">
        <v>1</v>
      </c>
      <c r="CRO61" s="1">
        <v>1</v>
      </c>
      <c r="CRP61" s="1">
        <v>1</v>
      </c>
      <c r="CRQ61" s="1">
        <v>1</v>
      </c>
      <c r="CRR61" s="1">
        <v>1</v>
      </c>
      <c r="CRS61" s="1">
        <v>1</v>
      </c>
      <c r="CRT61" s="1">
        <v>1</v>
      </c>
      <c r="CRU61" s="1">
        <v>1</v>
      </c>
      <c r="CRV61" s="1">
        <v>1</v>
      </c>
      <c r="CRW61" s="1">
        <v>1</v>
      </c>
      <c r="CRX61" s="1">
        <v>1</v>
      </c>
      <c r="CRY61" s="1">
        <v>1</v>
      </c>
      <c r="CRZ61" s="1">
        <v>1</v>
      </c>
      <c r="CSA61" s="1">
        <v>1</v>
      </c>
      <c r="CSB61" s="1">
        <v>1</v>
      </c>
      <c r="CSC61" s="1">
        <v>1</v>
      </c>
      <c r="CSD61" s="1">
        <v>1</v>
      </c>
      <c r="CSE61" s="1">
        <v>1</v>
      </c>
      <c r="CSF61" s="1">
        <v>1</v>
      </c>
      <c r="CSG61" s="1">
        <v>1</v>
      </c>
      <c r="CSH61" s="1">
        <v>1</v>
      </c>
      <c r="CSI61" s="1">
        <v>1</v>
      </c>
      <c r="CSJ61" s="1">
        <v>1</v>
      </c>
      <c r="CSK61" s="1">
        <v>1</v>
      </c>
      <c r="CSL61" s="1">
        <v>1</v>
      </c>
      <c r="CSM61" s="1">
        <v>1</v>
      </c>
      <c r="CSN61" s="1">
        <v>1</v>
      </c>
      <c r="CSO61" s="1">
        <v>1</v>
      </c>
      <c r="CSP61" s="1">
        <v>1</v>
      </c>
      <c r="CSQ61" s="1">
        <v>1</v>
      </c>
      <c r="CSR61" s="1">
        <v>1</v>
      </c>
      <c r="CSS61" s="1">
        <v>1</v>
      </c>
      <c r="CST61" s="1">
        <v>1</v>
      </c>
      <c r="CSU61" s="1">
        <v>1</v>
      </c>
      <c r="CSV61" s="1">
        <v>1</v>
      </c>
      <c r="CSW61" s="1">
        <v>1</v>
      </c>
      <c r="CSX61" s="1">
        <v>1</v>
      </c>
      <c r="CSY61" s="1">
        <v>1</v>
      </c>
      <c r="CSZ61" s="1">
        <v>1</v>
      </c>
      <c r="CTA61" s="1">
        <v>1</v>
      </c>
      <c r="CTB61" s="1">
        <v>1</v>
      </c>
      <c r="CTC61" s="1">
        <v>1</v>
      </c>
      <c r="CTD61" s="1">
        <v>1</v>
      </c>
      <c r="CTE61" s="1">
        <v>1</v>
      </c>
      <c r="CTF61" s="1">
        <v>1</v>
      </c>
      <c r="CTG61" s="1">
        <v>1</v>
      </c>
      <c r="CTH61" s="1">
        <v>1</v>
      </c>
      <c r="CTI61" s="1">
        <v>1</v>
      </c>
      <c r="CTJ61" s="1">
        <v>1</v>
      </c>
      <c r="CTK61" s="1">
        <v>1</v>
      </c>
      <c r="CTL61" s="1">
        <v>1</v>
      </c>
      <c r="CTM61" s="1">
        <v>1</v>
      </c>
      <c r="CTN61" s="1">
        <v>1</v>
      </c>
      <c r="CTO61" s="1">
        <v>1</v>
      </c>
      <c r="CTP61" s="1">
        <v>1</v>
      </c>
      <c r="CTQ61" s="1">
        <v>1</v>
      </c>
      <c r="CTR61" s="1">
        <v>1</v>
      </c>
      <c r="CTS61" s="1">
        <v>1</v>
      </c>
      <c r="CTT61" s="1">
        <v>1</v>
      </c>
      <c r="CTU61" s="1">
        <v>1</v>
      </c>
      <c r="CTV61" s="1">
        <v>1</v>
      </c>
      <c r="CTW61" s="1">
        <v>1</v>
      </c>
      <c r="CTX61" s="1">
        <v>1</v>
      </c>
      <c r="CTY61" s="1">
        <v>1</v>
      </c>
      <c r="CTZ61" s="1">
        <v>1</v>
      </c>
      <c r="CUA61" s="1">
        <v>1</v>
      </c>
      <c r="CUB61" s="1">
        <v>1</v>
      </c>
      <c r="CUC61" s="1">
        <v>1</v>
      </c>
      <c r="CUD61" s="1">
        <v>1</v>
      </c>
      <c r="CUE61" s="1">
        <v>1</v>
      </c>
      <c r="CUF61" s="1">
        <v>1</v>
      </c>
      <c r="CUG61" s="1">
        <v>1</v>
      </c>
      <c r="CUH61" s="1">
        <v>1</v>
      </c>
      <c r="CUI61" s="1">
        <v>1</v>
      </c>
      <c r="CUJ61" s="1">
        <v>1</v>
      </c>
      <c r="CUK61" s="1">
        <v>1</v>
      </c>
      <c r="CUL61" s="1">
        <v>1</v>
      </c>
      <c r="CUM61" s="1">
        <v>1</v>
      </c>
      <c r="CUN61" s="1">
        <v>1</v>
      </c>
      <c r="CUO61" s="1">
        <v>1</v>
      </c>
      <c r="CUP61" s="1">
        <v>1</v>
      </c>
      <c r="CUQ61" s="1">
        <v>1</v>
      </c>
      <c r="CUR61" s="1">
        <v>1</v>
      </c>
      <c r="CUS61" s="1">
        <v>1</v>
      </c>
      <c r="CUT61" s="1">
        <v>1</v>
      </c>
      <c r="CUU61" s="1">
        <v>1</v>
      </c>
      <c r="CUV61" s="1">
        <v>1</v>
      </c>
      <c r="CUW61" s="1">
        <v>1</v>
      </c>
      <c r="CUX61" s="1">
        <v>1</v>
      </c>
      <c r="CUY61" s="1">
        <v>1</v>
      </c>
      <c r="CUZ61" s="1">
        <v>1</v>
      </c>
      <c r="CVA61" s="1">
        <v>1</v>
      </c>
      <c r="CVB61" s="1">
        <v>1</v>
      </c>
      <c r="CVC61" s="1">
        <v>1</v>
      </c>
      <c r="CVD61" s="1">
        <v>1</v>
      </c>
      <c r="CVE61" s="1">
        <v>1</v>
      </c>
      <c r="CVF61" s="1">
        <v>1</v>
      </c>
      <c r="CVG61" s="1">
        <v>1</v>
      </c>
      <c r="CVH61" s="1">
        <v>1</v>
      </c>
      <c r="CVI61" s="1">
        <v>1</v>
      </c>
      <c r="CVJ61" s="1">
        <v>1</v>
      </c>
      <c r="CVK61" s="1">
        <v>1</v>
      </c>
      <c r="CVL61" s="1">
        <v>1</v>
      </c>
      <c r="CVM61" s="1">
        <v>1</v>
      </c>
      <c r="CVN61" s="1">
        <v>1</v>
      </c>
      <c r="CVO61" s="1">
        <v>1</v>
      </c>
      <c r="CVP61" s="1">
        <v>1</v>
      </c>
      <c r="CVQ61" s="1">
        <v>1</v>
      </c>
      <c r="CVR61" s="1">
        <v>1</v>
      </c>
      <c r="CVS61" s="1">
        <v>1</v>
      </c>
      <c r="CVT61" s="1">
        <v>1</v>
      </c>
      <c r="CVU61" s="1">
        <v>1</v>
      </c>
      <c r="CVV61" s="1">
        <v>1</v>
      </c>
      <c r="CVW61" s="1">
        <v>1</v>
      </c>
      <c r="CVX61" s="1">
        <v>1</v>
      </c>
      <c r="CVY61" s="1">
        <v>1</v>
      </c>
      <c r="CVZ61" s="1">
        <v>1</v>
      </c>
      <c r="CWA61" s="1">
        <v>1</v>
      </c>
      <c r="CWB61" s="1">
        <v>1</v>
      </c>
      <c r="CWC61" s="1">
        <v>1</v>
      </c>
      <c r="CWD61" s="1">
        <v>1</v>
      </c>
      <c r="CWE61" s="1">
        <v>1</v>
      </c>
      <c r="CWF61" s="1">
        <v>1</v>
      </c>
      <c r="CWG61" s="1">
        <v>1</v>
      </c>
      <c r="CWH61" s="1">
        <v>1</v>
      </c>
      <c r="CWI61" s="1">
        <v>1</v>
      </c>
      <c r="CWJ61" s="1">
        <v>1</v>
      </c>
      <c r="CWK61" s="1">
        <v>1</v>
      </c>
      <c r="CWL61" s="1">
        <v>1</v>
      </c>
      <c r="CWM61" s="1">
        <v>1</v>
      </c>
      <c r="CWN61" s="1">
        <v>1</v>
      </c>
      <c r="CWO61" s="1">
        <v>1</v>
      </c>
      <c r="CWP61" s="1">
        <v>1</v>
      </c>
      <c r="CWQ61" s="1">
        <v>1</v>
      </c>
      <c r="CWR61" s="1">
        <v>1</v>
      </c>
      <c r="CWS61" s="1">
        <v>1</v>
      </c>
      <c r="CWT61" s="1">
        <v>1</v>
      </c>
      <c r="CWU61" s="1">
        <v>1</v>
      </c>
      <c r="CWV61" s="1">
        <v>1</v>
      </c>
      <c r="CWW61" s="1">
        <v>1</v>
      </c>
      <c r="CWX61" s="1">
        <v>1</v>
      </c>
      <c r="CWY61" s="1">
        <v>1</v>
      </c>
      <c r="CWZ61" s="1">
        <v>1</v>
      </c>
      <c r="CXA61" s="1">
        <v>1</v>
      </c>
      <c r="CXB61" s="1">
        <v>1</v>
      </c>
      <c r="CXC61" s="1">
        <v>1</v>
      </c>
      <c r="CXD61" s="1">
        <v>1</v>
      </c>
      <c r="CXE61" s="1">
        <v>1</v>
      </c>
      <c r="CXF61" s="1">
        <v>1</v>
      </c>
      <c r="CXG61" s="1">
        <v>1</v>
      </c>
      <c r="CXH61" s="1">
        <v>1</v>
      </c>
      <c r="CXI61" s="1">
        <v>1</v>
      </c>
      <c r="CXJ61" s="1">
        <v>1</v>
      </c>
      <c r="CXK61" s="1">
        <v>1</v>
      </c>
      <c r="CXL61" s="1">
        <v>1</v>
      </c>
      <c r="CXM61" s="1">
        <v>1</v>
      </c>
      <c r="CXN61" s="1">
        <v>1</v>
      </c>
      <c r="CXO61" s="1">
        <v>1</v>
      </c>
      <c r="CXP61" s="1">
        <v>1</v>
      </c>
      <c r="CXQ61" s="1">
        <v>1</v>
      </c>
      <c r="CXR61" s="1">
        <v>1</v>
      </c>
      <c r="CXS61" s="1">
        <v>1</v>
      </c>
      <c r="CXT61" s="1">
        <v>1</v>
      </c>
      <c r="CXU61" s="1">
        <v>1</v>
      </c>
      <c r="CXV61" s="1">
        <v>1</v>
      </c>
      <c r="CXW61" s="1">
        <v>1</v>
      </c>
      <c r="CXX61" s="1">
        <v>1</v>
      </c>
      <c r="CXY61" s="1">
        <v>1</v>
      </c>
      <c r="CXZ61" s="1">
        <v>1</v>
      </c>
      <c r="CYA61" s="1">
        <v>1</v>
      </c>
      <c r="CYB61" s="1">
        <v>1</v>
      </c>
      <c r="CYC61" s="1">
        <v>1</v>
      </c>
      <c r="CYD61" s="1">
        <v>1</v>
      </c>
      <c r="CYE61" s="1">
        <v>1</v>
      </c>
      <c r="CYF61" s="1">
        <v>1</v>
      </c>
      <c r="CYG61" s="1">
        <v>1</v>
      </c>
      <c r="CYH61" s="1">
        <v>1</v>
      </c>
      <c r="CYI61" s="1">
        <v>1</v>
      </c>
      <c r="CYJ61" s="1">
        <v>1</v>
      </c>
      <c r="CYK61" s="1">
        <v>1</v>
      </c>
      <c r="CYL61" s="1">
        <v>1</v>
      </c>
      <c r="CYM61" s="1">
        <v>1</v>
      </c>
      <c r="CYN61" s="1">
        <v>1</v>
      </c>
      <c r="CYO61" s="1">
        <v>1</v>
      </c>
      <c r="CYP61" s="1">
        <v>1</v>
      </c>
      <c r="CYQ61" s="1">
        <v>1</v>
      </c>
      <c r="CYR61" s="1">
        <v>1</v>
      </c>
      <c r="CYS61" s="1">
        <v>1</v>
      </c>
      <c r="CYT61" s="1">
        <v>1</v>
      </c>
      <c r="CYU61" s="1">
        <v>1</v>
      </c>
      <c r="CYV61" s="1">
        <v>1</v>
      </c>
      <c r="CYW61" s="1">
        <v>1</v>
      </c>
      <c r="CYX61" s="1">
        <v>1</v>
      </c>
      <c r="CYY61" s="1">
        <v>1</v>
      </c>
      <c r="CYZ61" s="1">
        <v>1</v>
      </c>
      <c r="CZA61" s="1">
        <v>1</v>
      </c>
      <c r="CZB61" s="1">
        <v>1</v>
      </c>
      <c r="CZC61" s="1">
        <v>1</v>
      </c>
      <c r="CZD61" s="1">
        <v>1</v>
      </c>
      <c r="CZE61" s="1">
        <v>1</v>
      </c>
      <c r="CZF61" s="1">
        <v>1</v>
      </c>
      <c r="CZG61" s="1">
        <v>1</v>
      </c>
      <c r="CZH61" s="1">
        <v>1</v>
      </c>
      <c r="CZI61" s="1">
        <v>1</v>
      </c>
      <c r="CZJ61" s="1">
        <v>1</v>
      </c>
      <c r="CZK61" s="1">
        <v>1</v>
      </c>
      <c r="CZL61" s="1">
        <v>1</v>
      </c>
      <c r="CZM61" s="1">
        <v>1</v>
      </c>
      <c r="CZN61" s="1">
        <v>1</v>
      </c>
      <c r="CZO61" s="1">
        <v>1</v>
      </c>
      <c r="CZP61" s="1">
        <v>1</v>
      </c>
      <c r="CZQ61" s="1">
        <v>1</v>
      </c>
      <c r="CZR61" s="1">
        <v>1</v>
      </c>
      <c r="CZS61" s="1">
        <v>1</v>
      </c>
      <c r="CZT61" s="1">
        <v>1</v>
      </c>
      <c r="CZU61" s="1">
        <v>1</v>
      </c>
      <c r="CZV61" s="1">
        <v>1</v>
      </c>
      <c r="CZW61" s="1">
        <v>1</v>
      </c>
      <c r="CZX61" s="1">
        <v>1</v>
      </c>
      <c r="CZY61" s="1">
        <v>1</v>
      </c>
      <c r="CZZ61" s="1">
        <v>1</v>
      </c>
      <c r="DAA61" s="1">
        <v>1</v>
      </c>
      <c r="DAB61" s="1">
        <v>1</v>
      </c>
      <c r="DAC61" s="1">
        <v>1</v>
      </c>
      <c r="DAD61" s="1">
        <v>1</v>
      </c>
      <c r="DAE61" s="1">
        <v>1</v>
      </c>
      <c r="DAF61" s="1">
        <v>1</v>
      </c>
      <c r="DAG61" s="1">
        <v>1</v>
      </c>
      <c r="DAH61" s="1">
        <v>1</v>
      </c>
      <c r="DAI61" s="1">
        <v>1</v>
      </c>
      <c r="DAJ61" s="1">
        <v>1</v>
      </c>
      <c r="DAK61" s="1">
        <v>1</v>
      </c>
      <c r="DAL61" s="1">
        <v>1</v>
      </c>
      <c r="DAM61" s="1">
        <v>1</v>
      </c>
      <c r="DAN61" s="1">
        <v>1</v>
      </c>
      <c r="DAO61" s="1">
        <v>1</v>
      </c>
      <c r="DAP61" s="1">
        <v>1</v>
      </c>
      <c r="DAQ61" s="1">
        <v>1</v>
      </c>
      <c r="DAR61" s="1">
        <v>1</v>
      </c>
      <c r="DAS61" s="1">
        <v>1</v>
      </c>
      <c r="DAT61" s="1">
        <v>1</v>
      </c>
      <c r="DAU61" s="1">
        <v>1</v>
      </c>
      <c r="DAV61" s="1">
        <v>1</v>
      </c>
      <c r="DAW61" s="1">
        <v>1</v>
      </c>
      <c r="DAX61" s="1">
        <v>1</v>
      </c>
      <c r="DAY61" s="1">
        <v>1</v>
      </c>
      <c r="DAZ61" s="1">
        <v>1</v>
      </c>
      <c r="DBA61" s="1">
        <v>1</v>
      </c>
      <c r="DBB61" s="1">
        <v>1</v>
      </c>
      <c r="DBC61" s="1">
        <v>1</v>
      </c>
      <c r="DBD61" s="1">
        <v>1</v>
      </c>
      <c r="DBE61" s="1">
        <v>1</v>
      </c>
      <c r="DBF61" s="1">
        <v>1</v>
      </c>
      <c r="DBG61" s="1">
        <v>1</v>
      </c>
      <c r="DBH61" s="1">
        <v>1</v>
      </c>
      <c r="DBI61" s="1">
        <v>1</v>
      </c>
      <c r="DBJ61" s="1">
        <v>1</v>
      </c>
      <c r="DBK61" s="1">
        <v>1</v>
      </c>
      <c r="DBL61" s="1">
        <v>1</v>
      </c>
      <c r="DBM61" s="1">
        <v>1</v>
      </c>
      <c r="DBN61" s="1">
        <v>1</v>
      </c>
      <c r="DBO61" s="1">
        <v>1</v>
      </c>
      <c r="DBP61" s="1">
        <v>1</v>
      </c>
      <c r="DBQ61" s="1">
        <v>1</v>
      </c>
      <c r="DBR61" s="1">
        <v>1</v>
      </c>
      <c r="DBS61" s="1">
        <v>1</v>
      </c>
      <c r="DBT61" s="1">
        <v>1</v>
      </c>
      <c r="DBU61" s="1">
        <v>1</v>
      </c>
      <c r="DBV61" s="1">
        <v>1</v>
      </c>
      <c r="DBW61" s="1">
        <v>1</v>
      </c>
      <c r="DBX61" s="1">
        <v>1</v>
      </c>
      <c r="DBY61" s="1">
        <v>1</v>
      </c>
      <c r="DBZ61" s="1">
        <v>1</v>
      </c>
      <c r="DCA61" s="1">
        <v>1</v>
      </c>
      <c r="DCB61" s="1">
        <v>1</v>
      </c>
      <c r="DCC61" s="1">
        <v>1</v>
      </c>
      <c r="DCD61" s="1">
        <v>1</v>
      </c>
      <c r="DCE61" s="1">
        <v>1</v>
      </c>
      <c r="DCF61" s="1">
        <v>1</v>
      </c>
      <c r="DCG61" s="1">
        <v>1</v>
      </c>
      <c r="DCH61" s="1">
        <v>1</v>
      </c>
      <c r="DCI61" s="1">
        <v>1</v>
      </c>
      <c r="DCJ61" s="1">
        <v>1</v>
      </c>
      <c r="DCK61" s="1">
        <v>1</v>
      </c>
      <c r="DCL61" s="1">
        <v>1</v>
      </c>
      <c r="DCM61" s="1">
        <v>1</v>
      </c>
      <c r="DCN61" s="1">
        <v>1</v>
      </c>
      <c r="DCO61" s="1">
        <v>1</v>
      </c>
      <c r="DCP61" s="1">
        <v>1</v>
      </c>
      <c r="DCQ61" s="1">
        <v>1</v>
      </c>
      <c r="DCR61" s="1">
        <v>1</v>
      </c>
      <c r="DCS61" s="1">
        <v>1</v>
      </c>
      <c r="DCT61" s="1">
        <v>1</v>
      </c>
      <c r="DCU61" s="1">
        <v>1</v>
      </c>
      <c r="DCV61" s="1">
        <v>1</v>
      </c>
      <c r="DCW61" s="1">
        <v>1</v>
      </c>
      <c r="DCX61" s="1">
        <v>1</v>
      </c>
      <c r="DCY61" s="1">
        <v>1</v>
      </c>
      <c r="DCZ61" s="1">
        <v>1</v>
      </c>
      <c r="DDA61" s="1">
        <v>1</v>
      </c>
      <c r="DDB61" s="1">
        <v>1</v>
      </c>
      <c r="DDC61" s="1">
        <v>1</v>
      </c>
      <c r="DDD61" s="1">
        <v>1</v>
      </c>
      <c r="DDE61" s="1">
        <v>1</v>
      </c>
      <c r="DDF61" s="1">
        <v>1</v>
      </c>
      <c r="DDG61" s="1">
        <v>1</v>
      </c>
      <c r="DDH61" s="1">
        <v>1</v>
      </c>
      <c r="DDI61" s="1">
        <v>1</v>
      </c>
      <c r="DDJ61" s="1">
        <v>1</v>
      </c>
      <c r="DDK61" s="1">
        <v>1</v>
      </c>
      <c r="DDL61" s="1">
        <v>1</v>
      </c>
      <c r="DDM61" s="1">
        <v>1</v>
      </c>
      <c r="DDN61" s="1">
        <v>1</v>
      </c>
      <c r="DDO61" s="1">
        <v>1</v>
      </c>
      <c r="DDP61" s="1">
        <v>1</v>
      </c>
      <c r="DDQ61" s="1">
        <v>1</v>
      </c>
      <c r="DDR61" s="1">
        <v>1</v>
      </c>
      <c r="DDS61" s="1">
        <v>1</v>
      </c>
      <c r="DDT61" s="1">
        <v>1</v>
      </c>
      <c r="DDU61" s="1">
        <v>1</v>
      </c>
      <c r="DDV61" s="1">
        <v>1</v>
      </c>
      <c r="DDW61" s="1">
        <v>1</v>
      </c>
      <c r="DDX61" s="1">
        <v>1</v>
      </c>
      <c r="DDY61" s="1">
        <v>1</v>
      </c>
      <c r="DDZ61" s="1">
        <v>1</v>
      </c>
      <c r="DEA61" s="1">
        <v>1</v>
      </c>
      <c r="DEB61" s="1">
        <v>1</v>
      </c>
      <c r="DEC61" s="1">
        <v>1</v>
      </c>
      <c r="DED61" s="1">
        <v>1</v>
      </c>
      <c r="DEE61" s="1">
        <v>1</v>
      </c>
      <c r="DEF61" s="1">
        <v>1</v>
      </c>
      <c r="DEG61" s="1">
        <v>1</v>
      </c>
      <c r="DEH61" s="1">
        <v>1</v>
      </c>
      <c r="DEI61" s="1">
        <v>1</v>
      </c>
      <c r="DEJ61" s="1">
        <v>1</v>
      </c>
      <c r="DEK61" s="1">
        <v>1</v>
      </c>
      <c r="DEL61" s="1">
        <v>1</v>
      </c>
      <c r="DEM61" s="1">
        <v>1</v>
      </c>
      <c r="DEN61" s="1">
        <v>1</v>
      </c>
      <c r="DEO61" s="1">
        <v>1</v>
      </c>
      <c r="DEP61" s="1">
        <v>1</v>
      </c>
      <c r="DEQ61" s="1">
        <v>1</v>
      </c>
      <c r="DER61" s="1">
        <v>1</v>
      </c>
      <c r="DES61" s="1">
        <v>1</v>
      </c>
      <c r="DET61" s="1">
        <v>1</v>
      </c>
      <c r="DEU61" s="1">
        <v>1</v>
      </c>
      <c r="DEV61" s="1">
        <v>1</v>
      </c>
      <c r="DEW61" s="1">
        <v>1</v>
      </c>
      <c r="DEX61" s="1">
        <v>1</v>
      </c>
      <c r="DEY61" s="1">
        <v>1</v>
      </c>
      <c r="DEZ61" s="1">
        <v>1</v>
      </c>
      <c r="DFA61" s="1">
        <v>1</v>
      </c>
      <c r="DFB61" s="1">
        <v>1</v>
      </c>
      <c r="DFC61" s="1">
        <v>1</v>
      </c>
      <c r="DFD61" s="1">
        <v>1</v>
      </c>
      <c r="DFE61" s="1">
        <v>1</v>
      </c>
      <c r="DFF61" s="1">
        <v>1</v>
      </c>
      <c r="DFG61" s="1">
        <v>1</v>
      </c>
      <c r="DFH61" s="1">
        <v>1</v>
      </c>
      <c r="DFI61" s="1">
        <v>1</v>
      </c>
      <c r="DFJ61" s="1">
        <v>1</v>
      </c>
      <c r="DFK61" s="1">
        <v>1</v>
      </c>
      <c r="DFL61" s="1">
        <v>1</v>
      </c>
      <c r="DFM61" s="1">
        <v>1</v>
      </c>
      <c r="DFN61" s="1">
        <v>1</v>
      </c>
      <c r="DFO61" s="1">
        <v>1</v>
      </c>
      <c r="DFP61" s="1">
        <v>1</v>
      </c>
      <c r="DFQ61" s="1">
        <v>1</v>
      </c>
      <c r="DFR61" s="1">
        <v>1</v>
      </c>
      <c r="DFS61" s="1">
        <v>1</v>
      </c>
      <c r="DFT61" s="1">
        <v>1</v>
      </c>
      <c r="DFU61" s="1">
        <v>1</v>
      </c>
      <c r="DFV61" s="1">
        <v>1</v>
      </c>
      <c r="DFW61" s="1">
        <v>1</v>
      </c>
      <c r="DFX61" s="1">
        <v>1</v>
      </c>
      <c r="DFY61" s="1">
        <v>1</v>
      </c>
      <c r="DFZ61" s="1">
        <v>1</v>
      </c>
      <c r="DGA61" s="1">
        <v>1</v>
      </c>
      <c r="DGB61" s="1">
        <v>1</v>
      </c>
      <c r="DGC61" s="1">
        <v>1</v>
      </c>
      <c r="DGD61" s="1">
        <v>1</v>
      </c>
      <c r="DGE61" s="1">
        <v>1</v>
      </c>
      <c r="DGF61" s="1">
        <v>1</v>
      </c>
      <c r="DGG61" s="1">
        <v>1</v>
      </c>
      <c r="DGH61" s="1">
        <v>1</v>
      </c>
      <c r="DGI61" s="1">
        <v>1</v>
      </c>
      <c r="DGJ61" s="1">
        <v>1</v>
      </c>
      <c r="DGK61" s="1">
        <v>1</v>
      </c>
      <c r="DGL61" s="1">
        <v>1</v>
      </c>
      <c r="DGM61" s="1">
        <v>1</v>
      </c>
      <c r="DGN61" s="1">
        <v>1</v>
      </c>
      <c r="DGO61" s="1">
        <v>1</v>
      </c>
      <c r="DGP61" s="1">
        <v>1</v>
      </c>
      <c r="DGQ61" s="1">
        <v>1</v>
      </c>
      <c r="DGR61" s="1">
        <v>1</v>
      </c>
      <c r="DGS61" s="1">
        <v>1</v>
      </c>
      <c r="DGT61" s="1">
        <v>1</v>
      </c>
      <c r="DGU61" s="1">
        <v>1</v>
      </c>
      <c r="DGV61" s="1">
        <v>1</v>
      </c>
      <c r="DGW61" s="1">
        <v>1</v>
      </c>
      <c r="DGX61" s="1">
        <v>1</v>
      </c>
      <c r="DGY61" s="1">
        <v>1</v>
      </c>
      <c r="DGZ61" s="1">
        <v>1</v>
      </c>
      <c r="DHA61" s="1">
        <v>1</v>
      </c>
      <c r="DHB61" s="1">
        <v>1</v>
      </c>
      <c r="DHC61" s="1">
        <v>1</v>
      </c>
      <c r="DHD61" s="1">
        <v>1</v>
      </c>
      <c r="DHE61" s="1">
        <v>1</v>
      </c>
      <c r="DHF61" s="1">
        <v>1</v>
      </c>
      <c r="DHG61" s="1">
        <v>1</v>
      </c>
      <c r="DHH61" s="1">
        <v>1</v>
      </c>
      <c r="DHI61" s="1">
        <v>1</v>
      </c>
      <c r="DHJ61" s="1">
        <v>1</v>
      </c>
      <c r="DHK61" s="1">
        <v>1</v>
      </c>
      <c r="DHL61" s="1">
        <v>1</v>
      </c>
      <c r="DHM61" s="1">
        <v>1</v>
      </c>
      <c r="DHN61" s="1">
        <v>1</v>
      </c>
      <c r="DHO61" s="1">
        <v>1</v>
      </c>
      <c r="DHP61" s="1">
        <v>1</v>
      </c>
      <c r="DHQ61" s="1">
        <v>1</v>
      </c>
      <c r="DHR61" s="1">
        <v>1</v>
      </c>
      <c r="DHS61" s="1">
        <v>1</v>
      </c>
      <c r="DHT61" s="1">
        <v>1</v>
      </c>
      <c r="DHU61" s="1">
        <v>1</v>
      </c>
      <c r="DHV61" s="1">
        <v>1</v>
      </c>
      <c r="DHW61" s="1">
        <v>1</v>
      </c>
      <c r="DHX61" s="1">
        <v>1</v>
      </c>
      <c r="DHY61" s="1">
        <v>1</v>
      </c>
      <c r="DHZ61" s="1">
        <v>1</v>
      </c>
      <c r="DIA61" s="1">
        <v>1</v>
      </c>
      <c r="DIB61" s="1">
        <v>1</v>
      </c>
      <c r="DIC61" s="1">
        <v>1</v>
      </c>
      <c r="DID61" s="1">
        <v>1</v>
      </c>
      <c r="DIE61" s="1">
        <v>1</v>
      </c>
      <c r="DIF61" s="1">
        <v>1</v>
      </c>
      <c r="DIG61" s="1">
        <v>1</v>
      </c>
      <c r="DIH61" s="1">
        <v>1</v>
      </c>
      <c r="DII61" s="1">
        <v>1</v>
      </c>
      <c r="DIJ61" s="1">
        <v>1</v>
      </c>
      <c r="DIK61" s="1">
        <v>1</v>
      </c>
      <c r="DIL61" s="1">
        <v>1</v>
      </c>
      <c r="DIM61" s="1">
        <v>1</v>
      </c>
      <c r="DIN61" s="1">
        <v>1</v>
      </c>
      <c r="DIO61" s="1">
        <v>1</v>
      </c>
      <c r="DIP61" s="1">
        <v>1</v>
      </c>
      <c r="DIQ61" s="1">
        <v>1</v>
      </c>
      <c r="DIR61" s="1">
        <v>1</v>
      </c>
      <c r="DIS61" s="1">
        <v>1</v>
      </c>
      <c r="DIT61" s="1">
        <v>1</v>
      </c>
      <c r="DIU61" s="1">
        <v>1</v>
      </c>
      <c r="DIV61" s="1">
        <v>1</v>
      </c>
      <c r="DIW61" s="1">
        <v>1</v>
      </c>
      <c r="DIX61" s="1">
        <v>1</v>
      </c>
      <c r="DIY61" s="1">
        <v>1</v>
      </c>
      <c r="DIZ61" s="1">
        <v>1</v>
      </c>
      <c r="DJA61" s="1">
        <v>1</v>
      </c>
      <c r="DJB61" s="1">
        <v>1</v>
      </c>
      <c r="DJC61" s="1">
        <v>1</v>
      </c>
      <c r="DJD61" s="1">
        <v>1</v>
      </c>
      <c r="DJE61" s="1">
        <v>1</v>
      </c>
      <c r="DJF61" s="1">
        <v>1</v>
      </c>
      <c r="DJG61" s="1">
        <v>1</v>
      </c>
      <c r="DJH61" s="1">
        <v>1</v>
      </c>
      <c r="DJI61" s="1">
        <v>1</v>
      </c>
      <c r="DJJ61" s="1">
        <v>1</v>
      </c>
      <c r="DJK61" s="1">
        <v>1</v>
      </c>
      <c r="DJL61" s="1">
        <v>1</v>
      </c>
      <c r="DJM61" s="1">
        <v>1</v>
      </c>
      <c r="DJN61" s="1">
        <v>1</v>
      </c>
      <c r="DJO61" s="1">
        <v>1</v>
      </c>
      <c r="DJP61" s="1">
        <v>1</v>
      </c>
      <c r="DJQ61" s="1">
        <v>1</v>
      </c>
      <c r="DJR61" s="1">
        <v>1</v>
      </c>
      <c r="DJS61" s="1">
        <v>1</v>
      </c>
      <c r="DJT61" s="1">
        <v>1</v>
      </c>
      <c r="DJU61" s="1">
        <v>1</v>
      </c>
      <c r="DJV61" s="1">
        <v>1</v>
      </c>
      <c r="DJW61" s="1">
        <v>1</v>
      </c>
      <c r="DJX61" s="1">
        <v>1</v>
      </c>
      <c r="DJY61" s="1">
        <v>1</v>
      </c>
      <c r="DJZ61" s="1">
        <v>1</v>
      </c>
      <c r="DKA61" s="1">
        <v>1</v>
      </c>
      <c r="DKB61" s="1">
        <v>1</v>
      </c>
      <c r="DKC61" s="1">
        <v>1</v>
      </c>
      <c r="DKD61" s="1">
        <v>1</v>
      </c>
      <c r="DKE61" s="1">
        <v>1</v>
      </c>
      <c r="DKF61" s="1">
        <v>1</v>
      </c>
      <c r="DKG61" s="1">
        <v>1</v>
      </c>
      <c r="DKH61" s="1">
        <v>1</v>
      </c>
      <c r="DKI61" s="1">
        <v>1</v>
      </c>
      <c r="DKJ61" s="1">
        <v>1</v>
      </c>
      <c r="DKK61" s="1">
        <v>1</v>
      </c>
      <c r="DKL61" s="1">
        <v>1</v>
      </c>
      <c r="DKM61" s="1">
        <v>1</v>
      </c>
      <c r="DKN61" s="1">
        <v>1</v>
      </c>
      <c r="DKO61" s="1">
        <v>1</v>
      </c>
      <c r="DKP61" s="1">
        <v>1</v>
      </c>
      <c r="DKQ61" s="1">
        <v>1</v>
      </c>
      <c r="DKR61" s="1">
        <v>1</v>
      </c>
      <c r="DKS61" s="1">
        <v>1</v>
      </c>
      <c r="DKT61" s="1">
        <v>1</v>
      </c>
      <c r="DKU61" s="1">
        <v>1</v>
      </c>
      <c r="DKV61" s="1">
        <v>1</v>
      </c>
      <c r="DKW61" s="1">
        <v>1</v>
      </c>
      <c r="DKX61" s="1">
        <v>1</v>
      </c>
      <c r="DKY61" s="1">
        <v>1</v>
      </c>
      <c r="DKZ61" s="1">
        <v>1</v>
      </c>
      <c r="DLA61" s="1">
        <v>1</v>
      </c>
      <c r="DLB61" s="1">
        <v>1</v>
      </c>
      <c r="DLC61" s="1">
        <v>1</v>
      </c>
      <c r="DLD61" s="1">
        <v>1</v>
      </c>
      <c r="DLE61" s="1">
        <v>1</v>
      </c>
      <c r="DLF61" s="1">
        <v>1</v>
      </c>
      <c r="DLG61" s="1">
        <v>1</v>
      </c>
      <c r="DLH61" s="1">
        <v>1</v>
      </c>
      <c r="DLI61" s="1">
        <v>1</v>
      </c>
      <c r="DLJ61" s="1">
        <v>1</v>
      </c>
      <c r="DLK61" s="1">
        <v>1</v>
      </c>
      <c r="DLL61" s="1">
        <v>1</v>
      </c>
      <c r="DLM61" s="1">
        <v>1</v>
      </c>
      <c r="DLN61" s="1">
        <v>1</v>
      </c>
      <c r="DLO61" s="1">
        <v>1</v>
      </c>
      <c r="DLP61" s="1">
        <v>1</v>
      </c>
      <c r="DLQ61" s="1">
        <v>1</v>
      </c>
      <c r="DLR61" s="1">
        <v>1</v>
      </c>
      <c r="DLS61" s="1">
        <v>1</v>
      </c>
      <c r="DLT61" s="1">
        <v>1</v>
      </c>
      <c r="DLU61" s="1">
        <v>1</v>
      </c>
      <c r="DLV61" s="1">
        <v>1</v>
      </c>
      <c r="DLW61" s="1">
        <v>1</v>
      </c>
      <c r="DLX61" s="1">
        <v>1</v>
      </c>
      <c r="DLY61" s="1">
        <v>1</v>
      </c>
      <c r="DLZ61" s="1">
        <v>1</v>
      </c>
      <c r="DMA61" s="1">
        <v>1</v>
      </c>
      <c r="DMB61" s="1">
        <v>1</v>
      </c>
      <c r="DMC61" s="1">
        <v>1</v>
      </c>
      <c r="DMD61" s="1">
        <v>1</v>
      </c>
      <c r="DME61" s="1">
        <v>1</v>
      </c>
      <c r="DMF61" s="1">
        <v>1</v>
      </c>
      <c r="DMG61" s="1">
        <v>1</v>
      </c>
      <c r="DMH61" s="1">
        <v>1</v>
      </c>
      <c r="DMI61" s="1">
        <v>1</v>
      </c>
      <c r="DMJ61" s="1">
        <v>1</v>
      </c>
      <c r="DMK61" s="1">
        <v>1</v>
      </c>
      <c r="DML61" s="1">
        <v>1</v>
      </c>
      <c r="DMM61" s="1">
        <v>1</v>
      </c>
      <c r="DMN61" s="1">
        <v>1</v>
      </c>
      <c r="DMO61" s="1">
        <v>1</v>
      </c>
      <c r="DMP61" s="1">
        <v>1</v>
      </c>
      <c r="DMQ61" s="1">
        <v>1</v>
      </c>
      <c r="DMR61" s="1">
        <v>1</v>
      </c>
      <c r="DMS61" s="1">
        <v>1</v>
      </c>
      <c r="DMT61" s="1">
        <v>1</v>
      </c>
      <c r="DMU61" s="1">
        <v>1</v>
      </c>
      <c r="DMV61" s="1">
        <v>1</v>
      </c>
      <c r="DMW61" s="1">
        <v>1</v>
      </c>
      <c r="DMX61" s="1">
        <v>1</v>
      </c>
      <c r="DMY61" s="1">
        <v>1</v>
      </c>
      <c r="DMZ61" s="1">
        <v>1</v>
      </c>
      <c r="DNA61" s="1">
        <v>1</v>
      </c>
      <c r="DNB61" s="1">
        <v>1</v>
      </c>
      <c r="DNC61" s="1">
        <v>1</v>
      </c>
      <c r="DND61" s="1">
        <v>1</v>
      </c>
      <c r="DNE61" s="1">
        <v>1</v>
      </c>
      <c r="DNF61" s="1">
        <v>1</v>
      </c>
      <c r="DNG61" s="1">
        <v>1</v>
      </c>
      <c r="DNH61" s="1">
        <v>1</v>
      </c>
      <c r="DNI61" s="1">
        <v>1</v>
      </c>
      <c r="DNJ61" s="1">
        <v>1</v>
      </c>
      <c r="DNK61" s="1">
        <v>1</v>
      </c>
      <c r="DNL61" s="1">
        <v>1</v>
      </c>
      <c r="DNM61" s="1">
        <v>1</v>
      </c>
      <c r="DNN61" s="1">
        <v>1</v>
      </c>
      <c r="DNO61" s="1">
        <v>1</v>
      </c>
      <c r="DNP61" s="1">
        <v>1</v>
      </c>
      <c r="DNQ61" s="1">
        <v>1</v>
      </c>
      <c r="DNR61" s="1">
        <v>1</v>
      </c>
      <c r="DNS61" s="1">
        <v>1</v>
      </c>
      <c r="DNT61" s="1">
        <v>1</v>
      </c>
      <c r="DNU61" s="1">
        <v>1</v>
      </c>
      <c r="DNV61" s="1">
        <v>1</v>
      </c>
      <c r="DNW61" s="1">
        <v>1</v>
      </c>
      <c r="DNX61" s="1">
        <v>1</v>
      </c>
      <c r="DNY61" s="1">
        <v>1</v>
      </c>
      <c r="DNZ61" s="1">
        <v>1</v>
      </c>
      <c r="DOA61" s="1">
        <v>1</v>
      </c>
      <c r="DOB61" s="1">
        <v>1</v>
      </c>
      <c r="DOC61" s="1">
        <v>1</v>
      </c>
      <c r="DOD61" s="1">
        <v>1</v>
      </c>
      <c r="DOE61" s="1">
        <v>1</v>
      </c>
      <c r="DOF61" s="1">
        <v>1</v>
      </c>
      <c r="DOG61" s="1">
        <v>1</v>
      </c>
      <c r="DOH61" s="1">
        <v>1</v>
      </c>
      <c r="DOI61" s="1">
        <v>1</v>
      </c>
      <c r="DOJ61" s="1">
        <v>1</v>
      </c>
      <c r="DOK61" s="1">
        <v>1</v>
      </c>
      <c r="DOL61" s="1">
        <v>1</v>
      </c>
      <c r="DOM61" s="1">
        <v>1</v>
      </c>
      <c r="DON61" s="1">
        <v>1</v>
      </c>
      <c r="DOO61" s="1">
        <v>1</v>
      </c>
      <c r="DOP61" s="1">
        <v>1</v>
      </c>
      <c r="DOQ61" s="1">
        <v>1</v>
      </c>
      <c r="DOR61" s="1">
        <v>1</v>
      </c>
      <c r="DOS61" s="1">
        <v>1</v>
      </c>
      <c r="DOT61" s="1">
        <v>1</v>
      </c>
      <c r="DOU61" s="1">
        <v>1</v>
      </c>
      <c r="DOV61" s="1">
        <v>1</v>
      </c>
      <c r="DOW61" s="1">
        <v>1</v>
      </c>
      <c r="DOX61" s="1">
        <v>1</v>
      </c>
      <c r="DOY61" s="1">
        <v>1</v>
      </c>
      <c r="DOZ61" s="1">
        <v>1</v>
      </c>
      <c r="DPA61" s="1">
        <v>1</v>
      </c>
      <c r="DPB61" s="1">
        <v>1</v>
      </c>
      <c r="DPC61" s="1">
        <v>1</v>
      </c>
      <c r="DPD61" s="1">
        <v>1</v>
      </c>
      <c r="DPE61" s="1">
        <v>1</v>
      </c>
      <c r="DPF61" s="1">
        <v>1</v>
      </c>
      <c r="DPG61" s="1">
        <v>1</v>
      </c>
      <c r="DPH61" s="1">
        <v>1</v>
      </c>
      <c r="DPI61" s="1">
        <v>1</v>
      </c>
      <c r="DPJ61" s="1">
        <v>1</v>
      </c>
      <c r="DPK61" s="1">
        <v>1</v>
      </c>
      <c r="DPL61" s="1">
        <v>1</v>
      </c>
      <c r="DPM61" s="1">
        <v>1</v>
      </c>
      <c r="DPN61" s="1">
        <v>1</v>
      </c>
      <c r="DPO61" s="1">
        <v>1</v>
      </c>
      <c r="DPP61" s="1">
        <v>1</v>
      </c>
      <c r="DPQ61" s="1">
        <v>1</v>
      </c>
      <c r="DPR61" s="1">
        <v>1</v>
      </c>
      <c r="DPS61" s="1">
        <v>1</v>
      </c>
      <c r="DPT61" s="1">
        <v>1</v>
      </c>
      <c r="DPU61" s="1">
        <v>1</v>
      </c>
      <c r="DPV61" s="1">
        <v>1</v>
      </c>
      <c r="DPW61" s="1">
        <v>1</v>
      </c>
      <c r="DPX61" s="1">
        <v>1</v>
      </c>
      <c r="DPY61" s="1">
        <v>1</v>
      </c>
      <c r="DPZ61" s="1">
        <v>1</v>
      </c>
      <c r="DQA61" s="1">
        <v>1</v>
      </c>
      <c r="DQB61" s="1">
        <v>1</v>
      </c>
      <c r="DQC61" s="1">
        <v>1</v>
      </c>
      <c r="DQD61" s="1">
        <v>1</v>
      </c>
      <c r="DQE61" s="1">
        <v>1</v>
      </c>
      <c r="DQF61" s="1">
        <v>1</v>
      </c>
      <c r="DQG61" s="1">
        <v>1</v>
      </c>
      <c r="DQH61" s="1">
        <v>1</v>
      </c>
      <c r="DQI61" s="1">
        <v>1</v>
      </c>
      <c r="DQJ61" s="1">
        <v>1</v>
      </c>
      <c r="DQK61" s="1">
        <v>1</v>
      </c>
      <c r="DQL61" s="1">
        <v>1</v>
      </c>
      <c r="DQM61" s="1">
        <v>1</v>
      </c>
      <c r="DQN61" s="1">
        <v>1</v>
      </c>
      <c r="DQO61" s="1">
        <v>1</v>
      </c>
      <c r="DQP61" s="1">
        <v>1</v>
      </c>
      <c r="DQQ61" s="1">
        <v>1</v>
      </c>
      <c r="DQR61" s="1">
        <v>1</v>
      </c>
      <c r="DQS61" s="1">
        <v>1</v>
      </c>
      <c r="DQT61" s="1">
        <v>1</v>
      </c>
      <c r="DQU61" s="1">
        <v>1</v>
      </c>
      <c r="DQV61" s="1">
        <v>1</v>
      </c>
      <c r="DQW61" s="1">
        <v>1</v>
      </c>
      <c r="DQX61" s="1">
        <v>1</v>
      </c>
      <c r="DQY61" s="1">
        <v>1</v>
      </c>
      <c r="DQZ61" s="1">
        <v>1</v>
      </c>
      <c r="DRA61" s="1">
        <v>1</v>
      </c>
      <c r="DRB61" s="1">
        <v>1</v>
      </c>
      <c r="DRC61" s="1">
        <v>1</v>
      </c>
      <c r="DRD61" s="1">
        <v>1</v>
      </c>
      <c r="DRE61" s="1">
        <v>1</v>
      </c>
      <c r="DRF61" s="1">
        <v>1</v>
      </c>
      <c r="DRG61" s="1">
        <v>1</v>
      </c>
      <c r="DRH61" s="1">
        <v>1</v>
      </c>
      <c r="DRI61" s="1">
        <v>1</v>
      </c>
      <c r="DRJ61" s="1">
        <v>1</v>
      </c>
      <c r="DRK61" s="1">
        <v>1</v>
      </c>
      <c r="DRL61" s="1">
        <v>1</v>
      </c>
      <c r="DRM61" s="1">
        <v>1</v>
      </c>
      <c r="DRN61" s="1">
        <v>1</v>
      </c>
      <c r="DRO61" s="1">
        <v>1</v>
      </c>
      <c r="DRP61" s="1">
        <v>1</v>
      </c>
      <c r="DRQ61" s="1">
        <v>1</v>
      </c>
      <c r="DRR61" s="1">
        <v>1</v>
      </c>
      <c r="DRS61" s="1">
        <v>1</v>
      </c>
      <c r="DRT61" s="1">
        <v>1</v>
      </c>
      <c r="DRU61" s="1">
        <v>1</v>
      </c>
      <c r="DRV61" s="1">
        <v>1</v>
      </c>
      <c r="DRW61" s="1">
        <v>1</v>
      </c>
      <c r="DRX61" s="1">
        <v>1</v>
      </c>
      <c r="DRY61" s="1">
        <v>1</v>
      </c>
      <c r="DRZ61" s="1">
        <v>1</v>
      </c>
      <c r="DSA61" s="1">
        <v>1</v>
      </c>
      <c r="DSB61" s="1">
        <v>1</v>
      </c>
      <c r="DSC61" s="1">
        <v>1</v>
      </c>
      <c r="DSD61" s="1">
        <v>1</v>
      </c>
      <c r="DSE61" s="1">
        <v>1</v>
      </c>
      <c r="DSF61" s="1">
        <v>1</v>
      </c>
      <c r="DSG61" s="1">
        <v>1</v>
      </c>
      <c r="DSH61" s="1">
        <v>1</v>
      </c>
      <c r="DSI61" s="1">
        <v>1</v>
      </c>
      <c r="DSJ61" s="1">
        <v>1</v>
      </c>
      <c r="DSK61" s="1">
        <v>1</v>
      </c>
      <c r="DSL61" s="1">
        <v>1</v>
      </c>
      <c r="DSM61" s="1">
        <v>1</v>
      </c>
      <c r="DSN61" s="1">
        <v>1</v>
      </c>
      <c r="DSO61" s="1">
        <v>1</v>
      </c>
      <c r="DSP61" s="1">
        <v>1</v>
      </c>
      <c r="DSQ61" s="1">
        <v>1</v>
      </c>
      <c r="DSR61" s="1">
        <v>1</v>
      </c>
      <c r="DSS61" s="1">
        <v>1</v>
      </c>
      <c r="DST61" s="1">
        <v>1</v>
      </c>
      <c r="DSU61" s="1">
        <v>1</v>
      </c>
      <c r="DSV61" s="1">
        <v>1</v>
      </c>
      <c r="DSW61" s="1">
        <v>1</v>
      </c>
      <c r="DSX61" s="1">
        <v>1</v>
      </c>
      <c r="DSY61" s="1">
        <v>1</v>
      </c>
      <c r="DSZ61" s="1">
        <v>1</v>
      </c>
      <c r="DTA61" s="1">
        <v>1</v>
      </c>
      <c r="DTB61" s="1">
        <v>1</v>
      </c>
      <c r="DTC61" s="1">
        <v>1</v>
      </c>
      <c r="DTD61" s="1">
        <v>1</v>
      </c>
      <c r="DTE61" s="1">
        <v>1</v>
      </c>
      <c r="DTF61" s="1">
        <v>1</v>
      </c>
      <c r="DTG61" s="1">
        <v>1</v>
      </c>
      <c r="DTH61" s="1">
        <v>1</v>
      </c>
      <c r="DTI61" s="1">
        <v>1</v>
      </c>
      <c r="DTJ61" s="1">
        <v>1</v>
      </c>
      <c r="DTK61" s="1">
        <v>1</v>
      </c>
      <c r="DTL61" s="1">
        <v>1</v>
      </c>
      <c r="DTM61" s="1">
        <v>1</v>
      </c>
      <c r="DTN61" s="1">
        <v>1</v>
      </c>
      <c r="DTO61" s="1">
        <v>1</v>
      </c>
      <c r="DTP61" s="1">
        <v>1</v>
      </c>
      <c r="DTQ61" s="1">
        <v>1</v>
      </c>
      <c r="DTR61" s="1">
        <v>1</v>
      </c>
      <c r="DTS61" s="1">
        <v>1</v>
      </c>
      <c r="DTT61" s="1">
        <v>1</v>
      </c>
      <c r="DTU61" s="1">
        <v>1</v>
      </c>
      <c r="DTV61" s="1">
        <v>1</v>
      </c>
      <c r="DTW61" s="1">
        <v>1</v>
      </c>
      <c r="DTX61" s="1">
        <v>1</v>
      </c>
      <c r="DTY61" s="1">
        <v>1</v>
      </c>
      <c r="DTZ61" s="1">
        <v>1</v>
      </c>
      <c r="DUA61" s="1">
        <v>1</v>
      </c>
      <c r="DUB61" s="1">
        <v>1</v>
      </c>
      <c r="DUC61" s="1">
        <v>1</v>
      </c>
      <c r="DUD61" s="1">
        <v>1</v>
      </c>
      <c r="DUE61" s="1">
        <v>1</v>
      </c>
      <c r="DUF61" s="1">
        <v>1</v>
      </c>
      <c r="DUG61" s="1">
        <v>1</v>
      </c>
      <c r="DUH61" s="1">
        <v>1</v>
      </c>
      <c r="DUI61" s="1">
        <v>1</v>
      </c>
      <c r="DUJ61" s="1">
        <v>1</v>
      </c>
      <c r="DUK61" s="1">
        <v>1</v>
      </c>
      <c r="DUL61" s="1">
        <v>1</v>
      </c>
      <c r="DUM61" s="1">
        <v>1</v>
      </c>
      <c r="DUN61" s="1">
        <v>1</v>
      </c>
      <c r="DUO61" s="1">
        <v>1</v>
      </c>
      <c r="DUP61" s="1">
        <v>1</v>
      </c>
      <c r="DUQ61" s="1">
        <v>1</v>
      </c>
      <c r="DUR61" s="1">
        <v>1</v>
      </c>
      <c r="DUS61" s="1">
        <v>1</v>
      </c>
      <c r="DUT61" s="1">
        <v>1</v>
      </c>
      <c r="DUU61" s="1">
        <v>1</v>
      </c>
      <c r="DUV61" s="1">
        <v>1</v>
      </c>
      <c r="DUW61" s="1">
        <v>1</v>
      </c>
      <c r="DUX61" s="1">
        <v>1</v>
      </c>
      <c r="DUY61" s="1">
        <v>1</v>
      </c>
      <c r="DUZ61" s="1">
        <v>1</v>
      </c>
      <c r="DVA61" s="1">
        <v>1</v>
      </c>
      <c r="DVB61" s="1">
        <v>1</v>
      </c>
      <c r="DVC61" s="1">
        <v>1</v>
      </c>
      <c r="DVD61" s="1">
        <v>1</v>
      </c>
      <c r="DVE61" s="1">
        <v>1</v>
      </c>
      <c r="DVF61" s="1">
        <v>1</v>
      </c>
      <c r="DVG61" s="1">
        <v>1</v>
      </c>
      <c r="DVH61" s="1">
        <v>1</v>
      </c>
      <c r="DVI61" s="1">
        <v>1</v>
      </c>
      <c r="DVJ61" s="1">
        <v>1</v>
      </c>
      <c r="DVK61" s="1">
        <v>1</v>
      </c>
      <c r="DVL61" s="1">
        <v>1</v>
      </c>
      <c r="DVM61" s="1">
        <v>1</v>
      </c>
      <c r="DVN61" s="1">
        <v>1</v>
      </c>
      <c r="DVO61" s="1">
        <v>1</v>
      </c>
      <c r="DVP61" s="1">
        <v>1</v>
      </c>
      <c r="DVQ61" s="1">
        <v>1</v>
      </c>
      <c r="DVR61" s="1">
        <v>1</v>
      </c>
      <c r="DVS61" s="1">
        <v>1</v>
      </c>
      <c r="DVT61" s="1">
        <v>1</v>
      </c>
      <c r="DVU61" s="1">
        <v>1</v>
      </c>
      <c r="DVV61" s="1">
        <v>1</v>
      </c>
      <c r="DVW61" s="1">
        <v>1</v>
      </c>
      <c r="DVX61" s="1">
        <v>1</v>
      </c>
      <c r="DVY61" s="1">
        <v>1</v>
      </c>
      <c r="DVZ61" s="1">
        <v>1</v>
      </c>
      <c r="DWA61" s="1">
        <v>1</v>
      </c>
      <c r="DWB61" s="1">
        <v>1</v>
      </c>
      <c r="DWC61" s="1">
        <v>1</v>
      </c>
      <c r="DWD61" s="1">
        <v>1</v>
      </c>
      <c r="DWE61" s="1">
        <v>1</v>
      </c>
      <c r="DWF61" s="1">
        <v>1</v>
      </c>
      <c r="DWG61" s="1">
        <v>1</v>
      </c>
      <c r="DWH61" s="1">
        <v>1</v>
      </c>
      <c r="DWI61" s="1">
        <v>1</v>
      </c>
      <c r="DWJ61" s="1">
        <v>1</v>
      </c>
      <c r="DWK61" s="1">
        <v>1</v>
      </c>
      <c r="DWL61" s="1">
        <v>1</v>
      </c>
      <c r="DWM61" s="1">
        <v>1</v>
      </c>
      <c r="DWN61" s="1">
        <v>1</v>
      </c>
      <c r="DWO61" s="1">
        <v>1</v>
      </c>
      <c r="DWP61" s="1">
        <v>1</v>
      </c>
      <c r="DWQ61" s="1">
        <v>1</v>
      </c>
      <c r="DWR61" s="1">
        <v>1</v>
      </c>
      <c r="DWS61" s="1">
        <v>1</v>
      </c>
      <c r="DWT61" s="1">
        <v>1</v>
      </c>
      <c r="DWU61" s="1">
        <v>1</v>
      </c>
      <c r="DWV61" s="1">
        <v>1</v>
      </c>
      <c r="DWW61" s="1">
        <v>1</v>
      </c>
      <c r="DWX61" s="1">
        <v>1</v>
      </c>
      <c r="DWY61" s="1">
        <v>1</v>
      </c>
      <c r="DWZ61" s="1">
        <v>1</v>
      </c>
      <c r="DXA61" s="1">
        <v>1</v>
      </c>
      <c r="DXB61" s="1">
        <v>1</v>
      </c>
      <c r="DXC61" s="1">
        <v>1</v>
      </c>
      <c r="DXD61" s="1">
        <v>1</v>
      </c>
      <c r="DXE61" s="1">
        <v>1</v>
      </c>
      <c r="DXF61" s="1">
        <v>1</v>
      </c>
      <c r="DXG61" s="1">
        <v>1</v>
      </c>
      <c r="DXH61" s="1">
        <v>1</v>
      </c>
      <c r="DXI61" s="1">
        <v>1</v>
      </c>
      <c r="DXJ61" s="1">
        <v>1</v>
      </c>
      <c r="DXK61" s="1">
        <v>1</v>
      </c>
      <c r="DXL61" s="1">
        <v>1</v>
      </c>
      <c r="DXM61" s="1">
        <v>1</v>
      </c>
      <c r="DXN61" s="1">
        <v>1</v>
      </c>
      <c r="DXO61" s="1">
        <v>1</v>
      </c>
      <c r="DXP61" s="1">
        <v>1</v>
      </c>
      <c r="DXQ61" s="1">
        <v>1</v>
      </c>
      <c r="DXR61" s="1">
        <v>1</v>
      </c>
      <c r="DXS61" s="1">
        <v>1</v>
      </c>
      <c r="DXT61" s="1">
        <v>1</v>
      </c>
      <c r="DXU61" s="1">
        <v>1</v>
      </c>
      <c r="DXV61" s="1">
        <v>1</v>
      </c>
      <c r="DXW61" s="1">
        <v>1</v>
      </c>
      <c r="DXX61" s="1">
        <v>1</v>
      </c>
      <c r="DXY61" s="1">
        <v>1</v>
      </c>
      <c r="DXZ61" s="1">
        <v>1</v>
      </c>
      <c r="DYA61" s="1">
        <v>1</v>
      </c>
      <c r="DYB61" s="1">
        <v>1</v>
      </c>
      <c r="DYC61" s="1">
        <v>1</v>
      </c>
      <c r="DYD61" s="1">
        <v>1</v>
      </c>
      <c r="DYE61" s="1">
        <v>1</v>
      </c>
      <c r="DYF61" s="1">
        <v>1</v>
      </c>
      <c r="DYG61" s="1">
        <v>1</v>
      </c>
      <c r="DYH61" s="1">
        <v>1</v>
      </c>
      <c r="DYI61" s="1">
        <v>1</v>
      </c>
      <c r="DYJ61" s="1">
        <v>1</v>
      </c>
      <c r="DYK61" s="1">
        <v>1</v>
      </c>
      <c r="DYL61" s="1">
        <v>1</v>
      </c>
      <c r="DYM61" s="1">
        <v>1</v>
      </c>
      <c r="DYN61" s="1">
        <v>1</v>
      </c>
      <c r="DYO61" s="1">
        <v>1</v>
      </c>
      <c r="DYP61" s="1">
        <v>1</v>
      </c>
      <c r="DYQ61" s="1">
        <v>1</v>
      </c>
      <c r="DYR61" s="1">
        <v>1</v>
      </c>
      <c r="DYS61" s="1">
        <v>1</v>
      </c>
      <c r="DYT61" s="1">
        <v>1</v>
      </c>
      <c r="DYU61" s="1">
        <v>1</v>
      </c>
      <c r="DYV61" s="1">
        <v>1</v>
      </c>
      <c r="DYW61" s="1">
        <v>1</v>
      </c>
      <c r="DYX61" s="1">
        <v>1</v>
      </c>
      <c r="DYY61" s="1">
        <v>1</v>
      </c>
      <c r="DYZ61" s="1">
        <v>1</v>
      </c>
      <c r="DZA61" s="1">
        <v>1</v>
      </c>
      <c r="DZB61" s="1">
        <v>1</v>
      </c>
      <c r="DZC61" s="1">
        <v>1</v>
      </c>
      <c r="DZD61" s="1">
        <v>1</v>
      </c>
      <c r="DZE61" s="1">
        <v>1</v>
      </c>
      <c r="DZF61" s="1">
        <v>1</v>
      </c>
      <c r="DZG61" s="1">
        <v>1</v>
      </c>
      <c r="DZH61" s="1">
        <v>1</v>
      </c>
      <c r="DZI61" s="1">
        <v>1</v>
      </c>
      <c r="DZJ61" s="1">
        <v>1</v>
      </c>
      <c r="DZK61" s="1">
        <v>1</v>
      </c>
      <c r="DZL61" s="1">
        <v>1</v>
      </c>
      <c r="DZM61" s="1">
        <v>1</v>
      </c>
      <c r="DZN61" s="1">
        <v>1</v>
      </c>
      <c r="DZO61" s="1">
        <v>1</v>
      </c>
      <c r="DZP61" s="1">
        <v>1</v>
      </c>
      <c r="DZQ61" s="1">
        <v>1</v>
      </c>
      <c r="DZR61" s="1">
        <v>1</v>
      </c>
      <c r="DZS61" s="1">
        <v>1</v>
      </c>
      <c r="DZT61" s="1">
        <v>1</v>
      </c>
      <c r="DZU61" s="1">
        <v>1</v>
      </c>
      <c r="DZV61" s="1">
        <v>1</v>
      </c>
      <c r="DZW61" s="1">
        <v>1</v>
      </c>
      <c r="DZX61" s="1">
        <v>1</v>
      </c>
      <c r="DZY61" s="1">
        <v>1</v>
      </c>
      <c r="DZZ61" s="1">
        <v>1</v>
      </c>
      <c r="EAA61" s="1">
        <v>1</v>
      </c>
      <c r="EAB61" s="1">
        <v>1</v>
      </c>
      <c r="EAC61" s="1">
        <v>1</v>
      </c>
      <c r="EAD61" s="1">
        <v>1</v>
      </c>
      <c r="EAE61" s="1">
        <v>1</v>
      </c>
      <c r="EAF61" s="1">
        <v>1</v>
      </c>
      <c r="EAG61" s="1">
        <v>1</v>
      </c>
      <c r="EAH61" s="1">
        <v>1</v>
      </c>
      <c r="EAI61" s="1">
        <v>1</v>
      </c>
      <c r="EAJ61" s="1">
        <v>1</v>
      </c>
      <c r="EAK61" s="1">
        <v>1</v>
      </c>
      <c r="EAL61" s="1">
        <v>1</v>
      </c>
      <c r="EAM61" s="1">
        <v>1</v>
      </c>
      <c r="EAN61" s="1">
        <v>1</v>
      </c>
      <c r="EAO61" s="1">
        <v>1</v>
      </c>
      <c r="EAP61" s="1">
        <v>1</v>
      </c>
      <c r="EAQ61" s="1">
        <v>1</v>
      </c>
      <c r="EAR61" s="1">
        <v>1</v>
      </c>
      <c r="EAS61" s="1">
        <v>1</v>
      </c>
      <c r="EAT61" s="1">
        <v>1</v>
      </c>
      <c r="EAU61" s="1">
        <v>1</v>
      </c>
      <c r="EAV61" s="1">
        <v>1</v>
      </c>
      <c r="EAW61" s="1">
        <v>1</v>
      </c>
      <c r="EAX61" s="1">
        <v>1</v>
      </c>
      <c r="EAY61" s="1">
        <v>1</v>
      </c>
      <c r="EAZ61" s="1">
        <v>1</v>
      </c>
      <c r="EBA61" s="1">
        <v>1</v>
      </c>
      <c r="EBB61" s="1">
        <v>1</v>
      </c>
      <c r="EBC61" s="1">
        <v>1</v>
      </c>
      <c r="EBD61" s="1">
        <v>1</v>
      </c>
      <c r="EBE61" s="1">
        <v>1</v>
      </c>
      <c r="EBF61" s="1">
        <v>1</v>
      </c>
      <c r="EBG61" s="1">
        <v>1</v>
      </c>
      <c r="EBH61" s="1">
        <v>1</v>
      </c>
      <c r="EBI61" s="1">
        <v>1</v>
      </c>
      <c r="EBJ61" s="1">
        <v>1</v>
      </c>
      <c r="EBK61" s="1">
        <v>1</v>
      </c>
      <c r="EBL61" s="1">
        <v>1</v>
      </c>
      <c r="EBM61" s="1">
        <v>1</v>
      </c>
      <c r="EBN61" s="1">
        <v>1</v>
      </c>
      <c r="EBO61" s="1">
        <v>1</v>
      </c>
      <c r="EBP61" s="1">
        <v>1</v>
      </c>
      <c r="EBQ61" s="1">
        <v>1</v>
      </c>
      <c r="EBR61" s="1">
        <v>1</v>
      </c>
      <c r="EBS61" s="1">
        <v>1</v>
      </c>
      <c r="EBT61" s="1">
        <v>1</v>
      </c>
      <c r="EBU61" s="1">
        <v>1</v>
      </c>
      <c r="EBV61" s="1">
        <v>1</v>
      </c>
      <c r="EBW61" s="1">
        <v>1</v>
      </c>
      <c r="EBX61" s="1">
        <v>1</v>
      </c>
      <c r="EBY61" s="1">
        <v>1</v>
      </c>
      <c r="EBZ61" s="1">
        <v>1</v>
      </c>
      <c r="ECA61" s="1">
        <v>1</v>
      </c>
      <c r="ECB61" s="1">
        <v>1</v>
      </c>
      <c r="ECC61" s="1">
        <v>1</v>
      </c>
      <c r="ECD61" s="1">
        <v>1</v>
      </c>
      <c r="ECE61" s="1">
        <v>1</v>
      </c>
      <c r="ECF61" s="1">
        <v>1</v>
      </c>
      <c r="ECG61" s="1">
        <v>1</v>
      </c>
      <c r="ECH61" s="1">
        <v>1</v>
      </c>
      <c r="ECI61" s="1">
        <v>1</v>
      </c>
      <c r="ECJ61" s="1">
        <v>1</v>
      </c>
      <c r="ECK61" s="1">
        <v>1</v>
      </c>
      <c r="ECL61" s="1">
        <v>1</v>
      </c>
      <c r="ECM61" s="1">
        <v>1</v>
      </c>
      <c r="ECN61" s="1">
        <v>1</v>
      </c>
      <c r="ECO61" s="1">
        <v>1</v>
      </c>
      <c r="ECP61" s="1">
        <v>1</v>
      </c>
      <c r="ECQ61" s="1">
        <v>1</v>
      </c>
      <c r="ECR61" s="1">
        <v>1</v>
      </c>
      <c r="ECS61" s="1">
        <v>1</v>
      </c>
      <c r="ECT61" s="1">
        <v>1</v>
      </c>
      <c r="ECU61" s="1">
        <v>1</v>
      </c>
      <c r="ECV61" s="1">
        <v>1</v>
      </c>
      <c r="ECW61" s="1">
        <v>1</v>
      </c>
      <c r="ECX61" s="1">
        <v>1</v>
      </c>
      <c r="ECY61" s="1">
        <v>1</v>
      </c>
      <c r="ECZ61" s="1">
        <v>1</v>
      </c>
      <c r="EDA61" s="1">
        <v>1</v>
      </c>
      <c r="EDB61" s="1">
        <v>1</v>
      </c>
      <c r="EDC61" s="1">
        <v>1</v>
      </c>
      <c r="EDD61" s="1">
        <v>1</v>
      </c>
      <c r="EDE61" s="1">
        <v>1</v>
      </c>
      <c r="EDF61" s="1">
        <v>1</v>
      </c>
      <c r="EDG61" s="1">
        <v>1</v>
      </c>
      <c r="EDH61" s="1">
        <v>1</v>
      </c>
      <c r="EDI61" s="1">
        <v>1</v>
      </c>
      <c r="EDJ61" s="1">
        <v>1</v>
      </c>
      <c r="EDK61" s="1">
        <v>1</v>
      </c>
      <c r="EDL61" s="1">
        <v>1</v>
      </c>
      <c r="EDM61" s="1">
        <v>1</v>
      </c>
      <c r="EDN61" s="1">
        <v>1</v>
      </c>
      <c r="EDO61" s="1">
        <v>1</v>
      </c>
      <c r="EDP61" s="1">
        <v>1</v>
      </c>
      <c r="EDQ61" s="1">
        <v>1</v>
      </c>
      <c r="EDR61" s="1">
        <v>1</v>
      </c>
      <c r="EDS61" s="1">
        <v>1</v>
      </c>
      <c r="EDT61" s="1">
        <v>1</v>
      </c>
      <c r="EDU61" s="1">
        <v>1</v>
      </c>
      <c r="EDV61" s="1">
        <v>1</v>
      </c>
      <c r="EDW61" s="1">
        <v>1</v>
      </c>
      <c r="EDX61" s="1">
        <v>1</v>
      </c>
      <c r="EDY61" s="1">
        <v>1</v>
      </c>
      <c r="EDZ61" s="1">
        <v>1</v>
      </c>
      <c r="EEA61" s="1">
        <v>1</v>
      </c>
      <c r="EEB61" s="1">
        <v>1</v>
      </c>
      <c r="EEC61" s="1">
        <v>1</v>
      </c>
      <c r="EED61" s="1">
        <v>1</v>
      </c>
      <c r="EEE61" s="1">
        <v>1</v>
      </c>
      <c r="EEF61" s="1">
        <v>1</v>
      </c>
      <c r="EEG61" s="1">
        <v>1</v>
      </c>
      <c r="EEH61" s="1">
        <v>1</v>
      </c>
      <c r="EEI61" s="1">
        <v>1</v>
      </c>
      <c r="EEJ61" s="1">
        <v>1</v>
      </c>
      <c r="EEK61" s="1">
        <v>1</v>
      </c>
      <c r="EEL61" s="1">
        <v>1</v>
      </c>
      <c r="EEM61" s="1">
        <v>1</v>
      </c>
      <c r="EEN61" s="1">
        <v>1</v>
      </c>
      <c r="EEO61" s="1">
        <v>1</v>
      </c>
      <c r="EEP61" s="1">
        <v>1</v>
      </c>
      <c r="EEQ61" s="1">
        <v>1</v>
      </c>
      <c r="EER61" s="1">
        <v>1</v>
      </c>
      <c r="EES61" s="1">
        <v>1</v>
      </c>
      <c r="EET61" s="1">
        <v>1</v>
      </c>
      <c r="EEU61" s="1">
        <v>1</v>
      </c>
      <c r="EEV61" s="1">
        <v>1</v>
      </c>
      <c r="EEW61" s="1">
        <v>1</v>
      </c>
      <c r="EEX61" s="1">
        <v>1</v>
      </c>
      <c r="EEY61" s="1">
        <v>1</v>
      </c>
      <c r="EEZ61" s="1">
        <v>1</v>
      </c>
      <c r="EFA61" s="1">
        <v>1</v>
      </c>
      <c r="EFB61" s="1">
        <v>1</v>
      </c>
      <c r="EFC61" s="1">
        <v>1</v>
      </c>
      <c r="EFD61" s="1">
        <v>1</v>
      </c>
      <c r="EFE61" s="1">
        <v>1</v>
      </c>
      <c r="EFF61" s="1">
        <v>1</v>
      </c>
      <c r="EFG61" s="1">
        <v>1</v>
      </c>
      <c r="EFH61" s="1">
        <v>1</v>
      </c>
      <c r="EFI61" s="1">
        <v>1</v>
      </c>
      <c r="EFJ61" s="1">
        <v>1</v>
      </c>
      <c r="EFK61" s="1">
        <v>1</v>
      </c>
      <c r="EFL61" s="1">
        <v>1</v>
      </c>
      <c r="EFM61" s="1">
        <v>1</v>
      </c>
      <c r="EFN61" s="1">
        <v>1</v>
      </c>
      <c r="EFO61" s="1">
        <v>1</v>
      </c>
      <c r="EFP61" s="1">
        <v>1</v>
      </c>
      <c r="EFQ61" s="1">
        <v>1</v>
      </c>
      <c r="EFR61" s="1">
        <v>1</v>
      </c>
      <c r="EFS61" s="1">
        <v>1</v>
      </c>
      <c r="EFT61" s="1">
        <v>1</v>
      </c>
      <c r="EFU61" s="1">
        <v>1</v>
      </c>
      <c r="EFV61" s="1">
        <v>1</v>
      </c>
      <c r="EFW61" s="1">
        <v>1</v>
      </c>
      <c r="EFX61" s="1">
        <v>1</v>
      </c>
      <c r="EFY61" s="1">
        <v>1</v>
      </c>
      <c r="EFZ61" s="1">
        <v>1</v>
      </c>
      <c r="EGA61" s="1">
        <v>1</v>
      </c>
      <c r="EGB61" s="1">
        <v>1</v>
      </c>
      <c r="EGC61" s="1">
        <v>1</v>
      </c>
      <c r="EGD61" s="1">
        <v>1</v>
      </c>
      <c r="EGE61" s="1">
        <v>1</v>
      </c>
      <c r="EGF61" s="1">
        <v>1</v>
      </c>
      <c r="EGG61" s="1">
        <v>1</v>
      </c>
      <c r="EGH61" s="1">
        <v>1</v>
      </c>
      <c r="EGI61" s="1">
        <v>1</v>
      </c>
      <c r="EGJ61" s="1">
        <v>1</v>
      </c>
      <c r="EGK61" s="1">
        <v>1</v>
      </c>
      <c r="EGL61" s="1">
        <v>1</v>
      </c>
      <c r="EGM61" s="1">
        <v>1</v>
      </c>
      <c r="EGN61" s="1">
        <v>1</v>
      </c>
      <c r="EGO61" s="1">
        <v>1</v>
      </c>
      <c r="EGP61" s="1">
        <v>1</v>
      </c>
      <c r="EGQ61" s="1">
        <v>1</v>
      </c>
      <c r="EGR61" s="1">
        <v>1</v>
      </c>
      <c r="EGS61" s="1">
        <v>1</v>
      </c>
      <c r="EGT61" s="1">
        <v>1</v>
      </c>
      <c r="EGU61" s="1">
        <v>1</v>
      </c>
      <c r="EGV61" s="1">
        <v>1</v>
      </c>
      <c r="EGW61" s="1">
        <v>1</v>
      </c>
      <c r="EGX61" s="1">
        <v>1</v>
      </c>
      <c r="EGY61" s="1">
        <v>1</v>
      </c>
      <c r="EGZ61" s="1">
        <v>1</v>
      </c>
      <c r="EHA61" s="1">
        <v>1</v>
      </c>
      <c r="EHB61" s="1">
        <v>1</v>
      </c>
      <c r="EHC61" s="1">
        <v>1</v>
      </c>
      <c r="EHD61" s="1">
        <v>1</v>
      </c>
      <c r="EHE61" s="1">
        <v>1</v>
      </c>
      <c r="EHF61" s="1">
        <v>1</v>
      </c>
      <c r="EHG61" s="1">
        <v>1</v>
      </c>
      <c r="EHH61" s="1">
        <v>1</v>
      </c>
      <c r="EHI61" s="1">
        <v>1</v>
      </c>
      <c r="EHJ61" s="1">
        <v>1</v>
      </c>
      <c r="EHK61" s="1">
        <v>1</v>
      </c>
      <c r="EHL61" s="1">
        <v>1</v>
      </c>
      <c r="EHM61" s="1">
        <v>1</v>
      </c>
      <c r="EHN61" s="1">
        <v>1</v>
      </c>
      <c r="EHO61" s="1">
        <v>1</v>
      </c>
      <c r="EHP61" s="1">
        <v>1</v>
      </c>
      <c r="EHQ61" s="1">
        <v>1</v>
      </c>
      <c r="EHR61" s="1">
        <v>1</v>
      </c>
      <c r="EHS61" s="1">
        <v>1</v>
      </c>
      <c r="EHT61" s="1">
        <v>1</v>
      </c>
      <c r="EHU61" s="1">
        <v>1</v>
      </c>
      <c r="EHV61" s="1">
        <v>1</v>
      </c>
      <c r="EHW61" s="1">
        <v>1</v>
      </c>
      <c r="EHX61" s="1">
        <v>1</v>
      </c>
      <c r="EHY61" s="1">
        <v>1</v>
      </c>
      <c r="EHZ61" s="1">
        <v>1</v>
      </c>
      <c r="EIA61" s="1">
        <v>1</v>
      </c>
      <c r="EIB61" s="1">
        <v>1</v>
      </c>
      <c r="EIC61" s="1">
        <v>1</v>
      </c>
      <c r="EID61" s="1">
        <v>1</v>
      </c>
      <c r="EIE61" s="1">
        <v>1</v>
      </c>
      <c r="EIF61" s="1">
        <v>1</v>
      </c>
      <c r="EIG61" s="1">
        <v>1</v>
      </c>
      <c r="EIH61" s="1">
        <v>1</v>
      </c>
      <c r="EII61" s="1">
        <v>1</v>
      </c>
      <c r="EIJ61" s="1">
        <v>1</v>
      </c>
      <c r="EIK61" s="1">
        <v>1</v>
      </c>
      <c r="EIL61" s="1">
        <v>1</v>
      </c>
      <c r="EIM61" s="1">
        <v>1</v>
      </c>
      <c r="EIN61" s="1">
        <v>1</v>
      </c>
      <c r="EIO61" s="1">
        <v>1</v>
      </c>
      <c r="EIP61" s="1">
        <v>1</v>
      </c>
      <c r="EIQ61" s="1">
        <v>1</v>
      </c>
      <c r="EIR61" s="1">
        <v>1</v>
      </c>
      <c r="EIS61" s="1">
        <v>1</v>
      </c>
      <c r="EIT61" s="1">
        <v>1</v>
      </c>
      <c r="EIU61" s="1">
        <v>1</v>
      </c>
      <c r="EIV61" s="1">
        <v>1</v>
      </c>
      <c r="EIW61" s="1">
        <v>1</v>
      </c>
      <c r="EIX61" s="1">
        <v>1</v>
      </c>
      <c r="EIY61" s="1">
        <v>1</v>
      </c>
      <c r="EIZ61" s="1">
        <v>1</v>
      </c>
      <c r="EJA61" s="1">
        <v>1</v>
      </c>
      <c r="EJB61" s="1">
        <v>1</v>
      </c>
      <c r="EJC61" s="1">
        <v>1</v>
      </c>
      <c r="EJD61" s="1">
        <v>1</v>
      </c>
      <c r="EJE61" s="1">
        <v>1</v>
      </c>
      <c r="EJF61" s="1">
        <v>1</v>
      </c>
      <c r="EJG61" s="1">
        <v>1</v>
      </c>
      <c r="EJH61" s="1">
        <v>1</v>
      </c>
      <c r="EJI61" s="1">
        <v>1</v>
      </c>
      <c r="EJJ61" s="1">
        <v>1</v>
      </c>
      <c r="EJK61" s="1">
        <v>1</v>
      </c>
      <c r="EJL61" s="1">
        <v>1</v>
      </c>
      <c r="EJM61" s="1">
        <v>1</v>
      </c>
      <c r="EJN61" s="1">
        <v>1</v>
      </c>
      <c r="EJO61" s="1">
        <v>1</v>
      </c>
      <c r="EJP61" s="1">
        <v>1</v>
      </c>
      <c r="EJQ61" s="1">
        <v>1</v>
      </c>
      <c r="EJR61" s="1">
        <v>1</v>
      </c>
      <c r="EJS61" s="1">
        <v>1</v>
      </c>
      <c r="EJT61" s="1">
        <v>1</v>
      </c>
      <c r="EJU61" s="1">
        <v>1</v>
      </c>
      <c r="EJV61" s="1">
        <v>1</v>
      </c>
      <c r="EJW61" s="1">
        <v>1</v>
      </c>
      <c r="EJX61" s="1">
        <v>1</v>
      </c>
      <c r="EJY61" s="1">
        <v>1</v>
      </c>
      <c r="EJZ61" s="1">
        <v>1</v>
      </c>
      <c r="EKA61" s="1">
        <v>1</v>
      </c>
      <c r="EKB61" s="1">
        <v>1</v>
      </c>
      <c r="EKC61" s="1">
        <v>1</v>
      </c>
      <c r="EKD61" s="1">
        <v>1</v>
      </c>
      <c r="EKE61" s="1">
        <v>1</v>
      </c>
      <c r="EKF61" s="1">
        <v>1</v>
      </c>
      <c r="EKG61" s="1">
        <v>1</v>
      </c>
      <c r="EKH61" s="1">
        <v>1</v>
      </c>
      <c r="EKI61" s="1">
        <v>1</v>
      </c>
      <c r="EKJ61" s="1">
        <v>1</v>
      </c>
      <c r="EKK61" s="1">
        <v>1</v>
      </c>
      <c r="EKL61" s="1">
        <v>1</v>
      </c>
      <c r="EKM61" s="1">
        <v>1</v>
      </c>
      <c r="EKN61" s="1">
        <v>1</v>
      </c>
      <c r="EKO61" s="1">
        <v>1</v>
      </c>
      <c r="EKP61" s="1">
        <v>1</v>
      </c>
      <c r="EKQ61" s="1">
        <v>1</v>
      </c>
      <c r="EKR61" s="1">
        <v>1</v>
      </c>
      <c r="EKS61" s="1">
        <v>1</v>
      </c>
      <c r="EKT61" s="1">
        <v>1</v>
      </c>
      <c r="EKU61" s="1">
        <v>1</v>
      </c>
      <c r="EKV61" s="1">
        <v>1</v>
      </c>
      <c r="EKW61" s="1">
        <v>1</v>
      </c>
      <c r="EKX61" s="1">
        <v>1</v>
      </c>
      <c r="EKY61" s="1">
        <v>1</v>
      </c>
      <c r="EKZ61" s="1">
        <v>1</v>
      </c>
      <c r="ELA61" s="1">
        <v>1</v>
      </c>
      <c r="ELB61" s="1">
        <v>1</v>
      </c>
      <c r="ELC61" s="1">
        <v>1</v>
      </c>
      <c r="ELD61" s="1">
        <v>1</v>
      </c>
      <c r="ELE61" s="1">
        <v>1</v>
      </c>
      <c r="ELF61" s="1">
        <v>1</v>
      </c>
      <c r="ELG61" s="1">
        <v>1</v>
      </c>
      <c r="ELH61" s="1">
        <v>1</v>
      </c>
      <c r="ELI61" s="1">
        <v>1</v>
      </c>
      <c r="ELJ61" s="1">
        <v>1</v>
      </c>
      <c r="ELK61" s="1">
        <v>1</v>
      </c>
      <c r="ELL61" s="1">
        <v>1</v>
      </c>
      <c r="ELM61" s="1">
        <v>1</v>
      </c>
      <c r="ELN61" s="1">
        <v>1</v>
      </c>
      <c r="ELO61" s="1">
        <v>1</v>
      </c>
      <c r="ELP61" s="1">
        <v>1</v>
      </c>
      <c r="ELQ61" s="1">
        <v>1</v>
      </c>
      <c r="ELR61" s="1">
        <v>1</v>
      </c>
      <c r="ELS61" s="1">
        <v>1</v>
      </c>
      <c r="ELT61" s="1">
        <v>1</v>
      </c>
      <c r="ELU61" s="1">
        <v>1</v>
      </c>
      <c r="ELV61" s="1">
        <v>1</v>
      </c>
      <c r="ELW61" s="1">
        <v>1</v>
      </c>
      <c r="ELX61" s="1">
        <v>1</v>
      </c>
      <c r="ELY61" s="1">
        <v>1</v>
      </c>
      <c r="ELZ61" s="1">
        <v>1</v>
      </c>
      <c r="EMA61" s="1">
        <v>1</v>
      </c>
      <c r="EMB61" s="1">
        <v>1</v>
      </c>
      <c r="EMC61" s="1">
        <v>1</v>
      </c>
      <c r="EMD61" s="1">
        <v>1</v>
      </c>
      <c r="EME61" s="1">
        <v>1</v>
      </c>
      <c r="EMF61" s="1">
        <v>1</v>
      </c>
      <c r="EMG61" s="1">
        <v>1</v>
      </c>
      <c r="EMH61" s="1">
        <v>1</v>
      </c>
      <c r="EMI61" s="1">
        <v>1</v>
      </c>
      <c r="EMJ61" s="1">
        <v>1</v>
      </c>
      <c r="EMK61" s="1">
        <v>1</v>
      </c>
      <c r="EML61" s="1">
        <v>1</v>
      </c>
      <c r="EMM61" s="1">
        <v>1</v>
      </c>
      <c r="EMN61" s="1">
        <v>1</v>
      </c>
      <c r="EMO61" s="1">
        <v>1</v>
      </c>
      <c r="EMP61" s="1">
        <v>1</v>
      </c>
      <c r="EMQ61" s="1">
        <v>1</v>
      </c>
      <c r="EMR61" s="1">
        <v>1</v>
      </c>
      <c r="EMS61" s="1">
        <v>1</v>
      </c>
      <c r="EMT61" s="1">
        <v>1</v>
      </c>
      <c r="EMU61" s="1">
        <v>1</v>
      </c>
      <c r="EMV61" s="1">
        <v>1</v>
      </c>
      <c r="EMW61" s="1">
        <v>1</v>
      </c>
      <c r="EMX61" s="1">
        <v>1</v>
      </c>
      <c r="EMY61" s="1">
        <v>1</v>
      </c>
      <c r="EMZ61" s="1">
        <v>1</v>
      </c>
      <c r="ENA61" s="1">
        <v>1</v>
      </c>
      <c r="ENB61" s="1">
        <v>1</v>
      </c>
      <c r="ENC61" s="1">
        <v>1</v>
      </c>
      <c r="END61" s="1">
        <v>1</v>
      </c>
      <c r="ENE61" s="1">
        <v>1</v>
      </c>
      <c r="ENF61" s="1">
        <v>1</v>
      </c>
      <c r="ENG61" s="1">
        <v>1</v>
      </c>
      <c r="ENH61" s="1">
        <v>1</v>
      </c>
      <c r="ENI61" s="1">
        <v>1</v>
      </c>
      <c r="ENJ61" s="1">
        <v>1</v>
      </c>
      <c r="ENK61" s="1">
        <v>1</v>
      </c>
      <c r="ENL61" s="1">
        <v>1</v>
      </c>
      <c r="ENM61" s="1">
        <v>1</v>
      </c>
      <c r="ENN61" s="1">
        <v>1</v>
      </c>
      <c r="ENO61" s="1">
        <v>1</v>
      </c>
      <c r="ENP61" s="1">
        <v>1</v>
      </c>
      <c r="ENQ61" s="1">
        <v>1</v>
      </c>
      <c r="ENR61" s="1">
        <v>1</v>
      </c>
      <c r="ENS61" s="1">
        <v>1</v>
      </c>
      <c r="ENT61" s="1">
        <v>1</v>
      </c>
      <c r="ENU61" s="1">
        <v>1</v>
      </c>
      <c r="ENV61" s="1">
        <v>1</v>
      </c>
      <c r="ENW61" s="1">
        <v>1</v>
      </c>
      <c r="ENX61" s="1">
        <v>1</v>
      </c>
      <c r="ENY61" s="1">
        <v>1</v>
      </c>
      <c r="ENZ61" s="1">
        <v>1</v>
      </c>
      <c r="EOA61" s="1">
        <v>1</v>
      </c>
      <c r="EOB61" s="1">
        <v>1</v>
      </c>
      <c r="EOC61" s="1">
        <v>1</v>
      </c>
      <c r="EOD61" s="1">
        <v>1</v>
      </c>
      <c r="EOE61" s="1">
        <v>1</v>
      </c>
      <c r="EOF61" s="1">
        <v>1</v>
      </c>
      <c r="EOG61" s="1">
        <v>1</v>
      </c>
      <c r="EOH61" s="1">
        <v>1</v>
      </c>
      <c r="EOI61" s="1">
        <v>1</v>
      </c>
      <c r="EOJ61" s="1">
        <v>1</v>
      </c>
      <c r="EOK61" s="1">
        <v>1</v>
      </c>
      <c r="EOL61" s="1">
        <v>1</v>
      </c>
      <c r="EOM61" s="1">
        <v>1</v>
      </c>
      <c r="EON61" s="1">
        <v>1</v>
      </c>
      <c r="EOO61" s="1">
        <v>1</v>
      </c>
      <c r="EOP61" s="1">
        <v>1</v>
      </c>
      <c r="EOQ61" s="1">
        <v>1</v>
      </c>
      <c r="EOR61" s="1">
        <v>1</v>
      </c>
      <c r="EOS61" s="1">
        <v>1</v>
      </c>
      <c r="EOT61" s="1">
        <v>1</v>
      </c>
      <c r="EOU61" s="1">
        <v>1</v>
      </c>
      <c r="EOV61" s="1">
        <v>1</v>
      </c>
      <c r="EOW61" s="1">
        <v>1</v>
      </c>
      <c r="EOX61" s="1">
        <v>1</v>
      </c>
      <c r="EOY61" s="1">
        <v>1</v>
      </c>
      <c r="EOZ61" s="1">
        <v>1</v>
      </c>
      <c r="EPA61" s="1">
        <v>1</v>
      </c>
      <c r="EPB61" s="1">
        <v>1</v>
      </c>
      <c r="EPC61" s="1">
        <v>1</v>
      </c>
      <c r="EPD61" s="1">
        <v>1</v>
      </c>
      <c r="EPE61" s="1">
        <v>1</v>
      </c>
      <c r="EPF61" s="1">
        <v>1</v>
      </c>
      <c r="EPG61" s="1">
        <v>1</v>
      </c>
      <c r="EPH61" s="1">
        <v>1</v>
      </c>
      <c r="EPI61" s="1">
        <v>1</v>
      </c>
      <c r="EPJ61" s="1">
        <v>1</v>
      </c>
      <c r="EPK61" s="1">
        <v>1</v>
      </c>
      <c r="EPL61" s="1">
        <v>1</v>
      </c>
      <c r="EPM61" s="1">
        <v>1</v>
      </c>
      <c r="EPN61" s="1">
        <v>1</v>
      </c>
      <c r="EPO61" s="1">
        <v>1</v>
      </c>
      <c r="EPP61" s="1">
        <v>1</v>
      </c>
      <c r="EPQ61" s="1">
        <v>1</v>
      </c>
      <c r="EPR61" s="1">
        <v>1</v>
      </c>
      <c r="EPS61" s="1">
        <v>1</v>
      </c>
      <c r="EPT61" s="1">
        <v>1</v>
      </c>
      <c r="EPU61" s="1">
        <v>1</v>
      </c>
      <c r="EPV61" s="1">
        <v>1</v>
      </c>
      <c r="EPW61" s="1">
        <v>1</v>
      </c>
      <c r="EPX61" s="1">
        <v>1</v>
      </c>
      <c r="EPY61" s="1">
        <v>1</v>
      </c>
      <c r="EPZ61" s="1">
        <v>1</v>
      </c>
      <c r="EQA61" s="1">
        <v>1</v>
      </c>
      <c r="EQB61" s="1">
        <v>1</v>
      </c>
      <c r="EQC61" s="1">
        <v>1</v>
      </c>
      <c r="EQD61" s="1">
        <v>1</v>
      </c>
      <c r="EQE61" s="1">
        <v>1</v>
      </c>
      <c r="EQF61" s="1">
        <v>1</v>
      </c>
      <c r="EQG61" s="1">
        <v>1</v>
      </c>
      <c r="EQH61" s="1">
        <v>1</v>
      </c>
      <c r="EQI61" s="1">
        <v>1</v>
      </c>
      <c r="EQJ61" s="1">
        <v>1</v>
      </c>
      <c r="EQK61" s="1">
        <v>1</v>
      </c>
      <c r="EQL61" s="1">
        <v>1</v>
      </c>
      <c r="EQM61" s="1">
        <v>1</v>
      </c>
      <c r="EQN61" s="1">
        <v>1</v>
      </c>
      <c r="EQO61" s="1">
        <v>1</v>
      </c>
      <c r="EQP61" s="1">
        <v>1</v>
      </c>
      <c r="EQQ61" s="1">
        <v>1</v>
      </c>
      <c r="EQR61" s="1">
        <v>1</v>
      </c>
      <c r="EQS61" s="1">
        <v>1</v>
      </c>
      <c r="EQT61" s="1">
        <v>1</v>
      </c>
      <c r="EQU61" s="1">
        <v>1</v>
      </c>
      <c r="EQV61" s="1">
        <v>1</v>
      </c>
      <c r="EQW61" s="1">
        <v>1</v>
      </c>
      <c r="EQX61" s="1">
        <v>1</v>
      </c>
      <c r="EQY61" s="1">
        <v>1</v>
      </c>
      <c r="EQZ61" s="1">
        <v>1</v>
      </c>
      <c r="ERA61" s="1">
        <v>1</v>
      </c>
      <c r="ERB61" s="1">
        <v>1</v>
      </c>
      <c r="ERC61" s="1">
        <v>1</v>
      </c>
      <c r="ERD61" s="1">
        <v>1</v>
      </c>
      <c r="ERE61" s="1">
        <v>1</v>
      </c>
      <c r="ERF61" s="1">
        <v>1</v>
      </c>
      <c r="ERG61" s="1">
        <v>1</v>
      </c>
      <c r="ERH61" s="1">
        <v>1</v>
      </c>
      <c r="ERI61" s="1">
        <v>1</v>
      </c>
      <c r="ERJ61" s="1">
        <v>1</v>
      </c>
      <c r="ERK61" s="1">
        <v>1</v>
      </c>
      <c r="ERL61" s="1">
        <v>1</v>
      </c>
      <c r="ERM61" s="1">
        <v>1</v>
      </c>
      <c r="ERN61" s="1">
        <v>1</v>
      </c>
      <c r="ERO61" s="1">
        <v>1</v>
      </c>
      <c r="ERP61" s="1">
        <v>1</v>
      </c>
      <c r="ERQ61" s="1">
        <v>1</v>
      </c>
      <c r="ERR61" s="1">
        <v>1</v>
      </c>
      <c r="ERS61" s="1">
        <v>1</v>
      </c>
      <c r="ERT61" s="1">
        <v>1</v>
      </c>
      <c r="ERU61" s="1">
        <v>1</v>
      </c>
      <c r="ERV61" s="1">
        <v>1</v>
      </c>
      <c r="ERW61" s="1">
        <v>1</v>
      </c>
      <c r="ERX61" s="1">
        <v>1</v>
      </c>
      <c r="ERY61" s="1">
        <v>1</v>
      </c>
      <c r="ERZ61" s="1">
        <v>1</v>
      </c>
      <c r="ESA61" s="1">
        <v>1</v>
      </c>
      <c r="ESB61" s="1">
        <v>1</v>
      </c>
      <c r="ESC61" s="1">
        <v>1</v>
      </c>
      <c r="ESD61" s="1">
        <v>1</v>
      </c>
      <c r="ESE61" s="1">
        <v>1</v>
      </c>
      <c r="ESF61" s="1">
        <v>1</v>
      </c>
      <c r="ESG61" s="1">
        <v>1</v>
      </c>
      <c r="ESH61" s="1">
        <v>1</v>
      </c>
      <c r="ESI61" s="1">
        <v>1</v>
      </c>
      <c r="ESJ61" s="1">
        <v>1</v>
      </c>
      <c r="ESK61" s="1">
        <v>1</v>
      </c>
      <c r="ESL61" s="1">
        <v>1</v>
      </c>
      <c r="ESM61" s="1">
        <v>1</v>
      </c>
      <c r="ESN61" s="1">
        <v>1</v>
      </c>
      <c r="ESO61" s="1">
        <v>1</v>
      </c>
      <c r="ESP61" s="1">
        <v>1</v>
      </c>
      <c r="ESQ61" s="1">
        <v>1</v>
      </c>
      <c r="ESR61" s="1">
        <v>1</v>
      </c>
      <c r="ESS61" s="1">
        <v>1</v>
      </c>
      <c r="EST61" s="1">
        <v>1</v>
      </c>
      <c r="ESU61" s="1">
        <v>1</v>
      </c>
      <c r="ESV61" s="1">
        <v>1</v>
      </c>
      <c r="ESW61" s="1">
        <v>1</v>
      </c>
      <c r="ESX61" s="1">
        <v>1</v>
      </c>
      <c r="ESY61" s="1">
        <v>1</v>
      </c>
      <c r="ESZ61" s="1">
        <v>1</v>
      </c>
      <c r="ETA61" s="1">
        <v>1</v>
      </c>
      <c r="ETB61" s="1">
        <v>1</v>
      </c>
      <c r="ETC61" s="1">
        <v>1</v>
      </c>
      <c r="ETD61" s="1">
        <v>1</v>
      </c>
      <c r="ETE61" s="1">
        <v>1</v>
      </c>
      <c r="ETF61" s="1">
        <v>1</v>
      </c>
      <c r="ETG61" s="1">
        <v>1</v>
      </c>
      <c r="ETH61" s="1">
        <v>1</v>
      </c>
      <c r="ETI61" s="1">
        <v>1</v>
      </c>
      <c r="ETJ61" s="1">
        <v>1</v>
      </c>
      <c r="ETK61" s="1">
        <v>1</v>
      </c>
      <c r="ETL61" s="1">
        <v>1</v>
      </c>
      <c r="ETM61" s="1">
        <v>1</v>
      </c>
      <c r="ETN61" s="1">
        <v>1</v>
      </c>
      <c r="ETO61" s="1">
        <v>1</v>
      </c>
      <c r="ETP61" s="1">
        <v>1</v>
      </c>
      <c r="ETQ61" s="1">
        <v>1</v>
      </c>
      <c r="ETR61" s="1">
        <v>1</v>
      </c>
      <c r="ETS61" s="1">
        <v>1</v>
      </c>
      <c r="ETT61" s="1">
        <v>1</v>
      </c>
      <c r="ETU61" s="1">
        <v>1</v>
      </c>
      <c r="ETV61" s="1">
        <v>1</v>
      </c>
      <c r="ETW61" s="1">
        <v>1</v>
      </c>
      <c r="ETX61" s="1">
        <v>1</v>
      </c>
      <c r="ETY61" s="1">
        <v>1</v>
      </c>
      <c r="ETZ61" s="1">
        <v>1</v>
      </c>
      <c r="EUA61" s="1">
        <v>1</v>
      </c>
      <c r="EUB61" s="1">
        <v>1</v>
      </c>
      <c r="EUC61" s="1">
        <v>1</v>
      </c>
      <c r="EUD61" s="1">
        <v>1</v>
      </c>
      <c r="EUE61" s="1">
        <v>1</v>
      </c>
      <c r="EUF61" s="1">
        <v>1</v>
      </c>
      <c r="EUG61" s="1">
        <v>1</v>
      </c>
      <c r="EUH61" s="1">
        <v>1</v>
      </c>
      <c r="EUI61" s="1">
        <v>1</v>
      </c>
      <c r="EUJ61" s="1">
        <v>1</v>
      </c>
      <c r="EUK61" s="1">
        <v>1</v>
      </c>
      <c r="EUL61" s="1">
        <v>1</v>
      </c>
      <c r="EUM61" s="1">
        <v>1</v>
      </c>
      <c r="EUN61" s="1">
        <v>1</v>
      </c>
      <c r="EUO61" s="1">
        <v>1</v>
      </c>
      <c r="EUP61" s="1">
        <v>1</v>
      </c>
      <c r="EUQ61" s="1">
        <v>1</v>
      </c>
      <c r="EUR61" s="1">
        <v>1</v>
      </c>
      <c r="EUS61" s="1">
        <v>1</v>
      </c>
      <c r="EUT61" s="1">
        <v>1</v>
      </c>
      <c r="EUU61" s="1">
        <v>1</v>
      </c>
      <c r="EUV61" s="1">
        <v>1</v>
      </c>
      <c r="EUW61" s="1">
        <v>1</v>
      </c>
      <c r="EUX61" s="1">
        <v>1</v>
      </c>
      <c r="EUY61" s="1">
        <v>1</v>
      </c>
      <c r="EUZ61" s="1">
        <v>1</v>
      </c>
      <c r="EVA61" s="1">
        <v>1</v>
      </c>
      <c r="EVB61" s="1">
        <v>1</v>
      </c>
      <c r="EVC61" s="1">
        <v>1</v>
      </c>
      <c r="EVD61" s="1">
        <v>1</v>
      </c>
      <c r="EVE61" s="1">
        <v>1</v>
      </c>
      <c r="EVF61" s="1">
        <v>1</v>
      </c>
      <c r="EVG61" s="1">
        <v>1</v>
      </c>
      <c r="EVH61" s="1">
        <v>1</v>
      </c>
      <c r="EVI61" s="1">
        <v>1</v>
      </c>
      <c r="EVJ61" s="1">
        <v>1</v>
      </c>
      <c r="EVK61" s="1">
        <v>1</v>
      </c>
      <c r="EVL61" s="1">
        <v>1</v>
      </c>
      <c r="EVM61" s="1">
        <v>1</v>
      </c>
      <c r="EVN61" s="1">
        <v>1</v>
      </c>
      <c r="EVO61" s="1">
        <v>1</v>
      </c>
      <c r="EVP61" s="1">
        <v>1</v>
      </c>
      <c r="EVQ61" s="1">
        <v>1</v>
      </c>
      <c r="EVR61" s="1">
        <v>1</v>
      </c>
      <c r="EVS61" s="1">
        <v>1</v>
      </c>
      <c r="EVT61" s="1">
        <v>1</v>
      </c>
      <c r="EVU61" s="1">
        <v>1</v>
      </c>
      <c r="EVV61" s="1">
        <v>1</v>
      </c>
      <c r="EVW61" s="1">
        <v>1</v>
      </c>
      <c r="EVX61" s="1">
        <v>1</v>
      </c>
      <c r="EVY61" s="1">
        <v>1</v>
      </c>
      <c r="EVZ61" s="1">
        <v>1</v>
      </c>
      <c r="EWA61" s="1">
        <v>1</v>
      </c>
      <c r="EWB61" s="1">
        <v>1</v>
      </c>
      <c r="EWC61" s="1">
        <v>1</v>
      </c>
      <c r="EWD61" s="1">
        <v>1</v>
      </c>
      <c r="EWE61" s="1">
        <v>1</v>
      </c>
      <c r="EWF61" s="1">
        <v>1</v>
      </c>
      <c r="EWG61" s="1">
        <v>1</v>
      </c>
      <c r="EWH61" s="1">
        <v>1</v>
      </c>
      <c r="EWI61" s="1">
        <v>1</v>
      </c>
      <c r="EWJ61" s="1">
        <v>1</v>
      </c>
      <c r="EWK61" s="1">
        <v>1</v>
      </c>
      <c r="EWL61" s="1">
        <v>1</v>
      </c>
      <c r="EWM61" s="1">
        <v>1</v>
      </c>
      <c r="EWN61" s="1">
        <v>1</v>
      </c>
      <c r="EWO61" s="1">
        <v>1</v>
      </c>
      <c r="EWP61" s="1">
        <v>1</v>
      </c>
      <c r="EWQ61" s="1">
        <v>1</v>
      </c>
      <c r="EWR61" s="1">
        <v>1</v>
      </c>
      <c r="EWS61" s="1">
        <v>1</v>
      </c>
      <c r="EWT61" s="1">
        <v>1</v>
      </c>
      <c r="EWU61" s="1">
        <v>1</v>
      </c>
      <c r="EWV61" s="1">
        <v>1</v>
      </c>
      <c r="EWW61" s="1">
        <v>1</v>
      </c>
      <c r="EWX61" s="1">
        <v>1</v>
      </c>
      <c r="EWY61" s="1">
        <v>1</v>
      </c>
      <c r="EWZ61" s="1">
        <v>1</v>
      </c>
      <c r="EXA61" s="1">
        <v>1</v>
      </c>
      <c r="EXB61" s="1">
        <v>1</v>
      </c>
      <c r="EXC61" s="1">
        <v>1</v>
      </c>
      <c r="EXD61" s="1">
        <v>1</v>
      </c>
      <c r="EXE61" s="1">
        <v>1</v>
      </c>
      <c r="EXF61" s="1">
        <v>1</v>
      </c>
      <c r="EXG61" s="1">
        <v>1</v>
      </c>
      <c r="EXH61" s="1">
        <v>1</v>
      </c>
      <c r="EXI61" s="1">
        <v>1</v>
      </c>
      <c r="EXJ61" s="1">
        <v>1</v>
      </c>
      <c r="EXK61" s="1">
        <v>1</v>
      </c>
      <c r="EXL61" s="1">
        <v>1</v>
      </c>
      <c r="EXM61" s="1">
        <v>1</v>
      </c>
      <c r="EXN61" s="1">
        <v>1</v>
      </c>
      <c r="EXO61" s="1">
        <v>1</v>
      </c>
      <c r="EXP61" s="1">
        <v>1</v>
      </c>
      <c r="EXQ61" s="1">
        <v>1</v>
      </c>
      <c r="EXR61" s="1">
        <v>1</v>
      </c>
      <c r="EXS61" s="1">
        <v>1</v>
      </c>
      <c r="EXT61" s="1">
        <v>1</v>
      </c>
      <c r="EXU61" s="1">
        <v>1</v>
      </c>
      <c r="EXV61" s="1">
        <v>1</v>
      </c>
      <c r="EXW61" s="1">
        <v>1</v>
      </c>
      <c r="EXX61" s="1">
        <v>1</v>
      </c>
      <c r="EXY61" s="1">
        <v>1</v>
      </c>
      <c r="EXZ61" s="1">
        <v>1</v>
      </c>
      <c r="EYA61" s="1">
        <v>1</v>
      </c>
      <c r="EYB61" s="1">
        <v>1</v>
      </c>
      <c r="EYC61" s="1">
        <v>1</v>
      </c>
      <c r="EYD61" s="1">
        <v>1</v>
      </c>
      <c r="EYE61" s="1">
        <v>1</v>
      </c>
      <c r="EYF61" s="1">
        <v>1</v>
      </c>
      <c r="EYG61" s="1">
        <v>1</v>
      </c>
      <c r="EYH61" s="1">
        <v>1</v>
      </c>
      <c r="EYI61" s="1">
        <v>1</v>
      </c>
      <c r="EYJ61" s="1">
        <v>1</v>
      </c>
      <c r="EYK61" s="1">
        <v>1</v>
      </c>
      <c r="EYL61" s="1">
        <v>1</v>
      </c>
      <c r="EYM61" s="1">
        <v>1</v>
      </c>
      <c r="EYN61" s="1">
        <v>1</v>
      </c>
      <c r="EYO61" s="1">
        <v>1</v>
      </c>
      <c r="EYP61" s="1">
        <v>1</v>
      </c>
      <c r="EYQ61" s="1">
        <v>1</v>
      </c>
      <c r="EYR61" s="1">
        <v>1</v>
      </c>
      <c r="EYS61" s="1">
        <v>1</v>
      </c>
      <c r="EYT61" s="1">
        <v>1</v>
      </c>
      <c r="EYU61" s="1">
        <v>1</v>
      </c>
      <c r="EYV61" s="1">
        <v>1</v>
      </c>
      <c r="EYW61" s="1">
        <v>1</v>
      </c>
      <c r="EYX61" s="1">
        <v>1</v>
      </c>
      <c r="EYY61" s="1">
        <v>1</v>
      </c>
      <c r="EYZ61" s="1">
        <v>1</v>
      </c>
      <c r="EZA61" s="1">
        <v>1</v>
      </c>
      <c r="EZB61" s="1">
        <v>1</v>
      </c>
      <c r="EZC61" s="1">
        <v>1</v>
      </c>
      <c r="EZD61" s="1">
        <v>1</v>
      </c>
      <c r="EZE61" s="1">
        <v>1</v>
      </c>
      <c r="EZF61" s="1">
        <v>1</v>
      </c>
      <c r="EZG61" s="1">
        <v>1</v>
      </c>
      <c r="EZH61" s="1">
        <v>1</v>
      </c>
      <c r="EZI61" s="1">
        <v>1</v>
      </c>
      <c r="EZJ61" s="1">
        <v>1</v>
      </c>
      <c r="EZK61" s="1">
        <v>1</v>
      </c>
      <c r="EZL61" s="1">
        <v>1</v>
      </c>
      <c r="EZM61" s="1">
        <v>1</v>
      </c>
      <c r="EZN61" s="1">
        <v>1</v>
      </c>
      <c r="EZO61" s="1">
        <v>1</v>
      </c>
      <c r="EZP61" s="1">
        <v>1</v>
      </c>
      <c r="EZQ61" s="1">
        <v>1</v>
      </c>
      <c r="EZR61" s="1">
        <v>1</v>
      </c>
      <c r="EZS61" s="1">
        <v>1</v>
      </c>
      <c r="EZT61" s="1">
        <v>1</v>
      </c>
      <c r="EZU61" s="1">
        <v>1</v>
      </c>
      <c r="EZV61" s="1">
        <v>1</v>
      </c>
      <c r="EZW61" s="1">
        <v>1</v>
      </c>
      <c r="EZX61" s="1">
        <v>1</v>
      </c>
      <c r="EZY61" s="1">
        <v>1</v>
      </c>
      <c r="EZZ61" s="1">
        <v>1</v>
      </c>
      <c r="FAA61" s="1">
        <v>1</v>
      </c>
      <c r="FAB61" s="1">
        <v>1</v>
      </c>
      <c r="FAC61" s="1">
        <v>1</v>
      </c>
      <c r="FAD61" s="1">
        <v>1</v>
      </c>
      <c r="FAE61" s="1">
        <v>1</v>
      </c>
      <c r="FAF61" s="1">
        <v>1</v>
      </c>
      <c r="FAG61" s="1">
        <v>1</v>
      </c>
      <c r="FAH61" s="1">
        <v>1</v>
      </c>
      <c r="FAI61" s="1">
        <v>1</v>
      </c>
      <c r="FAJ61" s="1">
        <v>1</v>
      </c>
      <c r="FAK61" s="1">
        <v>1</v>
      </c>
      <c r="FAL61" s="1">
        <v>1</v>
      </c>
      <c r="FAM61" s="1">
        <v>1</v>
      </c>
      <c r="FAN61" s="1">
        <v>1</v>
      </c>
      <c r="FAO61" s="1">
        <v>1</v>
      </c>
      <c r="FAP61" s="1">
        <v>1</v>
      </c>
      <c r="FAQ61" s="1">
        <v>1</v>
      </c>
      <c r="FAR61" s="1">
        <v>1</v>
      </c>
      <c r="FAS61" s="1">
        <v>1</v>
      </c>
      <c r="FAT61" s="1">
        <v>1</v>
      </c>
      <c r="FAU61" s="1">
        <v>1</v>
      </c>
      <c r="FAV61" s="1">
        <v>1</v>
      </c>
      <c r="FAW61" s="1">
        <v>1</v>
      </c>
      <c r="FAX61" s="1">
        <v>1</v>
      </c>
      <c r="FAY61" s="1">
        <v>1</v>
      </c>
      <c r="FAZ61" s="1">
        <v>1</v>
      </c>
      <c r="FBA61" s="1">
        <v>1</v>
      </c>
      <c r="FBB61" s="1">
        <v>1</v>
      </c>
      <c r="FBC61" s="1">
        <v>1</v>
      </c>
      <c r="FBD61" s="1">
        <v>1</v>
      </c>
      <c r="FBE61" s="1">
        <v>1</v>
      </c>
      <c r="FBF61" s="1">
        <v>1</v>
      </c>
      <c r="FBG61" s="1">
        <v>1</v>
      </c>
      <c r="FBH61" s="1">
        <v>1</v>
      </c>
      <c r="FBI61" s="1">
        <v>1</v>
      </c>
      <c r="FBJ61" s="1">
        <v>1</v>
      </c>
      <c r="FBK61" s="1">
        <v>1</v>
      </c>
      <c r="FBL61" s="1">
        <v>1</v>
      </c>
      <c r="FBM61" s="1">
        <v>1</v>
      </c>
      <c r="FBN61" s="1">
        <v>1</v>
      </c>
      <c r="FBO61" s="1">
        <v>1</v>
      </c>
      <c r="FBP61" s="1">
        <v>1</v>
      </c>
      <c r="FBQ61" s="1">
        <v>1</v>
      </c>
      <c r="FBR61" s="1">
        <v>1</v>
      </c>
      <c r="FBS61" s="1">
        <v>1</v>
      </c>
      <c r="FBT61" s="1">
        <v>1</v>
      </c>
      <c r="FBU61" s="1">
        <v>1</v>
      </c>
      <c r="FBV61" s="1">
        <v>1</v>
      </c>
      <c r="FBW61" s="1">
        <v>1</v>
      </c>
      <c r="FBX61" s="1">
        <v>1</v>
      </c>
      <c r="FBY61" s="1">
        <v>1</v>
      </c>
      <c r="FBZ61" s="1">
        <v>1</v>
      </c>
      <c r="FCA61" s="1">
        <v>1</v>
      </c>
      <c r="FCB61" s="1">
        <v>1</v>
      </c>
      <c r="FCC61" s="1">
        <v>1</v>
      </c>
      <c r="FCD61" s="1">
        <v>1</v>
      </c>
      <c r="FCE61" s="1">
        <v>1</v>
      </c>
      <c r="FCF61" s="1">
        <v>1</v>
      </c>
      <c r="FCG61" s="1">
        <v>1</v>
      </c>
      <c r="FCH61" s="1">
        <v>1</v>
      </c>
      <c r="FCI61" s="1">
        <v>1</v>
      </c>
      <c r="FCJ61" s="1">
        <v>1</v>
      </c>
      <c r="FCK61" s="1">
        <v>1</v>
      </c>
      <c r="FCL61" s="1">
        <v>1</v>
      </c>
      <c r="FCM61" s="1">
        <v>1</v>
      </c>
      <c r="FCN61" s="1">
        <v>1</v>
      </c>
      <c r="FCO61" s="1">
        <v>1</v>
      </c>
      <c r="FCP61" s="1">
        <v>1</v>
      </c>
      <c r="FCQ61" s="1">
        <v>1</v>
      </c>
      <c r="FCR61" s="1">
        <v>1</v>
      </c>
      <c r="FCS61" s="1">
        <v>1</v>
      </c>
      <c r="FCT61" s="1">
        <v>1</v>
      </c>
      <c r="FCU61" s="1">
        <v>1</v>
      </c>
      <c r="FCV61" s="1">
        <v>1</v>
      </c>
      <c r="FCW61" s="1">
        <v>1</v>
      </c>
      <c r="FCX61" s="1">
        <v>1</v>
      </c>
      <c r="FCY61" s="1">
        <v>1</v>
      </c>
      <c r="FCZ61" s="1">
        <v>1</v>
      </c>
      <c r="FDA61" s="1">
        <v>1</v>
      </c>
      <c r="FDB61" s="1">
        <v>1</v>
      </c>
      <c r="FDC61" s="1">
        <v>1</v>
      </c>
      <c r="FDD61" s="1">
        <v>1</v>
      </c>
      <c r="FDE61" s="1">
        <v>1</v>
      </c>
      <c r="FDF61" s="1">
        <v>1</v>
      </c>
      <c r="FDG61" s="1">
        <v>1</v>
      </c>
      <c r="FDH61" s="1">
        <v>1</v>
      </c>
      <c r="FDI61" s="1">
        <v>1</v>
      </c>
      <c r="FDJ61" s="1">
        <v>1</v>
      </c>
      <c r="FDK61" s="1">
        <v>1</v>
      </c>
      <c r="FDL61" s="1">
        <v>1</v>
      </c>
      <c r="FDM61" s="1">
        <v>1</v>
      </c>
      <c r="FDN61" s="1">
        <v>1</v>
      </c>
      <c r="FDO61" s="1">
        <v>1</v>
      </c>
      <c r="FDP61" s="1">
        <v>1</v>
      </c>
      <c r="FDQ61" s="1">
        <v>1</v>
      </c>
      <c r="FDR61" s="1">
        <v>1</v>
      </c>
      <c r="FDS61" s="1">
        <v>1</v>
      </c>
      <c r="FDT61" s="1">
        <v>1</v>
      </c>
      <c r="FDU61" s="1">
        <v>1</v>
      </c>
      <c r="FDV61" s="1">
        <v>1</v>
      </c>
      <c r="FDW61" s="1">
        <v>1</v>
      </c>
      <c r="FDX61" s="1">
        <v>1</v>
      </c>
      <c r="FDY61" s="1">
        <v>1</v>
      </c>
      <c r="FDZ61" s="1">
        <v>1</v>
      </c>
      <c r="FEA61" s="1">
        <v>1</v>
      </c>
      <c r="FEB61" s="1">
        <v>1</v>
      </c>
      <c r="FEC61" s="1">
        <v>1</v>
      </c>
      <c r="FED61" s="1">
        <v>1</v>
      </c>
      <c r="FEE61" s="1">
        <v>1</v>
      </c>
      <c r="FEF61" s="1">
        <v>1</v>
      </c>
      <c r="FEG61" s="1">
        <v>1</v>
      </c>
      <c r="FEH61" s="1">
        <v>1</v>
      </c>
      <c r="FEI61" s="1">
        <v>1</v>
      </c>
      <c r="FEJ61" s="1">
        <v>1</v>
      </c>
      <c r="FEK61" s="1">
        <v>1</v>
      </c>
      <c r="FEL61" s="1">
        <v>1</v>
      </c>
      <c r="FEM61" s="1">
        <v>1</v>
      </c>
      <c r="FEN61" s="1">
        <v>1</v>
      </c>
      <c r="FEO61" s="1">
        <v>1</v>
      </c>
      <c r="FEP61" s="1">
        <v>1</v>
      </c>
      <c r="FEQ61" s="1">
        <v>1</v>
      </c>
      <c r="FER61" s="1">
        <v>1</v>
      </c>
      <c r="FES61" s="1">
        <v>1</v>
      </c>
      <c r="FET61" s="1">
        <v>1</v>
      </c>
      <c r="FEU61" s="1">
        <v>1</v>
      </c>
      <c r="FEV61" s="1">
        <v>1</v>
      </c>
      <c r="FEW61" s="1">
        <v>1</v>
      </c>
      <c r="FEX61" s="1">
        <v>1</v>
      </c>
      <c r="FEY61" s="1">
        <v>1</v>
      </c>
      <c r="FEZ61" s="1">
        <v>1</v>
      </c>
      <c r="FFA61" s="1">
        <v>1</v>
      </c>
      <c r="FFB61" s="1">
        <v>1</v>
      </c>
      <c r="FFC61" s="1">
        <v>1</v>
      </c>
      <c r="FFD61" s="1">
        <v>1</v>
      </c>
      <c r="FFE61" s="1">
        <v>1</v>
      </c>
      <c r="FFF61" s="1">
        <v>1</v>
      </c>
      <c r="FFG61" s="1">
        <v>1</v>
      </c>
      <c r="FFH61" s="1">
        <v>1</v>
      </c>
      <c r="FFI61" s="1">
        <v>1</v>
      </c>
      <c r="FFJ61" s="1">
        <v>1</v>
      </c>
      <c r="FFK61" s="1">
        <v>1</v>
      </c>
      <c r="FFL61" s="1">
        <v>1</v>
      </c>
      <c r="FFM61" s="1">
        <v>1</v>
      </c>
      <c r="FFN61" s="1">
        <v>1</v>
      </c>
      <c r="FFO61" s="1">
        <v>1</v>
      </c>
      <c r="FFP61" s="1">
        <v>1</v>
      </c>
      <c r="FFQ61" s="1">
        <v>1</v>
      </c>
      <c r="FFR61" s="1">
        <v>1</v>
      </c>
      <c r="FFS61" s="1">
        <v>1</v>
      </c>
      <c r="FFT61" s="1">
        <v>1</v>
      </c>
      <c r="FFU61" s="1">
        <v>1</v>
      </c>
      <c r="FFV61" s="1">
        <v>1</v>
      </c>
      <c r="FFW61" s="1">
        <v>1</v>
      </c>
      <c r="FFX61" s="1">
        <v>1</v>
      </c>
      <c r="FFY61" s="1">
        <v>1</v>
      </c>
      <c r="FFZ61" s="1">
        <v>1</v>
      </c>
      <c r="FGA61" s="1">
        <v>1</v>
      </c>
      <c r="FGB61" s="1">
        <v>1</v>
      </c>
      <c r="FGC61" s="1">
        <v>1</v>
      </c>
      <c r="FGD61" s="1">
        <v>1</v>
      </c>
      <c r="FGE61" s="1">
        <v>1</v>
      </c>
      <c r="FGF61" s="1">
        <v>1</v>
      </c>
      <c r="FGG61" s="1">
        <v>1</v>
      </c>
      <c r="FGH61" s="1">
        <v>1</v>
      </c>
      <c r="FGI61" s="1">
        <v>1</v>
      </c>
      <c r="FGJ61" s="1">
        <v>1</v>
      </c>
      <c r="FGK61" s="1">
        <v>1</v>
      </c>
      <c r="FGL61" s="1">
        <v>1</v>
      </c>
      <c r="FGM61" s="1">
        <v>1</v>
      </c>
      <c r="FGN61" s="1">
        <v>1</v>
      </c>
      <c r="FGO61" s="1">
        <v>1</v>
      </c>
      <c r="FGP61" s="1">
        <v>1</v>
      </c>
      <c r="FGQ61" s="1">
        <v>1</v>
      </c>
      <c r="FGR61" s="1">
        <v>1</v>
      </c>
      <c r="FGS61" s="1">
        <v>1</v>
      </c>
      <c r="FGT61" s="1">
        <v>1</v>
      </c>
      <c r="FGU61" s="1">
        <v>1</v>
      </c>
      <c r="FGV61" s="1">
        <v>1</v>
      </c>
      <c r="FGW61" s="1">
        <v>1</v>
      </c>
      <c r="FGX61" s="1">
        <v>1</v>
      </c>
      <c r="FGY61" s="1">
        <v>1</v>
      </c>
      <c r="FGZ61" s="1">
        <v>1</v>
      </c>
      <c r="FHA61" s="1">
        <v>1</v>
      </c>
      <c r="FHB61" s="1">
        <v>1</v>
      </c>
      <c r="FHC61" s="1">
        <v>1</v>
      </c>
      <c r="FHD61" s="1">
        <v>1</v>
      </c>
      <c r="FHE61" s="1">
        <v>1</v>
      </c>
      <c r="FHF61" s="1">
        <v>1</v>
      </c>
      <c r="FHG61" s="1">
        <v>1</v>
      </c>
      <c r="FHH61" s="1">
        <v>1</v>
      </c>
      <c r="FHI61" s="1">
        <v>1</v>
      </c>
      <c r="FHJ61" s="1">
        <v>1</v>
      </c>
      <c r="FHK61" s="1">
        <v>1</v>
      </c>
      <c r="FHL61" s="1">
        <v>1</v>
      </c>
      <c r="FHM61" s="1">
        <v>1</v>
      </c>
      <c r="FHN61" s="1">
        <v>1</v>
      </c>
      <c r="FHO61" s="1">
        <v>1</v>
      </c>
      <c r="FHP61" s="1">
        <v>1</v>
      </c>
      <c r="FHQ61" s="1">
        <v>1</v>
      </c>
      <c r="FHR61" s="1">
        <v>1</v>
      </c>
      <c r="FHS61" s="1">
        <v>1</v>
      </c>
      <c r="FHT61" s="1">
        <v>1</v>
      </c>
      <c r="FHU61" s="1">
        <v>1</v>
      </c>
      <c r="FHV61" s="1">
        <v>1</v>
      </c>
      <c r="FHW61" s="1">
        <v>1</v>
      </c>
      <c r="FHX61" s="1">
        <v>1</v>
      </c>
      <c r="FHY61" s="1">
        <v>1</v>
      </c>
      <c r="FHZ61" s="1">
        <v>1</v>
      </c>
      <c r="FIA61" s="1">
        <v>1</v>
      </c>
      <c r="FIB61" s="1">
        <v>1</v>
      </c>
      <c r="FIC61" s="1">
        <v>1</v>
      </c>
      <c r="FID61" s="1">
        <v>1</v>
      </c>
      <c r="FIE61" s="1">
        <v>1</v>
      </c>
      <c r="FIF61" s="1">
        <v>1</v>
      </c>
      <c r="FIG61" s="1">
        <v>1</v>
      </c>
      <c r="FIH61" s="1">
        <v>1</v>
      </c>
      <c r="FII61" s="1">
        <v>1</v>
      </c>
      <c r="FIJ61" s="1">
        <v>1</v>
      </c>
      <c r="FIK61" s="1">
        <v>1</v>
      </c>
      <c r="FIL61" s="1">
        <v>1</v>
      </c>
      <c r="FIM61" s="1">
        <v>1</v>
      </c>
      <c r="FIN61" s="1">
        <v>1</v>
      </c>
      <c r="FIO61" s="1">
        <v>1</v>
      </c>
      <c r="FIP61" s="1">
        <v>1</v>
      </c>
      <c r="FIQ61" s="1">
        <v>1</v>
      </c>
      <c r="FIR61" s="1">
        <v>1</v>
      </c>
      <c r="FIS61" s="1">
        <v>1</v>
      </c>
      <c r="FIT61" s="1">
        <v>1</v>
      </c>
      <c r="FIU61" s="1">
        <v>1</v>
      </c>
      <c r="FIV61" s="1">
        <v>1</v>
      </c>
      <c r="FIW61" s="1">
        <v>1</v>
      </c>
      <c r="FIX61" s="1">
        <v>1</v>
      </c>
      <c r="FIY61" s="1">
        <v>1</v>
      </c>
      <c r="FIZ61" s="1">
        <v>1</v>
      </c>
      <c r="FJA61" s="1">
        <v>1</v>
      </c>
      <c r="FJB61" s="1">
        <v>1</v>
      </c>
      <c r="FJC61" s="1">
        <v>1</v>
      </c>
      <c r="FJD61" s="1">
        <v>1</v>
      </c>
      <c r="FJE61" s="1">
        <v>1</v>
      </c>
      <c r="FJF61" s="1">
        <v>1</v>
      </c>
      <c r="FJG61" s="1">
        <v>1</v>
      </c>
      <c r="FJH61" s="1">
        <v>1</v>
      </c>
      <c r="FJI61" s="1">
        <v>1</v>
      </c>
      <c r="FJJ61" s="1">
        <v>1</v>
      </c>
      <c r="FJK61" s="1">
        <v>1</v>
      </c>
      <c r="FJL61" s="1">
        <v>1</v>
      </c>
      <c r="FJM61" s="1">
        <v>1</v>
      </c>
      <c r="FJN61" s="1">
        <v>1</v>
      </c>
      <c r="FJO61" s="1">
        <v>1</v>
      </c>
      <c r="FJP61" s="1">
        <v>1</v>
      </c>
      <c r="FJQ61" s="1">
        <v>1</v>
      </c>
      <c r="FJR61" s="1">
        <v>1</v>
      </c>
      <c r="FJS61" s="1">
        <v>1</v>
      </c>
      <c r="FJT61" s="1">
        <v>1</v>
      </c>
      <c r="FJU61" s="1">
        <v>1</v>
      </c>
      <c r="FJV61" s="1">
        <v>1</v>
      </c>
      <c r="FJW61" s="1">
        <v>1</v>
      </c>
      <c r="FJX61" s="1">
        <v>1</v>
      </c>
      <c r="FJY61" s="1">
        <v>1</v>
      </c>
      <c r="FJZ61" s="1">
        <v>1</v>
      </c>
      <c r="FKA61" s="1">
        <v>1</v>
      </c>
      <c r="FKB61" s="1">
        <v>1</v>
      </c>
      <c r="FKC61" s="1">
        <v>1</v>
      </c>
      <c r="FKD61" s="1">
        <v>1</v>
      </c>
      <c r="FKE61" s="1">
        <v>1</v>
      </c>
      <c r="FKF61" s="1">
        <v>1</v>
      </c>
      <c r="FKG61" s="1">
        <v>1</v>
      </c>
      <c r="FKH61" s="1">
        <v>1</v>
      </c>
      <c r="FKI61" s="1">
        <v>1</v>
      </c>
      <c r="FKJ61" s="1">
        <v>1</v>
      </c>
      <c r="FKK61" s="1">
        <v>1</v>
      </c>
      <c r="FKL61" s="1">
        <v>1</v>
      </c>
      <c r="FKM61" s="1">
        <v>1</v>
      </c>
      <c r="FKN61" s="1">
        <v>1</v>
      </c>
      <c r="FKO61" s="1">
        <v>1</v>
      </c>
      <c r="FKP61" s="1">
        <v>1</v>
      </c>
      <c r="FKQ61" s="1">
        <v>1</v>
      </c>
      <c r="FKR61" s="1">
        <v>1</v>
      </c>
      <c r="FKS61" s="1">
        <v>1</v>
      </c>
      <c r="FKT61" s="1">
        <v>1</v>
      </c>
      <c r="FKU61" s="1">
        <v>1</v>
      </c>
      <c r="FKV61" s="1">
        <v>1</v>
      </c>
      <c r="FKW61" s="1">
        <v>1</v>
      </c>
      <c r="FKX61" s="1">
        <v>1</v>
      </c>
      <c r="FKY61" s="1">
        <v>1</v>
      </c>
      <c r="FKZ61" s="1">
        <v>1</v>
      </c>
      <c r="FLA61" s="1">
        <v>1</v>
      </c>
      <c r="FLB61" s="1">
        <v>1</v>
      </c>
      <c r="FLC61" s="1">
        <v>1</v>
      </c>
      <c r="FLD61" s="1">
        <v>1</v>
      </c>
      <c r="FLE61" s="1">
        <v>1</v>
      </c>
      <c r="FLF61" s="1">
        <v>1</v>
      </c>
      <c r="FLG61" s="1">
        <v>1</v>
      </c>
      <c r="FLH61" s="1">
        <v>1</v>
      </c>
      <c r="FLI61" s="1">
        <v>1</v>
      </c>
      <c r="FLJ61" s="1">
        <v>1</v>
      </c>
      <c r="FLK61" s="1">
        <v>1</v>
      </c>
      <c r="FLL61" s="1">
        <v>1</v>
      </c>
      <c r="FLM61" s="1">
        <v>1</v>
      </c>
      <c r="FLN61" s="1">
        <v>1</v>
      </c>
      <c r="FLO61" s="1">
        <v>1</v>
      </c>
      <c r="FLP61" s="1">
        <v>1</v>
      </c>
      <c r="FLQ61" s="1">
        <v>1</v>
      </c>
      <c r="FLR61" s="1">
        <v>1</v>
      </c>
      <c r="FLS61" s="1">
        <v>1</v>
      </c>
      <c r="FLT61" s="1">
        <v>1</v>
      </c>
      <c r="FLU61" s="1">
        <v>1</v>
      </c>
      <c r="FLV61" s="1">
        <v>1</v>
      </c>
      <c r="FLW61" s="1">
        <v>1</v>
      </c>
      <c r="FLX61" s="1">
        <v>1</v>
      </c>
      <c r="FLY61" s="1">
        <v>1</v>
      </c>
      <c r="FLZ61" s="1">
        <v>1</v>
      </c>
      <c r="FMA61" s="1">
        <v>1</v>
      </c>
      <c r="FMB61" s="1">
        <v>1</v>
      </c>
      <c r="FMC61" s="1">
        <v>1</v>
      </c>
      <c r="FMD61" s="1">
        <v>1</v>
      </c>
      <c r="FME61" s="1">
        <v>1</v>
      </c>
      <c r="FMF61" s="1">
        <v>1</v>
      </c>
      <c r="FMG61" s="1">
        <v>1</v>
      </c>
      <c r="FMH61" s="1">
        <v>1</v>
      </c>
      <c r="FMI61" s="1">
        <v>1</v>
      </c>
      <c r="FMJ61" s="1">
        <v>1</v>
      </c>
      <c r="FMK61" s="1">
        <v>1</v>
      </c>
      <c r="FML61" s="1">
        <v>1</v>
      </c>
      <c r="FMM61" s="1">
        <v>1</v>
      </c>
      <c r="FMN61" s="1">
        <v>1</v>
      </c>
      <c r="FMO61" s="1">
        <v>1</v>
      </c>
      <c r="FMP61" s="1">
        <v>1</v>
      </c>
      <c r="FMQ61" s="1">
        <v>1</v>
      </c>
      <c r="FMR61" s="1">
        <v>1</v>
      </c>
      <c r="FMS61" s="1">
        <v>1</v>
      </c>
      <c r="FMT61" s="1">
        <v>1</v>
      </c>
      <c r="FMU61" s="1">
        <v>1</v>
      </c>
      <c r="FMV61" s="1">
        <v>1</v>
      </c>
      <c r="FMW61" s="1">
        <v>1</v>
      </c>
      <c r="FMX61" s="1">
        <v>1</v>
      </c>
      <c r="FMY61" s="1">
        <v>1</v>
      </c>
      <c r="FMZ61" s="1">
        <v>1</v>
      </c>
      <c r="FNA61" s="1">
        <v>1</v>
      </c>
      <c r="FNB61" s="1">
        <v>1</v>
      </c>
      <c r="FNC61" s="1">
        <v>1</v>
      </c>
      <c r="FND61" s="1">
        <v>1</v>
      </c>
      <c r="FNE61" s="1">
        <v>1</v>
      </c>
      <c r="FNF61" s="1">
        <v>1</v>
      </c>
      <c r="FNG61" s="1">
        <v>1</v>
      </c>
      <c r="FNH61" s="1">
        <v>1</v>
      </c>
      <c r="FNI61" s="1">
        <v>1</v>
      </c>
      <c r="FNJ61" s="1">
        <v>1</v>
      </c>
      <c r="FNK61" s="1">
        <v>1</v>
      </c>
      <c r="FNL61" s="1">
        <v>1</v>
      </c>
      <c r="FNM61" s="1">
        <v>1</v>
      </c>
      <c r="FNN61" s="1">
        <v>1</v>
      </c>
      <c r="FNO61" s="1">
        <v>1</v>
      </c>
      <c r="FNP61" s="1">
        <v>1</v>
      </c>
      <c r="FNQ61" s="1">
        <v>1</v>
      </c>
      <c r="FNR61" s="1">
        <v>1</v>
      </c>
      <c r="FNS61" s="1">
        <v>1</v>
      </c>
      <c r="FNT61" s="1">
        <v>1</v>
      </c>
      <c r="FNU61" s="1">
        <v>1</v>
      </c>
      <c r="FNV61" s="1">
        <v>1</v>
      </c>
      <c r="FNW61" s="1">
        <v>1</v>
      </c>
      <c r="FNX61" s="1">
        <v>1</v>
      </c>
      <c r="FNY61" s="1">
        <v>1</v>
      </c>
      <c r="FNZ61" s="1">
        <v>1</v>
      </c>
      <c r="FOA61" s="1">
        <v>1</v>
      </c>
      <c r="FOB61" s="1">
        <v>1</v>
      </c>
      <c r="FOC61" s="1">
        <v>1</v>
      </c>
      <c r="FOD61" s="1">
        <v>1</v>
      </c>
      <c r="FOE61" s="1">
        <v>1</v>
      </c>
      <c r="FOF61" s="1">
        <v>1</v>
      </c>
      <c r="FOG61" s="1">
        <v>1</v>
      </c>
      <c r="FOH61" s="1">
        <v>1</v>
      </c>
      <c r="FOI61" s="1">
        <v>1</v>
      </c>
      <c r="FOJ61" s="1">
        <v>1</v>
      </c>
      <c r="FOK61" s="1">
        <v>1</v>
      </c>
      <c r="FOL61" s="1">
        <v>1</v>
      </c>
      <c r="FOM61" s="1">
        <v>1</v>
      </c>
      <c r="FON61" s="1">
        <v>1</v>
      </c>
      <c r="FOO61" s="1">
        <v>1</v>
      </c>
      <c r="FOP61" s="1">
        <v>1</v>
      </c>
      <c r="FOQ61" s="1">
        <v>1</v>
      </c>
      <c r="FOR61" s="1">
        <v>1</v>
      </c>
      <c r="FOS61" s="1">
        <v>1</v>
      </c>
      <c r="FOT61" s="1">
        <v>1</v>
      </c>
      <c r="FOU61" s="1">
        <v>1</v>
      </c>
      <c r="FOV61" s="1">
        <v>1</v>
      </c>
      <c r="FOW61" s="1">
        <v>1</v>
      </c>
      <c r="FOX61" s="1">
        <v>1</v>
      </c>
      <c r="FOY61" s="1">
        <v>1</v>
      </c>
      <c r="FOZ61" s="1">
        <v>1</v>
      </c>
      <c r="FPA61" s="1">
        <v>1</v>
      </c>
      <c r="FPB61" s="1">
        <v>1</v>
      </c>
      <c r="FPC61" s="1">
        <v>1</v>
      </c>
      <c r="FPD61" s="1">
        <v>1</v>
      </c>
      <c r="FPE61" s="1">
        <v>1</v>
      </c>
      <c r="FPF61" s="1">
        <v>1</v>
      </c>
      <c r="FPG61" s="1">
        <v>1</v>
      </c>
      <c r="FPH61" s="1">
        <v>1</v>
      </c>
      <c r="FPI61" s="1">
        <v>1</v>
      </c>
      <c r="FPJ61" s="1">
        <v>1</v>
      </c>
      <c r="FPK61" s="1">
        <v>1</v>
      </c>
      <c r="FPL61" s="1">
        <v>1</v>
      </c>
      <c r="FPM61" s="1">
        <v>1</v>
      </c>
      <c r="FPN61" s="1">
        <v>1</v>
      </c>
      <c r="FPO61" s="1">
        <v>1</v>
      </c>
      <c r="FPP61" s="1">
        <v>1</v>
      </c>
      <c r="FPQ61" s="1">
        <v>1</v>
      </c>
      <c r="FPR61" s="1">
        <v>1</v>
      </c>
      <c r="FPS61" s="1">
        <v>1</v>
      </c>
      <c r="FPT61" s="1">
        <v>1</v>
      </c>
      <c r="FPU61" s="1">
        <v>1</v>
      </c>
      <c r="FPV61" s="1">
        <v>1</v>
      </c>
      <c r="FPW61" s="1">
        <v>1</v>
      </c>
      <c r="FPX61" s="1">
        <v>1</v>
      </c>
      <c r="FPY61" s="1">
        <v>1</v>
      </c>
      <c r="FPZ61" s="1">
        <v>1</v>
      </c>
      <c r="FQA61" s="1">
        <v>1</v>
      </c>
      <c r="FQB61" s="1">
        <v>1</v>
      </c>
      <c r="FQC61" s="1">
        <v>1</v>
      </c>
      <c r="FQD61" s="1">
        <v>1</v>
      </c>
      <c r="FQE61" s="1">
        <v>1</v>
      </c>
      <c r="FQF61" s="1">
        <v>1</v>
      </c>
      <c r="FQG61" s="1">
        <v>1</v>
      </c>
      <c r="FQH61" s="1">
        <v>1</v>
      </c>
      <c r="FQI61" s="1">
        <v>1</v>
      </c>
      <c r="FQJ61" s="1">
        <v>1</v>
      </c>
      <c r="FQK61" s="1">
        <v>1</v>
      </c>
      <c r="FQL61" s="1">
        <v>1</v>
      </c>
      <c r="FQM61" s="1">
        <v>1</v>
      </c>
      <c r="FQN61" s="1">
        <v>1</v>
      </c>
      <c r="FQO61" s="1">
        <v>1</v>
      </c>
      <c r="FQP61" s="1">
        <v>1</v>
      </c>
      <c r="FQQ61" s="1">
        <v>1</v>
      </c>
      <c r="FQR61" s="1">
        <v>1</v>
      </c>
      <c r="FQS61" s="1">
        <v>1</v>
      </c>
      <c r="FQT61" s="1">
        <v>1</v>
      </c>
      <c r="FQU61" s="1">
        <v>1</v>
      </c>
      <c r="FQV61" s="1">
        <v>1</v>
      </c>
      <c r="FQW61" s="1">
        <v>1</v>
      </c>
      <c r="FQX61" s="1">
        <v>1</v>
      </c>
      <c r="FQY61" s="1">
        <v>1</v>
      </c>
      <c r="FQZ61" s="1">
        <v>1</v>
      </c>
      <c r="FRA61" s="1">
        <v>1</v>
      </c>
      <c r="FRB61" s="1">
        <v>1</v>
      </c>
      <c r="FRC61" s="1">
        <v>1</v>
      </c>
      <c r="FRD61" s="1">
        <v>1</v>
      </c>
      <c r="FRE61" s="1">
        <v>1</v>
      </c>
      <c r="FRF61" s="1">
        <v>1</v>
      </c>
      <c r="FRG61" s="1">
        <v>1</v>
      </c>
      <c r="FRH61" s="1">
        <v>1</v>
      </c>
      <c r="FRI61" s="1">
        <v>1</v>
      </c>
      <c r="FRJ61" s="1">
        <v>1</v>
      </c>
      <c r="FRK61" s="1">
        <v>1</v>
      </c>
      <c r="FRL61" s="1">
        <v>1</v>
      </c>
      <c r="FRM61" s="1">
        <v>1</v>
      </c>
      <c r="FRN61" s="1">
        <v>1</v>
      </c>
      <c r="FRO61" s="1">
        <v>1</v>
      </c>
      <c r="FRP61" s="1">
        <v>1</v>
      </c>
      <c r="FRQ61" s="1">
        <v>1</v>
      </c>
      <c r="FRR61" s="1">
        <v>1</v>
      </c>
      <c r="FRS61" s="1">
        <v>1</v>
      </c>
      <c r="FRT61" s="1">
        <v>1</v>
      </c>
      <c r="FRU61" s="1">
        <v>1</v>
      </c>
      <c r="FRV61" s="1">
        <v>1</v>
      </c>
      <c r="FRW61" s="1">
        <v>1</v>
      </c>
      <c r="FRX61" s="1">
        <v>1</v>
      </c>
      <c r="FRY61" s="1">
        <v>1</v>
      </c>
      <c r="FRZ61" s="1">
        <v>1</v>
      </c>
      <c r="FSA61" s="1">
        <v>1</v>
      </c>
      <c r="FSB61" s="1">
        <v>1</v>
      </c>
      <c r="FSC61" s="1">
        <v>1</v>
      </c>
      <c r="FSD61" s="1">
        <v>1</v>
      </c>
      <c r="FSE61" s="1">
        <v>1</v>
      </c>
      <c r="FSF61" s="1">
        <v>1</v>
      </c>
      <c r="FSG61" s="1">
        <v>1</v>
      </c>
      <c r="FSH61" s="1">
        <v>1</v>
      </c>
      <c r="FSI61" s="1">
        <v>1</v>
      </c>
      <c r="FSJ61" s="1">
        <v>1</v>
      </c>
      <c r="FSK61" s="1">
        <v>1</v>
      </c>
      <c r="FSL61" s="1">
        <v>1</v>
      </c>
      <c r="FSM61" s="1">
        <v>1</v>
      </c>
      <c r="FSN61" s="1">
        <v>1</v>
      </c>
      <c r="FSO61" s="1">
        <v>1</v>
      </c>
      <c r="FSP61" s="1">
        <v>1</v>
      </c>
      <c r="FSQ61" s="1">
        <v>1</v>
      </c>
      <c r="FSR61" s="1">
        <v>1</v>
      </c>
      <c r="FSS61" s="1">
        <v>1</v>
      </c>
      <c r="FST61" s="1">
        <v>1</v>
      </c>
      <c r="FSU61" s="1">
        <v>1</v>
      </c>
      <c r="FSV61" s="1">
        <v>1</v>
      </c>
      <c r="FSW61" s="1">
        <v>1</v>
      </c>
      <c r="FSX61" s="1">
        <v>1</v>
      </c>
      <c r="FSY61" s="1">
        <v>1</v>
      </c>
      <c r="FSZ61" s="1">
        <v>1</v>
      </c>
      <c r="FTA61" s="1">
        <v>1</v>
      </c>
      <c r="FTB61" s="1">
        <v>1</v>
      </c>
      <c r="FTC61" s="1">
        <v>1</v>
      </c>
      <c r="FTD61" s="1">
        <v>1</v>
      </c>
      <c r="FTE61" s="1">
        <v>1</v>
      </c>
      <c r="FTF61" s="1">
        <v>1</v>
      </c>
      <c r="FTG61" s="1">
        <v>1</v>
      </c>
      <c r="FTH61" s="1">
        <v>1</v>
      </c>
      <c r="FTI61" s="1">
        <v>1</v>
      </c>
      <c r="FTJ61" s="1">
        <v>1</v>
      </c>
      <c r="FTK61" s="1">
        <v>1</v>
      </c>
      <c r="FTL61" s="1">
        <v>1</v>
      </c>
      <c r="FTM61" s="1">
        <v>1</v>
      </c>
      <c r="FTN61" s="1">
        <v>1</v>
      </c>
      <c r="FTO61" s="1">
        <v>1</v>
      </c>
      <c r="FTP61" s="1">
        <v>1</v>
      </c>
      <c r="FTQ61" s="1">
        <v>1</v>
      </c>
      <c r="FTR61" s="1">
        <v>1</v>
      </c>
      <c r="FTS61" s="1">
        <v>1</v>
      </c>
      <c r="FTT61" s="1">
        <v>1</v>
      </c>
      <c r="FTU61" s="1">
        <v>1</v>
      </c>
      <c r="FTV61" s="1">
        <v>1</v>
      </c>
      <c r="FTW61" s="1">
        <v>1</v>
      </c>
      <c r="FTX61" s="1">
        <v>1</v>
      </c>
      <c r="FTY61" s="1">
        <v>1</v>
      </c>
      <c r="FTZ61" s="1">
        <v>1</v>
      </c>
      <c r="FUA61" s="1">
        <v>1</v>
      </c>
      <c r="FUB61" s="1">
        <v>1</v>
      </c>
      <c r="FUC61" s="1">
        <v>1</v>
      </c>
      <c r="FUD61" s="1">
        <v>1</v>
      </c>
      <c r="FUE61" s="1">
        <v>1</v>
      </c>
      <c r="FUF61" s="1">
        <v>1</v>
      </c>
      <c r="FUG61" s="1">
        <v>1</v>
      </c>
      <c r="FUH61" s="1">
        <v>1</v>
      </c>
      <c r="FUI61" s="1">
        <v>1</v>
      </c>
      <c r="FUJ61" s="1">
        <v>1</v>
      </c>
      <c r="FUK61" s="1">
        <v>1</v>
      </c>
      <c r="FUL61" s="1">
        <v>1</v>
      </c>
      <c r="FUM61" s="1">
        <v>1</v>
      </c>
      <c r="FUN61" s="1">
        <v>1</v>
      </c>
      <c r="FUO61" s="1">
        <v>1</v>
      </c>
      <c r="FUP61" s="1">
        <v>1</v>
      </c>
      <c r="FUQ61" s="1">
        <v>1</v>
      </c>
      <c r="FUR61" s="1">
        <v>1</v>
      </c>
      <c r="FUS61" s="1">
        <v>1</v>
      </c>
      <c r="FUT61" s="1">
        <v>1</v>
      </c>
      <c r="FUU61" s="1">
        <v>1</v>
      </c>
      <c r="FUV61" s="1">
        <v>1</v>
      </c>
      <c r="FUW61" s="1">
        <v>1</v>
      </c>
      <c r="FUX61" s="1">
        <v>1</v>
      </c>
      <c r="FUY61" s="1">
        <v>1</v>
      </c>
      <c r="FUZ61" s="1">
        <v>1</v>
      </c>
      <c r="FVA61" s="1">
        <v>1</v>
      </c>
      <c r="FVB61" s="1">
        <v>1</v>
      </c>
      <c r="FVC61" s="1">
        <v>1</v>
      </c>
      <c r="FVD61" s="1">
        <v>1</v>
      </c>
      <c r="FVE61" s="1">
        <v>1</v>
      </c>
      <c r="FVF61" s="1">
        <v>1</v>
      </c>
      <c r="FVG61" s="1">
        <v>1</v>
      </c>
      <c r="FVH61" s="1">
        <v>1</v>
      </c>
      <c r="FVI61" s="1">
        <v>1</v>
      </c>
      <c r="FVJ61" s="1">
        <v>1</v>
      </c>
      <c r="FVK61" s="1">
        <v>1</v>
      </c>
      <c r="FVL61" s="1">
        <v>1</v>
      </c>
      <c r="FVM61" s="1">
        <v>1</v>
      </c>
      <c r="FVN61" s="1">
        <v>1</v>
      </c>
      <c r="FVO61" s="1">
        <v>1</v>
      </c>
      <c r="FVP61" s="1">
        <v>1</v>
      </c>
      <c r="FVQ61" s="1">
        <v>1</v>
      </c>
      <c r="FVR61" s="1">
        <v>1</v>
      </c>
      <c r="FVS61" s="1">
        <v>1</v>
      </c>
      <c r="FVT61" s="1">
        <v>1</v>
      </c>
      <c r="FVU61" s="1">
        <v>1</v>
      </c>
      <c r="FVV61" s="1">
        <v>1</v>
      </c>
      <c r="FVW61" s="1">
        <v>1</v>
      </c>
      <c r="FVX61" s="1">
        <v>1</v>
      </c>
      <c r="FVY61" s="1">
        <v>1</v>
      </c>
      <c r="FVZ61" s="1">
        <v>1</v>
      </c>
      <c r="FWA61" s="1">
        <v>1</v>
      </c>
      <c r="FWB61" s="1">
        <v>1</v>
      </c>
      <c r="FWC61" s="1">
        <v>1</v>
      </c>
      <c r="FWD61" s="1">
        <v>1</v>
      </c>
      <c r="FWE61" s="1">
        <v>1</v>
      </c>
      <c r="FWF61" s="1">
        <v>1</v>
      </c>
      <c r="FWG61" s="1">
        <v>1</v>
      </c>
      <c r="FWH61" s="1">
        <v>1</v>
      </c>
      <c r="FWI61" s="1">
        <v>1</v>
      </c>
      <c r="FWJ61" s="1">
        <v>1</v>
      </c>
      <c r="FWK61" s="1">
        <v>1</v>
      </c>
      <c r="FWL61" s="1">
        <v>1</v>
      </c>
      <c r="FWM61" s="1">
        <v>1</v>
      </c>
      <c r="FWN61" s="1">
        <v>1</v>
      </c>
      <c r="FWO61" s="1">
        <v>1</v>
      </c>
      <c r="FWP61" s="1">
        <v>1</v>
      </c>
      <c r="FWQ61" s="1">
        <v>1</v>
      </c>
      <c r="FWR61" s="1">
        <v>1</v>
      </c>
      <c r="FWS61" s="1">
        <v>1</v>
      </c>
      <c r="FWT61" s="1">
        <v>1</v>
      </c>
      <c r="FWU61" s="1">
        <v>1</v>
      </c>
      <c r="FWV61" s="1">
        <v>1</v>
      </c>
      <c r="FWW61" s="1">
        <v>1</v>
      </c>
      <c r="FWX61" s="1">
        <v>1</v>
      </c>
      <c r="FWY61" s="1">
        <v>1</v>
      </c>
      <c r="FWZ61" s="1">
        <v>1</v>
      </c>
      <c r="FXA61" s="1">
        <v>1</v>
      </c>
      <c r="FXB61" s="1">
        <v>1</v>
      </c>
      <c r="FXC61" s="1">
        <v>1</v>
      </c>
      <c r="FXD61" s="1">
        <v>1</v>
      </c>
      <c r="FXE61" s="1">
        <v>1</v>
      </c>
      <c r="FXF61" s="1">
        <v>1</v>
      </c>
      <c r="FXG61" s="1">
        <v>1</v>
      </c>
      <c r="FXH61" s="1">
        <v>1</v>
      </c>
      <c r="FXI61" s="1">
        <v>1</v>
      </c>
      <c r="FXJ61" s="1">
        <v>1</v>
      </c>
      <c r="FXK61" s="1">
        <v>1</v>
      </c>
      <c r="FXL61" s="1">
        <v>1</v>
      </c>
      <c r="FXM61" s="1">
        <v>1</v>
      </c>
      <c r="FXN61" s="1">
        <v>1</v>
      </c>
      <c r="FXO61" s="1">
        <v>1</v>
      </c>
      <c r="FXP61" s="1">
        <v>1</v>
      </c>
      <c r="FXQ61" s="1">
        <v>1</v>
      </c>
      <c r="FXR61" s="1">
        <v>1</v>
      </c>
      <c r="FXS61" s="1">
        <v>1</v>
      </c>
      <c r="FXT61" s="1">
        <v>1</v>
      </c>
      <c r="FXU61" s="1">
        <v>1</v>
      </c>
      <c r="FXV61" s="1">
        <v>1</v>
      </c>
      <c r="FXW61" s="1">
        <v>1</v>
      </c>
      <c r="FXX61" s="1">
        <v>1</v>
      </c>
      <c r="FXY61" s="1">
        <v>1</v>
      </c>
      <c r="FXZ61" s="1">
        <v>1</v>
      </c>
      <c r="FYA61" s="1">
        <v>1</v>
      </c>
      <c r="FYB61" s="1">
        <v>1</v>
      </c>
      <c r="FYC61" s="1">
        <v>1</v>
      </c>
      <c r="FYD61" s="1">
        <v>1</v>
      </c>
      <c r="FYE61" s="1">
        <v>1</v>
      </c>
      <c r="FYF61" s="1">
        <v>1</v>
      </c>
      <c r="FYG61" s="1">
        <v>1</v>
      </c>
      <c r="FYH61" s="1">
        <v>1</v>
      </c>
      <c r="FYI61" s="1">
        <v>1</v>
      </c>
      <c r="FYJ61" s="1">
        <v>1</v>
      </c>
      <c r="FYK61" s="1">
        <v>1</v>
      </c>
      <c r="FYL61" s="1">
        <v>1</v>
      </c>
      <c r="FYM61" s="1">
        <v>1</v>
      </c>
      <c r="FYN61" s="1">
        <v>1</v>
      </c>
      <c r="FYO61" s="1">
        <v>1</v>
      </c>
      <c r="FYP61" s="1">
        <v>1</v>
      </c>
      <c r="FYQ61" s="1">
        <v>1</v>
      </c>
      <c r="FYR61" s="1">
        <v>1</v>
      </c>
      <c r="FYS61" s="1">
        <v>1</v>
      </c>
      <c r="FYT61" s="1">
        <v>1</v>
      </c>
      <c r="FYU61" s="1">
        <v>1</v>
      </c>
      <c r="FYV61" s="1">
        <v>1</v>
      </c>
      <c r="FYW61" s="1">
        <v>1</v>
      </c>
      <c r="FYX61" s="1">
        <v>1</v>
      </c>
      <c r="FYY61" s="1">
        <v>1</v>
      </c>
      <c r="FYZ61" s="1">
        <v>1</v>
      </c>
      <c r="FZA61" s="1">
        <v>1</v>
      </c>
      <c r="FZB61" s="1">
        <v>1</v>
      </c>
      <c r="FZC61" s="1">
        <v>1</v>
      </c>
      <c r="FZD61" s="1">
        <v>1</v>
      </c>
      <c r="FZE61" s="1">
        <v>1</v>
      </c>
      <c r="FZF61" s="1">
        <v>1</v>
      </c>
      <c r="FZG61" s="1">
        <v>1</v>
      </c>
      <c r="FZH61" s="1">
        <v>1</v>
      </c>
      <c r="FZI61" s="1">
        <v>1</v>
      </c>
      <c r="FZJ61" s="1">
        <v>1</v>
      </c>
      <c r="FZK61" s="1">
        <v>1</v>
      </c>
      <c r="FZL61" s="1">
        <v>1</v>
      </c>
      <c r="FZM61" s="1">
        <v>1</v>
      </c>
      <c r="FZN61" s="1">
        <v>1</v>
      </c>
      <c r="FZO61" s="1">
        <v>1</v>
      </c>
      <c r="FZP61" s="1">
        <v>1</v>
      </c>
      <c r="FZQ61" s="1">
        <v>1</v>
      </c>
      <c r="FZR61" s="1">
        <v>1</v>
      </c>
      <c r="FZS61" s="1">
        <v>1</v>
      </c>
      <c r="FZT61" s="1">
        <v>1</v>
      </c>
      <c r="FZU61" s="1">
        <v>1</v>
      </c>
      <c r="FZV61" s="1">
        <v>1</v>
      </c>
      <c r="FZW61" s="1">
        <v>1</v>
      </c>
      <c r="FZX61" s="1">
        <v>1</v>
      </c>
      <c r="FZY61" s="1">
        <v>1</v>
      </c>
      <c r="FZZ61" s="1">
        <v>1</v>
      </c>
      <c r="GAA61" s="1">
        <v>1</v>
      </c>
      <c r="GAB61" s="1">
        <v>1</v>
      </c>
      <c r="GAC61" s="1">
        <v>1</v>
      </c>
      <c r="GAD61" s="1">
        <v>1</v>
      </c>
      <c r="GAE61" s="1">
        <v>1</v>
      </c>
      <c r="GAF61" s="1">
        <v>1</v>
      </c>
      <c r="GAG61" s="1">
        <v>1</v>
      </c>
      <c r="GAH61" s="1">
        <v>1</v>
      </c>
      <c r="GAI61" s="1">
        <v>1</v>
      </c>
      <c r="GAJ61" s="1">
        <v>1</v>
      </c>
      <c r="GAK61" s="1">
        <v>1</v>
      </c>
      <c r="GAL61" s="1">
        <v>1</v>
      </c>
      <c r="GAM61" s="1">
        <v>1</v>
      </c>
      <c r="GAN61" s="1">
        <v>1</v>
      </c>
      <c r="GAO61" s="1">
        <v>1</v>
      </c>
      <c r="GAP61" s="1">
        <v>1</v>
      </c>
      <c r="GAQ61" s="1">
        <v>1</v>
      </c>
      <c r="GAR61" s="1">
        <v>1</v>
      </c>
      <c r="GAS61" s="1">
        <v>1</v>
      </c>
      <c r="GAT61" s="1">
        <v>1</v>
      </c>
      <c r="GAU61" s="1">
        <v>1</v>
      </c>
      <c r="GAV61" s="1">
        <v>1</v>
      </c>
      <c r="GAW61" s="1">
        <v>1</v>
      </c>
      <c r="GAX61" s="1">
        <v>1</v>
      </c>
      <c r="GAY61" s="1">
        <v>1</v>
      </c>
      <c r="GAZ61" s="1">
        <v>1</v>
      </c>
      <c r="GBA61" s="1">
        <v>1</v>
      </c>
      <c r="GBB61" s="1">
        <v>1</v>
      </c>
      <c r="GBC61" s="1">
        <v>1</v>
      </c>
      <c r="GBD61" s="1">
        <v>1</v>
      </c>
      <c r="GBE61" s="1">
        <v>1</v>
      </c>
      <c r="GBF61" s="1">
        <v>1</v>
      </c>
      <c r="GBG61" s="1">
        <v>1</v>
      </c>
      <c r="GBH61" s="1">
        <v>1</v>
      </c>
      <c r="GBI61" s="1">
        <v>1</v>
      </c>
      <c r="GBJ61" s="1">
        <v>1</v>
      </c>
      <c r="GBK61" s="1">
        <v>1</v>
      </c>
      <c r="GBL61" s="1">
        <v>1</v>
      </c>
      <c r="GBM61" s="1">
        <v>1</v>
      </c>
      <c r="GBN61" s="1">
        <v>1</v>
      </c>
      <c r="GBO61" s="1">
        <v>1</v>
      </c>
      <c r="GBP61" s="1">
        <v>1</v>
      </c>
      <c r="GBQ61" s="1">
        <v>1</v>
      </c>
      <c r="GBR61" s="1">
        <v>1</v>
      </c>
      <c r="GBS61" s="1">
        <v>1</v>
      </c>
      <c r="GBT61" s="1">
        <v>1</v>
      </c>
      <c r="GBU61" s="1">
        <v>1</v>
      </c>
      <c r="GBV61" s="1">
        <v>1</v>
      </c>
      <c r="GBW61" s="1">
        <v>1</v>
      </c>
      <c r="GBX61" s="1">
        <v>1</v>
      </c>
      <c r="GBY61" s="1">
        <v>1</v>
      </c>
      <c r="GBZ61" s="1">
        <v>1</v>
      </c>
      <c r="GCA61" s="1">
        <v>1</v>
      </c>
      <c r="GCB61" s="1">
        <v>1</v>
      </c>
      <c r="GCC61" s="1">
        <v>1</v>
      </c>
      <c r="GCD61" s="1">
        <v>1</v>
      </c>
      <c r="GCE61" s="1">
        <v>1</v>
      </c>
      <c r="GCF61" s="1">
        <v>1</v>
      </c>
      <c r="GCG61" s="1">
        <v>1</v>
      </c>
      <c r="GCH61" s="1">
        <v>1</v>
      </c>
      <c r="GCI61" s="1">
        <v>1</v>
      </c>
      <c r="GCJ61" s="1">
        <v>1</v>
      </c>
      <c r="GCK61" s="1">
        <v>1</v>
      </c>
      <c r="GCL61" s="1">
        <v>1</v>
      </c>
      <c r="GCM61" s="1">
        <v>1</v>
      </c>
      <c r="GCN61" s="1">
        <v>1</v>
      </c>
      <c r="GCO61" s="1">
        <v>1</v>
      </c>
      <c r="GCP61" s="1">
        <v>1</v>
      </c>
      <c r="GCQ61" s="1">
        <v>1</v>
      </c>
      <c r="GCR61" s="1">
        <v>1</v>
      </c>
      <c r="GCS61" s="1">
        <v>1</v>
      </c>
      <c r="GCT61" s="1">
        <v>1</v>
      </c>
      <c r="GCU61" s="1">
        <v>1</v>
      </c>
      <c r="GCV61" s="1">
        <v>1</v>
      </c>
      <c r="GCW61" s="1">
        <v>1</v>
      </c>
      <c r="GCX61" s="1">
        <v>1</v>
      </c>
      <c r="GCY61" s="1">
        <v>1</v>
      </c>
      <c r="GCZ61" s="1">
        <v>1</v>
      </c>
      <c r="GDA61" s="1">
        <v>1</v>
      </c>
      <c r="GDB61" s="1">
        <v>1</v>
      </c>
      <c r="GDC61" s="1">
        <v>1</v>
      </c>
      <c r="GDD61" s="1">
        <v>1</v>
      </c>
      <c r="GDE61" s="1">
        <v>1</v>
      </c>
      <c r="GDF61" s="1">
        <v>1</v>
      </c>
      <c r="GDG61" s="1">
        <v>1</v>
      </c>
      <c r="GDH61" s="1">
        <v>1</v>
      </c>
      <c r="GDI61" s="1">
        <v>1</v>
      </c>
      <c r="GDJ61" s="1">
        <v>1</v>
      </c>
      <c r="GDK61" s="1">
        <v>1</v>
      </c>
      <c r="GDL61" s="1">
        <v>1</v>
      </c>
      <c r="GDM61" s="1">
        <v>1</v>
      </c>
      <c r="GDN61" s="1">
        <v>1</v>
      </c>
      <c r="GDO61" s="1">
        <v>1</v>
      </c>
      <c r="GDP61" s="1">
        <v>1</v>
      </c>
      <c r="GDQ61" s="1">
        <v>1</v>
      </c>
      <c r="GDR61" s="1">
        <v>1</v>
      </c>
      <c r="GDS61" s="1">
        <v>1</v>
      </c>
      <c r="GDT61" s="1">
        <v>1</v>
      </c>
      <c r="GDU61" s="1">
        <v>1</v>
      </c>
      <c r="GDV61" s="1">
        <v>1</v>
      </c>
      <c r="GDW61" s="1">
        <v>1</v>
      </c>
      <c r="GDX61" s="1">
        <v>1</v>
      </c>
      <c r="GDY61" s="1">
        <v>1</v>
      </c>
      <c r="GDZ61" s="1">
        <v>1</v>
      </c>
      <c r="GEA61" s="1">
        <v>1</v>
      </c>
      <c r="GEB61" s="1">
        <v>1</v>
      </c>
      <c r="GEC61" s="1">
        <v>1</v>
      </c>
      <c r="GED61" s="1">
        <v>1</v>
      </c>
      <c r="GEE61" s="1">
        <v>1</v>
      </c>
      <c r="GEF61" s="1">
        <v>1</v>
      </c>
      <c r="GEG61" s="1">
        <v>1</v>
      </c>
      <c r="GEH61" s="1">
        <v>1</v>
      </c>
      <c r="GEI61" s="1">
        <v>1</v>
      </c>
      <c r="GEJ61" s="1">
        <v>1</v>
      </c>
      <c r="GEK61" s="1">
        <v>1</v>
      </c>
      <c r="GEL61" s="1">
        <v>1</v>
      </c>
      <c r="GEM61" s="1">
        <v>1</v>
      </c>
      <c r="GEN61" s="1">
        <v>1</v>
      </c>
      <c r="GEO61" s="1">
        <v>1</v>
      </c>
      <c r="GEP61" s="1">
        <v>1</v>
      </c>
      <c r="GEQ61" s="1">
        <v>1</v>
      </c>
      <c r="GER61" s="1">
        <v>1</v>
      </c>
      <c r="GES61" s="1">
        <v>1</v>
      </c>
      <c r="GET61" s="1">
        <v>1</v>
      </c>
      <c r="GEU61" s="1">
        <v>1</v>
      </c>
      <c r="GEV61" s="1">
        <v>1</v>
      </c>
      <c r="GEW61" s="1">
        <v>1</v>
      </c>
      <c r="GEX61" s="1">
        <v>1</v>
      </c>
      <c r="GEY61" s="1">
        <v>1</v>
      </c>
      <c r="GEZ61" s="1">
        <v>1</v>
      </c>
      <c r="GFA61" s="1">
        <v>1</v>
      </c>
      <c r="GFB61" s="1">
        <v>1</v>
      </c>
      <c r="GFC61" s="1">
        <v>1</v>
      </c>
      <c r="GFD61" s="1">
        <v>1</v>
      </c>
      <c r="GFE61" s="1">
        <v>1</v>
      </c>
      <c r="GFF61" s="1">
        <v>1</v>
      </c>
      <c r="GFG61" s="1">
        <v>1</v>
      </c>
      <c r="GFH61" s="1">
        <v>1</v>
      </c>
      <c r="GFI61" s="1">
        <v>1</v>
      </c>
      <c r="GFJ61" s="1">
        <v>1</v>
      </c>
      <c r="GFK61" s="1">
        <v>1</v>
      </c>
      <c r="GFL61" s="1">
        <v>1</v>
      </c>
      <c r="GFM61" s="1">
        <v>1</v>
      </c>
      <c r="GFN61" s="1">
        <v>1</v>
      </c>
      <c r="GFO61" s="1">
        <v>1</v>
      </c>
      <c r="GFP61" s="1">
        <v>1</v>
      </c>
      <c r="GFQ61" s="1">
        <v>1</v>
      </c>
      <c r="GFR61" s="1">
        <v>1</v>
      </c>
      <c r="GFS61" s="1">
        <v>1</v>
      </c>
      <c r="GFT61" s="1">
        <v>1</v>
      </c>
      <c r="GFU61" s="1">
        <v>1</v>
      </c>
      <c r="GFV61" s="1">
        <v>1</v>
      </c>
      <c r="GFW61" s="1">
        <v>1</v>
      </c>
      <c r="GFX61" s="1">
        <v>1</v>
      </c>
      <c r="GFY61" s="1">
        <v>1</v>
      </c>
      <c r="GFZ61" s="1">
        <v>1</v>
      </c>
      <c r="GGA61" s="1">
        <v>1</v>
      </c>
      <c r="GGB61" s="1">
        <v>1</v>
      </c>
      <c r="GGC61" s="1">
        <v>1</v>
      </c>
      <c r="GGD61" s="1">
        <v>1</v>
      </c>
      <c r="GGE61" s="1">
        <v>1</v>
      </c>
      <c r="GGF61" s="1">
        <v>1</v>
      </c>
      <c r="GGG61" s="1">
        <v>1</v>
      </c>
      <c r="GGH61" s="1">
        <v>1</v>
      </c>
      <c r="GGI61" s="1">
        <v>1</v>
      </c>
      <c r="GGJ61" s="1">
        <v>1</v>
      </c>
      <c r="GGK61" s="1">
        <v>1</v>
      </c>
      <c r="GGL61" s="1">
        <v>1</v>
      </c>
      <c r="GGM61" s="1">
        <v>1</v>
      </c>
      <c r="GGN61" s="1">
        <v>1</v>
      </c>
      <c r="GGO61" s="1">
        <v>1</v>
      </c>
      <c r="GGP61" s="1">
        <v>1</v>
      </c>
      <c r="GGQ61" s="1">
        <v>1</v>
      </c>
      <c r="GGR61" s="1">
        <v>1</v>
      </c>
      <c r="GGS61" s="1">
        <v>1</v>
      </c>
      <c r="GGT61" s="1">
        <v>1</v>
      </c>
      <c r="GGU61" s="1">
        <v>1</v>
      </c>
      <c r="GGV61" s="1">
        <v>1</v>
      </c>
      <c r="GGW61" s="1">
        <v>1</v>
      </c>
      <c r="GGX61" s="1">
        <v>1</v>
      </c>
      <c r="GGY61" s="1">
        <v>1</v>
      </c>
      <c r="GGZ61" s="1">
        <v>1</v>
      </c>
      <c r="GHA61" s="1">
        <v>1</v>
      </c>
      <c r="GHB61" s="1">
        <v>1</v>
      </c>
      <c r="GHC61" s="1">
        <v>1</v>
      </c>
      <c r="GHD61" s="1">
        <v>1</v>
      </c>
      <c r="GHE61" s="1">
        <v>1</v>
      </c>
      <c r="GHF61" s="1">
        <v>1</v>
      </c>
      <c r="GHG61" s="1">
        <v>1</v>
      </c>
      <c r="GHH61" s="1">
        <v>1</v>
      </c>
      <c r="GHI61" s="1">
        <v>1</v>
      </c>
      <c r="GHJ61" s="1">
        <v>1</v>
      </c>
      <c r="GHK61" s="1">
        <v>1</v>
      </c>
      <c r="GHL61" s="1">
        <v>1</v>
      </c>
      <c r="GHM61" s="1">
        <v>1</v>
      </c>
      <c r="GHN61" s="1">
        <v>1</v>
      </c>
      <c r="GHO61" s="1">
        <v>1</v>
      </c>
      <c r="GHP61" s="1">
        <v>1</v>
      </c>
      <c r="GHQ61" s="1">
        <v>1</v>
      </c>
      <c r="GHR61" s="1">
        <v>1</v>
      </c>
      <c r="GHS61" s="1">
        <v>1</v>
      </c>
      <c r="GHT61" s="1">
        <v>1</v>
      </c>
      <c r="GHU61" s="1">
        <v>1</v>
      </c>
      <c r="GHV61" s="1">
        <v>1</v>
      </c>
      <c r="GHW61" s="1">
        <v>1</v>
      </c>
      <c r="GHX61" s="1">
        <v>1</v>
      </c>
      <c r="GHY61" s="1">
        <v>1</v>
      </c>
      <c r="GHZ61" s="1">
        <v>1</v>
      </c>
      <c r="GIA61" s="1">
        <v>1</v>
      </c>
      <c r="GIB61" s="1">
        <v>1</v>
      </c>
      <c r="GIC61" s="1">
        <v>1</v>
      </c>
      <c r="GID61" s="1">
        <v>1</v>
      </c>
      <c r="GIE61" s="1">
        <v>1</v>
      </c>
      <c r="GIF61" s="1">
        <v>1</v>
      </c>
      <c r="GIG61" s="1">
        <v>1</v>
      </c>
      <c r="GIH61" s="1">
        <v>1</v>
      </c>
      <c r="GII61" s="1">
        <v>1</v>
      </c>
      <c r="GIJ61" s="1">
        <v>1</v>
      </c>
      <c r="GIK61" s="1">
        <v>1</v>
      </c>
      <c r="GIL61" s="1">
        <v>1</v>
      </c>
      <c r="GIM61" s="1">
        <v>1</v>
      </c>
      <c r="GIN61" s="1">
        <v>1</v>
      </c>
      <c r="GIO61" s="1">
        <v>1</v>
      </c>
      <c r="GIP61" s="1">
        <v>1</v>
      </c>
      <c r="GIQ61" s="1">
        <v>1</v>
      </c>
      <c r="GIR61" s="1">
        <v>1</v>
      </c>
      <c r="GIS61" s="1">
        <v>1</v>
      </c>
      <c r="GIT61" s="1">
        <v>1</v>
      </c>
      <c r="GIU61" s="1">
        <v>1</v>
      </c>
      <c r="GIV61" s="1">
        <v>1</v>
      </c>
      <c r="GIW61" s="1">
        <v>1</v>
      </c>
      <c r="GIX61" s="1">
        <v>1</v>
      </c>
      <c r="GIY61" s="1">
        <v>1</v>
      </c>
      <c r="GIZ61" s="1">
        <v>1</v>
      </c>
      <c r="GJA61" s="1">
        <v>1</v>
      </c>
      <c r="GJB61" s="1">
        <v>1</v>
      </c>
      <c r="GJC61" s="1">
        <v>1</v>
      </c>
      <c r="GJD61" s="1">
        <v>1</v>
      </c>
      <c r="GJE61" s="1">
        <v>1</v>
      </c>
      <c r="GJF61" s="1">
        <v>1</v>
      </c>
      <c r="GJG61" s="1">
        <v>1</v>
      </c>
      <c r="GJH61" s="1">
        <v>1</v>
      </c>
      <c r="GJI61" s="1">
        <v>1</v>
      </c>
      <c r="GJJ61" s="1">
        <v>1</v>
      </c>
      <c r="GJK61" s="1">
        <v>1</v>
      </c>
      <c r="GJL61" s="1">
        <v>1</v>
      </c>
      <c r="GJM61" s="1">
        <v>1</v>
      </c>
      <c r="GJN61" s="1">
        <v>1</v>
      </c>
      <c r="GJO61" s="1">
        <v>1</v>
      </c>
      <c r="GJP61" s="1">
        <v>1</v>
      </c>
      <c r="GJQ61" s="1">
        <v>1</v>
      </c>
      <c r="GJR61" s="1">
        <v>1</v>
      </c>
      <c r="GJS61" s="1">
        <v>1</v>
      </c>
      <c r="GJT61" s="1">
        <v>1</v>
      </c>
      <c r="GJU61" s="1">
        <v>1</v>
      </c>
      <c r="GJV61" s="1">
        <v>1</v>
      </c>
      <c r="GJW61" s="1">
        <v>1</v>
      </c>
      <c r="GJX61" s="1">
        <v>1</v>
      </c>
      <c r="GJY61" s="1">
        <v>1</v>
      </c>
      <c r="GJZ61" s="1">
        <v>1</v>
      </c>
      <c r="GKA61" s="1">
        <v>1</v>
      </c>
      <c r="GKB61" s="1">
        <v>1</v>
      </c>
      <c r="GKC61" s="1">
        <v>1</v>
      </c>
      <c r="GKD61" s="1">
        <v>1</v>
      </c>
      <c r="GKE61" s="1">
        <v>1</v>
      </c>
      <c r="GKF61" s="1">
        <v>1</v>
      </c>
      <c r="GKG61" s="1">
        <v>1</v>
      </c>
      <c r="GKH61" s="1">
        <v>1</v>
      </c>
      <c r="GKI61" s="1">
        <v>1</v>
      </c>
      <c r="GKJ61" s="1">
        <v>1</v>
      </c>
      <c r="GKK61" s="1">
        <v>1</v>
      </c>
      <c r="GKL61" s="1">
        <v>1</v>
      </c>
      <c r="GKM61" s="1">
        <v>1</v>
      </c>
      <c r="GKN61" s="1">
        <v>1</v>
      </c>
      <c r="GKO61" s="1">
        <v>1</v>
      </c>
      <c r="GKP61" s="1">
        <v>1</v>
      </c>
      <c r="GKQ61" s="1">
        <v>1</v>
      </c>
      <c r="GKR61" s="1">
        <v>1</v>
      </c>
      <c r="GKS61" s="1">
        <v>1</v>
      </c>
      <c r="GKT61" s="1">
        <v>1</v>
      </c>
      <c r="GKU61" s="1">
        <v>1</v>
      </c>
      <c r="GKV61" s="1">
        <v>1</v>
      </c>
      <c r="GKW61" s="1">
        <v>1</v>
      </c>
      <c r="GKX61" s="1">
        <v>1</v>
      </c>
      <c r="GKY61" s="1">
        <v>1</v>
      </c>
      <c r="GKZ61" s="1">
        <v>1</v>
      </c>
      <c r="GLA61" s="1">
        <v>1</v>
      </c>
      <c r="GLB61" s="1">
        <v>1</v>
      </c>
      <c r="GLC61" s="1">
        <v>1</v>
      </c>
      <c r="GLD61" s="1">
        <v>1</v>
      </c>
      <c r="GLE61" s="1">
        <v>1</v>
      </c>
      <c r="GLF61" s="1">
        <v>1</v>
      </c>
      <c r="GLG61" s="1">
        <v>1</v>
      </c>
      <c r="GLH61" s="1">
        <v>1</v>
      </c>
      <c r="GLI61" s="1">
        <v>1</v>
      </c>
      <c r="GLJ61" s="1">
        <v>1</v>
      </c>
      <c r="GLK61" s="1">
        <v>1</v>
      </c>
      <c r="GLL61" s="1">
        <v>1</v>
      </c>
      <c r="GLM61" s="1">
        <v>1</v>
      </c>
      <c r="GLN61" s="1">
        <v>1</v>
      </c>
      <c r="GLO61" s="1">
        <v>1</v>
      </c>
      <c r="GLP61" s="1">
        <v>1</v>
      </c>
      <c r="GLQ61" s="1">
        <v>1</v>
      </c>
      <c r="GLR61" s="1">
        <v>1</v>
      </c>
      <c r="GLS61" s="1">
        <v>1</v>
      </c>
      <c r="GLT61" s="1">
        <v>1</v>
      </c>
      <c r="GLU61" s="1">
        <v>1</v>
      </c>
      <c r="GLV61" s="1">
        <v>1</v>
      </c>
      <c r="GLW61" s="1">
        <v>1</v>
      </c>
      <c r="GLX61" s="1">
        <v>1</v>
      </c>
      <c r="GLY61" s="1">
        <v>1</v>
      </c>
      <c r="GLZ61" s="1">
        <v>1</v>
      </c>
      <c r="GMA61" s="1">
        <v>1</v>
      </c>
      <c r="GMB61" s="1">
        <v>1</v>
      </c>
      <c r="GMC61" s="1">
        <v>1</v>
      </c>
      <c r="GMD61" s="1">
        <v>1</v>
      </c>
      <c r="GME61" s="1">
        <v>1</v>
      </c>
      <c r="GMF61" s="1">
        <v>1</v>
      </c>
      <c r="GMG61" s="1">
        <v>1</v>
      </c>
      <c r="GMH61" s="1">
        <v>1</v>
      </c>
      <c r="GMI61" s="1">
        <v>1</v>
      </c>
      <c r="GMJ61" s="1">
        <v>1</v>
      </c>
      <c r="GMK61" s="1">
        <v>1</v>
      </c>
      <c r="GML61" s="1">
        <v>1</v>
      </c>
      <c r="GMM61" s="1">
        <v>1</v>
      </c>
      <c r="GMN61" s="1">
        <v>1</v>
      </c>
      <c r="GMO61" s="1">
        <v>1</v>
      </c>
      <c r="GMP61" s="1">
        <v>1</v>
      </c>
      <c r="GMQ61" s="1">
        <v>1</v>
      </c>
      <c r="GMR61" s="1">
        <v>1</v>
      </c>
      <c r="GMS61" s="1">
        <v>1</v>
      </c>
      <c r="GMT61" s="1">
        <v>1</v>
      </c>
      <c r="GMU61" s="1">
        <v>1</v>
      </c>
      <c r="GMV61" s="1">
        <v>1</v>
      </c>
      <c r="GMW61" s="1">
        <v>1</v>
      </c>
      <c r="GMX61" s="1">
        <v>1</v>
      </c>
      <c r="GMY61" s="1">
        <v>1</v>
      </c>
      <c r="GMZ61" s="1">
        <v>1</v>
      </c>
      <c r="GNA61" s="1">
        <v>1</v>
      </c>
      <c r="GNB61" s="1">
        <v>1</v>
      </c>
      <c r="GNC61" s="1">
        <v>1</v>
      </c>
      <c r="GND61" s="1">
        <v>1</v>
      </c>
      <c r="GNE61" s="1">
        <v>1</v>
      </c>
      <c r="GNF61" s="1">
        <v>1</v>
      </c>
      <c r="GNG61" s="1">
        <v>1</v>
      </c>
      <c r="GNH61" s="1">
        <v>1</v>
      </c>
      <c r="GNI61" s="1">
        <v>1</v>
      </c>
      <c r="GNJ61" s="1">
        <v>1</v>
      </c>
      <c r="GNK61" s="1">
        <v>1</v>
      </c>
      <c r="GNL61" s="1">
        <v>1</v>
      </c>
      <c r="GNM61" s="1">
        <v>1</v>
      </c>
      <c r="GNN61" s="1">
        <v>1</v>
      </c>
      <c r="GNO61" s="1">
        <v>1</v>
      </c>
      <c r="GNP61" s="1">
        <v>1</v>
      </c>
      <c r="GNQ61" s="1">
        <v>1</v>
      </c>
      <c r="GNR61" s="1">
        <v>1</v>
      </c>
      <c r="GNS61" s="1">
        <v>1</v>
      </c>
      <c r="GNT61" s="1">
        <v>1</v>
      </c>
      <c r="GNU61" s="1">
        <v>1</v>
      </c>
      <c r="GNV61" s="1">
        <v>1</v>
      </c>
      <c r="GNW61" s="1">
        <v>1</v>
      </c>
      <c r="GNX61" s="1">
        <v>1</v>
      </c>
      <c r="GNY61" s="1">
        <v>1</v>
      </c>
      <c r="GNZ61" s="1">
        <v>1</v>
      </c>
      <c r="GOA61" s="1">
        <v>1</v>
      </c>
      <c r="GOB61" s="1">
        <v>1</v>
      </c>
      <c r="GOC61" s="1">
        <v>1</v>
      </c>
      <c r="GOD61" s="1">
        <v>1</v>
      </c>
      <c r="GOE61" s="1">
        <v>1</v>
      </c>
      <c r="GOF61" s="1">
        <v>1</v>
      </c>
      <c r="GOG61" s="1">
        <v>1</v>
      </c>
      <c r="GOH61" s="1">
        <v>1</v>
      </c>
      <c r="GOI61" s="1">
        <v>1</v>
      </c>
      <c r="GOJ61" s="1">
        <v>1</v>
      </c>
      <c r="GOK61" s="1">
        <v>1</v>
      </c>
      <c r="GOL61" s="1">
        <v>1</v>
      </c>
      <c r="GOM61" s="1">
        <v>1</v>
      </c>
      <c r="GON61" s="1">
        <v>1</v>
      </c>
      <c r="GOO61" s="1">
        <v>1</v>
      </c>
      <c r="GOP61" s="1">
        <v>1</v>
      </c>
      <c r="GOQ61" s="1">
        <v>1</v>
      </c>
      <c r="GOR61" s="1">
        <v>1</v>
      </c>
      <c r="GOS61" s="1">
        <v>1</v>
      </c>
      <c r="GOT61" s="1">
        <v>1</v>
      </c>
      <c r="GOU61" s="1">
        <v>1</v>
      </c>
      <c r="GOV61" s="1">
        <v>1</v>
      </c>
      <c r="GOW61" s="1">
        <v>1</v>
      </c>
      <c r="GOX61" s="1">
        <v>1</v>
      </c>
      <c r="GOY61" s="1">
        <v>1</v>
      </c>
      <c r="GOZ61" s="1">
        <v>1</v>
      </c>
      <c r="GPA61" s="1">
        <v>1</v>
      </c>
      <c r="GPB61" s="1">
        <v>1</v>
      </c>
      <c r="GPC61" s="1">
        <v>1</v>
      </c>
      <c r="GPD61" s="1">
        <v>1</v>
      </c>
      <c r="GPE61" s="1">
        <v>1</v>
      </c>
      <c r="GPF61" s="1">
        <v>1</v>
      </c>
      <c r="GPG61" s="1">
        <v>1</v>
      </c>
      <c r="GPH61" s="1">
        <v>1</v>
      </c>
      <c r="GPI61" s="1">
        <v>1</v>
      </c>
      <c r="GPJ61" s="1">
        <v>1</v>
      </c>
      <c r="GPK61" s="1">
        <v>1</v>
      </c>
      <c r="GPL61" s="1">
        <v>1</v>
      </c>
      <c r="GPM61" s="1">
        <v>1</v>
      </c>
      <c r="GPN61" s="1">
        <v>1</v>
      </c>
      <c r="GPO61" s="1">
        <v>1</v>
      </c>
      <c r="GPP61" s="1">
        <v>1</v>
      </c>
      <c r="GPQ61" s="1">
        <v>1</v>
      </c>
      <c r="GPR61" s="1">
        <v>1</v>
      </c>
      <c r="GPS61" s="1">
        <v>1</v>
      </c>
      <c r="GPT61" s="1">
        <v>1</v>
      </c>
      <c r="GPU61" s="1">
        <v>1</v>
      </c>
      <c r="GPV61" s="1">
        <v>1</v>
      </c>
      <c r="GPW61" s="1">
        <v>1</v>
      </c>
      <c r="GPX61" s="1">
        <v>1</v>
      </c>
      <c r="GPY61" s="1">
        <v>1</v>
      </c>
      <c r="GPZ61" s="1">
        <v>1</v>
      </c>
      <c r="GQA61" s="1">
        <v>1</v>
      </c>
      <c r="GQB61" s="1">
        <v>1</v>
      </c>
      <c r="GQC61" s="1">
        <v>1</v>
      </c>
      <c r="GQD61" s="1">
        <v>1</v>
      </c>
      <c r="GQE61" s="1">
        <v>1</v>
      </c>
      <c r="GQF61" s="1">
        <v>1</v>
      </c>
      <c r="GQG61" s="1">
        <v>1</v>
      </c>
      <c r="GQH61" s="1">
        <v>1</v>
      </c>
      <c r="GQI61" s="1">
        <v>1</v>
      </c>
      <c r="GQJ61" s="1">
        <v>1</v>
      </c>
      <c r="GQK61" s="1">
        <v>1</v>
      </c>
      <c r="GQL61" s="1">
        <v>1</v>
      </c>
      <c r="GQM61" s="1">
        <v>1</v>
      </c>
      <c r="GQN61" s="1">
        <v>1</v>
      </c>
      <c r="GQO61" s="1">
        <v>1</v>
      </c>
      <c r="GQP61" s="1">
        <v>1</v>
      </c>
      <c r="GQQ61" s="1">
        <v>1</v>
      </c>
      <c r="GQR61" s="1">
        <v>1</v>
      </c>
      <c r="GQS61" s="1">
        <v>1</v>
      </c>
      <c r="GQT61" s="1">
        <v>1</v>
      </c>
      <c r="GQU61" s="1">
        <v>1</v>
      </c>
      <c r="GQV61" s="1">
        <v>1</v>
      </c>
      <c r="GQW61" s="1">
        <v>1</v>
      </c>
      <c r="GQX61" s="1">
        <v>1</v>
      </c>
      <c r="GQY61" s="1">
        <v>1</v>
      </c>
      <c r="GQZ61" s="1">
        <v>1</v>
      </c>
      <c r="GRA61" s="1">
        <v>1</v>
      </c>
      <c r="GRB61" s="1">
        <v>1</v>
      </c>
      <c r="GRC61" s="1">
        <v>1</v>
      </c>
      <c r="GRD61" s="1">
        <v>1</v>
      </c>
      <c r="GRE61" s="1">
        <v>1</v>
      </c>
      <c r="GRF61" s="1">
        <v>1</v>
      </c>
      <c r="GRG61" s="1">
        <v>1</v>
      </c>
      <c r="GRH61" s="1">
        <v>1</v>
      </c>
      <c r="GRI61" s="1">
        <v>1</v>
      </c>
      <c r="GRJ61" s="1">
        <v>1</v>
      </c>
      <c r="GRK61" s="1">
        <v>1</v>
      </c>
      <c r="GRL61" s="1">
        <v>1</v>
      </c>
      <c r="GRM61" s="1">
        <v>1</v>
      </c>
      <c r="GRN61" s="1">
        <v>1</v>
      </c>
      <c r="GRO61" s="1">
        <v>1</v>
      </c>
      <c r="GRP61" s="1">
        <v>1</v>
      </c>
      <c r="GRQ61" s="1">
        <v>1</v>
      </c>
      <c r="GRR61" s="1">
        <v>1</v>
      </c>
      <c r="GRS61" s="1">
        <v>1</v>
      </c>
      <c r="GRT61" s="1">
        <v>1</v>
      </c>
      <c r="GRU61" s="1">
        <v>1</v>
      </c>
      <c r="GRV61" s="1">
        <v>1</v>
      </c>
      <c r="GRW61" s="1">
        <v>1</v>
      </c>
      <c r="GRX61" s="1">
        <v>1</v>
      </c>
      <c r="GRY61" s="1">
        <v>1</v>
      </c>
      <c r="GRZ61" s="1">
        <v>1</v>
      </c>
      <c r="GSA61" s="1">
        <v>1</v>
      </c>
      <c r="GSB61" s="1">
        <v>1</v>
      </c>
      <c r="GSC61" s="1">
        <v>1</v>
      </c>
      <c r="GSD61" s="1">
        <v>1</v>
      </c>
      <c r="GSE61" s="1">
        <v>1</v>
      </c>
      <c r="GSF61" s="1">
        <v>1</v>
      </c>
      <c r="GSG61" s="1">
        <v>1</v>
      </c>
      <c r="GSH61" s="1">
        <v>1</v>
      </c>
      <c r="GSI61" s="1">
        <v>1</v>
      </c>
      <c r="GSJ61" s="1">
        <v>1</v>
      </c>
      <c r="GSK61" s="1">
        <v>1</v>
      </c>
      <c r="GSL61" s="1">
        <v>1</v>
      </c>
      <c r="GSM61" s="1">
        <v>1</v>
      </c>
      <c r="GSN61" s="1">
        <v>1</v>
      </c>
      <c r="GSO61" s="1">
        <v>1</v>
      </c>
      <c r="GSP61" s="1">
        <v>1</v>
      </c>
      <c r="GSQ61" s="1">
        <v>1</v>
      </c>
      <c r="GSR61" s="1">
        <v>1</v>
      </c>
      <c r="GSS61" s="1">
        <v>1</v>
      </c>
      <c r="GST61" s="1">
        <v>1</v>
      </c>
      <c r="GSU61" s="1">
        <v>1</v>
      </c>
      <c r="GSV61" s="1">
        <v>1</v>
      </c>
      <c r="GSW61" s="1">
        <v>1</v>
      </c>
      <c r="GSX61" s="1">
        <v>1</v>
      </c>
      <c r="GSY61" s="1">
        <v>1</v>
      </c>
      <c r="GSZ61" s="1">
        <v>1</v>
      </c>
      <c r="GTA61" s="1">
        <v>1</v>
      </c>
      <c r="GTB61" s="1">
        <v>1</v>
      </c>
      <c r="GTC61" s="1">
        <v>1</v>
      </c>
      <c r="GTD61" s="1">
        <v>1</v>
      </c>
      <c r="GTE61" s="1">
        <v>1</v>
      </c>
      <c r="GTF61" s="1">
        <v>1</v>
      </c>
      <c r="GTG61" s="1">
        <v>1</v>
      </c>
      <c r="GTH61" s="1">
        <v>1</v>
      </c>
      <c r="GTI61" s="1">
        <v>1</v>
      </c>
      <c r="GTJ61" s="1">
        <v>1</v>
      </c>
      <c r="GTK61" s="1">
        <v>1</v>
      </c>
      <c r="GTL61" s="1">
        <v>1</v>
      </c>
      <c r="GTM61" s="1">
        <v>1</v>
      </c>
      <c r="GTN61" s="1">
        <v>1</v>
      </c>
      <c r="GTO61" s="1">
        <v>1</v>
      </c>
      <c r="GTP61" s="1">
        <v>1</v>
      </c>
      <c r="GTQ61" s="1">
        <v>1</v>
      </c>
      <c r="GTR61" s="1">
        <v>1</v>
      </c>
      <c r="GTS61" s="1">
        <v>1</v>
      </c>
      <c r="GTT61" s="1">
        <v>1</v>
      </c>
      <c r="GTU61" s="1">
        <v>1</v>
      </c>
      <c r="GTV61" s="1">
        <v>1</v>
      </c>
      <c r="GTW61" s="1">
        <v>1</v>
      </c>
      <c r="GTX61" s="1">
        <v>1</v>
      </c>
      <c r="GTY61" s="1">
        <v>1</v>
      </c>
      <c r="GTZ61" s="1">
        <v>1</v>
      </c>
      <c r="GUA61" s="1">
        <v>1</v>
      </c>
      <c r="GUB61" s="1">
        <v>1</v>
      </c>
      <c r="GUC61" s="1">
        <v>1</v>
      </c>
      <c r="GUD61" s="1">
        <v>1</v>
      </c>
      <c r="GUE61" s="1">
        <v>1</v>
      </c>
      <c r="GUF61" s="1">
        <v>1</v>
      </c>
      <c r="GUG61" s="1">
        <v>1</v>
      </c>
      <c r="GUH61" s="1">
        <v>1</v>
      </c>
      <c r="GUI61" s="1">
        <v>1</v>
      </c>
      <c r="GUJ61" s="1">
        <v>1</v>
      </c>
      <c r="GUK61" s="1">
        <v>1</v>
      </c>
      <c r="GUL61" s="1">
        <v>1</v>
      </c>
      <c r="GUM61" s="1">
        <v>1</v>
      </c>
      <c r="GUN61" s="1">
        <v>1</v>
      </c>
      <c r="GUO61" s="1">
        <v>1</v>
      </c>
      <c r="GUP61" s="1">
        <v>1</v>
      </c>
      <c r="GUQ61" s="1">
        <v>1</v>
      </c>
      <c r="GUR61" s="1">
        <v>1</v>
      </c>
      <c r="GUS61" s="1">
        <v>1</v>
      </c>
      <c r="GUT61" s="1">
        <v>1</v>
      </c>
      <c r="GUU61" s="1">
        <v>1</v>
      </c>
      <c r="GUV61" s="1">
        <v>1</v>
      </c>
      <c r="GUW61" s="1">
        <v>1</v>
      </c>
      <c r="GUX61" s="1">
        <v>1</v>
      </c>
      <c r="GUY61" s="1">
        <v>1</v>
      </c>
      <c r="GUZ61" s="1">
        <v>1</v>
      </c>
      <c r="GVA61" s="1">
        <v>1</v>
      </c>
      <c r="GVB61" s="1">
        <v>1</v>
      </c>
      <c r="GVC61" s="1">
        <v>1</v>
      </c>
      <c r="GVD61" s="1">
        <v>1</v>
      </c>
      <c r="GVE61" s="1">
        <v>1</v>
      </c>
      <c r="GVF61" s="1">
        <v>1</v>
      </c>
      <c r="GVG61" s="1">
        <v>1</v>
      </c>
      <c r="GVH61" s="1">
        <v>1</v>
      </c>
      <c r="GVI61" s="1">
        <v>1</v>
      </c>
      <c r="GVJ61" s="1">
        <v>1</v>
      </c>
      <c r="GVK61" s="1">
        <v>1</v>
      </c>
      <c r="GVL61" s="1">
        <v>1</v>
      </c>
      <c r="GVM61" s="1">
        <v>1</v>
      </c>
      <c r="GVN61" s="1">
        <v>1</v>
      </c>
      <c r="GVO61" s="1">
        <v>1</v>
      </c>
      <c r="GVP61" s="1">
        <v>1</v>
      </c>
      <c r="GVQ61" s="1">
        <v>1</v>
      </c>
      <c r="GVR61" s="1">
        <v>1</v>
      </c>
      <c r="GVS61" s="1">
        <v>1</v>
      </c>
      <c r="GVT61" s="1">
        <v>1</v>
      </c>
      <c r="GVU61" s="1">
        <v>1</v>
      </c>
      <c r="GVV61" s="1">
        <v>1</v>
      </c>
      <c r="GVW61" s="1">
        <v>1</v>
      </c>
      <c r="GVX61" s="1">
        <v>1</v>
      </c>
      <c r="GVY61" s="1">
        <v>1</v>
      </c>
      <c r="GVZ61" s="1">
        <v>1</v>
      </c>
      <c r="GWA61" s="1">
        <v>1</v>
      </c>
      <c r="GWB61" s="1">
        <v>1</v>
      </c>
      <c r="GWC61" s="1">
        <v>1</v>
      </c>
      <c r="GWD61" s="1">
        <v>1</v>
      </c>
      <c r="GWE61" s="1">
        <v>1</v>
      </c>
      <c r="GWF61" s="1">
        <v>1</v>
      </c>
      <c r="GWG61" s="1">
        <v>1</v>
      </c>
      <c r="GWH61" s="1">
        <v>1</v>
      </c>
      <c r="GWI61" s="1">
        <v>1</v>
      </c>
      <c r="GWJ61" s="1">
        <v>1</v>
      </c>
      <c r="GWK61" s="1">
        <v>1</v>
      </c>
      <c r="GWL61" s="1">
        <v>1</v>
      </c>
      <c r="GWM61" s="1">
        <v>1</v>
      </c>
      <c r="GWN61" s="1">
        <v>1</v>
      </c>
      <c r="GWO61" s="1">
        <v>1</v>
      </c>
      <c r="GWP61" s="1">
        <v>1</v>
      </c>
      <c r="GWQ61" s="1">
        <v>1</v>
      </c>
      <c r="GWR61" s="1">
        <v>1</v>
      </c>
      <c r="GWS61" s="1">
        <v>1</v>
      </c>
      <c r="GWT61" s="1">
        <v>1</v>
      </c>
      <c r="GWU61" s="1">
        <v>1</v>
      </c>
      <c r="GWV61" s="1">
        <v>1</v>
      </c>
      <c r="GWW61" s="1">
        <v>1</v>
      </c>
      <c r="GWX61" s="1">
        <v>1</v>
      </c>
      <c r="GWY61" s="1">
        <v>1</v>
      </c>
      <c r="GWZ61" s="1">
        <v>1</v>
      </c>
      <c r="GXA61" s="1">
        <v>1</v>
      </c>
      <c r="GXB61" s="1">
        <v>1</v>
      </c>
      <c r="GXC61" s="1">
        <v>1</v>
      </c>
      <c r="GXD61" s="1">
        <v>1</v>
      </c>
      <c r="GXE61" s="1">
        <v>1</v>
      </c>
      <c r="GXF61" s="1">
        <v>1</v>
      </c>
      <c r="GXG61" s="1">
        <v>1</v>
      </c>
      <c r="GXH61" s="1">
        <v>1</v>
      </c>
      <c r="GXI61" s="1">
        <v>1</v>
      </c>
      <c r="GXJ61" s="1">
        <v>1</v>
      </c>
      <c r="GXK61" s="1">
        <v>1</v>
      </c>
      <c r="GXL61" s="1">
        <v>1</v>
      </c>
      <c r="GXM61" s="1">
        <v>1</v>
      </c>
      <c r="GXN61" s="1">
        <v>1</v>
      </c>
      <c r="GXO61" s="1">
        <v>1</v>
      </c>
      <c r="GXP61" s="1">
        <v>1</v>
      </c>
      <c r="GXQ61" s="1">
        <v>1</v>
      </c>
      <c r="GXR61" s="1">
        <v>1</v>
      </c>
      <c r="GXS61" s="1">
        <v>1</v>
      </c>
      <c r="GXT61" s="1">
        <v>1</v>
      </c>
      <c r="GXU61" s="1">
        <v>1</v>
      </c>
      <c r="GXV61" s="1">
        <v>1</v>
      </c>
      <c r="GXW61" s="1">
        <v>1</v>
      </c>
      <c r="GXX61" s="1">
        <v>1</v>
      </c>
      <c r="GXY61" s="1">
        <v>1</v>
      </c>
      <c r="GXZ61" s="1">
        <v>1</v>
      </c>
      <c r="GYA61" s="1">
        <v>1</v>
      </c>
      <c r="GYB61" s="1">
        <v>1</v>
      </c>
      <c r="GYC61" s="1">
        <v>1</v>
      </c>
      <c r="GYD61" s="1">
        <v>1</v>
      </c>
      <c r="GYE61" s="1">
        <v>1</v>
      </c>
      <c r="GYF61" s="1">
        <v>1</v>
      </c>
      <c r="GYG61" s="1">
        <v>1</v>
      </c>
      <c r="GYH61" s="1">
        <v>1</v>
      </c>
      <c r="GYI61" s="1">
        <v>1</v>
      </c>
      <c r="GYJ61" s="1">
        <v>1</v>
      </c>
      <c r="GYK61" s="1">
        <v>1</v>
      </c>
      <c r="GYL61" s="1">
        <v>1</v>
      </c>
      <c r="GYM61" s="1">
        <v>1</v>
      </c>
      <c r="GYN61" s="1">
        <v>1</v>
      </c>
      <c r="GYO61" s="1">
        <v>1</v>
      </c>
      <c r="GYP61" s="1">
        <v>1</v>
      </c>
      <c r="GYQ61" s="1">
        <v>1</v>
      </c>
      <c r="GYR61" s="1">
        <v>1</v>
      </c>
      <c r="GYS61" s="1">
        <v>1</v>
      </c>
      <c r="GYT61" s="1">
        <v>1</v>
      </c>
      <c r="GYU61" s="1">
        <v>1</v>
      </c>
      <c r="GYV61" s="1">
        <v>1</v>
      </c>
      <c r="GYW61" s="1">
        <v>1</v>
      </c>
      <c r="GYX61" s="1">
        <v>1</v>
      </c>
      <c r="GYY61" s="1">
        <v>1</v>
      </c>
      <c r="GYZ61" s="1">
        <v>1</v>
      </c>
      <c r="GZA61" s="1">
        <v>1</v>
      </c>
      <c r="GZB61" s="1">
        <v>1</v>
      </c>
      <c r="GZC61" s="1">
        <v>1</v>
      </c>
      <c r="GZD61" s="1">
        <v>1</v>
      </c>
      <c r="GZE61" s="1">
        <v>1</v>
      </c>
      <c r="GZF61" s="1">
        <v>1</v>
      </c>
      <c r="GZG61" s="1">
        <v>1</v>
      </c>
      <c r="GZH61" s="1">
        <v>1</v>
      </c>
      <c r="GZI61" s="1">
        <v>1</v>
      </c>
      <c r="GZJ61" s="1">
        <v>1</v>
      </c>
      <c r="GZK61" s="1">
        <v>1</v>
      </c>
      <c r="GZL61" s="1">
        <v>1</v>
      </c>
      <c r="GZM61" s="1">
        <v>1</v>
      </c>
      <c r="GZN61" s="1">
        <v>1</v>
      </c>
      <c r="GZO61" s="1">
        <v>1</v>
      </c>
      <c r="GZP61" s="1">
        <v>1</v>
      </c>
      <c r="GZQ61" s="1">
        <v>1</v>
      </c>
      <c r="GZR61" s="1">
        <v>1</v>
      </c>
      <c r="GZS61" s="1">
        <v>1</v>
      </c>
      <c r="GZT61" s="1">
        <v>1</v>
      </c>
      <c r="GZU61" s="1">
        <v>1</v>
      </c>
      <c r="GZV61" s="1">
        <v>1</v>
      </c>
      <c r="GZW61" s="1">
        <v>1</v>
      </c>
      <c r="GZX61" s="1">
        <v>1</v>
      </c>
      <c r="GZY61" s="1">
        <v>1</v>
      </c>
      <c r="GZZ61" s="1">
        <v>1</v>
      </c>
      <c r="HAA61" s="1">
        <v>1</v>
      </c>
      <c r="HAB61" s="1">
        <v>1</v>
      </c>
      <c r="HAC61" s="1">
        <v>1</v>
      </c>
      <c r="HAD61" s="1">
        <v>1</v>
      </c>
      <c r="HAE61" s="1">
        <v>1</v>
      </c>
      <c r="HAF61" s="1">
        <v>1</v>
      </c>
      <c r="HAG61" s="1">
        <v>1</v>
      </c>
      <c r="HAH61" s="1">
        <v>1</v>
      </c>
      <c r="HAI61" s="1">
        <v>1</v>
      </c>
      <c r="HAJ61" s="1">
        <v>1</v>
      </c>
      <c r="HAK61" s="1">
        <v>1</v>
      </c>
      <c r="HAL61" s="1">
        <v>1</v>
      </c>
      <c r="HAM61" s="1">
        <v>1</v>
      </c>
      <c r="HAN61" s="1">
        <v>1</v>
      </c>
      <c r="HAO61" s="1">
        <v>1</v>
      </c>
      <c r="HAP61" s="1">
        <v>1</v>
      </c>
      <c r="HAQ61" s="1">
        <v>1</v>
      </c>
      <c r="HAR61" s="1">
        <v>1</v>
      </c>
      <c r="HAS61" s="1">
        <v>1</v>
      </c>
      <c r="HAT61" s="1">
        <v>1</v>
      </c>
      <c r="HAU61" s="1">
        <v>1</v>
      </c>
      <c r="HAV61" s="1">
        <v>1</v>
      </c>
      <c r="HAW61" s="1">
        <v>1</v>
      </c>
      <c r="HAX61" s="1">
        <v>1</v>
      </c>
      <c r="HAY61" s="1">
        <v>1</v>
      </c>
      <c r="HAZ61" s="1">
        <v>1</v>
      </c>
      <c r="HBA61" s="1">
        <v>1</v>
      </c>
      <c r="HBB61" s="1">
        <v>1</v>
      </c>
      <c r="HBC61" s="1">
        <v>1</v>
      </c>
      <c r="HBD61" s="1">
        <v>1</v>
      </c>
      <c r="HBE61" s="1">
        <v>1</v>
      </c>
      <c r="HBF61" s="1">
        <v>1</v>
      </c>
      <c r="HBG61" s="1">
        <v>1</v>
      </c>
      <c r="HBH61" s="1">
        <v>1</v>
      </c>
      <c r="HBI61" s="1">
        <v>1</v>
      </c>
      <c r="HBJ61" s="1">
        <v>1</v>
      </c>
      <c r="HBK61" s="1">
        <v>1</v>
      </c>
      <c r="HBL61" s="1">
        <v>1</v>
      </c>
      <c r="HBM61" s="1">
        <v>1</v>
      </c>
      <c r="HBN61" s="1">
        <v>1</v>
      </c>
      <c r="HBO61" s="1">
        <v>1</v>
      </c>
      <c r="HBP61" s="1">
        <v>1</v>
      </c>
      <c r="HBQ61" s="1">
        <v>1</v>
      </c>
      <c r="HBR61" s="1">
        <v>1</v>
      </c>
      <c r="HBS61" s="1">
        <v>1</v>
      </c>
      <c r="HBT61" s="1">
        <v>1</v>
      </c>
      <c r="HBU61" s="1">
        <v>1</v>
      </c>
      <c r="HBV61" s="1">
        <v>1</v>
      </c>
      <c r="HBW61" s="1">
        <v>1</v>
      </c>
      <c r="HBX61" s="1">
        <v>1</v>
      </c>
      <c r="HBY61" s="1">
        <v>1</v>
      </c>
      <c r="HBZ61" s="1">
        <v>1</v>
      </c>
      <c r="HCA61" s="1">
        <v>1</v>
      </c>
      <c r="HCB61" s="1">
        <v>1</v>
      </c>
      <c r="HCC61" s="1">
        <v>1</v>
      </c>
      <c r="HCD61" s="1">
        <v>1</v>
      </c>
      <c r="HCE61" s="1">
        <v>1</v>
      </c>
      <c r="HCF61" s="1">
        <v>1</v>
      </c>
      <c r="HCG61" s="1">
        <v>1</v>
      </c>
      <c r="HCH61" s="1">
        <v>1</v>
      </c>
      <c r="HCI61" s="1">
        <v>1</v>
      </c>
      <c r="HCJ61" s="1">
        <v>1</v>
      </c>
      <c r="HCK61" s="1">
        <v>1</v>
      </c>
      <c r="HCL61" s="1">
        <v>1</v>
      </c>
      <c r="HCM61" s="1">
        <v>1</v>
      </c>
      <c r="HCN61" s="1">
        <v>1</v>
      </c>
      <c r="HCO61" s="1">
        <v>1</v>
      </c>
      <c r="HCP61" s="1">
        <v>1</v>
      </c>
      <c r="HCQ61" s="1">
        <v>1</v>
      </c>
      <c r="HCR61" s="1">
        <v>1</v>
      </c>
      <c r="HCS61" s="1">
        <v>1</v>
      </c>
      <c r="HCT61" s="1">
        <v>1</v>
      </c>
      <c r="HCU61" s="1">
        <v>1</v>
      </c>
      <c r="HCV61" s="1">
        <v>1</v>
      </c>
      <c r="HCW61" s="1">
        <v>1</v>
      </c>
      <c r="HCX61" s="1">
        <v>1</v>
      </c>
      <c r="HCY61" s="1">
        <v>1</v>
      </c>
      <c r="HCZ61" s="1">
        <v>1</v>
      </c>
      <c r="HDA61" s="1">
        <v>1</v>
      </c>
      <c r="HDB61" s="1">
        <v>1</v>
      </c>
      <c r="HDC61" s="1">
        <v>1</v>
      </c>
      <c r="HDD61" s="1">
        <v>1</v>
      </c>
      <c r="HDE61" s="1">
        <v>1</v>
      </c>
      <c r="HDF61" s="1">
        <v>1</v>
      </c>
      <c r="HDG61" s="1">
        <v>1</v>
      </c>
      <c r="HDH61" s="1">
        <v>1</v>
      </c>
      <c r="HDI61" s="1">
        <v>1</v>
      </c>
      <c r="HDJ61" s="1">
        <v>1</v>
      </c>
      <c r="HDK61" s="1">
        <v>1</v>
      </c>
      <c r="HDL61" s="1">
        <v>1</v>
      </c>
      <c r="HDM61" s="1">
        <v>1</v>
      </c>
      <c r="HDN61" s="1">
        <v>1</v>
      </c>
      <c r="HDO61" s="1">
        <v>1</v>
      </c>
      <c r="HDP61" s="1">
        <v>1</v>
      </c>
      <c r="HDQ61" s="1">
        <v>1</v>
      </c>
      <c r="HDR61" s="1">
        <v>1</v>
      </c>
      <c r="HDS61" s="1">
        <v>1</v>
      </c>
      <c r="HDT61" s="1">
        <v>1</v>
      </c>
      <c r="HDU61" s="1">
        <v>1</v>
      </c>
      <c r="HDV61" s="1">
        <v>1</v>
      </c>
      <c r="HDW61" s="1">
        <v>1</v>
      </c>
      <c r="HDX61" s="1">
        <v>1</v>
      </c>
      <c r="HDY61" s="1">
        <v>1</v>
      </c>
      <c r="HDZ61" s="1">
        <v>1</v>
      </c>
      <c r="HEA61" s="1">
        <v>1</v>
      </c>
      <c r="HEB61" s="1">
        <v>1</v>
      </c>
      <c r="HEC61" s="1">
        <v>1</v>
      </c>
      <c r="HED61" s="1">
        <v>1</v>
      </c>
      <c r="HEE61" s="1">
        <v>1</v>
      </c>
      <c r="HEF61" s="1">
        <v>1</v>
      </c>
      <c r="HEG61" s="1">
        <v>1</v>
      </c>
      <c r="HEH61" s="1">
        <v>1</v>
      </c>
      <c r="HEI61" s="1">
        <v>1</v>
      </c>
      <c r="HEJ61" s="1">
        <v>1</v>
      </c>
      <c r="HEK61" s="1">
        <v>1</v>
      </c>
      <c r="HEL61" s="1">
        <v>1</v>
      </c>
      <c r="HEM61" s="1">
        <v>1</v>
      </c>
      <c r="HEN61" s="1">
        <v>1</v>
      </c>
      <c r="HEO61" s="1">
        <v>1</v>
      </c>
      <c r="HEP61" s="1">
        <v>1</v>
      </c>
      <c r="HEQ61" s="1">
        <v>1</v>
      </c>
      <c r="HER61" s="1">
        <v>1</v>
      </c>
      <c r="HES61" s="1">
        <v>1</v>
      </c>
      <c r="HET61" s="1">
        <v>1</v>
      </c>
      <c r="HEU61" s="1">
        <v>1</v>
      </c>
      <c r="HEV61" s="1">
        <v>1</v>
      </c>
      <c r="HEW61" s="1">
        <v>1</v>
      </c>
      <c r="HEX61" s="1">
        <v>1</v>
      </c>
      <c r="HEY61" s="1">
        <v>1</v>
      </c>
      <c r="HEZ61" s="1">
        <v>1</v>
      </c>
      <c r="HFA61" s="1">
        <v>1</v>
      </c>
      <c r="HFB61" s="1">
        <v>1</v>
      </c>
      <c r="HFC61" s="1">
        <v>1</v>
      </c>
      <c r="HFD61" s="1">
        <v>1</v>
      </c>
      <c r="HFE61" s="1">
        <v>1</v>
      </c>
      <c r="HFF61" s="1">
        <v>1</v>
      </c>
      <c r="HFG61" s="1">
        <v>1</v>
      </c>
      <c r="HFH61" s="1">
        <v>1</v>
      </c>
      <c r="HFI61" s="1">
        <v>1</v>
      </c>
      <c r="HFJ61" s="1">
        <v>1</v>
      </c>
      <c r="HFK61" s="1">
        <v>1</v>
      </c>
      <c r="HFL61" s="1">
        <v>1</v>
      </c>
      <c r="HFM61" s="1">
        <v>1</v>
      </c>
      <c r="HFN61" s="1">
        <v>1</v>
      </c>
      <c r="HFO61" s="1">
        <v>1</v>
      </c>
      <c r="HFP61" s="1">
        <v>1</v>
      </c>
      <c r="HFQ61" s="1">
        <v>1</v>
      </c>
      <c r="HFR61" s="1">
        <v>1</v>
      </c>
      <c r="HFS61" s="1">
        <v>1</v>
      </c>
      <c r="HFT61" s="1">
        <v>1</v>
      </c>
      <c r="HFU61" s="1">
        <v>1</v>
      </c>
      <c r="HFV61" s="1">
        <v>1</v>
      </c>
      <c r="HFW61" s="1">
        <v>1</v>
      </c>
      <c r="HFX61" s="1">
        <v>1</v>
      </c>
      <c r="HFY61" s="1">
        <v>1</v>
      </c>
      <c r="HFZ61" s="1">
        <v>1</v>
      </c>
      <c r="HGA61" s="1">
        <v>1</v>
      </c>
      <c r="HGB61" s="1">
        <v>1</v>
      </c>
      <c r="HGC61" s="1">
        <v>1</v>
      </c>
      <c r="HGD61" s="1">
        <v>1</v>
      </c>
      <c r="HGE61" s="1">
        <v>1</v>
      </c>
      <c r="HGF61" s="1">
        <v>1</v>
      </c>
      <c r="HGG61" s="1">
        <v>1</v>
      </c>
      <c r="HGH61" s="1">
        <v>1</v>
      </c>
      <c r="HGI61" s="1">
        <v>1</v>
      </c>
      <c r="HGJ61" s="1">
        <v>1</v>
      </c>
      <c r="HGK61" s="1">
        <v>1</v>
      </c>
      <c r="HGL61" s="1">
        <v>1</v>
      </c>
      <c r="HGM61" s="1">
        <v>1</v>
      </c>
      <c r="HGN61" s="1">
        <v>1</v>
      </c>
      <c r="HGO61" s="1">
        <v>1</v>
      </c>
      <c r="HGP61" s="1">
        <v>1</v>
      </c>
      <c r="HGQ61" s="1">
        <v>1</v>
      </c>
      <c r="HGR61" s="1">
        <v>1</v>
      </c>
      <c r="HGS61" s="1">
        <v>1</v>
      </c>
      <c r="HGT61" s="1">
        <v>1</v>
      </c>
      <c r="HGU61" s="1">
        <v>1</v>
      </c>
      <c r="HGV61" s="1">
        <v>1</v>
      </c>
      <c r="HGW61" s="1">
        <v>1</v>
      </c>
      <c r="HGX61" s="1">
        <v>1</v>
      </c>
      <c r="HGY61" s="1">
        <v>1</v>
      </c>
      <c r="HGZ61" s="1">
        <v>1</v>
      </c>
      <c r="HHA61" s="1">
        <v>1</v>
      </c>
      <c r="HHB61" s="1">
        <v>1</v>
      </c>
      <c r="HHC61" s="1">
        <v>1</v>
      </c>
      <c r="HHD61" s="1">
        <v>1</v>
      </c>
      <c r="HHE61" s="1">
        <v>1</v>
      </c>
      <c r="HHF61" s="1">
        <v>1</v>
      </c>
      <c r="HHG61" s="1">
        <v>1</v>
      </c>
      <c r="HHH61" s="1">
        <v>1</v>
      </c>
      <c r="HHI61" s="1">
        <v>1</v>
      </c>
      <c r="HHJ61" s="1">
        <v>1</v>
      </c>
      <c r="HHK61" s="1">
        <v>1</v>
      </c>
      <c r="HHL61" s="1">
        <v>1</v>
      </c>
      <c r="HHM61" s="1">
        <v>1</v>
      </c>
      <c r="HHN61" s="1">
        <v>1</v>
      </c>
      <c r="HHO61" s="1">
        <v>1</v>
      </c>
      <c r="HHP61" s="1">
        <v>1</v>
      </c>
      <c r="HHQ61" s="1">
        <v>1</v>
      </c>
      <c r="HHR61" s="1">
        <v>1</v>
      </c>
      <c r="HHS61" s="1">
        <v>1</v>
      </c>
      <c r="HHT61" s="1">
        <v>1</v>
      </c>
      <c r="HHU61" s="1">
        <v>1</v>
      </c>
      <c r="HHV61" s="1">
        <v>1</v>
      </c>
      <c r="HHW61" s="1">
        <v>1</v>
      </c>
      <c r="HHX61" s="1">
        <v>1</v>
      </c>
      <c r="HHY61" s="1">
        <v>1</v>
      </c>
      <c r="HHZ61" s="1">
        <v>1</v>
      </c>
      <c r="HIA61" s="1">
        <v>1</v>
      </c>
      <c r="HIB61" s="1">
        <v>1</v>
      </c>
      <c r="HIC61" s="1">
        <v>1</v>
      </c>
      <c r="HID61" s="1">
        <v>1</v>
      </c>
      <c r="HIE61" s="1">
        <v>1</v>
      </c>
      <c r="HIF61" s="1">
        <v>1</v>
      </c>
      <c r="HIG61" s="1">
        <v>1</v>
      </c>
      <c r="HIH61" s="1">
        <v>1</v>
      </c>
      <c r="HII61" s="1">
        <v>1</v>
      </c>
      <c r="HIJ61" s="1">
        <v>1</v>
      </c>
      <c r="HIK61" s="1">
        <v>1</v>
      </c>
      <c r="HIL61" s="1">
        <v>1</v>
      </c>
      <c r="HIM61" s="1">
        <v>1</v>
      </c>
      <c r="HIN61" s="1">
        <v>1</v>
      </c>
      <c r="HIO61" s="1">
        <v>1</v>
      </c>
      <c r="HIP61" s="1">
        <v>1</v>
      </c>
      <c r="HIQ61" s="1">
        <v>1</v>
      </c>
      <c r="HIR61" s="1">
        <v>1</v>
      </c>
      <c r="HIS61" s="1">
        <v>1</v>
      </c>
      <c r="HIT61" s="1">
        <v>1</v>
      </c>
      <c r="HIU61" s="1">
        <v>1</v>
      </c>
      <c r="HIV61" s="1">
        <v>1</v>
      </c>
      <c r="HIW61" s="1">
        <v>1</v>
      </c>
      <c r="HIX61" s="1">
        <v>1</v>
      </c>
      <c r="HIY61" s="1">
        <v>1</v>
      </c>
      <c r="HIZ61" s="1">
        <v>1</v>
      </c>
      <c r="HJA61" s="1">
        <v>1</v>
      </c>
      <c r="HJB61" s="1">
        <v>1</v>
      </c>
      <c r="HJC61" s="1">
        <v>1</v>
      </c>
      <c r="HJD61" s="1">
        <v>1</v>
      </c>
      <c r="HJE61" s="1">
        <v>1</v>
      </c>
      <c r="HJF61" s="1">
        <v>1</v>
      </c>
      <c r="HJG61" s="1">
        <v>1</v>
      </c>
      <c r="HJH61" s="1">
        <v>1</v>
      </c>
      <c r="HJI61" s="1">
        <v>1</v>
      </c>
      <c r="HJJ61" s="1">
        <v>1</v>
      </c>
      <c r="HJK61" s="1">
        <v>1</v>
      </c>
      <c r="HJL61" s="1">
        <v>1</v>
      </c>
      <c r="HJM61" s="1">
        <v>1</v>
      </c>
      <c r="HJN61" s="1">
        <v>1</v>
      </c>
      <c r="HJO61" s="1">
        <v>1</v>
      </c>
      <c r="HJP61" s="1">
        <v>1</v>
      </c>
      <c r="HJQ61" s="1">
        <v>1</v>
      </c>
      <c r="HJR61" s="1">
        <v>1</v>
      </c>
      <c r="HJS61" s="1">
        <v>1</v>
      </c>
      <c r="HJT61" s="1">
        <v>1</v>
      </c>
      <c r="HJU61" s="1">
        <v>1</v>
      </c>
      <c r="HJV61" s="1">
        <v>1</v>
      </c>
      <c r="HJW61" s="1">
        <v>1</v>
      </c>
      <c r="HJX61" s="1">
        <v>1</v>
      </c>
      <c r="HJY61" s="1">
        <v>1</v>
      </c>
      <c r="HJZ61" s="1">
        <v>1</v>
      </c>
      <c r="HKA61" s="1">
        <v>1</v>
      </c>
      <c r="HKB61" s="1">
        <v>1</v>
      </c>
      <c r="HKC61" s="1">
        <v>1</v>
      </c>
      <c r="HKD61" s="1">
        <v>1</v>
      </c>
      <c r="HKE61" s="1">
        <v>1</v>
      </c>
      <c r="HKF61" s="1">
        <v>1</v>
      </c>
      <c r="HKG61" s="1">
        <v>1</v>
      </c>
      <c r="HKH61" s="1">
        <v>1</v>
      </c>
      <c r="HKI61" s="1">
        <v>1</v>
      </c>
      <c r="HKJ61" s="1">
        <v>1</v>
      </c>
      <c r="HKK61" s="1">
        <v>1</v>
      </c>
      <c r="HKL61" s="1">
        <v>1</v>
      </c>
      <c r="HKM61" s="1">
        <v>1</v>
      </c>
      <c r="HKN61" s="1">
        <v>1</v>
      </c>
      <c r="HKO61" s="1">
        <v>1</v>
      </c>
      <c r="HKP61" s="1">
        <v>1</v>
      </c>
      <c r="HKQ61" s="1">
        <v>1</v>
      </c>
      <c r="HKR61" s="1">
        <v>1</v>
      </c>
      <c r="HKS61" s="1">
        <v>1</v>
      </c>
      <c r="HKT61" s="1">
        <v>1</v>
      </c>
      <c r="HKU61" s="1">
        <v>1</v>
      </c>
      <c r="HKV61" s="1">
        <v>1</v>
      </c>
      <c r="HKW61" s="1">
        <v>1</v>
      </c>
      <c r="HKX61" s="1">
        <v>1</v>
      </c>
      <c r="HKY61" s="1">
        <v>1</v>
      </c>
      <c r="HKZ61" s="1">
        <v>1</v>
      </c>
      <c r="HLA61" s="1">
        <v>1</v>
      </c>
      <c r="HLB61" s="1">
        <v>1</v>
      </c>
      <c r="HLC61" s="1">
        <v>1</v>
      </c>
      <c r="HLD61" s="1">
        <v>1</v>
      </c>
      <c r="HLE61" s="1">
        <v>1</v>
      </c>
      <c r="HLF61" s="1">
        <v>1</v>
      </c>
      <c r="HLG61" s="1">
        <v>1</v>
      </c>
      <c r="HLH61" s="1">
        <v>1</v>
      </c>
      <c r="HLI61" s="1">
        <v>1</v>
      </c>
      <c r="HLJ61" s="1">
        <v>1</v>
      </c>
      <c r="HLK61" s="1">
        <v>1</v>
      </c>
      <c r="HLL61" s="1">
        <v>1</v>
      </c>
      <c r="HLM61" s="1">
        <v>1</v>
      </c>
      <c r="HLN61" s="1">
        <v>1</v>
      </c>
      <c r="HLO61" s="1">
        <v>1</v>
      </c>
      <c r="HLP61" s="1">
        <v>1</v>
      </c>
      <c r="HLQ61" s="1">
        <v>1</v>
      </c>
      <c r="HLR61" s="1">
        <v>1</v>
      </c>
      <c r="HLS61" s="1">
        <v>1</v>
      </c>
      <c r="HLT61" s="1">
        <v>1</v>
      </c>
      <c r="HLU61" s="1">
        <v>1</v>
      </c>
      <c r="HLV61" s="1">
        <v>1</v>
      </c>
      <c r="HLW61" s="1">
        <v>1</v>
      </c>
      <c r="HLX61" s="1">
        <v>1</v>
      </c>
      <c r="HLY61" s="1">
        <v>1</v>
      </c>
      <c r="HLZ61" s="1">
        <v>1</v>
      </c>
      <c r="HMA61" s="1">
        <v>1</v>
      </c>
      <c r="HMB61" s="1">
        <v>1</v>
      </c>
      <c r="HMC61" s="1">
        <v>1</v>
      </c>
      <c r="HMD61" s="1">
        <v>1</v>
      </c>
      <c r="HME61" s="1">
        <v>1</v>
      </c>
      <c r="HMF61" s="1">
        <v>1</v>
      </c>
      <c r="HMG61" s="1">
        <v>1</v>
      </c>
      <c r="HMH61" s="1">
        <v>1</v>
      </c>
      <c r="HMI61" s="1">
        <v>1</v>
      </c>
      <c r="HMJ61" s="1">
        <v>1</v>
      </c>
      <c r="HMK61" s="1">
        <v>1</v>
      </c>
      <c r="HML61" s="1">
        <v>1</v>
      </c>
      <c r="HMM61" s="1">
        <v>1</v>
      </c>
      <c r="HMN61" s="1">
        <v>1</v>
      </c>
      <c r="HMO61" s="1">
        <v>1</v>
      </c>
      <c r="HMP61" s="1">
        <v>1</v>
      </c>
      <c r="HMQ61" s="1">
        <v>1</v>
      </c>
      <c r="HMR61" s="1">
        <v>1</v>
      </c>
      <c r="HMS61" s="1">
        <v>1</v>
      </c>
      <c r="HMT61" s="1">
        <v>1</v>
      </c>
      <c r="HMU61" s="1">
        <v>1</v>
      </c>
      <c r="HMV61" s="1">
        <v>1</v>
      </c>
      <c r="HMW61" s="1">
        <v>1</v>
      </c>
      <c r="HMX61" s="1">
        <v>1</v>
      </c>
      <c r="HMY61" s="1">
        <v>1</v>
      </c>
      <c r="HMZ61" s="1">
        <v>1</v>
      </c>
      <c r="HNA61" s="1">
        <v>1</v>
      </c>
      <c r="HNB61" s="1">
        <v>1</v>
      </c>
      <c r="HNC61" s="1">
        <v>1</v>
      </c>
      <c r="HND61" s="1">
        <v>1</v>
      </c>
      <c r="HNE61" s="1">
        <v>1</v>
      </c>
      <c r="HNF61" s="1">
        <v>1</v>
      </c>
      <c r="HNG61" s="1">
        <v>1</v>
      </c>
      <c r="HNH61" s="1">
        <v>1</v>
      </c>
      <c r="HNI61" s="1">
        <v>1</v>
      </c>
      <c r="HNJ61" s="1">
        <v>1</v>
      </c>
      <c r="HNK61" s="1">
        <v>1</v>
      </c>
      <c r="HNL61" s="1">
        <v>1</v>
      </c>
      <c r="HNM61" s="1">
        <v>1</v>
      </c>
      <c r="HNN61" s="1">
        <v>1</v>
      </c>
      <c r="HNO61" s="1">
        <v>1</v>
      </c>
      <c r="HNP61" s="1">
        <v>1</v>
      </c>
      <c r="HNQ61" s="1">
        <v>1</v>
      </c>
      <c r="HNR61" s="1">
        <v>1</v>
      </c>
      <c r="HNS61" s="1">
        <v>1</v>
      </c>
      <c r="HNT61" s="1">
        <v>1</v>
      </c>
      <c r="HNU61" s="1">
        <v>1</v>
      </c>
      <c r="HNV61" s="1">
        <v>1</v>
      </c>
      <c r="HNW61" s="1">
        <v>1</v>
      </c>
      <c r="HNX61" s="1">
        <v>1</v>
      </c>
      <c r="HNY61" s="1">
        <v>1</v>
      </c>
      <c r="HNZ61" s="1">
        <v>1</v>
      </c>
      <c r="HOA61" s="1">
        <v>1</v>
      </c>
      <c r="HOB61" s="1">
        <v>1</v>
      </c>
      <c r="HOC61" s="1">
        <v>1</v>
      </c>
      <c r="HOD61" s="1">
        <v>1</v>
      </c>
      <c r="HOE61" s="1">
        <v>1</v>
      </c>
      <c r="HOF61" s="1">
        <v>1</v>
      </c>
      <c r="HOG61" s="1">
        <v>1</v>
      </c>
      <c r="HOH61" s="1">
        <v>1</v>
      </c>
      <c r="HOI61" s="1">
        <v>1</v>
      </c>
      <c r="HOJ61" s="1">
        <v>1</v>
      </c>
      <c r="HOK61" s="1">
        <v>1</v>
      </c>
      <c r="HOL61" s="1">
        <v>1</v>
      </c>
      <c r="HOM61" s="1">
        <v>1</v>
      </c>
      <c r="HON61" s="1">
        <v>1</v>
      </c>
      <c r="HOO61" s="1">
        <v>1</v>
      </c>
      <c r="HOP61" s="1">
        <v>1</v>
      </c>
      <c r="HOQ61" s="1">
        <v>1</v>
      </c>
      <c r="HOR61" s="1">
        <v>1</v>
      </c>
      <c r="HOS61" s="1">
        <v>1</v>
      </c>
      <c r="HOT61" s="1">
        <v>1</v>
      </c>
      <c r="HOU61" s="1">
        <v>1</v>
      </c>
      <c r="HOV61" s="1">
        <v>1</v>
      </c>
      <c r="HOW61" s="1">
        <v>1</v>
      </c>
      <c r="HOX61" s="1">
        <v>1</v>
      </c>
      <c r="HOY61" s="1">
        <v>1</v>
      </c>
      <c r="HOZ61" s="1">
        <v>1</v>
      </c>
      <c r="HPA61" s="1">
        <v>1</v>
      </c>
      <c r="HPB61" s="1">
        <v>1</v>
      </c>
      <c r="HPC61" s="1">
        <v>1</v>
      </c>
      <c r="HPD61" s="1">
        <v>1</v>
      </c>
      <c r="HPE61" s="1">
        <v>1</v>
      </c>
      <c r="HPF61" s="1">
        <v>1</v>
      </c>
      <c r="HPG61" s="1">
        <v>1</v>
      </c>
      <c r="HPH61" s="1">
        <v>1</v>
      </c>
      <c r="HPI61" s="1">
        <v>1</v>
      </c>
      <c r="HPJ61" s="1">
        <v>1</v>
      </c>
      <c r="HPK61" s="1">
        <v>1</v>
      </c>
      <c r="HPL61" s="1">
        <v>1</v>
      </c>
      <c r="HPM61" s="1">
        <v>1</v>
      </c>
      <c r="HPN61" s="1">
        <v>1</v>
      </c>
      <c r="HPO61" s="1">
        <v>1</v>
      </c>
      <c r="HPP61" s="1">
        <v>1</v>
      </c>
      <c r="HPQ61" s="1">
        <v>1</v>
      </c>
      <c r="HPR61" s="1">
        <v>1</v>
      </c>
      <c r="HPS61" s="1">
        <v>1</v>
      </c>
      <c r="HPT61" s="1">
        <v>1</v>
      </c>
      <c r="HPU61" s="1">
        <v>1</v>
      </c>
      <c r="HPV61" s="1">
        <v>1</v>
      </c>
      <c r="HPW61" s="1">
        <v>1</v>
      </c>
      <c r="HPX61" s="1">
        <v>1</v>
      </c>
      <c r="HPY61" s="1">
        <v>1</v>
      </c>
      <c r="HPZ61" s="1">
        <v>1</v>
      </c>
      <c r="HQA61" s="1">
        <v>1</v>
      </c>
      <c r="HQB61" s="1">
        <v>1</v>
      </c>
      <c r="HQC61" s="1">
        <v>1</v>
      </c>
      <c r="HQD61" s="1">
        <v>1</v>
      </c>
      <c r="HQE61" s="1">
        <v>1</v>
      </c>
      <c r="HQF61" s="1">
        <v>1</v>
      </c>
      <c r="HQG61" s="1">
        <v>1</v>
      </c>
      <c r="HQH61" s="1">
        <v>1</v>
      </c>
      <c r="HQI61" s="1">
        <v>1</v>
      </c>
      <c r="HQJ61" s="1">
        <v>1</v>
      </c>
      <c r="HQK61" s="1">
        <v>1</v>
      </c>
      <c r="HQL61" s="1">
        <v>1</v>
      </c>
      <c r="HQM61" s="1">
        <v>1</v>
      </c>
      <c r="HQN61" s="1">
        <v>1</v>
      </c>
      <c r="HQO61" s="1">
        <v>1</v>
      </c>
      <c r="HQP61" s="1">
        <v>1</v>
      </c>
      <c r="HQQ61" s="1">
        <v>1</v>
      </c>
      <c r="HQR61" s="1">
        <v>1</v>
      </c>
      <c r="HQS61" s="1">
        <v>1</v>
      </c>
      <c r="HQT61" s="1">
        <v>1</v>
      </c>
      <c r="HQU61" s="1">
        <v>1</v>
      </c>
      <c r="HQV61" s="1">
        <v>1</v>
      </c>
      <c r="HQW61" s="1">
        <v>1</v>
      </c>
      <c r="HQX61" s="1">
        <v>1</v>
      </c>
      <c r="HQY61" s="1">
        <v>1</v>
      </c>
      <c r="HQZ61" s="1">
        <v>1</v>
      </c>
      <c r="HRA61" s="1">
        <v>1</v>
      </c>
      <c r="HRB61" s="1">
        <v>1</v>
      </c>
      <c r="HRC61" s="1">
        <v>1</v>
      </c>
      <c r="HRD61" s="1">
        <v>1</v>
      </c>
      <c r="HRE61" s="1">
        <v>1</v>
      </c>
      <c r="HRF61" s="1">
        <v>1</v>
      </c>
      <c r="HRG61" s="1">
        <v>1</v>
      </c>
      <c r="HRH61" s="1">
        <v>1</v>
      </c>
      <c r="HRI61" s="1">
        <v>1</v>
      </c>
      <c r="HRJ61" s="1">
        <v>1</v>
      </c>
      <c r="HRK61" s="1">
        <v>1</v>
      </c>
      <c r="HRL61" s="1">
        <v>1</v>
      </c>
      <c r="HRM61" s="1">
        <v>1</v>
      </c>
      <c r="HRN61" s="1">
        <v>1</v>
      </c>
      <c r="HRO61" s="1">
        <v>1</v>
      </c>
      <c r="HRP61" s="1">
        <v>1</v>
      </c>
      <c r="HRQ61" s="1">
        <v>1</v>
      </c>
      <c r="HRR61" s="1">
        <v>1</v>
      </c>
      <c r="HRS61" s="1">
        <v>1</v>
      </c>
      <c r="HRT61" s="1">
        <v>1</v>
      </c>
      <c r="HRU61" s="1">
        <v>1</v>
      </c>
      <c r="HRV61" s="1">
        <v>1</v>
      </c>
      <c r="HRW61" s="1">
        <v>1</v>
      </c>
      <c r="HRX61" s="1">
        <v>1</v>
      </c>
      <c r="HRY61" s="1">
        <v>1</v>
      </c>
      <c r="HRZ61" s="1">
        <v>1</v>
      </c>
      <c r="HSA61" s="1">
        <v>1</v>
      </c>
      <c r="HSB61" s="1">
        <v>1</v>
      </c>
      <c r="HSC61" s="1">
        <v>1</v>
      </c>
      <c r="HSD61" s="1">
        <v>1</v>
      </c>
      <c r="HSE61" s="1">
        <v>1</v>
      </c>
      <c r="HSF61" s="1">
        <v>1</v>
      </c>
      <c r="HSG61" s="1">
        <v>1</v>
      </c>
      <c r="HSH61" s="1">
        <v>1</v>
      </c>
      <c r="HSI61" s="1">
        <v>1</v>
      </c>
      <c r="HSJ61" s="1">
        <v>1</v>
      </c>
      <c r="HSK61" s="1">
        <v>1</v>
      </c>
      <c r="HSL61" s="1">
        <v>1</v>
      </c>
      <c r="HSM61" s="1">
        <v>1</v>
      </c>
      <c r="HSN61" s="1">
        <v>1</v>
      </c>
      <c r="HSO61" s="1">
        <v>1</v>
      </c>
      <c r="HSP61" s="1">
        <v>1</v>
      </c>
      <c r="HSQ61" s="1">
        <v>1</v>
      </c>
      <c r="HSR61" s="1">
        <v>1</v>
      </c>
      <c r="HSS61" s="1">
        <v>1</v>
      </c>
      <c r="HST61" s="1">
        <v>1</v>
      </c>
      <c r="HSU61" s="1">
        <v>1</v>
      </c>
      <c r="HSV61" s="1">
        <v>1</v>
      </c>
      <c r="HSW61" s="1">
        <v>1</v>
      </c>
      <c r="HSX61" s="1">
        <v>1</v>
      </c>
      <c r="HSY61" s="1">
        <v>1</v>
      </c>
      <c r="HSZ61" s="1">
        <v>1</v>
      </c>
      <c r="HTA61" s="1">
        <v>1</v>
      </c>
      <c r="HTB61" s="1">
        <v>1</v>
      </c>
      <c r="HTC61" s="1">
        <v>1</v>
      </c>
      <c r="HTD61" s="1">
        <v>1</v>
      </c>
      <c r="HTE61" s="1">
        <v>1</v>
      </c>
      <c r="HTF61" s="1">
        <v>1</v>
      </c>
      <c r="HTG61" s="1">
        <v>1</v>
      </c>
      <c r="HTH61" s="1">
        <v>1</v>
      </c>
      <c r="HTI61" s="1">
        <v>1</v>
      </c>
      <c r="HTJ61" s="1">
        <v>1</v>
      </c>
      <c r="HTK61" s="1">
        <v>1</v>
      </c>
      <c r="HTL61" s="1">
        <v>1</v>
      </c>
      <c r="HTM61" s="1">
        <v>1</v>
      </c>
      <c r="HTN61" s="1">
        <v>1</v>
      </c>
      <c r="HTO61" s="1">
        <v>1</v>
      </c>
      <c r="HTP61" s="1">
        <v>1</v>
      </c>
      <c r="HTQ61" s="1">
        <v>1</v>
      </c>
      <c r="HTR61" s="1">
        <v>1</v>
      </c>
      <c r="HTS61" s="1">
        <v>1</v>
      </c>
      <c r="HTT61" s="1">
        <v>1</v>
      </c>
      <c r="HTU61" s="1">
        <v>1</v>
      </c>
      <c r="HTV61" s="1">
        <v>1</v>
      </c>
      <c r="HTW61" s="1">
        <v>1</v>
      </c>
      <c r="HTX61" s="1">
        <v>1</v>
      </c>
      <c r="HTY61" s="1">
        <v>1</v>
      </c>
      <c r="HTZ61" s="1">
        <v>1</v>
      </c>
      <c r="HUA61" s="1">
        <v>1</v>
      </c>
      <c r="HUB61" s="1">
        <v>1</v>
      </c>
      <c r="HUC61" s="1">
        <v>1</v>
      </c>
      <c r="HUD61" s="1">
        <v>1</v>
      </c>
      <c r="HUE61" s="1">
        <v>1</v>
      </c>
      <c r="HUF61" s="1">
        <v>1</v>
      </c>
      <c r="HUG61" s="1">
        <v>1</v>
      </c>
      <c r="HUH61" s="1">
        <v>1</v>
      </c>
      <c r="HUI61" s="1">
        <v>1</v>
      </c>
      <c r="HUJ61" s="1">
        <v>1</v>
      </c>
      <c r="HUK61" s="1">
        <v>1</v>
      </c>
      <c r="HUL61" s="1">
        <v>1</v>
      </c>
      <c r="HUM61" s="1">
        <v>1</v>
      </c>
      <c r="HUN61" s="1">
        <v>1</v>
      </c>
      <c r="HUO61" s="1">
        <v>1</v>
      </c>
      <c r="HUP61" s="1">
        <v>1</v>
      </c>
      <c r="HUQ61" s="1">
        <v>1</v>
      </c>
      <c r="HUR61" s="1">
        <v>1</v>
      </c>
      <c r="HUS61" s="1">
        <v>1</v>
      </c>
      <c r="HUT61" s="1">
        <v>1</v>
      </c>
      <c r="HUU61" s="1">
        <v>1</v>
      </c>
      <c r="HUV61" s="1">
        <v>1</v>
      </c>
      <c r="HUW61" s="1">
        <v>1</v>
      </c>
      <c r="HUX61" s="1">
        <v>1</v>
      </c>
      <c r="HUY61" s="1">
        <v>1</v>
      </c>
      <c r="HUZ61" s="1">
        <v>1</v>
      </c>
      <c r="HVA61" s="1">
        <v>1</v>
      </c>
      <c r="HVB61" s="1">
        <v>1</v>
      </c>
      <c r="HVC61" s="1">
        <v>1</v>
      </c>
      <c r="HVD61" s="1">
        <v>1</v>
      </c>
      <c r="HVE61" s="1">
        <v>1</v>
      </c>
      <c r="HVF61" s="1">
        <v>1</v>
      </c>
      <c r="HVG61" s="1">
        <v>1</v>
      </c>
      <c r="HVH61" s="1">
        <v>1</v>
      </c>
      <c r="HVI61" s="1">
        <v>1</v>
      </c>
      <c r="HVJ61" s="1">
        <v>1</v>
      </c>
      <c r="HVK61" s="1">
        <v>1</v>
      </c>
      <c r="HVL61" s="1">
        <v>1</v>
      </c>
      <c r="HVM61" s="1">
        <v>1</v>
      </c>
      <c r="HVN61" s="1">
        <v>1</v>
      </c>
      <c r="HVO61" s="1">
        <v>1</v>
      </c>
      <c r="HVP61" s="1">
        <v>1</v>
      </c>
      <c r="HVQ61" s="1">
        <v>1</v>
      </c>
      <c r="HVR61" s="1">
        <v>1</v>
      </c>
      <c r="HVS61" s="1">
        <v>1</v>
      </c>
      <c r="HVT61" s="1">
        <v>1</v>
      </c>
      <c r="HVU61" s="1">
        <v>1</v>
      </c>
      <c r="HVV61" s="1">
        <v>1</v>
      </c>
      <c r="HVW61" s="1">
        <v>1</v>
      </c>
      <c r="HVX61" s="1">
        <v>1</v>
      </c>
      <c r="HVY61" s="1">
        <v>1</v>
      </c>
      <c r="HVZ61" s="1">
        <v>1</v>
      </c>
      <c r="HWA61" s="1">
        <v>1</v>
      </c>
      <c r="HWB61" s="1">
        <v>1</v>
      </c>
      <c r="HWC61" s="1">
        <v>1</v>
      </c>
      <c r="HWD61" s="1">
        <v>1</v>
      </c>
      <c r="HWE61" s="1">
        <v>1</v>
      </c>
      <c r="HWF61" s="1">
        <v>1</v>
      </c>
      <c r="HWG61" s="1">
        <v>1</v>
      </c>
      <c r="HWH61" s="1">
        <v>1</v>
      </c>
      <c r="HWI61" s="1">
        <v>1</v>
      </c>
      <c r="HWJ61" s="1">
        <v>1</v>
      </c>
      <c r="HWK61" s="1">
        <v>1</v>
      </c>
      <c r="HWL61" s="1">
        <v>1</v>
      </c>
      <c r="HWM61" s="1">
        <v>1</v>
      </c>
      <c r="HWN61" s="1">
        <v>1</v>
      </c>
      <c r="HWO61" s="1">
        <v>1</v>
      </c>
      <c r="HWP61" s="1">
        <v>1</v>
      </c>
      <c r="HWQ61" s="1">
        <v>1</v>
      </c>
      <c r="HWR61" s="1">
        <v>1</v>
      </c>
      <c r="HWS61" s="1">
        <v>1</v>
      </c>
      <c r="HWT61" s="1">
        <v>1</v>
      </c>
      <c r="HWU61" s="1">
        <v>1</v>
      </c>
      <c r="HWV61" s="1">
        <v>1</v>
      </c>
      <c r="HWW61" s="1">
        <v>1</v>
      </c>
      <c r="HWX61" s="1">
        <v>1</v>
      </c>
      <c r="HWY61" s="1">
        <v>1</v>
      </c>
      <c r="HWZ61" s="1">
        <v>1</v>
      </c>
      <c r="HXA61" s="1">
        <v>1</v>
      </c>
      <c r="HXB61" s="1">
        <v>1</v>
      </c>
      <c r="HXC61" s="1">
        <v>1</v>
      </c>
      <c r="HXD61" s="1">
        <v>1</v>
      </c>
      <c r="HXE61" s="1">
        <v>1</v>
      </c>
      <c r="HXF61" s="1">
        <v>1</v>
      </c>
      <c r="HXG61" s="1">
        <v>1</v>
      </c>
      <c r="HXH61" s="1">
        <v>1</v>
      </c>
      <c r="HXI61" s="1">
        <v>1</v>
      </c>
      <c r="HXJ61" s="1">
        <v>1</v>
      </c>
      <c r="HXK61" s="1">
        <v>1</v>
      </c>
      <c r="HXL61" s="1">
        <v>1</v>
      </c>
      <c r="HXM61" s="1">
        <v>1</v>
      </c>
      <c r="HXN61" s="1">
        <v>1</v>
      </c>
      <c r="HXO61" s="1">
        <v>1</v>
      </c>
      <c r="HXP61" s="1">
        <v>1</v>
      </c>
      <c r="HXQ61" s="1">
        <v>1</v>
      </c>
      <c r="HXR61" s="1">
        <v>1</v>
      </c>
      <c r="HXS61" s="1">
        <v>1</v>
      </c>
      <c r="HXT61" s="1">
        <v>1</v>
      </c>
      <c r="HXU61" s="1">
        <v>1</v>
      </c>
      <c r="HXV61" s="1">
        <v>1</v>
      </c>
      <c r="HXW61" s="1">
        <v>1</v>
      </c>
      <c r="HXX61" s="1">
        <v>1</v>
      </c>
      <c r="HXY61" s="1">
        <v>1</v>
      </c>
      <c r="HXZ61" s="1">
        <v>1</v>
      </c>
      <c r="HYA61" s="1">
        <v>1</v>
      </c>
      <c r="HYB61" s="1">
        <v>1</v>
      </c>
      <c r="HYC61" s="1">
        <v>1</v>
      </c>
      <c r="HYD61" s="1">
        <v>1</v>
      </c>
      <c r="HYE61" s="1">
        <v>1</v>
      </c>
      <c r="HYF61" s="1">
        <v>1</v>
      </c>
      <c r="HYG61" s="1">
        <v>1</v>
      </c>
      <c r="HYH61" s="1">
        <v>1</v>
      </c>
      <c r="HYI61" s="1">
        <v>1</v>
      </c>
      <c r="HYJ61" s="1">
        <v>1</v>
      </c>
      <c r="HYK61" s="1">
        <v>1</v>
      </c>
      <c r="HYL61" s="1">
        <v>1</v>
      </c>
      <c r="HYM61" s="1">
        <v>1</v>
      </c>
      <c r="HYN61" s="1">
        <v>1</v>
      </c>
      <c r="HYO61" s="1">
        <v>1</v>
      </c>
      <c r="HYP61" s="1">
        <v>1</v>
      </c>
      <c r="HYQ61" s="1">
        <v>1</v>
      </c>
      <c r="HYR61" s="1">
        <v>1</v>
      </c>
      <c r="HYS61" s="1">
        <v>1</v>
      </c>
      <c r="HYT61" s="1">
        <v>1</v>
      </c>
      <c r="HYU61" s="1">
        <v>1</v>
      </c>
      <c r="HYV61" s="1">
        <v>1</v>
      </c>
      <c r="HYW61" s="1">
        <v>1</v>
      </c>
      <c r="HYX61" s="1">
        <v>1</v>
      </c>
      <c r="HYY61" s="1">
        <v>1</v>
      </c>
      <c r="HYZ61" s="1">
        <v>1</v>
      </c>
      <c r="HZA61" s="1">
        <v>1</v>
      </c>
      <c r="HZB61" s="1">
        <v>1</v>
      </c>
      <c r="HZC61" s="1">
        <v>1</v>
      </c>
      <c r="HZD61" s="1">
        <v>1</v>
      </c>
      <c r="HZE61" s="1">
        <v>1</v>
      </c>
      <c r="HZF61" s="1">
        <v>1</v>
      </c>
      <c r="HZG61" s="1">
        <v>1</v>
      </c>
      <c r="HZH61" s="1">
        <v>1</v>
      </c>
      <c r="HZI61" s="1">
        <v>1</v>
      </c>
      <c r="HZJ61" s="1">
        <v>1</v>
      </c>
      <c r="HZK61" s="1">
        <v>1</v>
      </c>
      <c r="HZL61" s="1">
        <v>1</v>
      </c>
      <c r="HZM61" s="1">
        <v>1</v>
      </c>
      <c r="HZN61" s="1">
        <v>1</v>
      </c>
      <c r="HZO61" s="1">
        <v>1</v>
      </c>
      <c r="HZP61" s="1">
        <v>1</v>
      </c>
      <c r="HZQ61" s="1">
        <v>1</v>
      </c>
      <c r="HZR61" s="1">
        <v>1</v>
      </c>
      <c r="HZS61" s="1">
        <v>1</v>
      </c>
      <c r="HZT61" s="1">
        <v>1</v>
      </c>
      <c r="HZU61" s="1">
        <v>1</v>
      </c>
      <c r="HZV61" s="1">
        <v>1</v>
      </c>
      <c r="HZW61" s="1">
        <v>1</v>
      </c>
      <c r="HZX61" s="1">
        <v>1</v>
      </c>
      <c r="HZY61" s="1">
        <v>1</v>
      </c>
      <c r="HZZ61" s="1">
        <v>1</v>
      </c>
      <c r="IAA61" s="1">
        <v>1</v>
      </c>
      <c r="IAB61" s="1">
        <v>1</v>
      </c>
      <c r="IAC61" s="1">
        <v>1</v>
      </c>
      <c r="IAD61" s="1">
        <v>1</v>
      </c>
      <c r="IAE61" s="1">
        <v>1</v>
      </c>
      <c r="IAF61" s="1">
        <v>1</v>
      </c>
      <c r="IAG61" s="1">
        <v>1</v>
      </c>
      <c r="IAH61" s="1">
        <v>1</v>
      </c>
      <c r="IAI61" s="1">
        <v>1</v>
      </c>
      <c r="IAJ61" s="1">
        <v>1</v>
      </c>
      <c r="IAK61" s="1">
        <v>1</v>
      </c>
      <c r="IAL61" s="1">
        <v>1</v>
      </c>
      <c r="IAM61" s="1">
        <v>1</v>
      </c>
      <c r="IAN61" s="1">
        <v>1</v>
      </c>
      <c r="IAO61" s="1">
        <v>1</v>
      </c>
      <c r="IAP61" s="1">
        <v>1</v>
      </c>
      <c r="IAQ61" s="1">
        <v>1</v>
      </c>
      <c r="IAR61" s="1">
        <v>1</v>
      </c>
      <c r="IAS61" s="1">
        <v>1</v>
      </c>
      <c r="IAT61" s="1">
        <v>1</v>
      </c>
      <c r="IAU61" s="1">
        <v>1</v>
      </c>
      <c r="IAV61" s="1">
        <v>1</v>
      </c>
      <c r="IAW61" s="1">
        <v>1</v>
      </c>
      <c r="IAX61" s="1">
        <v>1</v>
      </c>
      <c r="IAY61" s="1">
        <v>1</v>
      </c>
      <c r="IAZ61" s="1">
        <v>1</v>
      </c>
      <c r="IBA61" s="1">
        <v>1</v>
      </c>
      <c r="IBB61" s="1">
        <v>1</v>
      </c>
      <c r="IBC61" s="1">
        <v>1</v>
      </c>
      <c r="IBD61" s="1">
        <v>1</v>
      </c>
      <c r="IBE61" s="1">
        <v>1</v>
      </c>
      <c r="IBF61" s="1">
        <v>1</v>
      </c>
      <c r="IBG61" s="1">
        <v>1</v>
      </c>
      <c r="IBH61" s="1">
        <v>1</v>
      </c>
      <c r="IBI61" s="1">
        <v>1</v>
      </c>
      <c r="IBJ61" s="1">
        <v>1</v>
      </c>
      <c r="IBK61" s="1">
        <v>1</v>
      </c>
      <c r="IBL61" s="1">
        <v>1</v>
      </c>
      <c r="IBM61" s="1">
        <v>1</v>
      </c>
      <c r="IBN61" s="1">
        <v>1</v>
      </c>
      <c r="IBO61" s="1">
        <v>1</v>
      </c>
      <c r="IBP61" s="1">
        <v>1</v>
      </c>
      <c r="IBQ61" s="1">
        <v>1</v>
      </c>
      <c r="IBR61" s="1">
        <v>1</v>
      </c>
      <c r="IBS61" s="1">
        <v>1</v>
      </c>
      <c r="IBT61" s="1">
        <v>1</v>
      </c>
      <c r="IBU61" s="1">
        <v>1</v>
      </c>
      <c r="IBV61" s="1">
        <v>1</v>
      </c>
      <c r="IBW61" s="1">
        <v>1</v>
      </c>
      <c r="IBX61" s="1">
        <v>1</v>
      </c>
      <c r="IBY61" s="1">
        <v>1</v>
      </c>
      <c r="IBZ61" s="1">
        <v>1</v>
      </c>
      <c r="ICA61" s="1">
        <v>1</v>
      </c>
      <c r="ICB61" s="1">
        <v>1</v>
      </c>
      <c r="ICC61" s="1">
        <v>1</v>
      </c>
      <c r="ICD61" s="1">
        <v>1</v>
      </c>
      <c r="ICE61" s="1">
        <v>1</v>
      </c>
      <c r="ICF61" s="1">
        <v>1</v>
      </c>
      <c r="ICG61" s="1">
        <v>1</v>
      </c>
      <c r="ICH61" s="1">
        <v>1</v>
      </c>
      <c r="ICI61" s="1">
        <v>1</v>
      </c>
      <c r="ICJ61" s="1">
        <v>1</v>
      </c>
      <c r="ICK61" s="1">
        <v>1</v>
      </c>
      <c r="ICL61" s="1">
        <v>1</v>
      </c>
      <c r="ICM61" s="1">
        <v>1</v>
      </c>
      <c r="ICN61" s="1">
        <v>1</v>
      </c>
      <c r="ICO61" s="1">
        <v>1</v>
      </c>
      <c r="ICP61" s="1">
        <v>1</v>
      </c>
      <c r="ICQ61" s="1">
        <v>1</v>
      </c>
      <c r="ICR61" s="1">
        <v>1</v>
      </c>
      <c r="ICS61" s="1">
        <v>1</v>
      </c>
      <c r="ICT61" s="1">
        <v>1</v>
      </c>
      <c r="ICU61" s="1">
        <v>1</v>
      </c>
      <c r="ICV61" s="1">
        <v>1</v>
      </c>
      <c r="ICW61" s="1">
        <v>1</v>
      </c>
      <c r="ICX61" s="1">
        <v>1</v>
      </c>
      <c r="ICY61" s="1">
        <v>1</v>
      </c>
      <c r="ICZ61" s="1">
        <v>1</v>
      </c>
      <c r="IDA61" s="1">
        <v>1</v>
      </c>
      <c r="IDB61" s="1">
        <v>1</v>
      </c>
      <c r="IDC61" s="1">
        <v>1</v>
      </c>
      <c r="IDD61" s="1">
        <v>1</v>
      </c>
      <c r="IDE61" s="1">
        <v>1</v>
      </c>
      <c r="IDF61" s="1">
        <v>1</v>
      </c>
      <c r="IDG61" s="1">
        <v>1</v>
      </c>
      <c r="IDH61" s="1">
        <v>1</v>
      </c>
      <c r="IDI61" s="1">
        <v>1</v>
      </c>
      <c r="IDJ61" s="1">
        <v>1</v>
      </c>
      <c r="IDK61" s="1">
        <v>1</v>
      </c>
      <c r="IDL61" s="1">
        <v>1</v>
      </c>
      <c r="IDM61" s="1">
        <v>1</v>
      </c>
      <c r="IDN61" s="1">
        <v>1</v>
      </c>
      <c r="IDO61" s="1">
        <v>1</v>
      </c>
      <c r="IDP61" s="1">
        <v>1</v>
      </c>
      <c r="IDQ61" s="1">
        <v>1</v>
      </c>
      <c r="IDR61" s="1">
        <v>1</v>
      </c>
      <c r="IDS61" s="1">
        <v>1</v>
      </c>
      <c r="IDT61" s="1">
        <v>1</v>
      </c>
      <c r="IDU61" s="1">
        <v>1</v>
      </c>
      <c r="IDV61" s="1">
        <v>1</v>
      </c>
      <c r="IDW61" s="1">
        <v>1</v>
      </c>
      <c r="IDX61" s="1">
        <v>1</v>
      </c>
      <c r="IDY61" s="1">
        <v>1</v>
      </c>
      <c r="IDZ61" s="1">
        <v>1</v>
      </c>
      <c r="IEA61" s="1">
        <v>1</v>
      </c>
      <c r="IEB61" s="1">
        <v>1</v>
      </c>
      <c r="IEC61" s="1">
        <v>1</v>
      </c>
      <c r="IED61" s="1">
        <v>1</v>
      </c>
      <c r="IEE61" s="1">
        <v>1</v>
      </c>
      <c r="IEF61" s="1">
        <v>1</v>
      </c>
      <c r="IEG61" s="1">
        <v>1</v>
      </c>
      <c r="IEH61" s="1">
        <v>1</v>
      </c>
      <c r="IEI61" s="1">
        <v>1</v>
      </c>
      <c r="IEJ61" s="1">
        <v>1</v>
      </c>
      <c r="IEK61" s="1">
        <v>1</v>
      </c>
      <c r="IEL61" s="1">
        <v>1</v>
      </c>
      <c r="IEM61" s="1">
        <v>1</v>
      </c>
      <c r="IEN61" s="1">
        <v>1</v>
      </c>
      <c r="IEO61" s="1">
        <v>1</v>
      </c>
      <c r="IEP61" s="1">
        <v>1</v>
      </c>
      <c r="IEQ61" s="1">
        <v>1</v>
      </c>
      <c r="IER61" s="1">
        <v>1</v>
      </c>
      <c r="IES61" s="1">
        <v>1</v>
      </c>
      <c r="IET61" s="1">
        <v>1</v>
      </c>
      <c r="IEU61" s="1">
        <v>1</v>
      </c>
      <c r="IEV61" s="1">
        <v>1</v>
      </c>
      <c r="IEW61" s="1">
        <v>1</v>
      </c>
      <c r="IEX61" s="1">
        <v>1</v>
      </c>
      <c r="IEY61" s="1">
        <v>1</v>
      </c>
      <c r="IEZ61" s="1">
        <v>1</v>
      </c>
      <c r="IFA61" s="1">
        <v>1</v>
      </c>
      <c r="IFB61" s="1">
        <v>1</v>
      </c>
      <c r="IFC61" s="1">
        <v>1</v>
      </c>
      <c r="IFD61" s="1">
        <v>1</v>
      </c>
      <c r="IFE61" s="1">
        <v>1</v>
      </c>
      <c r="IFF61" s="1">
        <v>1</v>
      </c>
      <c r="IFG61" s="1">
        <v>1</v>
      </c>
      <c r="IFH61" s="1">
        <v>1</v>
      </c>
      <c r="IFI61" s="1">
        <v>1</v>
      </c>
      <c r="IFJ61" s="1">
        <v>1</v>
      </c>
      <c r="IFK61" s="1">
        <v>1</v>
      </c>
      <c r="IFL61" s="1">
        <v>1</v>
      </c>
      <c r="IFM61" s="1">
        <v>1</v>
      </c>
      <c r="IFN61" s="1">
        <v>1</v>
      </c>
      <c r="IFO61" s="1">
        <v>1</v>
      </c>
      <c r="IFP61" s="1">
        <v>1</v>
      </c>
      <c r="IFQ61" s="1">
        <v>1</v>
      </c>
      <c r="IFR61" s="1">
        <v>1</v>
      </c>
      <c r="IFS61" s="1">
        <v>1</v>
      </c>
      <c r="IFT61" s="1">
        <v>1</v>
      </c>
      <c r="IFU61" s="1">
        <v>1</v>
      </c>
      <c r="IFV61" s="1">
        <v>1</v>
      </c>
      <c r="IFW61" s="1">
        <v>1</v>
      </c>
      <c r="IFX61" s="1">
        <v>1</v>
      </c>
      <c r="IFY61" s="1">
        <v>1</v>
      </c>
      <c r="IFZ61" s="1">
        <v>1</v>
      </c>
      <c r="IGA61" s="1">
        <v>1</v>
      </c>
      <c r="IGB61" s="1">
        <v>1</v>
      </c>
      <c r="IGC61" s="1">
        <v>1</v>
      </c>
      <c r="IGD61" s="1">
        <v>1</v>
      </c>
      <c r="IGE61" s="1">
        <v>1</v>
      </c>
      <c r="IGF61" s="1">
        <v>1</v>
      </c>
      <c r="IGG61" s="1">
        <v>1</v>
      </c>
      <c r="IGH61" s="1">
        <v>1</v>
      </c>
      <c r="IGI61" s="1">
        <v>1</v>
      </c>
      <c r="IGJ61" s="1">
        <v>1</v>
      </c>
      <c r="IGK61" s="1">
        <v>1</v>
      </c>
      <c r="IGL61" s="1">
        <v>1</v>
      </c>
      <c r="IGM61" s="1">
        <v>1</v>
      </c>
      <c r="IGN61" s="1">
        <v>1</v>
      </c>
      <c r="IGO61" s="1">
        <v>1</v>
      </c>
      <c r="IGP61" s="1">
        <v>1</v>
      </c>
      <c r="IGQ61" s="1">
        <v>1</v>
      </c>
      <c r="IGR61" s="1">
        <v>1</v>
      </c>
      <c r="IGS61" s="1">
        <v>1</v>
      </c>
      <c r="IGT61" s="1">
        <v>1</v>
      </c>
      <c r="IGU61" s="1">
        <v>1</v>
      </c>
      <c r="IGV61" s="1">
        <v>1</v>
      </c>
      <c r="IGW61" s="1">
        <v>1</v>
      </c>
      <c r="IGX61" s="1">
        <v>1</v>
      </c>
      <c r="IGY61" s="1">
        <v>1</v>
      </c>
      <c r="IGZ61" s="1">
        <v>1</v>
      </c>
      <c r="IHA61" s="1">
        <v>1</v>
      </c>
      <c r="IHB61" s="1">
        <v>1</v>
      </c>
      <c r="IHC61" s="1">
        <v>1</v>
      </c>
      <c r="IHD61" s="1">
        <v>1</v>
      </c>
      <c r="IHE61" s="1">
        <v>1</v>
      </c>
      <c r="IHF61" s="1">
        <v>1</v>
      </c>
      <c r="IHG61" s="1">
        <v>1</v>
      </c>
      <c r="IHH61" s="1">
        <v>1</v>
      </c>
      <c r="IHI61" s="1">
        <v>1</v>
      </c>
      <c r="IHJ61" s="1">
        <v>1</v>
      </c>
      <c r="IHK61" s="1">
        <v>1</v>
      </c>
      <c r="IHL61" s="1">
        <v>1</v>
      </c>
      <c r="IHM61" s="1">
        <v>1</v>
      </c>
      <c r="IHN61" s="1">
        <v>1</v>
      </c>
      <c r="IHO61" s="1">
        <v>1</v>
      </c>
      <c r="IHP61" s="1">
        <v>1</v>
      </c>
      <c r="IHQ61" s="1">
        <v>1</v>
      </c>
      <c r="IHR61" s="1">
        <v>1</v>
      </c>
      <c r="IHS61" s="1">
        <v>1</v>
      </c>
      <c r="IHT61" s="1">
        <v>1</v>
      </c>
      <c r="IHU61" s="1">
        <v>1</v>
      </c>
      <c r="IHV61" s="1">
        <v>1</v>
      </c>
      <c r="IHW61" s="1">
        <v>1</v>
      </c>
      <c r="IHX61" s="1">
        <v>1</v>
      </c>
      <c r="IHY61" s="1">
        <v>1</v>
      </c>
      <c r="IHZ61" s="1">
        <v>1</v>
      </c>
      <c r="IIA61" s="1">
        <v>1</v>
      </c>
      <c r="IIB61" s="1">
        <v>1</v>
      </c>
      <c r="IIC61" s="1">
        <v>1</v>
      </c>
      <c r="IID61" s="1">
        <v>1</v>
      </c>
      <c r="IIE61" s="1">
        <v>1</v>
      </c>
      <c r="IIF61" s="1">
        <v>1</v>
      </c>
      <c r="IIG61" s="1">
        <v>1</v>
      </c>
      <c r="IIH61" s="1">
        <v>1</v>
      </c>
      <c r="III61" s="1">
        <v>1</v>
      </c>
      <c r="IIJ61" s="1">
        <v>1</v>
      </c>
      <c r="IIK61" s="1">
        <v>1</v>
      </c>
      <c r="IIL61" s="1">
        <v>1</v>
      </c>
      <c r="IIM61" s="1">
        <v>1</v>
      </c>
      <c r="IIN61" s="1">
        <v>1</v>
      </c>
      <c r="IIO61" s="1">
        <v>1</v>
      </c>
      <c r="IIP61" s="1">
        <v>1</v>
      </c>
      <c r="IIQ61" s="1">
        <v>1</v>
      </c>
      <c r="IIR61" s="1">
        <v>1</v>
      </c>
      <c r="IIS61" s="1">
        <v>1</v>
      </c>
      <c r="IIT61" s="1">
        <v>1</v>
      </c>
      <c r="IIU61" s="1">
        <v>1</v>
      </c>
      <c r="IIV61" s="1">
        <v>1</v>
      </c>
      <c r="IIW61" s="1">
        <v>1</v>
      </c>
      <c r="IIX61" s="1">
        <v>1</v>
      </c>
      <c r="IIY61" s="1">
        <v>1</v>
      </c>
      <c r="IIZ61" s="1">
        <v>1</v>
      </c>
      <c r="IJA61" s="1">
        <v>1</v>
      </c>
      <c r="IJB61" s="1">
        <v>1</v>
      </c>
      <c r="IJC61" s="1">
        <v>1</v>
      </c>
      <c r="IJD61" s="1">
        <v>1</v>
      </c>
      <c r="IJE61" s="1">
        <v>1</v>
      </c>
      <c r="IJF61" s="1">
        <v>1</v>
      </c>
      <c r="IJG61" s="1">
        <v>1</v>
      </c>
      <c r="IJH61" s="1">
        <v>1</v>
      </c>
      <c r="IJI61" s="1">
        <v>1</v>
      </c>
      <c r="IJJ61" s="1">
        <v>1</v>
      </c>
      <c r="IJK61" s="1">
        <v>1</v>
      </c>
      <c r="IJL61" s="1">
        <v>1</v>
      </c>
      <c r="IJM61" s="1">
        <v>1</v>
      </c>
      <c r="IJN61" s="1">
        <v>1</v>
      </c>
      <c r="IJO61" s="1">
        <v>1</v>
      </c>
      <c r="IJP61" s="1">
        <v>1</v>
      </c>
      <c r="IJQ61" s="1">
        <v>1</v>
      </c>
      <c r="IJR61" s="1">
        <v>1</v>
      </c>
      <c r="IJS61" s="1">
        <v>1</v>
      </c>
      <c r="IJT61" s="1">
        <v>1</v>
      </c>
      <c r="IJU61" s="1">
        <v>1</v>
      </c>
      <c r="IJV61" s="1">
        <v>1</v>
      </c>
      <c r="IJW61" s="1">
        <v>1</v>
      </c>
      <c r="IJX61" s="1">
        <v>1</v>
      </c>
      <c r="IJY61" s="1">
        <v>1</v>
      </c>
      <c r="IJZ61" s="1">
        <v>1</v>
      </c>
      <c r="IKA61" s="1">
        <v>1</v>
      </c>
      <c r="IKB61" s="1">
        <v>1</v>
      </c>
      <c r="IKC61" s="1">
        <v>1</v>
      </c>
      <c r="IKD61" s="1">
        <v>1</v>
      </c>
      <c r="IKE61" s="1">
        <v>1</v>
      </c>
      <c r="IKF61" s="1">
        <v>1</v>
      </c>
      <c r="IKG61" s="1">
        <v>1</v>
      </c>
      <c r="IKH61" s="1">
        <v>1</v>
      </c>
      <c r="IKI61" s="1">
        <v>1</v>
      </c>
      <c r="IKJ61" s="1">
        <v>1</v>
      </c>
      <c r="IKK61" s="1">
        <v>1</v>
      </c>
      <c r="IKL61" s="1">
        <v>1</v>
      </c>
      <c r="IKM61" s="1">
        <v>1</v>
      </c>
      <c r="IKN61" s="1">
        <v>1</v>
      </c>
      <c r="IKO61" s="1">
        <v>1</v>
      </c>
      <c r="IKP61" s="1">
        <v>1</v>
      </c>
      <c r="IKQ61" s="1">
        <v>1</v>
      </c>
      <c r="IKR61" s="1">
        <v>1</v>
      </c>
      <c r="IKS61" s="1">
        <v>1</v>
      </c>
      <c r="IKT61" s="1">
        <v>1</v>
      </c>
      <c r="IKU61" s="1">
        <v>1</v>
      </c>
      <c r="IKV61" s="1">
        <v>1</v>
      </c>
      <c r="IKW61" s="1">
        <v>1</v>
      </c>
      <c r="IKX61" s="1">
        <v>1</v>
      </c>
      <c r="IKY61" s="1">
        <v>1</v>
      </c>
      <c r="IKZ61" s="1">
        <v>1</v>
      </c>
      <c r="ILA61" s="1">
        <v>1</v>
      </c>
      <c r="ILB61" s="1">
        <v>1</v>
      </c>
      <c r="ILC61" s="1">
        <v>1</v>
      </c>
      <c r="ILD61" s="1">
        <v>1</v>
      </c>
      <c r="ILE61" s="1">
        <v>1</v>
      </c>
      <c r="ILF61" s="1">
        <v>1</v>
      </c>
      <c r="ILG61" s="1">
        <v>1</v>
      </c>
      <c r="ILH61" s="1">
        <v>1</v>
      </c>
      <c r="ILI61" s="1">
        <v>1</v>
      </c>
      <c r="ILJ61" s="1">
        <v>1</v>
      </c>
      <c r="ILK61" s="1">
        <v>1</v>
      </c>
      <c r="ILL61" s="1">
        <v>1</v>
      </c>
      <c r="ILM61" s="1">
        <v>1</v>
      </c>
      <c r="ILN61" s="1">
        <v>1</v>
      </c>
      <c r="ILO61" s="1">
        <v>1</v>
      </c>
      <c r="ILP61" s="1">
        <v>1</v>
      </c>
      <c r="ILQ61" s="1">
        <v>1</v>
      </c>
      <c r="ILR61" s="1">
        <v>1</v>
      </c>
      <c r="ILS61" s="1">
        <v>1</v>
      </c>
      <c r="ILT61" s="1">
        <v>1</v>
      </c>
      <c r="ILU61" s="1">
        <v>1</v>
      </c>
      <c r="ILV61" s="1">
        <v>1</v>
      </c>
      <c r="ILW61" s="1">
        <v>1</v>
      </c>
      <c r="ILX61" s="1">
        <v>1</v>
      </c>
      <c r="ILY61" s="1">
        <v>1</v>
      </c>
      <c r="ILZ61" s="1">
        <v>1</v>
      </c>
      <c r="IMA61" s="1">
        <v>1</v>
      </c>
      <c r="IMB61" s="1">
        <v>1</v>
      </c>
      <c r="IMC61" s="1">
        <v>1</v>
      </c>
      <c r="IMD61" s="1">
        <v>1</v>
      </c>
      <c r="IME61" s="1">
        <v>1</v>
      </c>
      <c r="IMF61" s="1">
        <v>1</v>
      </c>
      <c r="IMG61" s="1">
        <v>1</v>
      </c>
      <c r="IMH61" s="1">
        <v>1</v>
      </c>
      <c r="IMI61" s="1">
        <v>1</v>
      </c>
      <c r="IMJ61" s="1">
        <v>1</v>
      </c>
      <c r="IMK61" s="1">
        <v>1</v>
      </c>
      <c r="IML61" s="1">
        <v>1</v>
      </c>
      <c r="IMM61" s="1">
        <v>1</v>
      </c>
      <c r="IMN61" s="1">
        <v>1</v>
      </c>
      <c r="IMO61" s="1">
        <v>1</v>
      </c>
      <c r="IMP61" s="1">
        <v>1</v>
      </c>
      <c r="IMQ61" s="1">
        <v>1</v>
      </c>
      <c r="IMR61" s="1">
        <v>1</v>
      </c>
      <c r="IMS61" s="1">
        <v>1</v>
      </c>
      <c r="IMT61" s="1">
        <v>1</v>
      </c>
      <c r="IMU61" s="1">
        <v>1</v>
      </c>
      <c r="IMV61" s="1">
        <v>1</v>
      </c>
      <c r="IMW61" s="1">
        <v>1</v>
      </c>
      <c r="IMX61" s="1">
        <v>1</v>
      </c>
      <c r="IMY61" s="1">
        <v>1</v>
      </c>
      <c r="IMZ61" s="1">
        <v>1</v>
      </c>
      <c r="INA61" s="1">
        <v>1</v>
      </c>
      <c r="INB61" s="1">
        <v>1</v>
      </c>
      <c r="INC61" s="1">
        <v>1</v>
      </c>
      <c r="IND61" s="1">
        <v>1</v>
      </c>
      <c r="INE61" s="1">
        <v>1</v>
      </c>
      <c r="INF61" s="1">
        <v>1</v>
      </c>
      <c r="ING61" s="1">
        <v>1</v>
      </c>
      <c r="INH61" s="1">
        <v>1</v>
      </c>
      <c r="INI61" s="1">
        <v>1</v>
      </c>
      <c r="INJ61" s="1">
        <v>1</v>
      </c>
      <c r="INK61" s="1">
        <v>1</v>
      </c>
      <c r="INL61" s="1">
        <v>1</v>
      </c>
      <c r="INM61" s="1">
        <v>1</v>
      </c>
      <c r="INN61" s="1">
        <v>1</v>
      </c>
      <c r="INO61" s="1">
        <v>1</v>
      </c>
      <c r="INP61" s="1">
        <v>1</v>
      </c>
      <c r="INQ61" s="1">
        <v>1</v>
      </c>
      <c r="INR61" s="1">
        <v>1</v>
      </c>
      <c r="INS61" s="1">
        <v>1</v>
      </c>
      <c r="INT61" s="1">
        <v>1</v>
      </c>
      <c r="INU61" s="1">
        <v>1</v>
      </c>
      <c r="INV61" s="1">
        <v>1</v>
      </c>
      <c r="INW61" s="1">
        <v>1</v>
      </c>
      <c r="INX61" s="1">
        <v>1</v>
      </c>
      <c r="INY61" s="1">
        <v>1</v>
      </c>
      <c r="INZ61" s="1">
        <v>1</v>
      </c>
      <c r="IOA61" s="1">
        <v>1</v>
      </c>
      <c r="IOB61" s="1">
        <v>1</v>
      </c>
      <c r="IOC61" s="1">
        <v>1</v>
      </c>
      <c r="IOD61" s="1">
        <v>1</v>
      </c>
      <c r="IOE61" s="1">
        <v>1</v>
      </c>
      <c r="IOF61" s="1">
        <v>1</v>
      </c>
      <c r="IOG61" s="1">
        <v>1</v>
      </c>
      <c r="IOH61" s="1">
        <v>1</v>
      </c>
      <c r="IOI61" s="1">
        <v>1</v>
      </c>
      <c r="IOJ61" s="1">
        <v>1</v>
      </c>
      <c r="IOK61" s="1">
        <v>1</v>
      </c>
      <c r="IOL61" s="1">
        <v>1</v>
      </c>
      <c r="IOM61" s="1">
        <v>1</v>
      </c>
      <c r="ION61" s="1">
        <v>1</v>
      </c>
      <c r="IOO61" s="1">
        <v>1</v>
      </c>
      <c r="IOP61" s="1">
        <v>1</v>
      </c>
      <c r="IOQ61" s="1">
        <v>1</v>
      </c>
      <c r="IOR61" s="1">
        <v>1</v>
      </c>
      <c r="IOS61" s="1">
        <v>1</v>
      </c>
      <c r="IOT61" s="1">
        <v>1</v>
      </c>
      <c r="IOU61" s="1">
        <v>1</v>
      </c>
      <c r="IOV61" s="1">
        <v>1</v>
      </c>
      <c r="IOW61" s="1">
        <v>1</v>
      </c>
      <c r="IOX61" s="1">
        <v>1</v>
      </c>
      <c r="IOY61" s="1">
        <v>1</v>
      </c>
      <c r="IOZ61" s="1">
        <v>1</v>
      </c>
      <c r="IPA61" s="1">
        <v>1</v>
      </c>
      <c r="IPB61" s="1">
        <v>1</v>
      </c>
      <c r="IPC61" s="1">
        <v>1</v>
      </c>
      <c r="IPD61" s="1">
        <v>1</v>
      </c>
      <c r="IPE61" s="1">
        <v>1</v>
      </c>
      <c r="IPF61" s="1">
        <v>1</v>
      </c>
      <c r="IPG61" s="1">
        <v>1</v>
      </c>
      <c r="IPH61" s="1">
        <v>1</v>
      </c>
      <c r="IPI61" s="1">
        <v>1</v>
      </c>
      <c r="IPJ61" s="1">
        <v>1</v>
      </c>
      <c r="IPK61" s="1">
        <v>1</v>
      </c>
      <c r="IPL61" s="1">
        <v>1</v>
      </c>
      <c r="IPM61" s="1">
        <v>1</v>
      </c>
      <c r="IPN61" s="1">
        <v>1</v>
      </c>
      <c r="IPO61" s="1">
        <v>1</v>
      </c>
      <c r="IPP61" s="1">
        <v>1</v>
      </c>
      <c r="IPQ61" s="1">
        <v>1</v>
      </c>
      <c r="IPR61" s="1">
        <v>1</v>
      </c>
      <c r="IPS61" s="1">
        <v>1</v>
      </c>
      <c r="IPT61" s="1">
        <v>1</v>
      </c>
      <c r="IPU61" s="1">
        <v>1</v>
      </c>
      <c r="IPV61" s="1">
        <v>1</v>
      </c>
      <c r="IPW61" s="1">
        <v>1</v>
      </c>
      <c r="IPX61" s="1">
        <v>1</v>
      </c>
      <c r="IPY61" s="1">
        <v>1</v>
      </c>
      <c r="IPZ61" s="1">
        <v>1</v>
      </c>
      <c r="IQA61" s="1">
        <v>1</v>
      </c>
      <c r="IQB61" s="1">
        <v>1</v>
      </c>
      <c r="IQC61" s="1">
        <v>1</v>
      </c>
      <c r="IQD61" s="1">
        <v>1</v>
      </c>
      <c r="IQE61" s="1">
        <v>1</v>
      </c>
      <c r="IQF61" s="1">
        <v>1</v>
      </c>
      <c r="IQG61" s="1">
        <v>1</v>
      </c>
      <c r="IQH61" s="1">
        <v>1</v>
      </c>
      <c r="IQI61" s="1">
        <v>1</v>
      </c>
      <c r="IQJ61" s="1">
        <v>1</v>
      </c>
      <c r="IQK61" s="1">
        <v>1</v>
      </c>
      <c r="IQL61" s="1">
        <v>1</v>
      </c>
      <c r="IQM61" s="1">
        <v>1</v>
      </c>
      <c r="IQN61" s="1">
        <v>1</v>
      </c>
      <c r="IQO61" s="1">
        <v>1</v>
      </c>
      <c r="IQP61" s="1">
        <v>1</v>
      </c>
      <c r="IQQ61" s="1">
        <v>1</v>
      </c>
      <c r="IQR61" s="1">
        <v>1</v>
      </c>
      <c r="IQS61" s="1">
        <v>1</v>
      </c>
      <c r="IQT61" s="1">
        <v>1</v>
      </c>
      <c r="IQU61" s="1">
        <v>1</v>
      </c>
      <c r="IQV61" s="1">
        <v>1</v>
      </c>
      <c r="IQW61" s="1">
        <v>1</v>
      </c>
      <c r="IQX61" s="1">
        <v>1</v>
      </c>
      <c r="IQY61" s="1">
        <v>1</v>
      </c>
      <c r="IQZ61" s="1">
        <v>1</v>
      </c>
      <c r="IRA61" s="1">
        <v>1</v>
      </c>
      <c r="IRB61" s="1">
        <v>1</v>
      </c>
      <c r="IRC61" s="1">
        <v>1</v>
      </c>
      <c r="IRD61" s="1">
        <v>1</v>
      </c>
      <c r="IRE61" s="1">
        <v>1</v>
      </c>
      <c r="IRF61" s="1">
        <v>1</v>
      </c>
      <c r="IRG61" s="1">
        <v>1</v>
      </c>
      <c r="IRH61" s="1">
        <v>1</v>
      </c>
      <c r="IRI61" s="1">
        <v>1</v>
      </c>
      <c r="IRJ61" s="1">
        <v>1</v>
      </c>
      <c r="IRK61" s="1">
        <v>1</v>
      </c>
      <c r="IRL61" s="1">
        <v>1</v>
      </c>
      <c r="IRM61" s="1">
        <v>1</v>
      </c>
      <c r="IRN61" s="1">
        <v>1</v>
      </c>
      <c r="IRO61" s="1">
        <v>1</v>
      </c>
      <c r="IRP61" s="1">
        <v>1</v>
      </c>
      <c r="IRQ61" s="1">
        <v>1</v>
      </c>
      <c r="IRR61" s="1">
        <v>1</v>
      </c>
      <c r="IRS61" s="1">
        <v>1</v>
      </c>
      <c r="IRT61" s="1">
        <v>1</v>
      </c>
      <c r="IRU61" s="1">
        <v>1</v>
      </c>
      <c r="IRV61" s="1">
        <v>1</v>
      </c>
      <c r="IRW61" s="1">
        <v>1</v>
      </c>
      <c r="IRX61" s="1">
        <v>1</v>
      </c>
      <c r="IRY61" s="1">
        <v>1</v>
      </c>
      <c r="IRZ61" s="1">
        <v>1</v>
      </c>
      <c r="ISA61" s="1">
        <v>1</v>
      </c>
      <c r="ISB61" s="1">
        <v>1</v>
      </c>
      <c r="ISC61" s="1">
        <v>1</v>
      </c>
      <c r="ISD61" s="1">
        <v>1</v>
      </c>
      <c r="ISE61" s="1">
        <v>1</v>
      </c>
      <c r="ISF61" s="1">
        <v>1</v>
      </c>
      <c r="ISG61" s="1">
        <v>1</v>
      </c>
      <c r="ISH61" s="1">
        <v>1</v>
      </c>
      <c r="ISI61" s="1">
        <v>1</v>
      </c>
      <c r="ISJ61" s="1">
        <v>1</v>
      </c>
      <c r="ISK61" s="1">
        <v>1</v>
      </c>
      <c r="ISL61" s="1">
        <v>1</v>
      </c>
      <c r="ISM61" s="1">
        <v>1</v>
      </c>
      <c r="ISN61" s="1">
        <v>1</v>
      </c>
      <c r="ISO61" s="1">
        <v>1</v>
      </c>
      <c r="ISP61" s="1">
        <v>1</v>
      </c>
      <c r="ISQ61" s="1">
        <v>1</v>
      </c>
      <c r="ISR61" s="1">
        <v>1</v>
      </c>
      <c r="ISS61" s="1">
        <v>1</v>
      </c>
      <c r="IST61" s="1">
        <v>1</v>
      </c>
      <c r="ISU61" s="1">
        <v>1</v>
      </c>
      <c r="ISV61" s="1">
        <v>1</v>
      </c>
      <c r="ISW61" s="1">
        <v>1</v>
      </c>
      <c r="ISX61" s="1">
        <v>1</v>
      </c>
      <c r="ISY61" s="1">
        <v>1</v>
      </c>
      <c r="ISZ61" s="1">
        <v>1</v>
      </c>
      <c r="ITA61" s="1">
        <v>1</v>
      </c>
      <c r="ITB61" s="1">
        <v>1</v>
      </c>
      <c r="ITC61" s="1">
        <v>1</v>
      </c>
      <c r="ITD61" s="1">
        <v>1</v>
      </c>
      <c r="ITE61" s="1">
        <v>1</v>
      </c>
      <c r="ITF61" s="1">
        <v>1</v>
      </c>
      <c r="ITG61" s="1">
        <v>1</v>
      </c>
      <c r="ITH61" s="1">
        <v>1</v>
      </c>
      <c r="ITI61" s="1">
        <v>1</v>
      </c>
      <c r="ITJ61" s="1">
        <v>1</v>
      </c>
      <c r="ITK61" s="1">
        <v>1</v>
      </c>
      <c r="ITL61" s="1">
        <v>1</v>
      </c>
      <c r="ITM61" s="1">
        <v>1</v>
      </c>
      <c r="ITN61" s="1">
        <v>1</v>
      </c>
      <c r="ITO61" s="1">
        <v>1</v>
      </c>
      <c r="ITP61" s="1">
        <v>1</v>
      </c>
      <c r="ITQ61" s="1">
        <v>1</v>
      </c>
      <c r="ITR61" s="1">
        <v>1</v>
      </c>
      <c r="ITS61" s="1">
        <v>1</v>
      </c>
      <c r="ITT61" s="1">
        <v>1</v>
      </c>
      <c r="ITU61" s="1">
        <v>1</v>
      </c>
      <c r="ITV61" s="1">
        <v>1</v>
      </c>
      <c r="ITW61" s="1">
        <v>1</v>
      </c>
      <c r="ITX61" s="1">
        <v>1</v>
      </c>
      <c r="ITY61" s="1">
        <v>1</v>
      </c>
      <c r="ITZ61" s="1">
        <v>1</v>
      </c>
      <c r="IUA61" s="1">
        <v>1</v>
      </c>
      <c r="IUB61" s="1">
        <v>1</v>
      </c>
      <c r="IUC61" s="1">
        <v>1</v>
      </c>
      <c r="IUD61" s="1">
        <v>1</v>
      </c>
      <c r="IUE61" s="1">
        <v>1</v>
      </c>
      <c r="IUF61" s="1">
        <v>1</v>
      </c>
      <c r="IUG61" s="1">
        <v>1</v>
      </c>
      <c r="IUH61" s="1">
        <v>1</v>
      </c>
      <c r="IUI61" s="1">
        <v>1</v>
      </c>
      <c r="IUJ61" s="1">
        <v>1</v>
      </c>
      <c r="IUK61" s="1">
        <v>1</v>
      </c>
      <c r="IUL61" s="1">
        <v>1</v>
      </c>
      <c r="IUM61" s="1">
        <v>1</v>
      </c>
      <c r="IUN61" s="1">
        <v>1</v>
      </c>
      <c r="IUO61" s="1">
        <v>1</v>
      </c>
      <c r="IUP61" s="1">
        <v>1</v>
      </c>
      <c r="IUQ61" s="1">
        <v>1</v>
      </c>
      <c r="IUR61" s="1">
        <v>1</v>
      </c>
      <c r="IUS61" s="1">
        <v>1</v>
      </c>
      <c r="IUT61" s="1">
        <v>1</v>
      </c>
      <c r="IUU61" s="1">
        <v>1</v>
      </c>
      <c r="IUV61" s="1">
        <v>1</v>
      </c>
      <c r="IUW61" s="1">
        <v>1</v>
      </c>
      <c r="IUX61" s="1">
        <v>1</v>
      </c>
      <c r="IUY61" s="1">
        <v>1</v>
      </c>
      <c r="IUZ61" s="1">
        <v>1</v>
      </c>
      <c r="IVA61" s="1">
        <v>1</v>
      </c>
      <c r="IVB61" s="1">
        <v>1</v>
      </c>
      <c r="IVC61" s="1">
        <v>1</v>
      </c>
      <c r="IVD61" s="1">
        <v>1</v>
      </c>
      <c r="IVE61" s="1">
        <v>1</v>
      </c>
      <c r="IVF61" s="1">
        <v>1</v>
      </c>
      <c r="IVG61" s="1">
        <v>1</v>
      </c>
      <c r="IVH61" s="1">
        <v>1</v>
      </c>
      <c r="IVI61" s="1">
        <v>1</v>
      </c>
      <c r="IVJ61" s="1">
        <v>1</v>
      </c>
      <c r="IVK61" s="1">
        <v>1</v>
      </c>
      <c r="IVL61" s="1">
        <v>1</v>
      </c>
      <c r="IVM61" s="1">
        <v>1</v>
      </c>
      <c r="IVN61" s="1">
        <v>1</v>
      </c>
      <c r="IVO61" s="1">
        <v>1</v>
      </c>
      <c r="IVP61" s="1">
        <v>1</v>
      </c>
      <c r="IVQ61" s="1">
        <v>1</v>
      </c>
      <c r="IVR61" s="1">
        <v>1</v>
      </c>
      <c r="IVS61" s="1">
        <v>1</v>
      </c>
      <c r="IVT61" s="1">
        <v>1</v>
      </c>
      <c r="IVU61" s="1">
        <v>1</v>
      </c>
      <c r="IVV61" s="1">
        <v>1</v>
      </c>
      <c r="IVW61" s="1">
        <v>1</v>
      </c>
      <c r="IVX61" s="1">
        <v>1</v>
      </c>
      <c r="IVY61" s="1">
        <v>1</v>
      </c>
      <c r="IVZ61" s="1">
        <v>1</v>
      </c>
      <c r="IWA61" s="1">
        <v>1</v>
      </c>
      <c r="IWB61" s="1">
        <v>1</v>
      </c>
      <c r="IWC61" s="1">
        <v>1</v>
      </c>
      <c r="IWD61" s="1">
        <v>1</v>
      </c>
      <c r="IWE61" s="1">
        <v>1</v>
      </c>
      <c r="IWF61" s="1">
        <v>1</v>
      </c>
      <c r="IWG61" s="1">
        <v>1</v>
      </c>
      <c r="IWH61" s="1">
        <v>1</v>
      </c>
      <c r="IWI61" s="1">
        <v>1</v>
      </c>
      <c r="IWJ61" s="1">
        <v>1</v>
      </c>
      <c r="IWK61" s="1">
        <v>1</v>
      </c>
      <c r="IWL61" s="1">
        <v>1</v>
      </c>
      <c r="IWM61" s="1">
        <v>1</v>
      </c>
      <c r="IWN61" s="1">
        <v>1</v>
      </c>
      <c r="IWO61" s="1">
        <v>1</v>
      </c>
      <c r="IWP61" s="1">
        <v>1</v>
      </c>
      <c r="IWQ61" s="1">
        <v>1</v>
      </c>
      <c r="IWR61" s="1">
        <v>1</v>
      </c>
      <c r="IWS61" s="1">
        <v>1</v>
      </c>
      <c r="IWT61" s="1">
        <v>1</v>
      </c>
      <c r="IWU61" s="1">
        <v>1</v>
      </c>
      <c r="IWV61" s="1">
        <v>1</v>
      </c>
      <c r="IWW61" s="1">
        <v>1</v>
      </c>
      <c r="IWX61" s="1">
        <v>1</v>
      </c>
      <c r="IWY61" s="1">
        <v>1</v>
      </c>
      <c r="IWZ61" s="1">
        <v>1</v>
      </c>
      <c r="IXA61" s="1">
        <v>1</v>
      </c>
      <c r="IXB61" s="1">
        <v>1</v>
      </c>
      <c r="IXC61" s="1">
        <v>1</v>
      </c>
      <c r="IXD61" s="1">
        <v>1</v>
      </c>
      <c r="IXE61" s="1">
        <v>1</v>
      </c>
      <c r="IXF61" s="1">
        <v>1</v>
      </c>
      <c r="IXG61" s="1">
        <v>1</v>
      </c>
      <c r="IXH61" s="1">
        <v>1</v>
      </c>
      <c r="IXI61" s="1">
        <v>1</v>
      </c>
      <c r="IXJ61" s="1">
        <v>1</v>
      </c>
      <c r="IXK61" s="1">
        <v>1</v>
      </c>
      <c r="IXL61" s="1">
        <v>1</v>
      </c>
      <c r="IXM61" s="1">
        <v>1</v>
      </c>
      <c r="IXN61" s="1">
        <v>1</v>
      </c>
      <c r="IXO61" s="1">
        <v>1</v>
      </c>
      <c r="IXP61" s="1">
        <v>1</v>
      </c>
      <c r="IXQ61" s="1">
        <v>1</v>
      </c>
      <c r="IXR61" s="1">
        <v>1</v>
      </c>
      <c r="IXS61" s="1">
        <v>1</v>
      </c>
      <c r="IXT61" s="1">
        <v>1</v>
      </c>
      <c r="IXU61" s="1">
        <v>1</v>
      </c>
      <c r="IXV61" s="1">
        <v>1</v>
      </c>
      <c r="IXW61" s="1">
        <v>1</v>
      </c>
      <c r="IXX61" s="1">
        <v>1</v>
      </c>
      <c r="IXY61" s="1">
        <v>1</v>
      </c>
      <c r="IXZ61" s="1">
        <v>1</v>
      </c>
      <c r="IYA61" s="1">
        <v>1</v>
      </c>
      <c r="IYB61" s="1">
        <v>1</v>
      </c>
      <c r="IYC61" s="1">
        <v>1</v>
      </c>
      <c r="IYD61" s="1">
        <v>1</v>
      </c>
      <c r="IYE61" s="1">
        <v>1</v>
      </c>
      <c r="IYF61" s="1">
        <v>1</v>
      </c>
      <c r="IYG61" s="1">
        <v>1</v>
      </c>
      <c r="IYH61" s="1">
        <v>1</v>
      </c>
      <c r="IYI61" s="1">
        <v>1</v>
      </c>
      <c r="IYJ61" s="1">
        <v>1</v>
      </c>
      <c r="IYK61" s="1">
        <v>1</v>
      </c>
      <c r="IYL61" s="1">
        <v>1</v>
      </c>
      <c r="IYM61" s="1">
        <v>1</v>
      </c>
      <c r="IYN61" s="1">
        <v>1</v>
      </c>
      <c r="IYO61" s="1">
        <v>1</v>
      </c>
      <c r="IYP61" s="1">
        <v>1</v>
      </c>
      <c r="IYQ61" s="1">
        <v>1</v>
      </c>
      <c r="IYR61" s="1">
        <v>1</v>
      </c>
      <c r="IYS61" s="1">
        <v>1</v>
      </c>
      <c r="IYT61" s="1">
        <v>1</v>
      </c>
      <c r="IYU61" s="1">
        <v>1</v>
      </c>
      <c r="IYV61" s="1">
        <v>1</v>
      </c>
      <c r="IYW61" s="1">
        <v>1</v>
      </c>
      <c r="IYX61" s="1">
        <v>1</v>
      </c>
      <c r="IYY61" s="1">
        <v>1</v>
      </c>
      <c r="IYZ61" s="1">
        <v>1</v>
      </c>
      <c r="IZA61" s="1">
        <v>1</v>
      </c>
      <c r="IZB61" s="1">
        <v>1</v>
      </c>
      <c r="IZC61" s="1">
        <v>1</v>
      </c>
      <c r="IZD61" s="1">
        <v>1</v>
      </c>
      <c r="IZE61" s="1">
        <v>1</v>
      </c>
      <c r="IZF61" s="1">
        <v>1</v>
      </c>
      <c r="IZG61" s="1">
        <v>1</v>
      </c>
      <c r="IZH61" s="1">
        <v>1</v>
      </c>
      <c r="IZI61" s="1">
        <v>1</v>
      </c>
      <c r="IZJ61" s="1">
        <v>1</v>
      </c>
      <c r="IZK61" s="1">
        <v>1</v>
      </c>
      <c r="IZL61" s="1">
        <v>1</v>
      </c>
      <c r="IZM61" s="1">
        <v>1</v>
      </c>
      <c r="IZN61" s="1">
        <v>1</v>
      </c>
      <c r="IZO61" s="1">
        <v>1</v>
      </c>
      <c r="IZP61" s="1">
        <v>1</v>
      </c>
      <c r="IZQ61" s="1">
        <v>1</v>
      </c>
      <c r="IZR61" s="1">
        <v>1</v>
      </c>
      <c r="IZS61" s="1">
        <v>1</v>
      </c>
      <c r="IZT61" s="1">
        <v>1</v>
      </c>
      <c r="IZU61" s="1">
        <v>1</v>
      </c>
      <c r="IZV61" s="1">
        <v>1</v>
      </c>
      <c r="IZW61" s="1">
        <v>1</v>
      </c>
      <c r="IZX61" s="1">
        <v>1</v>
      </c>
      <c r="IZY61" s="1">
        <v>1</v>
      </c>
      <c r="IZZ61" s="1">
        <v>1</v>
      </c>
      <c r="JAA61" s="1">
        <v>1</v>
      </c>
      <c r="JAB61" s="1">
        <v>1</v>
      </c>
      <c r="JAC61" s="1">
        <v>1</v>
      </c>
      <c r="JAD61" s="1">
        <v>1</v>
      </c>
      <c r="JAE61" s="1">
        <v>1</v>
      </c>
      <c r="JAF61" s="1">
        <v>1</v>
      </c>
      <c r="JAG61" s="1">
        <v>1</v>
      </c>
      <c r="JAH61" s="1">
        <v>1</v>
      </c>
      <c r="JAI61" s="1">
        <v>1</v>
      </c>
      <c r="JAJ61" s="1">
        <v>1</v>
      </c>
      <c r="JAK61" s="1">
        <v>1</v>
      </c>
      <c r="JAL61" s="1">
        <v>1</v>
      </c>
      <c r="JAM61" s="1">
        <v>1</v>
      </c>
      <c r="JAN61" s="1">
        <v>1</v>
      </c>
      <c r="JAO61" s="1">
        <v>1</v>
      </c>
      <c r="JAP61" s="1">
        <v>1</v>
      </c>
      <c r="JAQ61" s="1">
        <v>1</v>
      </c>
      <c r="JAR61" s="1">
        <v>1</v>
      </c>
      <c r="JAS61" s="1">
        <v>1</v>
      </c>
      <c r="JAT61" s="1">
        <v>1</v>
      </c>
      <c r="JAU61" s="1">
        <v>1</v>
      </c>
      <c r="JAV61" s="1">
        <v>1</v>
      </c>
      <c r="JAW61" s="1">
        <v>1</v>
      </c>
      <c r="JAX61" s="1">
        <v>1</v>
      </c>
      <c r="JAY61" s="1">
        <v>1</v>
      </c>
      <c r="JAZ61" s="1">
        <v>1</v>
      </c>
      <c r="JBA61" s="1">
        <v>1</v>
      </c>
      <c r="JBB61" s="1">
        <v>1</v>
      </c>
      <c r="JBC61" s="1">
        <v>1</v>
      </c>
      <c r="JBD61" s="1">
        <v>1</v>
      </c>
      <c r="JBE61" s="1">
        <v>1</v>
      </c>
      <c r="JBF61" s="1">
        <v>1</v>
      </c>
      <c r="JBG61" s="1">
        <v>1</v>
      </c>
      <c r="JBH61" s="1">
        <v>1</v>
      </c>
      <c r="JBI61" s="1">
        <v>1</v>
      </c>
      <c r="JBJ61" s="1">
        <v>1</v>
      </c>
      <c r="JBK61" s="1">
        <v>1</v>
      </c>
      <c r="JBL61" s="1">
        <v>1</v>
      </c>
      <c r="JBM61" s="1">
        <v>1</v>
      </c>
      <c r="JBN61" s="1">
        <v>1</v>
      </c>
      <c r="JBO61" s="1">
        <v>1</v>
      </c>
      <c r="JBP61" s="1">
        <v>1</v>
      </c>
      <c r="JBQ61" s="1">
        <v>1</v>
      </c>
      <c r="JBR61" s="1">
        <v>1</v>
      </c>
      <c r="JBS61" s="1">
        <v>1</v>
      </c>
      <c r="JBT61" s="1">
        <v>1</v>
      </c>
      <c r="JBU61" s="1">
        <v>1</v>
      </c>
      <c r="JBV61" s="1">
        <v>1</v>
      </c>
      <c r="JBW61" s="1">
        <v>1</v>
      </c>
      <c r="JBX61" s="1">
        <v>1</v>
      </c>
      <c r="JBY61" s="1">
        <v>1</v>
      </c>
      <c r="JBZ61" s="1">
        <v>1</v>
      </c>
      <c r="JCA61" s="1">
        <v>1</v>
      </c>
      <c r="JCB61" s="1">
        <v>1</v>
      </c>
      <c r="JCC61" s="1">
        <v>1</v>
      </c>
      <c r="JCD61" s="1">
        <v>1</v>
      </c>
      <c r="JCE61" s="1">
        <v>1</v>
      </c>
      <c r="JCF61" s="1">
        <v>1</v>
      </c>
      <c r="JCG61" s="1">
        <v>1</v>
      </c>
      <c r="JCH61" s="1">
        <v>1</v>
      </c>
      <c r="JCI61" s="1">
        <v>1</v>
      </c>
      <c r="JCJ61" s="1">
        <v>1</v>
      </c>
      <c r="JCK61" s="1">
        <v>1</v>
      </c>
      <c r="JCL61" s="1">
        <v>1</v>
      </c>
      <c r="JCM61" s="1">
        <v>1</v>
      </c>
      <c r="JCN61" s="1">
        <v>1</v>
      </c>
      <c r="JCO61" s="1">
        <v>1</v>
      </c>
      <c r="JCP61" s="1">
        <v>1</v>
      </c>
      <c r="JCQ61" s="1">
        <v>1</v>
      </c>
      <c r="JCR61" s="1">
        <v>1</v>
      </c>
      <c r="JCS61" s="1">
        <v>1</v>
      </c>
      <c r="JCT61" s="1">
        <v>1</v>
      </c>
      <c r="JCU61" s="1">
        <v>1</v>
      </c>
      <c r="JCV61" s="1">
        <v>1</v>
      </c>
      <c r="JCW61" s="1">
        <v>1</v>
      </c>
      <c r="JCX61" s="1">
        <v>1</v>
      </c>
      <c r="JCY61" s="1">
        <v>1</v>
      </c>
      <c r="JCZ61" s="1">
        <v>1</v>
      </c>
      <c r="JDA61" s="1">
        <v>1</v>
      </c>
      <c r="JDB61" s="1">
        <v>1</v>
      </c>
      <c r="JDC61" s="1">
        <v>1</v>
      </c>
      <c r="JDD61" s="1">
        <v>1</v>
      </c>
      <c r="JDE61" s="1">
        <v>1</v>
      </c>
      <c r="JDF61" s="1">
        <v>1</v>
      </c>
      <c r="JDG61" s="1">
        <v>1</v>
      </c>
      <c r="JDH61" s="1">
        <v>1</v>
      </c>
      <c r="JDI61" s="1">
        <v>1</v>
      </c>
      <c r="JDJ61" s="1">
        <v>1</v>
      </c>
      <c r="JDK61" s="1">
        <v>1</v>
      </c>
      <c r="JDL61" s="1">
        <v>1</v>
      </c>
      <c r="JDM61" s="1">
        <v>1</v>
      </c>
      <c r="JDN61" s="1">
        <v>1</v>
      </c>
      <c r="JDO61" s="1">
        <v>1</v>
      </c>
      <c r="JDP61" s="1">
        <v>1</v>
      </c>
      <c r="JDQ61" s="1">
        <v>1</v>
      </c>
      <c r="JDR61" s="1">
        <v>1</v>
      </c>
      <c r="JDS61" s="1">
        <v>1</v>
      </c>
      <c r="JDT61" s="1">
        <v>1</v>
      </c>
      <c r="JDU61" s="1">
        <v>1</v>
      </c>
      <c r="JDV61" s="1">
        <v>1</v>
      </c>
      <c r="JDW61" s="1">
        <v>1</v>
      </c>
      <c r="JDX61" s="1">
        <v>1</v>
      </c>
      <c r="JDY61" s="1">
        <v>1</v>
      </c>
      <c r="JDZ61" s="1">
        <v>1</v>
      </c>
      <c r="JEA61" s="1">
        <v>1</v>
      </c>
      <c r="JEB61" s="1">
        <v>1</v>
      </c>
      <c r="JEC61" s="1">
        <v>1</v>
      </c>
      <c r="JED61" s="1">
        <v>1</v>
      </c>
      <c r="JEE61" s="1">
        <v>1</v>
      </c>
      <c r="JEF61" s="1">
        <v>1</v>
      </c>
      <c r="JEG61" s="1">
        <v>1</v>
      </c>
      <c r="JEH61" s="1">
        <v>1</v>
      </c>
      <c r="JEI61" s="1">
        <v>1</v>
      </c>
      <c r="JEJ61" s="1">
        <v>1</v>
      </c>
      <c r="JEK61" s="1">
        <v>1</v>
      </c>
      <c r="JEL61" s="1">
        <v>1</v>
      </c>
      <c r="JEM61" s="1">
        <v>1</v>
      </c>
      <c r="JEN61" s="1">
        <v>1</v>
      </c>
      <c r="JEO61" s="1">
        <v>1</v>
      </c>
      <c r="JEP61" s="1">
        <v>1</v>
      </c>
      <c r="JEQ61" s="1">
        <v>1</v>
      </c>
      <c r="JER61" s="1">
        <v>1</v>
      </c>
      <c r="JES61" s="1">
        <v>1</v>
      </c>
      <c r="JET61" s="1">
        <v>1</v>
      </c>
      <c r="JEU61" s="1">
        <v>1</v>
      </c>
      <c r="JEV61" s="1">
        <v>1</v>
      </c>
      <c r="JEW61" s="1">
        <v>1</v>
      </c>
      <c r="JEX61" s="1">
        <v>1</v>
      </c>
      <c r="JEY61" s="1">
        <v>1</v>
      </c>
      <c r="JEZ61" s="1">
        <v>1</v>
      </c>
      <c r="JFA61" s="1">
        <v>1</v>
      </c>
      <c r="JFB61" s="1">
        <v>1</v>
      </c>
      <c r="JFC61" s="1">
        <v>1</v>
      </c>
      <c r="JFD61" s="1">
        <v>1</v>
      </c>
      <c r="JFE61" s="1">
        <v>1</v>
      </c>
      <c r="JFF61" s="1">
        <v>1</v>
      </c>
      <c r="JFG61" s="1">
        <v>1</v>
      </c>
      <c r="JFH61" s="1">
        <v>1</v>
      </c>
      <c r="JFI61" s="1">
        <v>1</v>
      </c>
      <c r="JFJ61" s="1">
        <v>1</v>
      </c>
      <c r="JFK61" s="1">
        <v>1</v>
      </c>
      <c r="JFL61" s="1">
        <v>1</v>
      </c>
      <c r="JFM61" s="1">
        <v>1</v>
      </c>
      <c r="JFN61" s="1">
        <v>1</v>
      </c>
      <c r="JFO61" s="1">
        <v>1</v>
      </c>
      <c r="JFP61" s="1">
        <v>1</v>
      </c>
      <c r="JFQ61" s="1">
        <v>1</v>
      </c>
      <c r="JFR61" s="1">
        <v>1</v>
      </c>
      <c r="JFS61" s="1">
        <v>1</v>
      </c>
      <c r="JFT61" s="1">
        <v>1</v>
      </c>
      <c r="JFU61" s="1">
        <v>1</v>
      </c>
      <c r="JFV61" s="1">
        <v>1</v>
      </c>
      <c r="JFW61" s="1">
        <v>1</v>
      </c>
      <c r="JFX61" s="1">
        <v>1</v>
      </c>
      <c r="JFY61" s="1">
        <v>1</v>
      </c>
      <c r="JFZ61" s="1">
        <v>1</v>
      </c>
      <c r="JGA61" s="1">
        <v>1</v>
      </c>
      <c r="JGB61" s="1">
        <v>1</v>
      </c>
      <c r="JGC61" s="1">
        <v>1</v>
      </c>
      <c r="JGD61" s="1">
        <v>1</v>
      </c>
      <c r="JGE61" s="1">
        <v>1</v>
      </c>
      <c r="JGF61" s="1">
        <v>1</v>
      </c>
      <c r="JGG61" s="1">
        <v>1</v>
      </c>
      <c r="JGH61" s="1">
        <v>1</v>
      </c>
      <c r="JGI61" s="1">
        <v>1</v>
      </c>
      <c r="JGJ61" s="1">
        <v>1</v>
      </c>
      <c r="JGK61" s="1">
        <v>1</v>
      </c>
      <c r="JGL61" s="1">
        <v>1</v>
      </c>
      <c r="JGM61" s="1">
        <v>1</v>
      </c>
      <c r="JGN61" s="1">
        <v>1</v>
      </c>
      <c r="JGO61" s="1">
        <v>1</v>
      </c>
      <c r="JGP61" s="1">
        <v>1</v>
      </c>
      <c r="JGQ61" s="1">
        <v>1</v>
      </c>
      <c r="JGR61" s="1">
        <v>1</v>
      </c>
      <c r="JGS61" s="1">
        <v>1</v>
      </c>
      <c r="JGT61" s="1">
        <v>1</v>
      </c>
      <c r="JGU61" s="1">
        <v>1</v>
      </c>
      <c r="JGV61" s="1">
        <v>1</v>
      </c>
      <c r="JGW61" s="1">
        <v>1</v>
      </c>
      <c r="JGX61" s="1">
        <v>1</v>
      </c>
      <c r="JGY61" s="1">
        <v>1</v>
      </c>
      <c r="JGZ61" s="1">
        <v>1</v>
      </c>
      <c r="JHA61" s="1">
        <v>1</v>
      </c>
      <c r="JHB61" s="1">
        <v>1</v>
      </c>
      <c r="JHC61" s="1">
        <v>1</v>
      </c>
      <c r="JHD61" s="1">
        <v>1</v>
      </c>
      <c r="JHE61" s="1">
        <v>1</v>
      </c>
      <c r="JHF61" s="1">
        <v>1</v>
      </c>
      <c r="JHG61" s="1">
        <v>1</v>
      </c>
      <c r="JHH61" s="1">
        <v>1</v>
      </c>
      <c r="JHI61" s="1">
        <v>1</v>
      </c>
      <c r="JHJ61" s="1">
        <v>1</v>
      </c>
      <c r="JHK61" s="1">
        <v>1</v>
      </c>
      <c r="JHL61" s="1">
        <v>1</v>
      </c>
      <c r="JHM61" s="1">
        <v>1</v>
      </c>
      <c r="JHN61" s="1">
        <v>1</v>
      </c>
      <c r="JHO61" s="1">
        <v>1</v>
      </c>
      <c r="JHP61" s="1">
        <v>1</v>
      </c>
      <c r="JHQ61" s="1">
        <v>1</v>
      </c>
      <c r="JHR61" s="1">
        <v>1</v>
      </c>
      <c r="JHS61" s="1">
        <v>1</v>
      </c>
      <c r="JHT61" s="1">
        <v>1</v>
      </c>
      <c r="JHU61" s="1">
        <v>1</v>
      </c>
      <c r="JHV61" s="1">
        <v>1</v>
      </c>
      <c r="JHW61" s="1">
        <v>1</v>
      </c>
      <c r="JHX61" s="1">
        <v>1</v>
      </c>
      <c r="JHY61" s="1">
        <v>1</v>
      </c>
      <c r="JHZ61" s="1">
        <v>1</v>
      </c>
      <c r="JIA61" s="1">
        <v>1</v>
      </c>
      <c r="JIB61" s="1">
        <v>1</v>
      </c>
      <c r="JIC61" s="1">
        <v>1</v>
      </c>
      <c r="JID61" s="1">
        <v>1</v>
      </c>
      <c r="JIE61" s="1">
        <v>1</v>
      </c>
      <c r="JIF61" s="1">
        <v>1</v>
      </c>
      <c r="JIG61" s="1">
        <v>1</v>
      </c>
      <c r="JIH61" s="1">
        <v>1</v>
      </c>
      <c r="JII61" s="1">
        <v>1</v>
      </c>
      <c r="JIJ61" s="1">
        <v>1</v>
      </c>
      <c r="JIK61" s="1">
        <v>1</v>
      </c>
      <c r="JIL61" s="1">
        <v>1</v>
      </c>
      <c r="JIM61" s="1">
        <v>1</v>
      </c>
      <c r="JIN61" s="1">
        <v>1</v>
      </c>
      <c r="JIO61" s="1">
        <v>1</v>
      </c>
      <c r="JIP61" s="1">
        <v>1</v>
      </c>
      <c r="JIQ61" s="1">
        <v>1</v>
      </c>
      <c r="JIR61" s="1">
        <v>1</v>
      </c>
      <c r="JIS61" s="1">
        <v>1</v>
      </c>
      <c r="JIT61" s="1">
        <v>1</v>
      </c>
      <c r="JIU61" s="1">
        <v>1</v>
      </c>
      <c r="JIV61" s="1">
        <v>1</v>
      </c>
      <c r="JIW61" s="1">
        <v>1</v>
      </c>
      <c r="JIX61" s="1">
        <v>1</v>
      </c>
      <c r="JIY61" s="1">
        <v>1</v>
      </c>
      <c r="JIZ61" s="1">
        <v>1</v>
      </c>
      <c r="JJA61" s="1">
        <v>1</v>
      </c>
      <c r="JJB61" s="1">
        <v>1</v>
      </c>
      <c r="JJC61" s="1">
        <v>1</v>
      </c>
      <c r="JJD61" s="1">
        <v>1</v>
      </c>
      <c r="JJE61" s="1">
        <v>1</v>
      </c>
      <c r="JJF61" s="1">
        <v>1</v>
      </c>
      <c r="JJG61" s="1">
        <v>1</v>
      </c>
      <c r="JJH61" s="1">
        <v>1</v>
      </c>
      <c r="JJI61" s="1">
        <v>1</v>
      </c>
      <c r="JJJ61" s="1">
        <v>1</v>
      </c>
      <c r="JJK61" s="1">
        <v>1</v>
      </c>
      <c r="JJL61" s="1">
        <v>1</v>
      </c>
      <c r="JJM61" s="1">
        <v>1</v>
      </c>
      <c r="JJN61" s="1">
        <v>1</v>
      </c>
      <c r="JJO61" s="1">
        <v>1</v>
      </c>
      <c r="JJP61" s="1">
        <v>1</v>
      </c>
      <c r="JJQ61" s="1">
        <v>1</v>
      </c>
      <c r="JJR61" s="1">
        <v>1</v>
      </c>
      <c r="JJS61" s="1">
        <v>1</v>
      </c>
      <c r="JJT61" s="1">
        <v>1</v>
      </c>
      <c r="JJU61" s="1">
        <v>1</v>
      </c>
      <c r="JJV61" s="1">
        <v>1</v>
      </c>
      <c r="JJW61" s="1">
        <v>1</v>
      </c>
      <c r="JJX61" s="1">
        <v>1</v>
      </c>
      <c r="JJY61" s="1">
        <v>1</v>
      </c>
      <c r="JJZ61" s="1">
        <v>1</v>
      </c>
      <c r="JKA61" s="1">
        <v>1</v>
      </c>
      <c r="JKB61" s="1">
        <v>1</v>
      </c>
      <c r="JKC61" s="1">
        <v>1</v>
      </c>
      <c r="JKD61" s="1">
        <v>1</v>
      </c>
      <c r="JKE61" s="1">
        <v>1</v>
      </c>
      <c r="JKF61" s="1">
        <v>1</v>
      </c>
      <c r="JKG61" s="1">
        <v>1</v>
      </c>
      <c r="JKH61" s="1">
        <v>1</v>
      </c>
      <c r="JKI61" s="1">
        <v>1</v>
      </c>
      <c r="JKJ61" s="1">
        <v>1</v>
      </c>
      <c r="JKK61" s="1">
        <v>1</v>
      </c>
      <c r="JKL61" s="1">
        <v>1</v>
      </c>
      <c r="JKM61" s="1">
        <v>1</v>
      </c>
      <c r="JKN61" s="1">
        <v>1</v>
      </c>
      <c r="JKO61" s="1">
        <v>1</v>
      </c>
      <c r="JKP61" s="1">
        <v>1</v>
      </c>
      <c r="JKQ61" s="1">
        <v>1</v>
      </c>
      <c r="JKR61" s="1">
        <v>1</v>
      </c>
      <c r="JKS61" s="1">
        <v>1</v>
      </c>
      <c r="JKT61" s="1">
        <v>1</v>
      </c>
      <c r="JKU61" s="1">
        <v>1</v>
      </c>
      <c r="JKV61" s="1">
        <v>1</v>
      </c>
      <c r="JKW61" s="1">
        <v>1</v>
      </c>
      <c r="JKX61" s="1">
        <v>1</v>
      </c>
      <c r="JKY61" s="1">
        <v>1</v>
      </c>
      <c r="JKZ61" s="1">
        <v>1</v>
      </c>
      <c r="JLA61" s="1">
        <v>1</v>
      </c>
      <c r="JLB61" s="1">
        <v>1</v>
      </c>
      <c r="JLC61" s="1">
        <v>1</v>
      </c>
      <c r="JLD61" s="1">
        <v>1</v>
      </c>
      <c r="JLE61" s="1">
        <v>1</v>
      </c>
      <c r="JLF61" s="1">
        <v>1</v>
      </c>
      <c r="JLG61" s="1">
        <v>1</v>
      </c>
      <c r="JLH61" s="1">
        <v>1</v>
      </c>
      <c r="JLI61" s="1">
        <v>1</v>
      </c>
      <c r="JLJ61" s="1">
        <v>1</v>
      </c>
      <c r="JLK61" s="1">
        <v>1</v>
      </c>
      <c r="JLL61" s="1">
        <v>1</v>
      </c>
      <c r="JLM61" s="1">
        <v>1</v>
      </c>
      <c r="JLN61" s="1">
        <v>1</v>
      </c>
      <c r="JLO61" s="1">
        <v>1</v>
      </c>
      <c r="JLP61" s="1">
        <v>1</v>
      </c>
      <c r="JLQ61" s="1">
        <v>1</v>
      </c>
      <c r="JLR61" s="1">
        <v>1</v>
      </c>
      <c r="JLS61" s="1">
        <v>1</v>
      </c>
      <c r="JLT61" s="1">
        <v>1</v>
      </c>
      <c r="JLU61" s="1">
        <v>1</v>
      </c>
      <c r="JLV61" s="1">
        <v>1</v>
      </c>
      <c r="JLW61" s="1">
        <v>1</v>
      </c>
      <c r="JLX61" s="1">
        <v>1</v>
      </c>
      <c r="JLY61" s="1">
        <v>1</v>
      </c>
      <c r="JLZ61" s="1">
        <v>1</v>
      </c>
      <c r="JMA61" s="1">
        <v>1</v>
      </c>
      <c r="JMB61" s="1">
        <v>1</v>
      </c>
      <c r="JMC61" s="1">
        <v>1</v>
      </c>
      <c r="JMD61" s="1">
        <v>1</v>
      </c>
      <c r="JME61" s="1">
        <v>1</v>
      </c>
      <c r="JMF61" s="1">
        <v>1</v>
      </c>
      <c r="JMG61" s="1">
        <v>1</v>
      </c>
      <c r="JMH61" s="1">
        <v>1</v>
      </c>
      <c r="JMI61" s="1">
        <v>1</v>
      </c>
      <c r="JMJ61" s="1">
        <v>1</v>
      </c>
      <c r="JMK61" s="1">
        <v>1</v>
      </c>
      <c r="JML61" s="1">
        <v>1</v>
      </c>
      <c r="JMM61" s="1">
        <v>1</v>
      </c>
      <c r="JMN61" s="1">
        <v>1</v>
      </c>
      <c r="JMO61" s="1">
        <v>1</v>
      </c>
      <c r="JMP61" s="1">
        <v>1</v>
      </c>
      <c r="JMQ61" s="1">
        <v>1</v>
      </c>
      <c r="JMR61" s="1">
        <v>1</v>
      </c>
      <c r="JMS61" s="1">
        <v>1</v>
      </c>
      <c r="JMT61" s="1">
        <v>1</v>
      </c>
      <c r="JMU61" s="1">
        <v>1</v>
      </c>
      <c r="JMV61" s="1">
        <v>1</v>
      </c>
      <c r="JMW61" s="1">
        <v>1</v>
      </c>
      <c r="JMX61" s="1">
        <v>1</v>
      </c>
      <c r="JMY61" s="1">
        <v>1</v>
      </c>
      <c r="JMZ61" s="1">
        <v>1</v>
      </c>
      <c r="JNA61" s="1">
        <v>1</v>
      </c>
      <c r="JNB61" s="1">
        <v>1</v>
      </c>
      <c r="JNC61" s="1">
        <v>1</v>
      </c>
      <c r="JND61" s="1">
        <v>1</v>
      </c>
      <c r="JNE61" s="1">
        <v>1</v>
      </c>
      <c r="JNF61" s="1">
        <v>1</v>
      </c>
      <c r="JNG61" s="1">
        <v>1</v>
      </c>
      <c r="JNH61" s="1">
        <v>1</v>
      </c>
      <c r="JNI61" s="1">
        <v>1</v>
      </c>
      <c r="JNJ61" s="1">
        <v>1</v>
      </c>
      <c r="JNK61" s="1">
        <v>1</v>
      </c>
      <c r="JNL61" s="1">
        <v>1</v>
      </c>
      <c r="JNM61" s="1">
        <v>1</v>
      </c>
      <c r="JNN61" s="1">
        <v>1</v>
      </c>
      <c r="JNO61" s="1">
        <v>1</v>
      </c>
      <c r="JNP61" s="1">
        <v>1</v>
      </c>
      <c r="JNQ61" s="1">
        <v>1</v>
      </c>
      <c r="JNR61" s="1">
        <v>1</v>
      </c>
      <c r="JNS61" s="1">
        <v>1</v>
      </c>
      <c r="JNT61" s="1">
        <v>1</v>
      </c>
      <c r="JNU61" s="1">
        <v>1</v>
      </c>
      <c r="JNV61" s="1">
        <v>1</v>
      </c>
      <c r="JNW61" s="1">
        <v>1</v>
      </c>
      <c r="JNX61" s="1">
        <v>1</v>
      </c>
      <c r="JNY61" s="1">
        <v>1</v>
      </c>
      <c r="JNZ61" s="1">
        <v>1</v>
      </c>
      <c r="JOA61" s="1">
        <v>1</v>
      </c>
      <c r="JOB61" s="1">
        <v>1</v>
      </c>
      <c r="JOC61" s="1">
        <v>1</v>
      </c>
      <c r="JOD61" s="1">
        <v>1</v>
      </c>
      <c r="JOE61" s="1">
        <v>1</v>
      </c>
      <c r="JOF61" s="1">
        <v>1</v>
      </c>
      <c r="JOG61" s="1">
        <v>1</v>
      </c>
      <c r="JOH61" s="1">
        <v>1</v>
      </c>
      <c r="JOI61" s="1">
        <v>1</v>
      </c>
      <c r="JOJ61" s="1">
        <v>1</v>
      </c>
      <c r="JOK61" s="1">
        <v>1</v>
      </c>
      <c r="JOL61" s="1">
        <v>1</v>
      </c>
      <c r="JOM61" s="1">
        <v>1</v>
      </c>
      <c r="JON61" s="1">
        <v>1</v>
      </c>
      <c r="JOO61" s="1">
        <v>1</v>
      </c>
      <c r="JOP61" s="1">
        <v>1</v>
      </c>
      <c r="JOQ61" s="1">
        <v>1</v>
      </c>
      <c r="JOR61" s="1">
        <v>1</v>
      </c>
      <c r="JOS61" s="1">
        <v>1</v>
      </c>
      <c r="JOT61" s="1">
        <v>1</v>
      </c>
      <c r="JOU61" s="1">
        <v>1</v>
      </c>
      <c r="JOV61" s="1">
        <v>1</v>
      </c>
      <c r="JOW61" s="1">
        <v>1</v>
      </c>
      <c r="JOX61" s="1">
        <v>1</v>
      </c>
      <c r="JOY61" s="1">
        <v>1</v>
      </c>
      <c r="JOZ61" s="1">
        <v>1</v>
      </c>
      <c r="JPA61" s="1">
        <v>1</v>
      </c>
      <c r="JPB61" s="1">
        <v>1</v>
      </c>
      <c r="JPC61" s="1">
        <v>1</v>
      </c>
      <c r="JPD61" s="1">
        <v>1</v>
      </c>
      <c r="JPE61" s="1">
        <v>1</v>
      </c>
      <c r="JPF61" s="1">
        <v>1</v>
      </c>
      <c r="JPG61" s="1">
        <v>1</v>
      </c>
      <c r="JPH61" s="1">
        <v>1</v>
      </c>
      <c r="JPI61" s="1">
        <v>1</v>
      </c>
      <c r="JPJ61" s="1">
        <v>1</v>
      </c>
      <c r="JPK61" s="1">
        <v>1</v>
      </c>
      <c r="JPL61" s="1">
        <v>1</v>
      </c>
      <c r="JPM61" s="1">
        <v>1</v>
      </c>
      <c r="JPN61" s="1">
        <v>1</v>
      </c>
      <c r="JPO61" s="1">
        <v>1</v>
      </c>
      <c r="JPP61" s="1">
        <v>1</v>
      </c>
      <c r="JPQ61" s="1">
        <v>1</v>
      </c>
      <c r="JPR61" s="1">
        <v>1</v>
      </c>
      <c r="JPS61" s="1">
        <v>1</v>
      </c>
      <c r="JPT61" s="1">
        <v>1</v>
      </c>
      <c r="JPU61" s="1">
        <v>1</v>
      </c>
      <c r="JPV61" s="1">
        <v>1</v>
      </c>
      <c r="JPW61" s="1">
        <v>1</v>
      </c>
      <c r="JPX61" s="1">
        <v>1</v>
      </c>
      <c r="JPY61" s="1">
        <v>1</v>
      </c>
      <c r="JPZ61" s="1">
        <v>1</v>
      </c>
      <c r="JQA61" s="1">
        <v>1</v>
      </c>
      <c r="JQB61" s="1">
        <v>1</v>
      </c>
      <c r="JQC61" s="1">
        <v>1</v>
      </c>
      <c r="JQD61" s="1">
        <v>1</v>
      </c>
      <c r="JQE61" s="1">
        <v>1</v>
      </c>
      <c r="JQF61" s="1">
        <v>1</v>
      </c>
      <c r="JQG61" s="1">
        <v>1</v>
      </c>
      <c r="JQH61" s="1">
        <v>1</v>
      </c>
      <c r="JQI61" s="1">
        <v>1</v>
      </c>
      <c r="JQJ61" s="1">
        <v>1</v>
      </c>
      <c r="JQK61" s="1">
        <v>1</v>
      </c>
      <c r="JQL61" s="1">
        <v>1</v>
      </c>
      <c r="JQM61" s="1">
        <v>1</v>
      </c>
      <c r="JQN61" s="1">
        <v>1</v>
      </c>
      <c r="JQO61" s="1">
        <v>1</v>
      </c>
      <c r="JQP61" s="1">
        <v>1</v>
      </c>
      <c r="JQQ61" s="1">
        <v>1</v>
      </c>
      <c r="JQR61" s="1">
        <v>1</v>
      </c>
      <c r="JQS61" s="1">
        <v>1</v>
      </c>
      <c r="JQT61" s="1">
        <v>1</v>
      </c>
      <c r="JQU61" s="1">
        <v>1</v>
      </c>
      <c r="JQV61" s="1">
        <v>1</v>
      </c>
      <c r="JQW61" s="1">
        <v>1</v>
      </c>
      <c r="JQX61" s="1">
        <v>1</v>
      </c>
      <c r="JQY61" s="1">
        <v>1</v>
      </c>
      <c r="JQZ61" s="1">
        <v>1</v>
      </c>
      <c r="JRA61" s="1">
        <v>1</v>
      </c>
      <c r="JRB61" s="1">
        <v>1</v>
      </c>
      <c r="JRC61" s="1">
        <v>1</v>
      </c>
      <c r="JRD61" s="1">
        <v>1</v>
      </c>
      <c r="JRE61" s="1">
        <v>1</v>
      </c>
      <c r="JRF61" s="1">
        <v>1</v>
      </c>
      <c r="JRG61" s="1">
        <v>1</v>
      </c>
      <c r="JRH61" s="1">
        <v>1</v>
      </c>
      <c r="JRI61" s="1">
        <v>1</v>
      </c>
      <c r="JRJ61" s="1">
        <v>1</v>
      </c>
      <c r="JRK61" s="1">
        <v>1</v>
      </c>
      <c r="JRL61" s="1">
        <v>1</v>
      </c>
      <c r="JRM61" s="1">
        <v>1</v>
      </c>
      <c r="JRN61" s="1">
        <v>1</v>
      </c>
      <c r="JRO61" s="1">
        <v>1</v>
      </c>
      <c r="JRP61" s="1">
        <v>1</v>
      </c>
      <c r="JRQ61" s="1">
        <v>1</v>
      </c>
      <c r="JRR61" s="1">
        <v>1</v>
      </c>
      <c r="JRS61" s="1">
        <v>1</v>
      </c>
      <c r="JRT61" s="1">
        <v>1</v>
      </c>
      <c r="JRU61" s="1">
        <v>1</v>
      </c>
      <c r="JRV61" s="1">
        <v>1</v>
      </c>
      <c r="JRW61" s="1">
        <v>1</v>
      </c>
      <c r="JRX61" s="1">
        <v>1</v>
      </c>
      <c r="JRY61" s="1">
        <v>1</v>
      </c>
      <c r="JRZ61" s="1">
        <v>1</v>
      </c>
      <c r="JSA61" s="1">
        <v>1</v>
      </c>
      <c r="JSB61" s="1">
        <v>1</v>
      </c>
      <c r="JSC61" s="1">
        <v>1</v>
      </c>
      <c r="JSD61" s="1">
        <v>1</v>
      </c>
      <c r="JSE61" s="1">
        <v>1</v>
      </c>
      <c r="JSF61" s="1">
        <v>1</v>
      </c>
      <c r="JSG61" s="1">
        <v>1</v>
      </c>
      <c r="JSH61" s="1">
        <v>1</v>
      </c>
      <c r="JSI61" s="1">
        <v>1</v>
      </c>
      <c r="JSJ61" s="1">
        <v>1</v>
      </c>
      <c r="JSK61" s="1">
        <v>1</v>
      </c>
      <c r="JSL61" s="1">
        <v>1</v>
      </c>
      <c r="JSM61" s="1">
        <v>1</v>
      </c>
      <c r="JSN61" s="1">
        <v>1</v>
      </c>
      <c r="JSO61" s="1">
        <v>1</v>
      </c>
      <c r="JSP61" s="1">
        <v>1</v>
      </c>
      <c r="JSQ61" s="1">
        <v>1</v>
      </c>
      <c r="JSR61" s="1">
        <v>1</v>
      </c>
      <c r="JSS61" s="1">
        <v>1</v>
      </c>
      <c r="JST61" s="1">
        <v>1</v>
      </c>
      <c r="JSU61" s="1">
        <v>1</v>
      </c>
      <c r="JSV61" s="1">
        <v>1</v>
      </c>
      <c r="JSW61" s="1">
        <v>1</v>
      </c>
      <c r="JSX61" s="1">
        <v>1</v>
      </c>
      <c r="JSY61" s="1">
        <v>1</v>
      </c>
      <c r="JSZ61" s="1">
        <v>1</v>
      </c>
      <c r="JTA61" s="1">
        <v>1</v>
      </c>
      <c r="JTB61" s="1">
        <v>1</v>
      </c>
      <c r="JTC61" s="1">
        <v>1</v>
      </c>
      <c r="JTD61" s="1">
        <v>1</v>
      </c>
      <c r="JTE61" s="1">
        <v>1</v>
      </c>
      <c r="JTF61" s="1">
        <v>1</v>
      </c>
      <c r="JTG61" s="1">
        <v>1</v>
      </c>
      <c r="JTH61" s="1">
        <v>1</v>
      </c>
      <c r="JTI61" s="1">
        <v>1</v>
      </c>
      <c r="JTJ61" s="1">
        <v>1</v>
      </c>
      <c r="JTK61" s="1">
        <v>1</v>
      </c>
      <c r="JTL61" s="1">
        <v>1</v>
      </c>
      <c r="JTM61" s="1">
        <v>1</v>
      </c>
      <c r="JTN61" s="1">
        <v>1</v>
      </c>
      <c r="JTO61" s="1">
        <v>1</v>
      </c>
      <c r="JTP61" s="1">
        <v>1</v>
      </c>
      <c r="JTQ61" s="1">
        <v>1</v>
      </c>
      <c r="JTR61" s="1">
        <v>1</v>
      </c>
      <c r="JTS61" s="1">
        <v>1</v>
      </c>
      <c r="JTT61" s="1">
        <v>1</v>
      </c>
      <c r="JTU61" s="1">
        <v>1</v>
      </c>
      <c r="JTV61" s="1">
        <v>1</v>
      </c>
      <c r="JTW61" s="1">
        <v>1</v>
      </c>
      <c r="JTX61" s="1">
        <v>1</v>
      </c>
      <c r="JTY61" s="1">
        <v>1</v>
      </c>
      <c r="JTZ61" s="1">
        <v>1</v>
      </c>
      <c r="JUA61" s="1">
        <v>1</v>
      </c>
      <c r="JUB61" s="1">
        <v>1</v>
      </c>
      <c r="JUC61" s="1">
        <v>1</v>
      </c>
      <c r="JUD61" s="1">
        <v>1</v>
      </c>
      <c r="JUE61" s="1">
        <v>1</v>
      </c>
      <c r="JUF61" s="1">
        <v>1</v>
      </c>
      <c r="JUG61" s="1">
        <v>1</v>
      </c>
      <c r="JUH61" s="1">
        <v>1</v>
      </c>
      <c r="JUI61" s="1">
        <v>1</v>
      </c>
      <c r="JUJ61" s="1">
        <v>1</v>
      </c>
      <c r="JUK61" s="1">
        <v>1</v>
      </c>
      <c r="JUL61" s="1">
        <v>1</v>
      </c>
      <c r="JUM61" s="1">
        <v>1</v>
      </c>
      <c r="JUN61" s="1">
        <v>1</v>
      </c>
      <c r="JUO61" s="1">
        <v>1</v>
      </c>
      <c r="JUP61" s="1">
        <v>1</v>
      </c>
      <c r="JUQ61" s="1">
        <v>1</v>
      </c>
      <c r="JUR61" s="1">
        <v>1</v>
      </c>
      <c r="JUS61" s="1">
        <v>1</v>
      </c>
      <c r="JUT61" s="1">
        <v>1</v>
      </c>
      <c r="JUU61" s="1">
        <v>1</v>
      </c>
      <c r="JUV61" s="1">
        <v>1</v>
      </c>
      <c r="JUW61" s="1">
        <v>1</v>
      </c>
      <c r="JUX61" s="1">
        <v>1</v>
      </c>
      <c r="JUY61" s="1">
        <v>1</v>
      </c>
      <c r="JUZ61" s="1">
        <v>1</v>
      </c>
      <c r="JVA61" s="1">
        <v>1</v>
      </c>
      <c r="JVB61" s="1">
        <v>1</v>
      </c>
      <c r="JVC61" s="1">
        <v>1</v>
      </c>
      <c r="JVD61" s="1">
        <v>1</v>
      </c>
      <c r="JVE61" s="1">
        <v>1</v>
      </c>
      <c r="JVF61" s="1">
        <v>1</v>
      </c>
      <c r="JVG61" s="1">
        <v>1</v>
      </c>
      <c r="JVH61" s="1">
        <v>1</v>
      </c>
      <c r="JVI61" s="1">
        <v>1</v>
      </c>
      <c r="JVJ61" s="1">
        <v>1</v>
      </c>
      <c r="JVK61" s="1">
        <v>1</v>
      </c>
      <c r="JVL61" s="1">
        <v>1</v>
      </c>
      <c r="JVM61" s="1">
        <v>1</v>
      </c>
      <c r="JVN61" s="1">
        <v>1</v>
      </c>
      <c r="JVO61" s="1">
        <v>1</v>
      </c>
      <c r="JVP61" s="1">
        <v>1</v>
      </c>
      <c r="JVQ61" s="1">
        <v>1</v>
      </c>
      <c r="JVR61" s="1">
        <v>1</v>
      </c>
      <c r="JVS61" s="1">
        <v>1</v>
      </c>
      <c r="JVT61" s="1">
        <v>1</v>
      </c>
      <c r="JVU61" s="1">
        <v>1</v>
      </c>
      <c r="JVV61" s="1">
        <v>1</v>
      </c>
      <c r="JVW61" s="1">
        <v>1</v>
      </c>
      <c r="JVX61" s="1">
        <v>1</v>
      </c>
      <c r="JVY61" s="1">
        <v>1</v>
      </c>
      <c r="JVZ61" s="1">
        <v>1</v>
      </c>
      <c r="JWA61" s="1">
        <v>1</v>
      </c>
      <c r="JWB61" s="1">
        <v>1</v>
      </c>
      <c r="JWC61" s="1">
        <v>1</v>
      </c>
      <c r="JWD61" s="1">
        <v>1</v>
      </c>
      <c r="JWE61" s="1">
        <v>1</v>
      </c>
      <c r="JWF61" s="1">
        <v>1</v>
      </c>
      <c r="JWG61" s="1">
        <v>1</v>
      </c>
      <c r="JWH61" s="1">
        <v>1</v>
      </c>
      <c r="JWI61" s="1">
        <v>1</v>
      </c>
      <c r="JWJ61" s="1">
        <v>1</v>
      </c>
      <c r="JWK61" s="1">
        <v>1</v>
      </c>
      <c r="JWL61" s="1">
        <v>1</v>
      </c>
      <c r="JWM61" s="1">
        <v>1</v>
      </c>
      <c r="JWN61" s="1">
        <v>1</v>
      </c>
      <c r="JWO61" s="1">
        <v>1</v>
      </c>
      <c r="JWP61" s="1">
        <v>1</v>
      </c>
      <c r="JWQ61" s="1">
        <v>1</v>
      </c>
      <c r="JWR61" s="1">
        <v>1</v>
      </c>
      <c r="JWS61" s="1">
        <v>1</v>
      </c>
      <c r="JWT61" s="1">
        <v>1</v>
      </c>
      <c r="JWU61" s="1">
        <v>1</v>
      </c>
      <c r="JWV61" s="1">
        <v>1</v>
      </c>
      <c r="JWW61" s="1">
        <v>1</v>
      </c>
      <c r="JWX61" s="1">
        <v>1</v>
      </c>
      <c r="JWY61" s="1">
        <v>1</v>
      </c>
      <c r="JWZ61" s="1">
        <v>1</v>
      </c>
      <c r="JXA61" s="1">
        <v>1</v>
      </c>
      <c r="JXB61" s="1">
        <v>1</v>
      </c>
      <c r="JXC61" s="1">
        <v>1</v>
      </c>
      <c r="JXD61" s="1">
        <v>1</v>
      </c>
      <c r="JXE61" s="1">
        <v>1</v>
      </c>
      <c r="JXF61" s="1">
        <v>1</v>
      </c>
      <c r="JXG61" s="1">
        <v>1</v>
      </c>
      <c r="JXH61" s="1">
        <v>1</v>
      </c>
      <c r="JXI61" s="1">
        <v>1</v>
      </c>
      <c r="JXJ61" s="1">
        <v>1</v>
      </c>
      <c r="JXK61" s="1">
        <v>1</v>
      </c>
      <c r="JXL61" s="1">
        <v>1</v>
      </c>
      <c r="JXM61" s="1">
        <v>1</v>
      </c>
      <c r="JXN61" s="1">
        <v>1</v>
      </c>
      <c r="JXO61" s="1">
        <v>1</v>
      </c>
      <c r="JXP61" s="1">
        <v>1</v>
      </c>
      <c r="JXQ61" s="1">
        <v>1</v>
      </c>
      <c r="JXR61" s="1">
        <v>1</v>
      </c>
      <c r="JXS61" s="1">
        <v>1</v>
      </c>
      <c r="JXT61" s="1">
        <v>1</v>
      </c>
      <c r="JXU61" s="1">
        <v>1</v>
      </c>
      <c r="JXV61" s="1">
        <v>1</v>
      </c>
      <c r="JXW61" s="1">
        <v>1</v>
      </c>
      <c r="JXX61" s="1">
        <v>1</v>
      </c>
      <c r="JXY61" s="1">
        <v>1</v>
      </c>
      <c r="JXZ61" s="1">
        <v>1</v>
      </c>
      <c r="JYA61" s="1">
        <v>1</v>
      </c>
      <c r="JYB61" s="1">
        <v>1</v>
      </c>
      <c r="JYC61" s="1">
        <v>1</v>
      </c>
      <c r="JYD61" s="1">
        <v>1</v>
      </c>
      <c r="JYE61" s="1">
        <v>1</v>
      </c>
      <c r="JYF61" s="1">
        <v>1</v>
      </c>
      <c r="JYG61" s="1">
        <v>1</v>
      </c>
      <c r="JYH61" s="1">
        <v>1</v>
      </c>
      <c r="JYI61" s="1">
        <v>1</v>
      </c>
      <c r="JYJ61" s="1">
        <v>1</v>
      </c>
      <c r="JYK61" s="1">
        <v>1</v>
      </c>
      <c r="JYL61" s="1">
        <v>1</v>
      </c>
      <c r="JYM61" s="1">
        <v>1</v>
      </c>
      <c r="JYN61" s="1">
        <v>1</v>
      </c>
      <c r="JYO61" s="1">
        <v>1</v>
      </c>
      <c r="JYP61" s="1">
        <v>1</v>
      </c>
      <c r="JYQ61" s="1">
        <v>1</v>
      </c>
      <c r="JYR61" s="1">
        <v>1</v>
      </c>
      <c r="JYS61" s="1">
        <v>1</v>
      </c>
      <c r="JYT61" s="1">
        <v>1</v>
      </c>
      <c r="JYU61" s="1">
        <v>1</v>
      </c>
      <c r="JYV61" s="1">
        <v>1</v>
      </c>
      <c r="JYW61" s="1">
        <v>1</v>
      </c>
      <c r="JYX61" s="1">
        <v>1</v>
      </c>
      <c r="JYY61" s="1">
        <v>1</v>
      </c>
      <c r="JYZ61" s="1">
        <v>1</v>
      </c>
      <c r="JZA61" s="1">
        <v>1</v>
      </c>
      <c r="JZB61" s="1">
        <v>1</v>
      </c>
      <c r="JZC61" s="1">
        <v>1</v>
      </c>
      <c r="JZD61" s="1">
        <v>1</v>
      </c>
      <c r="JZE61" s="1">
        <v>1</v>
      </c>
      <c r="JZF61" s="1">
        <v>1</v>
      </c>
      <c r="JZG61" s="1">
        <v>1</v>
      </c>
      <c r="JZH61" s="1">
        <v>1</v>
      </c>
      <c r="JZI61" s="1">
        <v>1</v>
      </c>
      <c r="JZJ61" s="1">
        <v>1</v>
      </c>
      <c r="JZK61" s="1">
        <v>1</v>
      </c>
      <c r="JZL61" s="1">
        <v>1</v>
      </c>
      <c r="JZM61" s="1">
        <v>1</v>
      </c>
      <c r="JZN61" s="1">
        <v>1</v>
      </c>
      <c r="JZO61" s="1">
        <v>1</v>
      </c>
      <c r="JZP61" s="1">
        <v>1</v>
      </c>
      <c r="JZQ61" s="1">
        <v>1</v>
      </c>
      <c r="JZR61" s="1">
        <v>1</v>
      </c>
      <c r="JZS61" s="1">
        <v>1</v>
      </c>
      <c r="JZT61" s="1">
        <v>1</v>
      </c>
      <c r="JZU61" s="1">
        <v>1</v>
      </c>
      <c r="JZV61" s="1">
        <v>1</v>
      </c>
      <c r="JZW61" s="1">
        <v>1</v>
      </c>
      <c r="JZX61" s="1">
        <v>1</v>
      </c>
      <c r="JZY61" s="1">
        <v>1</v>
      </c>
      <c r="JZZ61" s="1">
        <v>1</v>
      </c>
      <c r="KAA61" s="1">
        <v>1</v>
      </c>
      <c r="KAB61" s="1">
        <v>1</v>
      </c>
      <c r="KAC61" s="1">
        <v>1</v>
      </c>
      <c r="KAD61" s="1">
        <v>1</v>
      </c>
      <c r="KAE61" s="1">
        <v>1</v>
      </c>
      <c r="KAF61" s="1">
        <v>1</v>
      </c>
      <c r="KAG61" s="1">
        <v>1</v>
      </c>
      <c r="KAH61" s="1">
        <v>1</v>
      </c>
      <c r="KAI61" s="1">
        <v>1</v>
      </c>
      <c r="KAJ61" s="1">
        <v>1</v>
      </c>
      <c r="KAK61" s="1">
        <v>1</v>
      </c>
      <c r="KAL61" s="1">
        <v>1</v>
      </c>
      <c r="KAM61" s="1">
        <v>1</v>
      </c>
      <c r="KAN61" s="1">
        <v>1</v>
      </c>
      <c r="KAO61" s="1">
        <v>1</v>
      </c>
      <c r="KAP61" s="1">
        <v>1</v>
      </c>
      <c r="KAQ61" s="1">
        <v>1</v>
      </c>
      <c r="KAR61" s="1">
        <v>1</v>
      </c>
      <c r="KAS61" s="1">
        <v>1</v>
      </c>
      <c r="KAT61" s="1">
        <v>1</v>
      </c>
      <c r="KAU61" s="1">
        <v>1</v>
      </c>
      <c r="KAV61" s="1">
        <v>1</v>
      </c>
      <c r="KAW61" s="1">
        <v>1</v>
      </c>
      <c r="KAX61" s="1">
        <v>1</v>
      </c>
      <c r="KAY61" s="1">
        <v>1</v>
      </c>
      <c r="KAZ61" s="1">
        <v>1</v>
      </c>
      <c r="KBA61" s="1">
        <v>1</v>
      </c>
      <c r="KBB61" s="1">
        <v>1</v>
      </c>
      <c r="KBC61" s="1">
        <v>1</v>
      </c>
      <c r="KBD61" s="1">
        <v>1</v>
      </c>
      <c r="KBE61" s="1">
        <v>1</v>
      </c>
      <c r="KBF61" s="1">
        <v>1</v>
      </c>
      <c r="KBG61" s="1">
        <v>1</v>
      </c>
      <c r="KBH61" s="1">
        <v>1</v>
      </c>
      <c r="KBI61" s="1">
        <v>1</v>
      </c>
      <c r="KBJ61" s="1">
        <v>1</v>
      </c>
      <c r="KBK61" s="1">
        <v>1</v>
      </c>
      <c r="KBL61" s="1">
        <v>1</v>
      </c>
      <c r="KBM61" s="1">
        <v>1</v>
      </c>
      <c r="KBN61" s="1">
        <v>1</v>
      </c>
      <c r="KBO61" s="1">
        <v>1</v>
      </c>
      <c r="KBP61" s="1">
        <v>1</v>
      </c>
      <c r="KBQ61" s="1">
        <v>1</v>
      </c>
      <c r="KBR61" s="1">
        <v>1</v>
      </c>
      <c r="KBS61" s="1">
        <v>1</v>
      </c>
      <c r="KBT61" s="1">
        <v>1</v>
      </c>
      <c r="KBU61" s="1">
        <v>1</v>
      </c>
      <c r="KBV61" s="1">
        <v>1</v>
      </c>
      <c r="KBW61" s="1">
        <v>1</v>
      </c>
      <c r="KBX61" s="1">
        <v>1</v>
      </c>
      <c r="KBY61" s="1">
        <v>1</v>
      </c>
      <c r="KBZ61" s="1">
        <v>1</v>
      </c>
      <c r="KCA61" s="1">
        <v>1</v>
      </c>
      <c r="KCB61" s="1">
        <v>1</v>
      </c>
      <c r="KCC61" s="1">
        <v>1</v>
      </c>
      <c r="KCD61" s="1">
        <v>1</v>
      </c>
      <c r="KCE61" s="1">
        <v>1</v>
      </c>
      <c r="KCF61" s="1">
        <v>1</v>
      </c>
      <c r="KCG61" s="1">
        <v>1</v>
      </c>
      <c r="KCH61" s="1">
        <v>1</v>
      </c>
      <c r="KCI61" s="1">
        <v>1</v>
      </c>
      <c r="KCJ61" s="1">
        <v>1</v>
      </c>
      <c r="KCK61" s="1">
        <v>1</v>
      </c>
      <c r="KCL61" s="1">
        <v>1</v>
      </c>
      <c r="KCM61" s="1">
        <v>1</v>
      </c>
      <c r="KCN61" s="1">
        <v>1</v>
      </c>
      <c r="KCO61" s="1">
        <v>1</v>
      </c>
      <c r="KCP61" s="1">
        <v>1</v>
      </c>
      <c r="KCQ61" s="1">
        <v>1</v>
      </c>
      <c r="KCR61" s="1">
        <v>1</v>
      </c>
      <c r="KCS61" s="1">
        <v>1</v>
      </c>
      <c r="KCT61" s="1">
        <v>1</v>
      </c>
      <c r="KCU61" s="1">
        <v>1</v>
      </c>
      <c r="KCV61" s="1">
        <v>1</v>
      </c>
      <c r="KCW61" s="1">
        <v>1</v>
      </c>
      <c r="KCX61" s="1">
        <v>1</v>
      </c>
      <c r="KCY61" s="1">
        <v>1</v>
      </c>
      <c r="KCZ61" s="1">
        <v>1</v>
      </c>
      <c r="KDA61" s="1">
        <v>1</v>
      </c>
      <c r="KDB61" s="1">
        <v>1</v>
      </c>
      <c r="KDC61" s="1">
        <v>1</v>
      </c>
      <c r="KDD61" s="1">
        <v>1</v>
      </c>
      <c r="KDE61" s="1">
        <v>1</v>
      </c>
      <c r="KDF61" s="1">
        <v>1</v>
      </c>
      <c r="KDG61" s="1">
        <v>1</v>
      </c>
      <c r="KDH61" s="1">
        <v>1</v>
      </c>
      <c r="KDI61" s="1">
        <v>1</v>
      </c>
      <c r="KDJ61" s="1">
        <v>1</v>
      </c>
      <c r="KDK61" s="1">
        <v>1</v>
      </c>
      <c r="KDL61" s="1">
        <v>1</v>
      </c>
      <c r="KDM61" s="1">
        <v>1</v>
      </c>
      <c r="KDN61" s="1">
        <v>1</v>
      </c>
      <c r="KDO61" s="1">
        <v>1</v>
      </c>
      <c r="KDP61" s="1">
        <v>1</v>
      </c>
      <c r="KDQ61" s="1">
        <v>1</v>
      </c>
      <c r="KDR61" s="1">
        <v>1</v>
      </c>
      <c r="KDS61" s="1">
        <v>1</v>
      </c>
      <c r="KDT61" s="1">
        <v>1</v>
      </c>
      <c r="KDU61" s="1">
        <v>1</v>
      </c>
      <c r="KDV61" s="1">
        <v>1</v>
      </c>
      <c r="KDW61" s="1">
        <v>1</v>
      </c>
      <c r="KDX61" s="1">
        <v>1</v>
      </c>
      <c r="KDY61" s="1">
        <v>1</v>
      </c>
      <c r="KDZ61" s="1">
        <v>1</v>
      </c>
      <c r="KEA61" s="1">
        <v>1</v>
      </c>
      <c r="KEB61" s="1">
        <v>1</v>
      </c>
      <c r="KEC61" s="1">
        <v>1</v>
      </c>
      <c r="KED61" s="1">
        <v>1</v>
      </c>
      <c r="KEE61" s="1">
        <v>1</v>
      </c>
      <c r="KEF61" s="1">
        <v>1</v>
      </c>
      <c r="KEG61" s="1">
        <v>1</v>
      </c>
      <c r="KEH61" s="1">
        <v>1</v>
      </c>
      <c r="KEI61" s="1">
        <v>1</v>
      </c>
      <c r="KEJ61" s="1">
        <v>1</v>
      </c>
      <c r="KEK61" s="1">
        <v>1</v>
      </c>
      <c r="KEL61" s="1">
        <v>1</v>
      </c>
      <c r="KEM61" s="1">
        <v>1</v>
      </c>
      <c r="KEN61" s="1">
        <v>1</v>
      </c>
      <c r="KEO61" s="1">
        <v>1</v>
      </c>
      <c r="KEP61" s="1">
        <v>1</v>
      </c>
      <c r="KEQ61" s="1">
        <v>1</v>
      </c>
      <c r="KER61" s="1">
        <v>1</v>
      </c>
      <c r="KES61" s="1">
        <v>1</v>
      </c>
      <c r="KET61" s="1">
        <v>1</v>
      </c>
      <c r="KEU61" s="1">
        <v>1</v>
      </c>
      <c r="KEV61" s="1">
        <v>1</v>
      </c>
      <c r="KEW61" s="1">
        <v>1</v>
      </c>
      <c r="KEX61" s="1">
        <v>1</v>
      </c>
      <c r="KEY61" s="1">
        <v>1</v>
      </c>
      <c r="KEZ61" s="1">
        <v>1</v>
      </c>
      <c r="KFA61" s="1">
        <v>1</v>
      </c>
      <c r="KFB61" s="1">
        <v>1</v>
      </c>
      <c r="KFC61" s="1">
        <v>1</v>
      </c>
      <c r="KFD61" s="1">
        <v>1</v>
      </c>
      <c r="KFE61" s="1">
        <v>1</v>
      </c>
      <c r="KFF61" s="1">
        <v>1</v>
      </c>
      <c r="KFG61" s="1">
        <v>1</v>
      </c>
      <c r="KFH61" s="1">
        <v>1</v>
      </c>
      <c r="KFI61" s="1">
        <v>1</v>
      </c>
      <c r="KFJ61" s="1">
        <v>1</v>
      </c>
      <c r="KFK61" s="1">
        <v>1</v>
      </c>
      <c r="KFL61" s="1">
        <v>1</v>
      </c>
      <c r="KFM61" s="1">
        <v>1</v>
      </c>
      <c r="KFN61" s="1">
        <v>1</v>
      </c>
      <c r="KFO61" s="1">
        <v>1</v>
      </c>
      <c r="KFP61" s="1">
        <v>1</v>
      </c>
      <c r="KFQ61" s="1">
        <v>1</v>
      </c>
      <c r="KFR61" s="1">
        <v>1</v>
      </c>
      <c r="KFS61" s="1">
        <v>1</v>
      </c>
      <c r="KFT61" s="1">
        <v>1</v>
      </c>
      <c r="KFU61" s="1">
        <v>1</v>
      </c>
      <c r="KFV61" s="1">
        <v>1</v>
      </c>
      <c r="KFW61" s="1">
        <v>1</v>
      </c>
      <c r="KFX61" s="1">
        <v>1</v>
      </c>
      <c r="KFY61" s="1">
        <v>1</v>
      </c>
      <c r="KFZ61" s="1">
        <v>1</v>
      </c>
      <c r="KGA61" s="1">
        <v>1</v>
      </c>
      <c r="KGB61" s="1">
        <v>1</v>
      </c>
      <c r="KGC61" s="1">
        <v>1</v>
      </c>
      <c r="KGD61" s="1">
        <v>1</v>
      </c>
      <c r="KGE61" s="1">
        <v>1</v>
      </c>
      <c r="KGF61" s="1">
        <v>1</v>
      </c>
      <c r="KGG61" s="1">
        <v>1</v>
      </c>
      <c r="KGH61" s="1">
        <v>1</v>
      </c>
      <c r="KGI61" s="1">
        <v>1</v>
      </c>
      <c r="KGJ61" s="1">
        <v>1</v>
      </c>
      <c r="KGK61" s="1">
        <v>1</v>
      </c>
      <c r="KGL61" s="1">
        <v>1</v>
      </c>
      <c r="KGM61" s="1">
        <v>1</v>
      </c>
      <c r="KGN61" s="1">
        <v>1</v>
      </c>
      <c r="KGO61" s="1">
        <v>1</v>
      </c>
      <c r="KGP61" s="1">
        <v>1</v>
      </c>
      <c r="KGQ61" s="1">
        <v>1</v>
      </c>
      <c r="KGR61" s="1">
        <v>1</v>
      </c>
      <c r="KGS61" s="1">
        <v>1</v>
      </c>
      <c r="KGT61" s="1">
        <v>1</v>
      </c>
      <c r="KGU61" s="1">
        <v>1</v>
      </c>
      <c r="KGV61" s="1">
        <v>1</v>
      </c>
      <c r="KGW61" s="1">
        <v>1</v>
      </c>
      <c r="KGX61" s="1">
        <v>1</v>
      </c>
      <c r="KGY61" s="1">
        <v>1</v>
      </c>
      <c r="KGZ61" s="1">
        <v>1</v>
      </c>
      <c r="KHA61" s="1">
        <v>1</v>
      </c>
      <c r="KHB61" s="1">
        <v>1</v>
      </c>
      <c r="KHC61" s="1">
        <v>1</v>
      </c>
      <c r="KHD61" s="1">
        <v>1</v>
      </c>
      <c r="KHE61" s="1">
        <v>1</v>
      </c>
      <c r="KHF61" s="1">
        <v>1</v>
      </c>
      <c r="KHG61" s="1">
        <v>1</v>
      </c>
      <c r="KHH61" s="1">
        <v>1</v>
      </c>
      <c r="KHI61" s="1">
        <v>1</v>
      </c>
      <c r="KHJ61" s="1">
        <v>1</v>
      </c>
      <c r="KHK61" s="1">
        <v>1</v>
      </c>
      <c r="KHL61" s="1">
        <v>1</v>
      </c>
      <c r="KHM61" s="1">
        <v>1</v>
      </c>
      <c r="KHN61" s="1">
        <v>1</v>
      </c>
      <c r="KHO61" s="1">
        <v>1</v>
      </c>
      <c r="KHP61" s="1">
        <v>1</v>
      </c>
      <c r="KHQ61" s="1">
        <v>1</v>
      </c>
      <c r="KHR61" s="1">
        <v>1</v>
      </c>
      <c r="KHS61" s="1">
        <v>1</v>
      </c>
      <c r="KHT61" s="1">
        <v>1</v>
      </c>
      <c r="KHU61" s="1">
        <v>1</v>
      </c>
      <c r="KHV61" s="1">
        <v>1</v>
      </c>
      <c r="KHW61" s="1">
        <v>1</v>
      </c>
      <c r="KHX61" s="1">
        <v>1</v>
      </c>
      <c r="KHY61" s="1">
        <v>1</v>
      </c>
      <c r="KHZ61" s="1">
        <v>1</v>
      </c>
      <c r="KIA61" s="1">
        <v>1</v>
      </c>
      <c r="KIB61" s="1">
        <v>1</v>
      </c>
      <c r="KIC61" s="1">
        <v>1</v>
      </c>
      <c r="KID61" s="1">
        <v>1</v>
      </c>
      <c r="KIE61" s="1">
        <v>1</v>
      </c>
      <c r="KIF61" s="1">
        <v>1</v>
      </c>
      <c r="KIG61" s="1">
        <v>1</v>
      </c>
      <c r="KIH61" s="1">
        <v>1</v>
      </c>
      <c r="KII61" s="1">
        <v>1</v>
      </c>
      <c r="KIJ61" s="1">
        <v>1</v>
      </c>
      <c r="KIK61" s="1">
        <v>1</v>
      </c>
      <c r="KIL61" s="1">
        <v>1</v>
      </c>
      <c r="KIM61" s="1">
        <v>1</v>
      </c>
      <c r="KIN61" s="1">
        <v>1</v>
      </c>
      <c r="KIO61" s="1">
        <v>1</v>
      </c>
      <c r="KIP61" s="1">
        <v>1</v>
      </c>
      <c r="KIQ61" s="1">
        <v>1</v>
      </c>
      <c r="KIR61" s="1">
        <v>1</v>
      </c>
      <c r="KIS61" s="1">
        <v>1</v>
      </c>
      <c r="KIT61" s="1">
        <v>1</v>
      </c>
      <c r="KIU61" s="1">
        <v>1</v>
      </c>
      <c r="KIV61" s="1">
        <v>1</v>
      </c>
      <c r="KIW61" s="1">
        <v>1</v>
      </c>
      <c r="KIX61" s="1">
        <v>1</v>
      </c>
      <c r="KIY61" s="1">
        <v>1</v>
      </c>
      <c r="KIZ61" s="1">
        <v>1</v>
      </c>
      <c r="KJA61" s="1">
        <v>1</v>
      </c>
      <c r="KJB61" s="1">
        <v>1</v>
      </c>
      <c r="KJC61" s="1">
        <v>1</v>
      </c>
      <c r="KJD61" s="1">
        <v>1</v>
      </c>
      <c r="KJE61" s="1">
        <v>1</v>
      </c>
      <c r="KJF61" s="1">
        <v>1</v>
      </c>
      <c r="KJG61" s="1">
        <v>1</v>
      </c>
      <c r="KJH61" s="1">
        <v>1</v>
      </c>
      <c r="KJI61" s="1">
        <v>1</v>
      </c>
      <c r="KJJ61" s="1">
        <v>1</v>
      </c>
      <c r="KJK61" s="1">
        <v>1</v>
      </c>
      <c r="KJL61" s="1">
        <v>1</v>
      </c>
      <c r="KJM61" s="1">
        <v>1</v>
      </c>
      <c r="KJN61" s="1">
        <v>1</v>
      </c>
      <c r="KJO61" s="1">
        <v>1</v>
      </c>
      <c r="KJP61" s="1">
        <v>1</v>
      </c>
      <c r="KJQ61" s="1">
        <v>1</v>
      </c>
      <c r="KJR61" s="1">
        <v>1</v>
      </c>
      <c r="KJS61" s="1">
        <v>1</v>
      </c>
      <c r="KJT61" s="1">
        <v>1</v>
      </c>
      <c r="KJU61" s="1">
        <v>1</v>
      </c>
      <c r="KJV61" s="1">
        <v>1</v>
      </c>
      <c r="KJW61" s="1">
        <v>1</v>
      </c>
      <c r="KJX61" s="1">
        <v>1</v>
      </c>
      <c r="KJY61" s="1">
        <v>1</v>
      </c>
      <c r="KJZ61" s="1">
        <v>1</v>
      </c>
      <c r="KKA61" s="1">
        <v>1</v>
      </c>
      <c r="KKB61" s="1">
        <v>1</v>
      </c>
      <c r="KKC61" s="1">
        <v>1</v>
      </c>
      <c r="KKD61" s="1">
        <v>1</v>
      </c>
      <c r="KKE61" s="1">
        <v>1</v>
      </c>
      <c r="KKF61" s="1">
        <v>1</v>
      </c>
      <c r="KKG61" s="1">
        <v>1</v>
      </c>
      <c r="KKH61" s="1">
        <v>1</v>
      </c>
      <c r="KKI61" s="1">
        <v>1</v>
      </c>
      <c r="KKJ61" s="1">
        <v>1</v>
      </c>
      <c r="KKK61" s="1">
        <v>1</v>
      </c>
      <c r="KKL61" s="1">
        <v>1</v>
      </c>
      <c r="KKM61" s="1">
        <v>1</v>
      </c>
      <c r="KKN61" s="1">
        <v>1</v>
      </c>
      <c r="KKO61" s="1">
        <v>1</v>
      </c>
      <c r="KKP61" s="1">
        <v>1</v>
      </c>
      <c r="KKQ61" s="1">
        <v>1</v>
      </c>
      <c r="KKR61" s="1">
        <v>1</v>
      </c>
      <c r="KKS61" s="1">
        <v>1</v>
      </c>
      <c r="KKT61" s="1">
        <v>1</v>
      </c>
      <c r="KKU61" s="1">
        <v>1</v>
      </c>
      <c r="KKV61" s="1">
        <v>1</v>
      </c>
      <c r="KKW61" s="1">
        <v>1</v>
      </c>
      <c r="KKX61" s="1">
        <v>1</v>
      </c>
      <c r="KKY61" s="1">
        <v>1</v>
      </c>
      <c r="KKZ61" s="1">
        <v>1</v>
      </c>
      <c r="KLA61" s="1">
        <v>1</v>
      </c>
      <c r="KLB61" s="1">
        <v>1</v>
      </c>
      <c r="KLC61" s="1">
        <v>1</v>
      </c>
      <c r="KLD61" s="1">
        <v>1</v>
      </c>
      <c r="KLE61" s="1">
        <v>1</v>
      </c>
      <c r="KLF61" s="1">
        <v>1</v>
      </c>
      <c r="KLG61" s="1">
        <v>1</v>
      </c>
      <c r="KLH61" s="1">
        <v>1</v>
      </c>
      <c r="KLI61" s="1">
        <v>1</v>
      </c>
      <c r="KLJ61" s="1">
        <v>1</v>
      </c>
      <c r="KLK61" s="1">
        <v>1</v>
      </c>
      <c r="KLL61" s="1">
        <v>1</v>
      </c>
      <c r="KLM61" s="1">
        <v>1</v>
      </c>
      <c r="KLN61" s="1">
        <v>1</v>
      </c>
      <c r="KLO61" s="1">
        <v>1</v>
      </c>
      <c r="KLP61" s="1">
        <v>1</v>
      </c>
      <c r="KLQ61" s="1">
        <v>1</v>
      </c>
      <c r="KLR61" s="1">
        <v>1</v>
      </c>
      <c r="KLS61" s="1">
        <v>1</v>
      </c>
      <c r="KLT61" s="1">
        <v>1</v>
      </c>
      <c r="KLU61" s="1">
        <v>1</v>
      </c>
      <c r="KLV61" s="1">
        <v>1</v>
      </c>
      <c r="KLW61" s="1">
        <v>1</v>
      </c>
      <c r="KLX61" s="1">
        <v>1</v>
      </c>
      <c r="KLY61" s="1">
        <v>1</v>
      </c>
      <c r="KLZ61" s="1">
        <v>1</v>
      </c>
      <c r="KMA61" s="1">
        <v>1</v>
      </c>
      <c r="KMB61" s="1">
        <v>1</v>
      </c>
      <c r="KMC61" s="1">
        <v>1</v>
      </c>
      <c r="KMD61" s="1">
        <v>1</v>
      </c>
      <c r="KME61" s="1">
        <v>1</v>
      </c>
      <c r="KMF61" s="1">
        <v>1</v>
      </c>
      <c r="KMG61" s="1">
        <v>1</v>
      </c>
      <c r="KMH61" s="1">
        <v>1</v>
      </c>
      <c r="KMI61" s="1">
        <v>1</v>
      </c>
      <c r="KMJ61" s="1">
        <v>1</v>
      </c>
      <c r="KMK61" s="1">
        <v>1</v>
      </c>
      <c r="KML61" s="1">
        <v>1</v>
      </c>
      <c r="KMM61" s="1">
        <v>1</v>
      </c>
      <c r="KMN61" s="1">
        <v>1</v>
      </c>
      <c r="KMO61" s="1">
        <v>1</v>
      </c>
      <c r="KMP61" s="1">
        <v>1</v>
      </c>
      <c r="KMQ61" s="1">
        <v>1</v>
      </c>
      <c r="KMR61" s="1">
        <v>1</v>
      </c>
      <c r="KMS61" s="1">
        <v>1</v>
      </c>
      <c r="KMT61" s="1">
        <v>1</v>
      </c>
      <c r="KMU61" s="1">
        <v>1</v>
      </c>
      <c r="KMV61" s="1">
        <v>1</v>
      </c>
      <c r="KMW61" s="1">
        <v>1</v>
      </c>
      <c r="KMX61" s="1">
        <v>1</v>
      </c>
      <c r="KMY61" s="1">
        <v>1</v>
      </c>
      <c r="KMZ61" s="1">
        <v>1</v>
      </c>
      <c r="KNA61" s="1">
        <v>1</v>
      </c>
      <c r="KNB61" s="1">
        <v>1</v>
      </c>
      <c r="KNC61" s="1">
        <v>1</v>
      </c>
      <c r="KND61" s="1">
        <v>1</v>
      </c>
      <c r="KNE61" s="1">
        <v>1</v>
      </c>
      <c r="KNF61" s="1">
        <v>1</v>
      </c>
      <c r="KNG61" s="1">
        <v>1</v>
      </c>
      <c r="KNH61" s="1">
        <v>1</v>
      </c>
      <c r="KNI61" s="1">
        <v>1</v>
      </c>
      <c r="KNJ61" s="1">
        <v>1</v>
      </c>
      <c r="KNK61" s="1">
        <v>1</v>
      </c>
      <c r="KNL61" s="1">
        <v>1</v>
      </c>
      <c r="KNM61" s="1">
        <v>1</v>
      </c>
      <c r="KNN61" s="1">
        <v>1</v>
      </c>
      <c r="KNO61" s="1">
        <v>1</v>
      </c>
      <c r="KNP61" s="1">
        <v>1</v>
      </c>
      <c r="KNQ61" s="1">
        <v>1</v>
      </c>
      <c r="KNR61" s="1">
        <v>1</v>
      </c>
      <c r="KNS61" s="1">
        <v>1</v>
      </c>
      <c r="KNT61" s="1">
        <v>1</v>
      </c>
      <c r="KNU61" s="1">
        <v>1</v>
      </c>
      <c r="KNV61" s="1">
        <v>1</v>
      </c>
      <c r="KNW61" s="1">
        <v>1</v>
      </c>
      <c r="KNX61" s="1">
        <v>1</v>
      </c>
      <c r="KNY61" s="1">
        <v>1</v>
      </c>
      <c r="KNZ61" s="1">
        <v>1</v>
      </c>
      <c r="KOA61" s="1">
        <v>1</v>
      </c>
      <c r="KOB61" s="1">
        <v>1</v>
      </c>
      <c r="KOC61" s="1">
        <v>1</v>
      </c>
      <c r="KOD61" s="1">
        <v>1</v>
      </c>
      <c r="KOE61" s="1">
        <v>1</v>
      </c>
      <c r="KOF61" s="1">
        <v>1</v>
      </c>
      <c r="KOG61" s="1">
        <v>1</v>
      </c>
      <c r="KOH61" s="1">
        <v>1</v>
      </c>
      <c r="KOI61" s="1">
        <v>1</v>
      </c>
      <c r="KOJ61" s="1">
        <v>1</v>
      </c>
      <c r="KOK61" s="1">
        <v>1</v>
      </c>
      <c r="KOL61" s="1">
        <v>1</v>
      </c>
      <c r="KOM61" s="1">
        <v>1</v>
      </c>
      <c r="KON61" s="1">
        <v>1</v>
      </c>
      <c r="KOO61" s="1">
        <v>1</v>
      </c>
      <c r="KOP61" s="1">
        <v>1</v>
      </c>
      <c r="KOQ61" s="1">
        <v>1</v>
      </c>
      <c r="KOR61" s="1">
        <v>1</v>
      </c>
      <c r="KOS61" s="1">
        <v>1</v>
      </c>
      <c r="KOT61" s="1">
        <v>1</v>
      </c>
      <c r="KOU61" s="1">
        <v>1</v>
      </c>
      <c r="KOV61" s="1">
        <v>1</v>
      </c>
      <c r="KOW61" s="1">
        <v>1</v>
      </c>
      <c r="KOX61" s="1">
        <v>1</v>
      </c>
      <c r="KOY61" s="1">
        <v>1</v>
      </c>
      <c r="KOZ61" s="1">
        <v>1</v>
      </c>
      <c r="KPA61" s="1">
        <v>1</v>
      </c>
      <c r="KPB61" s="1">
        <v>1</v>
      </c>
      <c r="KPC61" s="1">
        <v>1</v>
      </c>
      <c r="KPD61" s="1">
        <v>1</v>
      </c>
      <c r="KPE61" s="1">
        <v>1</v>
      </c>
      <c r="KPF61" s="1">
        <v>1</v>
      </c>
      <c r="KPG61" s="1">
        <v>1</v>
      </c>
      <c r="KPH61" s="1">
        <v>1</v>
      </c>
      <c r="KPI61" s="1">
        <v>1</v>
      </c>
      <c r="KPJ61" s="1">
        <v>1</v>
      </c>
      <c r="KPK61" s="1">
        <v>1</v>
      </c>
      <c r="KPL61" s="1">
        <v>1</v>
      </c>
      <c r="KPM61" s="1">
        <v>1</v>
      </c>
      <c r="KPN61" s="1">
        <v>1</v>
      </c>
      <c r="KPO61" s="1">
        <v>1</v>
      </c>
      <c r="KPP61" s="1">
        <v>1</v>
      </c>
      <c r="KPQ61" s="1">
        <v>1</v>
      </c>
      <c r="KPR61" s="1">
        <v>1</v>
      </c>
      <c r="KPS61" s="1">
        <v>1</v>
      </c>
      <c r="KPT61" s="1">
        <v>1</v>
      </c>
      <c r="KPU61" s="1">
        <v>1</v>
      </c>
      <c r="KPV61" s="1">
        <v>1</v>
      </c>
      <c r="KPW61" s="1">
        <v>1</v>
      </c>
      <c r="KPX61" s="1">
        <v>1</v>
      </c>
      <c r="KPY61" s="1">
        <v>1</v>
      </c>
      <c r="KPZ61" s="1">
        <v>1</v>
      </c>
      <c r="KQA61" s="1">
        <v>1</v>
      </c>
      <c r="KQB61" s="1">
        <v>1</v>
      </c>
      <c r="KQC61" s="1">
        <v>1</v>
      </c>
      <c r="KQD61" s="1">
        <v>1</v>
      </c>
      <c r="KQE61" s="1">
        <v>1</v>
      </c>
      <c r="KQF61" s="1">
        <v>1</v>
      </c>
      <c r="KQG61" s="1">
        <v>1</v>
      </c>
      <c r="KQH61" s="1">
        <v>1</v>
      </c>
      <c r="KQI61" s="1">
        <v>1</v>
      </c>
      <c r="KQJ61" s="1">
        <v>1</v>
      </c>
      <c r="KQK61" s="1">
        <v>1</v>
      </c>
      <c r="KQL61" s="1">
        <v>1</v>
      </c>
      <c r="KQM61" s="1">
        <v>1</v>
      </c>
      <c r="KQN61" s="1">
        <v>1</v>
      </c>
      <c r="KQO61" s="1">
        <v>1</v>
      </c>
      <c r="KQP61" s="1">
        <v>1</v>
      </c>
      <c r="KQQ61" s="1">
        <v>1</v>
      </c>
      <c r="KQR61" s="1">
        <v>1</v>
      </c>
      <c r="KQS61" s="1">
        <v>1</v>
      </c>
      <c r="KQT61" s="1">
        <v>1</v>
      </c>
      <c r="KQU61" s="1">
        <v>1</v>
      </c>
      <c r="KQV61" s="1">
        <v>1</v>
      </c>
      <c r="KQW61" s="1">
        <v>1</v>
      </c>
      <c r="KQX61" s="1">
        <v>1</v>
      </c>
      <c r="KQY61" s="1">
        <v>1</v>
      </c>
      <c r="KQZ61" s="1">
        <v>1</v>
      </c>
      <c r="KRA61" s="1">
        <v>1</v>
      </c>
      <c r="KRB61" s="1">
        <v>1</v>
      </c>
      <c r="KRC61" s="1">
        <v>1</v>
      </c>
      <c r="KRD61" s="1">
        <v>1</v>
      </c>
      <c r="KRE61" s="1">
        <v>1</v>
      </c>
      <c r="KRF61" s="1">
        <v>1</v>
      </c>
      <c r="KRG61" s="1">
        <v>1</v>
      </c>
      <c r="KRH61" s="1">
        <v>1</v>
      </c>
      <c r="KRI61" s="1">
        <v>1</v>
      </c>
      <c r="KRJ61" s="1">
        <v>1</v>
      </c>
      <c r="KRK61" s="1">
        <v>1</v>
      </c>
      <c r="KRL61" s="1">
        <v>1</v>
      </c>
      <c r="KRM61" s="1">
        <v>1</v>
      </c>
      <c r="KRN61" s="1">
        <v>1</v>
      </c>
      <c r="KRO61" s="1">
        <v>1</v>
      </c>
      <c r="KRP61" s="1">
        <v>1</v>
      </c>
      <c r="KRQ61" s="1">
        <v>1</v>
      </c>
      <c r="KRR61" s="1">
        <v>1</v>
      </c>
      <c r="KRS61" s="1">
        <v>1</v>
      </c>
      <c r="KRT61" s="1">
        <v>1</v>
      </c>
      <c r="KRU61" s="1">
        <v>1</v>
      </c>
      <c r="KRV61" s="1">
        <v>1</v>
      </c>
      <c r="KRW61" s="1">
        <v>1</v>
      </c>
      <c r="KRX61" s="1">
        <v>1</v>
      </c>
      <c r="KRY61" s="1">
        <v>1</v>
      </c>
      <c r="KRZ61" s="1">
        <v>1</v>
      </c>
      <c r="KSA61" s="1">
        <v>1</v>
      </c>
      <c r="KSB61" s="1">
        <v>1</v>
      </c>
      <c r="KSC61" s="1">
        <v>1</v>
      </c>
      <c r="KSD61" s="1">
        <v>1</v>
      </c>
      <c r="KSE61" s="1">
        <v>1</v>
      </c>
      <c r="KSF61" s="1">
        <v>1</v>
      </c>
      <c r="KSG61" s="1">
        <v>1</v>
      </c>
      <c r="KSH61" s="1">
        <v>1</v>
      </c>
      <c r="KSI61" s="1">
        <v>1</v>
      </c>
      <c r="KSJ61" s="1">
        <v>1</v>
      </c>
      <c r="KSK61" s="1">
        <v>1</v>
      </c>
      <c r="KSL61" s="1">
        <v>1</v>
      </c>
      <c r="KSM61" s="1">
        <v>1</v>
      </c>
      <c r="KSN61" s="1">
        <v>1</v>
      </c>
      <c r="KSO61" s="1">
        <v>1</v>
      </c>
      <c r="KSP61" s="1">
        <v>1</v>
      </c>
      <c r="KSQ61" s="1">
        <v>1</v>
      </c>
      <c r="KSR61" s="1">
        <v>1</v>
      </c>
      <c r="KSS61" s="1">
        <v>1</v>
      </c>
      <c r="KST61" s="1">
        <v>1</v>
      </c>
      <c r="KSU61" s="1">
        <v>1</v>
      </c>
      <c r="KSV61" s="1">
        <v>1</v>
      </c>
      <c r="KSW61" s="1">
        <v>1</v>
      </c>
      <c r="KSX61" s="1">
        <v>1</v>
      </c>
      <c r="KSY61" s="1">
        <v>1</v>
      </c>
      <c r="KSZ61" s="1">
        <v>1</v>
      </c>
      <c r="KTA61" s="1">
        <v>1</v>
      </c>
      <c r="KTB61" s="1">
        <v>1</v>
      </c>
      <c r="KTC61" s="1">
        <v>1</v>
      </c>
      <c r="KTD61" s="1">
        <v>1</v>
      </c>
      <c r="KTE61" s="1">
        <v>1</v>
      </c>
      <c r="KTF61" s="1">
        <v>1</v>
      </c>
      <c r="KTG61" s="1">
        <v>1</v>
      </c>
      <c r="KTH61" s="1">
        <v>1</v>
      </c>
      <c r="KTI61" s="1">
        <v>1</v>
      </c>
      <c r="KTJ61" s="1">
        <v>1</v>
      </c>
      <c r="KTK61" s="1">
        <v>1</v>
      </c>
      <c r="KTL61" s="1">
        <v>1</v>
      </c>
      <c r="KTM61" s="1">
        <v>1</v>
      </c>
      <c r="KTN61" s="1">
        <v>1</v>
      </c>
      <c r="KTO61" s="1">
        <v>1</v>
      </c>
      <c r="KTP61" s="1">
        <v>1</v>
      </c>
      <c r="KTQ61" s="1">
        <v>1</v>
      </c>
      <c r="KTR61" s="1">
        <v>1</v>
      </c>
      <c r="KTS61" s="1">
        <v>1</v>
      </c>
      <c r="KTT61" s="1">
        <v>1</v>
      </c>
      <c r="KTU61" s="1">
        <v>1</v>
      </c>
      <c r="KTV61" s="1">
        <v>1</v>
      </c>
      <c r="KTW61" s="1">
        <v>1</v>
      </c>
      <c r="KTX61" s="1">
        <v>1</v>
      </c>
      <c r="KTY61" s="1">
        <v>1</v>
      </c>
      <c r="KTZ61" s="1">
        <v>1</v>
      </c>
      <c r="KUA61" s="1">
        <v>1</v>
      </c>
      <c r="KUB61" s="1">
        <v>1</v>
      </c>
      <c r="KUC61" s="1">
        <v>1</v>
      </c>
      <c r="KUD61" s="1">
        <v>1</v>
      </c>
      <c r="KUE61" s="1">
        <v>1</v>
      </c>
      <c r="KUF61" s="1">
        <v>1</v>
      </c>
      <c r="KUG61" s="1">
        <v>1</v>
      </c>
      <c r="KUH61" s="1">
        <v>1</v>
      </c>
      <c r="KUI61" s="1">
        <v>1</v>
      </c>
      <c r="KUJ61" s="1">
        <v>1</v>
      </c>
      <c r="KUK61" s="1">
        <v>1</v>
      </c>
      <c r="KUL61" s="1">
        <v>1</v>
      </c>
      <c r="KUM61" s="1">
        <v>1</v>
      </c>
      <c r="KUN61" s="1">
        <v>1</v>
      </c>
      <c r="KUO61" s="1">
        <v>1</v>
      </c>
      <c r="KUP61" s="1">
        <v>1</v>
      </c>
      <c r="KUQ61" s="1">
        <v>1</v>
      </c>
      <c r="KUR61" s="1">
        <v>1</v>
      </c>
      <c r="KUS61" s="1">
        <v>1</v>
      </c>
      <c r="KUT61" s="1">
        <v>1</v>
      </c>
      <c r="KUU61" s="1">
        <v>1</v>
      </c>
      <c r="KUV61" s="1">
        <v>1</v>
      </c>
      <c r="KUW61" s="1">
        <v>1</v>
      </c>
      <c r="KUX61" s="1">
        <v>1</v>
      </c>
      <c r="KUY61" s="1">
        <v>1</v>
      </c>
      <c r="KUZ61" s="1">
        <v>1</v>
      </c>
      <c r="KVA61" s="1">
        <v>1</v>
      </c>
      <c r="KVB61" s="1">
        <v>1</v>
      </c>
      <c r="KVC61" s="1">
        <v>1</v>
      </c>
      <c r="KVD61" s="1">
        <v>1</v>
      </c>
      <c r="KVE61" s="1">
        <v>1</v>
      </c>
      <c r="KVF61" s="1">
        <v>1</v>
      </c>
      <c r="KVG61" s="1">
        <v>1</v>
      </c>
      <c r="KVH61" s="1">
        <v>1</v>
      </c>
      <c r="KVI61" s="1">
        <v>1</v>
      </c>
      <c r="KVJ61" s="1">
        <v>1</v>
      </c>
      <c r="KVK61" s="1">
        <v>1</v>
      </c>
      <c r="KVL61" s="1">
        <v>1</v>
      </c>
      <c r="KVM61" s="1">
        <v>1</v>
      </c>
      <c r="KVN61" s="1">
        <v>1</v>
      </c>
      <c r="KVO61" s="1">
        <v>1</v>
      </c>
      <c r="KVP61" s="1">
        <v>1</v>
      </c>
      <c r="KVQ61" s="1">
        <v>1</v>
      </c>
      <c r="KVR61" s="1">
        <v>1</v>
      </c>
      <c r="KVS61" s="1">
        <v>1</v>
      </c>
      <c r="KVT61" s="1">
        <v>1</v>
      </c>
      <c r="KVU61" s="1">
        <v>1</v>
      </c>
      <c r="KVV61" s="1">
        <v>1</v>
      </c>
      <c r="KVW61" s="1">
        <v>1</v>
      </c>
      <c r="KVX61" s="1">
        <v>1</v>
      </c>
      <c r="KVY61" s="1">
        <v>1</v>
      </c>
      <c r="KVZ61" s="1">
        <v>1</v>
      </c>
      <c r="KWA61" s="1">
        <v>1</v>
      </c>
      <c r="KWB61" s="1">
        <v>1</v>
      </c>
      <c r="KWC61" s="1">
        <v>1</v>
      </c>
      <c r="KWD61" s="1">
        <v>1</v>
      </c>
      <c r="KWE61" s="1">
        <v>1</v>
      </c>
      <c r="KWF61" s="1">
        <v>1</v>
      </c>
      <c r="KWG61" s="1">
        <v>1</v>
      </c>
      <c r="KWH61" s="1">
        <v>1</v>
      </c>
      <c r="KWI61" s="1">
        <v>1</v>
      </c>
      <c r="KWJ61" s="1">
        <v>1</v>
      </c>
      <c r="KWK61" s="1">
        <v>1</v>
      </c>
      <c r="KWL61" s="1">
        <v>1</v>
      </c>
      <c r="KWM61" s="1">
        <v>1</v>
      </c>
      <c r="KWN61" s="1">
        <v>1</v>
      </c>
      <c r="KWO61" s="1">
        <v>1</v>
      </c>
      <c r="KWP61" s="1">
        <v>1</v>
      </c>
      <c r="KWQ61" s="1">
        <v>1</v>
      </c>
      <c r="KWR61" s="1">
        <v>1</v>
      </c>
      <c r="KWS61" s="1">
        <v>1</v>
      </c>
      <c r="KWT61" s="1">
        <v>1</v>
      </c>
      <c r="KWU61" s="1">
        <v>1</v>
      </c>
      <c r="KWV61" s="1">
        <v>1</v>
      </c>
      <c r="KWW61" s="1">
        <v>1</v>
      </c>
      <c r="KWX61" s="1">
        <v>1</v>
      </c>
      <c r="KWY61" s="1">
        <v>1</v>
      </c>
      <c r="KWZ61" s="1">
        <v>1</v>
      </c>
      <c r="KXA61" s="1">
        <v>1</v>
      </c>
      <c r="KXB61" s="1">
        <v>1</v>
      </c>
      <c r="KXC61" s="1">
        <v>1</v>
      </c>
      <c r="KXD61" s="1">
        <v>1</v>
      </c>
      <c r="KXE61" s="1">
        <v>1</v>
      </c>
      <c r="KXF61" s="1">
        <v>1</v>
      </c>
      <c r="KXG61" s="1">
        <v>1</v>
      </c>
      <c r="KXH61" s="1">
        <v>1</v>
      </c>
      <c r="KXI61" s="1">
        <v>1</v>
      </c>
      <c r="KXJ61" s="1">
        <v>1</v>
      </c>
      <c r="KXK61" s="1">
        <v>1</v>
      </c>
      <c r="KXL61" s="1">
        <v>1</v>
      </c>
      <c r="KXM61" s="1">
        <v>1</v>
      </c>
      <c r="KXN61" s="1">
        <v>1</v>
      </c>
      <c r="KXO61" s="1">
        <v>1</v>
      </c>
      <c r="KXP61" s="1">
        <v>1</v>
      </c>
      <c r="KXQ61" s="1">
        <v>1</v>
      </c>
      <c r="KXR61" s="1">
        <v>1</v>
      </c>
      <c r="KXS61" s="1">
        <v>1</v>
      </c>
      <c r="KXT61" s="1">
        <v>1</v>
      </c>
      <c r="KXU61" s="1">
        <v>1</v>
      </c>
      <c r="KXV61" s="1">
        <v>1</v>
      </c>
      <c r="KXW61" s="1">
        <v>1</v>
      </c>
      <c r="KXX61" s="1">
        <v>1</v>
      </c>
      <c r="KXY61" s="1">
        <v>1</v>
      </c>
      <c r="KXZ61" s="1">
        <v>1</v>
      </c>
      <c r="KYA61" s="1">
        <v>1</v>
      </c>
      <c r="KYB61" s="1">
        <v>1</v>
      </c>
      <c r="KYC61" s="1">
        <v>1</v>
      </c>
      <c r="KYD61" s="1">
        <v>1</v>
      </c>
      <c r="KYE61" s="1">
        <v>1</v>
      </c>
      <c r="KYF61" s="1">
        <v>1</v>
      </c>
      <c r="KYG61" s="1">
        <v>1</v>
      </c>
      <c r="KYH61" s="1">
        <v>1</v>
      </c>
      <c r="KYI61" s="1">
        <v>1</v>
      </c>
      <c r="KYJ61" s="1">
        <v>1</v>
      </c>
      <c r="KYK61" s="1">
        <v>1</v>
      </c>
      <c r="KYL61" s="1">
        <v>1</v>
      </c>
      <c r="KYM61" s="1">
        <v>1</v>
      </c>
      <c r="KYN61" s="1">
        <v>1</v>
      </c>
      <c r="KYO61" s="1">
        <v>1</v>
      </c>
      <c r="KYP61" s="1">
        <v>1</v>
      </c>
      <c r="KYQ61" s="1">
        <v>1</v>
      </c>
      <c r="KYR61" s="1">
        <v>1</v>
      </c>
      <c r="KYS61" s="1">
        <v>1</v>
      </c>
      <c r="KYT61" s="1">
        <v>1</v>
      </c>
      <c r="KYU61" s="1">
        <v>1</v>
      </c>
      <c r="KYV61" s="1">
        <v>1</v>
      </c>
      <c r="KYW61" s="1">
        <v>1</v>
      </c>
      <c r="KYX61" s="1">
        <v>1</v>
      </c>
      <c r="KYY61" s="1">
        <v>1</v>
      </c>
      <c r="KYZ61" s="1">
        <v>1</v>
      </c>
      <c r="KZA61" s="1">
        <v>1</v>
      </c>
      <c r="KZB61" s="1">
        <v>1</v>
      </c>
      <c r="KZC61" s="1">
        <v>1</v>
      </c>
      <c r="KZD61" s="1">
        <v>1</v>
      </c>
      <c r="KZE61" s="1">
        <v>1</v>
      </c>
      <c r="KZF61" s="1">
        <v>1</v>
      </c>
      <c r="KZG61" s="1">
        <v>1</v>
      </c>
      <c r="KZH61" s="1">
        <v>1</v>
      </c>
      <c r="KZI61" s="1">
        <v>1</v>
      </c>
      <c r="KZJ61" s="1">
        <v>1</v>
      </c>
      <c r="KZK61" s="1">
        <v>1</v>
      </c>
      <c r="KZL61" s="1">
        <v>1</v>
      </c>
      <c r="KZM61" s="1">
        <v>1</v>
      </c>
      <c r="KZN61" s="1">
        <v>1</v>
      </c>
      <c r="KZO61" s="1">
        <v>1</v>
      </c>
      <c r="KZP61" s="1">
        <v>1</v>
      </c>
      <c r="KZQ61" s="1">
        <v>1</v>
      </c>
      <c r="KZR61" s="1">
        <v>1</v>
      </c>
      <c r="KZS61" s="1">
        <v>1</v>
      </c>
      <c r="KZT61" s="1">
        <v>1</v>
      </c>
      <c r="KZU61" s="1">
        <v>1</v>
      </c>
      <c r="KZV61" s="1">
        <v>1</v>
      </c>
      <c r="KZW61" s="1">
        <v>1</v>
      </c>
      <c r="KZX61" s="1">
        <v>1</v>
      </c>
      <c r="KZY61" s="1">
        <v>1</v>
      </c>
      <c r="KZZ61" s="1">
        <v>1</v>
      </c>
      <c r="LAA61" s="1">
        <v>1</v>
      </c>
      <c r="LAB61" s="1">
        <v>1</v>
      </c>
      <c r="LAC61" s="1">
        <v>1</v>
      </c>
      <c r="LAD61" s="1">
        <v>1</v>
      </c>
      <c r="LAE61" s="1">
        <v>1</v>
      </c>
      <c r="LAF61" s="1">
        <v>1</v>
      </c>
      <c r="LAG61" s="1">
        <v>1</v>
      </c>
      <c r="LAH61" s="1">
        <v>1</v>
      </c>
      <c r="LAI61" s="1">
        <v>1</v>
      </c>
      <c r="LAJ61" s="1">
        <v>1</v>
      </c>
      <c r="LAK61" s="1">
        <v>1</v>
      </c>
      <c r="LAL61" s="1">
        <v>1</v>
      </c>
      <c r="LAM61" s="1">
        <v>1</v>
      </c>
      <c r="LAN61" s="1">
        <v>1</v>
      </c>
      <c r="LAO61" s="1">
        <v>1</v>
      </c>
      <c r="LAP61" s="1">
        <v>1</v>
      </c>
      <c r="LAQ61" s="1">
        <v>1</v>
      </c>
      <c r="LAR61" s="1">
        <v>1</v>
      </c>
      <c r="LAS61" s="1">
        <v>1</v>
      </c>
      <c r="LAT61" s="1">
        <v>1</v>
      </c>
      <c r="LAU61" s="1">
        <v>1</v>
      </c>
      <c r="LAV61" s="1">
        <v>1</v>
      </c>
      <c r="LAW61" s="1">
        <v>1</v>
      </c>
      <c r="LAX61" s="1">
        <v>1</v>
      </c>
      <c r="LAY61" s="1">
        <v>1</v>
      </c>
      <c r="LAZ61" s="1">
        <v>1</v>
      </c>
      <c r="LBA61" s="1">
        <v>1</v>
      </c>
      <c r="LBB61" s="1">
        <v>1</v>
      </c>
      <c r="LBC61" s="1">
        <v>1</v>
      </c>
      <c r="LBD61" s="1">
        <v>1</v>
      </c>
      <c r="LBE61" s="1">
        <v>1</v>
      </c>
      <c r="LBF61" s="1">
        <v>1</v>
      </c>
      <c r="LBG61" s="1">
        <v>1</v>
      </c>
      <c r="LBH61" s="1">
        <v>1</v>
      </c>
      <c r="LBI61" s="1">
        <v>1</v>
      </c>
      <c r="LBJ61" s="1">
        <v>1</v>
      </c>
      <c r="LBK61" s="1">
        <v>1</v>
      </c>
      <c r="LBL61" s="1">
        <v>1</v>
      </c>
      <c r="LBM61" s="1">
        <v>1</v>
      </c>
      <c r="LBN61" s="1">
        <v>1</v>
      </c>
      <c r="LBO61" s="1">
        <v>1</v>
      </c>
      <c r="LBP61" s="1">
        <v>1</v>
      </c>
      <c r="LBQ61" s="1">
        <v>1</v>
      </c>
      <c r="LBR61" s="1">
        <v>1</v>
      </c>
      <c r="LBS61" s="1">
        <v>1</v>
      </c>
      <c r="LBT61" s="1">
        <v>1</v>
      </c>
      <c r="LBU61" s="1">
        <v>1</v>
      </c>
      <c r="LBV61" s="1">
        <v>1</v>
      </c>
      <c r="LBW61" s="1">
        <v>1</v>
      </c>
      <c r="LBX61" s="1">
        <v>1</v>
      </c>
      <c r="LBY61" s="1">
        <v>1</v>
      </c>
      <c r="LBZ61" s="1">
        <v>1</v>
      </c>
      <c r="LCA61" s="1">
        <v>1</v>
      </c>
      <c r="LCB61" s="1">
        <v>1</v>
      </c>
      <c r="LCC61" s="1">
        <v>1</v>
      </c>
      <c r="LCD61" s="1">
        <v>1</v>
      </c>
      <c r="LCE61" s="1">
        <v>1</v>
      </c>
      <c r="LCF61" s="1">
        <v>1</v>
      </c>
      <c r="LCG61" s="1">
        <v>1</v>
      </c>
      <c r="LCH61" s="1">
        <v>1</v>
      </c>
      <c r="LCI61" s="1">
        <v>1</v>
      </c>
      <c r="LCJ61" s="1">
        <v>1</v>
      </c>
      <c r="LCK61" s="1">
        <v>1</v>
      </c>
      <c r="LCL61" s="1">
        <v>1</v>
      </c>
      <c r="LCM61" s="1">
        <v>1</v>
      </c>
      <c r="LCN61" s="1">
        <v>1</v>
      </c>
      <c r="LCO61" s="1">
        <v>1</v>
      </c>
      <c r="LCP61" s="1">
        <v>1</v>
      </c>
      <c r="LCQ61" s="1">
        <v>1</v>
      </c>
      <c r="LCR61" s="1">
        <v>1</v>
      </c>
      <c r="LCS61" s="1">
        <v>1</v>
      </c>
      <c r="LCT61" s="1">
        <v>1</v>
      </c>
      <c r="LCU61" s="1">
        <v>1</v>
      </c>
      <c r="LCV61" s="1">
        <v>1</v>
      </c>
      <c r="LCW61" s="1">
        <v>1</v>
      </c>
      <c r="LCX61" s="1">
        <v>1</v>
      </c>
      <c r="LCY61" s="1">
        <v>1</v>
      </c>
      <c r="LCZ61" s="1">
        <v>1</v>
      </c>
      <c r="LDA61" s="1">
        <v>1</v>
      </c>
      <c r="LDB61" s="1">
        <v>1</v>
      </c>
      <c r="LDC61" s="1">
        <v>1</v>
      </c>
      <c r="LDD61" s="1">
        <v>1</v>
      </c>
      <c r="LDE61" s="1">
        <v>1</v>
      </c>
      <c r="LDF61" s="1">
        <v>1</v>
      </c>
      <c r="LDG61" s="1">
        <v>1</v>
      </c>
      <c r="LDH61" s="1">
        <v>1</v>
      </c>
      <c r="LDI61" s="1">
        <v>1</v>
      </c>
      <c r="LDJ61" s="1">
        <v>1</v>
      </c>
      <c r="LDK61" s="1">
        <v>1</v>
      </c>
      <c r="LDL61" s="1">
        <v>1</v>
      </c>
      <c r="LDM61" s="1">
        <v>1</v>
      </c>
      <c r="LDN61" s="1">
        <v>1</v>
      </c>
      <c r="LDO61" s="1">
        <v>1</v>
      </c>
      <c r="LDP61" s="1">
        <v>1</v>
      </c>
      <c r="LDQ61" s="1">
        <v>1</v>
      </c>
      <c r="LDR61" s="1">
        <v>1</v>
      </c>
      <c r="LDS61" s="1">
        <v>1</v>
      </c>
      <c r="LDT61" s="1">
        <v>1</v>
      </c>
      <c r="LDU61" s="1">
        <v>1</v>
      </c>
      <c r="LDV61" s="1">
        <v>1</v>
      </c>
      <c r="LDW61" s="1">
        <v>1</v>
      </c>
      <c r="LDX61" s="1">
        <v>1</v>
      </c>
      <c r="LDY61" s="1">
        <v>1</v>
      </c>
      <c r="LDZ61" s="1">
        <v>1</v>
      </c>
      <c r="LEA61" s="1">
        <v>1</v>
      </c>
      <c r="LEB61" s="1">
        <v>1</v>
      </c>
      <c r="LEC61" s="1">
        <v>1</v>
      </c>
      <c r="LED61" s="1">
        <v>1</v>
      </c>
      <c r="LEE61" s="1">
        <v>1</v>
      </c>
      <c r="LEF61" s="1">
        <v>1</v>
      </c>
      <c r="LEG61" s="1">
        <v>1</v>
      </c>
      <c r="LEH61" s="1">
        <v>1</v>
      </c>
      <c r="LEI61" s="1">
        <v>1</v>
      </c>
      <c r="LEJ61" s="1">
        <v>1</v>
      </c>
      <c r="LEK61" s="1">
        <v>1</v>
      </c>
      <c r="LEL61" s="1">
        <v>1</v>
      </c>
      <c r="LEM61" s="1">
        <v>1</v>
      </c>
      <c r="LEN61" s="1">
        <v>1</v>
      </c>
      <c r="LEO61" s="1">
        <v>1</v>
      </c>
      <c r="LEP61" s="1">
        <v>1</v>
      </c>
      <c r="LEQ61" s="1">
        <v>1</v>
      </c>
      <c r="LER61" s="1">
        <v>1</v>
      </c>
      <c r="LES61" s="1">
        <v>1</v>
      </c>
      <c r="LET61" s="1">
        <v>1</v>
      </c>
      <c r="LEU61" s="1">
        <v>1</v>
      </c>
      <c r="LEV61" s="1">
        <v>1</v>
      </c>
      <c r="LEW61" s="1">
        <v>1</v>
      </c>
      <c r="LEX61" s="1">
        <v>1</v>
      </c>
      <c r="LEY61" s="1">
        <v>1</v>
      </c>
      <c r="LEZ61" s="1">
        <v>1</v>
      </c>
      <c r="LFA61" s="1">
        <v>1</v>
      </c>
      <c r="LFB61" s="1">
        <v>1</v>
      </c>
      <c r="LFC61" s="1">
        <v>1</v>
      </c>
      <c r="LFD61" s="1">
        <v>1</v>
      </c>
      <c r="LFE61" s="1">
        <v>1</v>
      </c>
      <c r="LFF61" s="1">
        <v>1</v>
      </c>
      <c r="LFG61" s="1">
        <v>1</v>
      </c>
      <c r="LFH61" s="1">
        <v>1</v>
      </c>
      <c r="LFI61" s="1">
        <v>1</v>
      </c>
      <c r="LFJ61" s="1">
        <v>1</v>
      </c>
      <c r="LFK61" s="1">
        <v>1</v>
      </c>
      <c r="LFL61" s="1">
        <v>1</v>
      </c>
      <c r="LFM61" s="1">
        <v>1</v>
      </c>
      <c r="LFN61" s="1">
        <v>1</v>
      </c>
      <c r="LFO61" s="1">
        <v>1</v>
      </c>
      <c r="LFP61" s="1">
        <v>1</v>
      </c>
      <c r="LFQ61" s="1">
        <v>1</v>
      </c>
      <c r="LFR61" s="1">
        <v>1</v>
      </c>
      <c r="LFS61" s="1">
        <v>1</v>
      </c>
      <c r="LFT61" s="1">
        <v>1</v>
      </c>
      <c r="LFU61" s="1">
        <v>1</v>
      </c>
      <c r="LFV61" s="1">
        <v>1</v>
      </c>
      <c r="LFW61" s="1">
        <v>1</v>
      </c>
      <c r="LFX61" s="1">
        <v>1</v>
      </c>
      <c r="LFY61" s="1">
        <v>1</v>
      </c>
      <c r="LFZ61" s="1">
        <v>1</v>
      </c>
      <c r="LGA61" s="1">
        <v>1</v>
      </c>
      <c r="LGB61" s="1">
        <v>1</v>
      </c>
      <c r="LGC61" s="1">
        <v>1</v>
      </c>
      <c r="LGD61" s="1">
        <v>1</v>
      </c>
      <c r="LGE61" s="1">
        <v>1</v>
      </c>
      <c r="LGF61" s="1">
        <v>1</v>
      </c>
      <c r="LGG61" s="1">
        <v>1</v>
      </c>
      <c r="LGH61" s="1">
        <v>1</v>
      </c>
      <c r="LGI61" s="1">
        <v>1</v>
      </c>
      <c r="LGJ61" s="1">
        <v>1</v>
      </c>
      <c r="LGK61" s="1">
        <v>1</v>
      </c>
      <c r="LGL61" s="1">
        <v>1</v>
      </c>
      <c r="LGM61" s="1">
        <v>1</v>
      </c>
      <c r="LGN61" s="1">
        <v>1</v>
      </c>
      <c r="LGO61" s="1">
        <v>1</v>
      </c>
      <c r="LGP61" s="1">
        <v>1</v>
      </c>
      <c r="LGQ61" s="1">
        <v>1</v>
      </c>
      <c r="LGR61" s="1">
        <v>1</v>
      </c>
      <c r="LGS61" s="1">
        <v>1</v>
      </c>
      <c r="LGT61" s="1">
        <v>1</v>
      </c>
      <c r="LGU61" s="1">
        <v>1</v>
      </c>
      <c r="LGV61" s="1">
        <v>1</v>
      </c>
      <c r="LGW61" s="1">
        <v>1</v>
      </c>
      <c r="LGX61" s="1">
        <v>1</v>
      </c>
      <c r="LGY61" s="1">
        <v>1</v>
      </c>
      <c r="LGZ61" s="1">
        <v>1</v>
      </c>
      <c r="LHA61" s="1">
        <v>1</v>
      </c>
      <c r="LHB61" s="1">
        <v>1</v>
      </c>
      <c r="LHC61" s="1">
        <v>1</v>
      </c>
      <c r="LHD61" s="1">
        <v>1</v>
      </c>
      <c r="LHE61" s="1">
        <v>1</v>
      </c>
      <c r="LHF61" s="1">
        <v>1</v>
      </c>
      <c r="LHG61" s="1">
        <v>1</v>
      </c>
      <c r="LHH61" s="1">
        <v>1</v>
      </c>
      <c r="LHI61" s="1">
        <v>1</v>
      </c>
      <c r="LHJ61" s="1">
        <v>1</v>
      </c>
      <c r="LHK61" s="1">
        <v>1</v>
      </c>
      <c r="LHL61" s="1">
        <v>1</v>
      </c>
      <c r="LHM61" s="1">
        <v>1</v>
      </c>
      <c r="LHN61" s="1">
        <v>1</v>
      </c>
      <c r="LHO61" s="1">
        <v>1</v>
      </c>
      <c r="LHP61" s="1">
        <v>1</v>
      </c>
      <c r="LHQ61" s="1">
        <v>1</v>
      </c>
      <c r="LHR61" s="1">
        <v>1</v>
      </c>
      <c r="LHS61" s="1">
        <v>1</v>
      </c>
      <c r="LHT61" s="1">
        <v>1</v>
      </c>
      <c r="LHU61" s="1">
        <v>1</v>
      </c>
      <c r="LHV61" s="1">
        <v>1</v>
      </c>
      <c r="LHW61" s="1">
        <v>1</v>
      </c>
      <c r="LHX61" s="1">
        <v>1</v>
      </c>
      <c r="LHY61" s="1">
        <v>1</v>
      </c>
      <c r="LHZ61" s="1">
        <v>1</v>
      </c>
      <c r="LIA61" s="1">
        <v>1</v>
      </c>
      <c r="LIB61" s="1">
        <v>1</v>
      </c>
      <c r="LIC61" s="1">
        <v>1</v>
      </c>
      <c r="LID61" s="1">
        <v>1</v>
      </c>
      <c r="LIE61" s="1">
        <v>1</v>
      </c>
      <c r="LIF61" s="1">
        <v>1</v>
      </c>
      <c r="LIG61" s="1">
        <v>1</v>
      </c>
      <c r="LIH61" s="1">
        <v>1</v>
      </c>
      <c r="LII61" s="1">
        <v>1</v>
      </c>
      <c r="LIJ61" s="1">
        <v>1</v>
      </c>
      <c r="LIK61" s="1">
        <v>1</v>
      </c>
      <c r="LIL61" s="1">
        <v>1</v>
      </c>
      <c r="LIM61" s="1">
        <v>1</v>
      </c>
      <c r="LIN61" s="1">
        <v>1</v>
      </c>
      <c r="LIO61" s="1">
        <v>1</v>
      </c>
      <c r="LIP61" s="1">
        <v>1</v>
      </c>
      <c r="LIQ61" s="1">
        <v>1</v>
      </c>
      <c r="LIR61" s="1">
        <v>1</v>
      </c>
      <c r="LIS61" s="1">
        <v>1</v>
      </c>
      <c r="LIT61" s="1">
        <v>1</v>
      </c>
      <c r="LIU61" s="1">
        <v>1</v>
      </c>
      <c r="LIV61" s="1">
        <v>1</v>
      </c>
      <c r="LIW61" s="1">
        <v>1</v>
      </c>
      <c r="LIX61" s="1">
        <v>1</v>
      </c>
      <c r="LIY61" s="1">
        <v>1</v>
      </c>
      <c r="LIZ61" s="1">
        <v>1</v>
      </c>
      <c r="LJA61" s="1">
        <v>1</v>
      </c>
      <c r="LJB61" s="1">
        <v>1</v>
      </c>
      <c r="LJC61" s="1">
        <v>1</v>
      </c>
      <c r="LJD61" s="1">
        <v>1</v>
      </c>
      <c r="LJE61" s="1">
        <v>1</v>
      </c>
      <c r="LJF61" s="1">
        <v>1</v>
      </c>
      <c r="LJG61" s="1">
        <v>1</v>
      </c>
      <c r="LJH61" s="1">
        <v>1</v>
      </c>
      <c r="LJI61" s="1">
        <v>1</v>
      </c>
      <c r="LJJ61" s="1">
        <v>1</v>
      </c>
      <c r="LJK61" s="1">
        <v>1</v>
      </c>
      <c r="LJL61" s="1">
        <v>1</v>
      </c>
      <c r="LJM61" s="1">
        <v>1</v>
      </c>
      <c r="LJN61" s="1">
        <v>1</v>
      </c>
      <c r="LJO61" s="1">
        <v>1</v>
      </c>
      <c r="LJP61" s="1">
        <v>1</v>
      </c>
      <c r="LJQ61" s="1">
        <v>1</v>
      </c>
      <c r="LJR61" s="1">
        <v>1</v>
      </c>
      <c r="LJS61" s="1">
        <v>1</v>
      </c>
      <c r="LJT61" s="1">
        <v>1</v>
      </c>
      <c r="LJU61" s="1">
        <v>1</v>
      </c>
      <c r="LJV61" s="1">
        <v>1</v>
      </c>
      <c r="LJW61" s="1">
        <v>1</v>
      </c>
      <c r="LJX61" s="1">
        <v>1</v>
      </c>
      <c r="LJY61" s="1">
        <v>1</v>
      </c>
      <c r="LJZ61" s="1">
        <v>1</v>
      </c>
      <c r="LKA61" s="1">
        <v>1</v>
      </c>
      <c r="LKB61" s="1">
        <v>1</v>
      </c>
      <c r="LKC61" s="1">
        <v>1</v>
      </c>
      <c r="LKD61" s="1">
        <v>1</v>
      </c>
      <c r="LKE61" s="1">
        <v>1</v>
      </c>
      <c r="LKF61" s="1">
        <v>1</v>
      </c>
      <c r="LKG61" s="1">
        <v>1</v>
      </c>
      <c r="LKH61" s="1">
        <v>1</v>
      </c>
      <c r="LKI61" s="1">
        <v>1</v>
      </c>
      <c r="LKJ61" s="1">
        <v>1</v>
      </c>
      <c r="LKK61" s="1">
        <v>1</v>
      </c>
      <c r="LKL61" s="1">
        <v>1</v>
      </c>
      <c r="LKM61" s="1">
        <v>1</v>
      </c>
      <c r="LKN61" s="1">
        <v>1</v>
      </c>
      <c r="LKO61" s="1">
        <v>1</v>
      </c>
      <c r="LKP61" s="1">
        <v>1</v>
      </c>
      <c r="LKQ61" s="1">
        <v>1</v>
      </c>
      <c r="LKR61" s="1">
        <v>1</v>
      </c>
      <c r="LKS61" s="1">
        <v>1</v>
      </c>
      <c r="LKT61" s="1">
        <v>1</v>
      </c>
      <c r="LKU61" s="1">
        <v>1</v>
      </c>
      <c r="LKV61" s="1">
        <v>1</v>
      </c>
      <c r="LKW61" s="1">
        <v>1</v>
      </c>
      <c r="LKX61" s="1">
        <v>1</v>
      </c>
      <c r="LKY61" s="1">
        <v>1</v>
      </c>
      <c r="LKZ61" s="1">
        <v>1</v>
      </c>
      <c r="LLA61" s="1">
        <v>1</v>
      </c>
      <c r="LLB61" s="1">
        <v>1</v>
      </c>
      <c r="LLC61" s="1">
        <v>1</v>
      </c>
      <c r="LLD61" s="1">
        <v>1</v>
      </c>
      <c r="LLE61" s="1">
        <v>1</v>
      </c>
      <c r="LLF61" s="1">
        <v>1</v>
      </c>
      <c r="LLG61" s="1">
        <v>1</v>
      </c>
      <c r="LLH61" s="1">
        <v>1</v>
      </c>
      <c r="LLI61" s="1">
        <v>1</v>
      </c>
      <c r="LLJ61" s="1">
        <v>1</v>
      </c>
      <c r="LLK61" s="1">
        <v>1</v>
      </c>
      <c r="LLL61" s="1">
        <v>1</v>
      </c>
      <c r="LLM61" s="1">
        <v>1</v>
      </c>
      <c r="LLN61" s="1">
        <v>1</v>
      </c>
      <c r="LLO61" s="1">
        <v>1</v>
      </c>
      <c r="LLP61" s="1">
        <v>1</v>
      </c>
      <c r="LLQ61" s="1">
        <v>1</v>
      </c>
      <c r="LLR61" s="1">
        <v>1</v>
      </c>
      <c r="LLS61" s="1">
        <v>1</v>
      </c>
      <c r="LLT61" s="1">
        <v>1</v>
      </c>
      <c r="LLU61" s="1">
        <v>1</v>
      </c>
      <c r="LLV61" s="1">
        <v>1</v>
      </c>
      <c r="LLW61" s="1">
        <v>1</v>
      </c>
      <c r="LLX61" s="1">
        <v>1</v>
      </c>
      <c r="LLY61" s="1">
        <v>1</v>
      </c>
      <c r="LLZ61" s="1">
        <v>1</v>
      </c>
      <c r="LMA61" s="1">
        <v>1</v>
      </c>
      <c r="LMB61" s="1">
        <v>1</v>
      </c>
      <c r="LMC61" s="1">
        <v>1</v>
      </c>
      <c r="LMD61" s="1">
        <v>1</v>
      </c>
      <c r="LME61" s="1">
        <v>1</v>
      </c>
      <c r="LMF61" s="1">
        <v>1</v>
      </c>
      <c r="LMG61" s="1">
        <v>1</v>
      </c>
      <c r="LMH61" s="1">
        <v>1</v>
      </c>
      <c r="LMI61" s="1">
        <v>1</v>
      </c>
      <c r="LMJ61" s="1">
        <v>1</v>
      </c>
      <c r="LMK61" s="1">
        <v>1</v>
      </c>
      <c r="LML61" s="1">
        <v>1</v>
      </c>
      <c r="LMM61" s="1">
        <v>1</v>
      </c>
      <c r="LMN61" s="1">
        <v>1</v>
      </c>
      <c r="LMO61" s="1">
        <v>1</v>
      </c>
      <c r="LMP61" s="1">
        <v>1</v>
      </c>
      <c r="LMQ61" s="1">
        <v>1</v>
      </c>
      <c r="LMR61" s="1">
        <v>1</v>
      </c>
      <c r="LMS61" s="1">
        <v>1</v>
      </c>
      <c r="LMT61" s="1">
        <v>1</v>
      </c>
      <c r="LMU61" s="1">
        <v>1</v>
      </c>
      <c r="LMV61" s="1">
        <v>1</v>
      </c>
      <c r="LMW61" s="1">
        <v>1</v>
      </c>
      <c r="LMX61" s="1">
        <v>1</v>
      </c>
      <c r="LMY61" s="1">
        <v>1</v>
      </c>
      <c r="LMZ61" s="1">
        <v>1</v>
      </c>
      <c r="LNA61" s="1">
        <v>1</v>
      </c>
      <c r="LNB61" s="1">
        <v>1</v>
      </c>
      <c r="LNC61" s="1">
        <v>1</v>
      </c>
      <c r="LND61" s="1">
        <v>1</v>
      </c>
      <c r="LNE61" s="1">
        <v>1</v>
      </c>
      <c r="LNF61" s="1">
        <v>1</v>
      </c>
      <c r="LNG61" s="1">
        <v>1</v>
      </c>
      <c r="LNH61" s="1">
        <v>1</v>
      </c>
      <c r="LNI61" s="1">
        <v>1</v>
      </c>
      <c r="LNJ61" s="1">
        <v>1</v>
      </c>
      <c r="LNK61" s="1">
        <v>1</v>
      </c>
      <c r="LNL61" s="1">
        <v>1</v>
      </c>
      <c r="LNM61" s="1">
        <v>1</v>
      </c>
      <c r="LNN61" s="1">
        <v>1</v>
      </c>
      <c r="LNO61" s="1">
        <v>1</v>
      </c>
      <c r="LNP61" s="1">
        <v>1</v>
      </c>
      <c r="LNQ61" s="1">
        <v>1</v>
      </c>
      <c r="LNR61" s="1">
        <v>1</v>
      </c>
      <c r="LNS61" s="1">
        <v>1</v>
      </c>
      <c r="LNT61" s="1">
        <v>1</v>
      </c>
      <c r="LNU61" s="1">
        <v>1</v>
      </c>
      <c r="LNV61" s="1">
        <v>1</v>
      </c>
      <c r="LNW61" s="1">
        <v>1</v>
      </c>
      <c r="LNX61" s="1">
        <v>1</v>
      </c>
      <c r="LNY61" s="1">
        <v>1</v>
      </c>
      <c r="LNZ61" s="1">
        <v>1</v>
      </c>
      <c r="LOA61" s="1">
        <v>1</v>
      </c>
      <c r="LOB61" s="1">
        <v>1</v>
      </c>
      <c r="LOC61" s="1">
        <v>1</v>
      </c>
      <c r="LOD61" s="1">
        <v>1</v>
      </c>
      <c r="LOE61" s="1">
        <v>1</v>
      </c>
      <c r="LOF61" s="1">
        <v>1</v>
      </c>
      <c r="LOG61" s="1">
        <v>1</v>
      </c>
      <c r="LOH61" s="1">
        <v>1</v>
      </c>
      <c r="LOI61" s="1">
        <v>1</v>
      </c>
      <c r="LOJ61" s="1">
        <v>1</v>
      </c>
      <c r="LOK61" s="1">
        <v>1</v>
      </c>
      <c r="LOL61" s="1">
        <v>1</v>
      </c>
      <c r="LOM61" s="1">
        <v>1</v>
      </c>
      <c r="LON61" s="1">
        <v>1</v>
      </c>
      <c r="LOO61" s="1">
        <v>1</v>
      </c>
      <c r="LOP61" s="1">
        <v>1</v>
      </c>
      <c r="LOQ61" s="1">
        <v>1</v>
      </c>
      <c r="LOR61" s="1">
        <v>1</v>
      </c>
      <c r="LOS61" s="1">
        <v>1</v>
      </c>
      <c r="LOT61" s="1">
        <v>1</v>
      </c>
      <c r="LOU61" s="1">
        <v>1</v>
      </c>
      <c r="LOV61" s="1">
        <v>1</v>
      </c>
      <c r="LOW61" s="1">
        <v>1</v>
      </c>
      <c r="LOX61" s="1">
        <v>1</v>
      </c>
      <c r="LOY61" s="1">
        <v>1</v>
      </c>
      <c r="LOZ61" s="1">
        <v>1</v>
      </c>
      <c r="LPA61" s="1">
        <v>1</v>
      </c>
      <c r="LPB61" s="1">
        <v>1</v>
      </c>
      <c r="LPC61" s="1">
        <v>1</v>
      </c>
      <c r="LPD61" s="1">
        <v>1</v>
      </c>
      <c r="LPE61" s="1">
        <v>1</v>
      </c>
      <c r="LPF61" s="1">
        <v>1</v>
      </c>
      <c r="LPG61" s="1">
        <v>1</v>
      </c>
      <c r="LPH61" s="1">
        <v>1</v>
      </c>
      <c r="LPI61" s="1">
        <v>1</v>
      </c>
      <c r="LPJ61" s="1">
        <v>1</v>
      </c>
      <c r="LPK61" s="1">
        <v>1</v>
      </c>
      <c r="LPL61" s="1">
        <v>1</v>
      </c>
      <c r="LPM61" s="1">
        <v>1</v>
      </c>
      <c r="LPN61" s="1">
        <v>1</v>
      </c>
      <c r="LPO61" s="1">
        <v>1</v>
      </c>
      <c r="LPP61" s="1">
        <v>1</v>
      </c>
      <c r="LPQ61" s="1">
        <v>1</v>
      </c>
      <c r="LPR61" s="1">
        <v>1</v>
      </c>
      <c r="LPS61" s="1">
        <v>1</v>
      </c>
      <c r="LPT61" s="1">
        <v>1</v>
      </c>
      <c r="LPU61" s="1">
        <v>1</v>
      </c>
      <c r="LPV61" s="1">
        <v>1</v>
      </c>
      <c r="LPW61" s="1">
        <v>1</v>
      </c>
      <c r="LPX61" s="1">
        <v>1</v>
      </c>
      <c r="LPY61" s="1">
        <v>1</v>
      </c>
      <c r="LPZ61" s="1">
        <v>1</v>
      </c>
      <c r="LQA61" s="1">
        <v>1</v>
      </c>
      <c r="LQB61" s="1">
        <v>1</v>
      </c>
      <c r="LQC61" s="1">
        <v>1</v>
      </c>
      <c r="LQD61" s="1">
        <v>1</v>
      </c>
      <c r="LQE61" s="1">
        <v>1</v>
      </c>
      <c r="LQF61" s="1">
        <v>1</v>
      </c>
      <c r="LQG61" s="1">
        <v>1</v>
      </c>
      <c r="LQH61" s="1">
        <v>1</v>
      </c>
      <c r="LQI61" s="1">
        <v>1</v>
      </c>
      <c r="LQJ61" s="1">
        <v>1</v>
      </c>
      <c r="LQK61" s="1">
        <v>1</v>
      </c>
      <c r="LQL61" s="1">
        <v>1</v>
      </c>
      <c r="LQM61" s="1">
        <v>1</v>
      </c>
      <c r="LQN61" s="1">
        <v>1</v>
      </c>
      <c r="LQO61" s="1">
        <v>1</v>
      </c>
      <c r="LQP61" s="1">
        <v>1</v>
      </c>
      <c r="LQQ61" s="1">
        <v>1</v>
      </c>
      <c r="LQR61" s="1">
        <v>1</v>
      </c>
      <c r="LQS61" s="1">
        <v>1</v>
      </c>
      <c r="LQT61" s="1">
        <v>1</v>
      </c>
      <c r="LQU61" s="1">
        <v>1</v>
      </c>
      <c r="LQV61" s="1">
        <v>1</v>
      </c>
      <c r="LQW61" s="1">
        <v>1</v>
      </c>
      <c r="LQX61" s="1">
        <v>1</v>
      </c>
      <c r="LQY61" s="1">
        <v>1</v>
      </c>
      <c r="LQZ61" s="1">
        <v>1</v>
      </c>
      <c r="LRA61" s="1">
        <v>1</v>
      </c>
      <c r="LRB61" s="1">
        <v>1</v>
      </c>
      <c r="LRC61" s="1">
        <v>1</v>
      </c>
      <c r="LRD61" s="1">
        <v>1</v>
      </c>
      <c r="LRE61" s="1">
        <v>1</v>
      </c>
      <c r="LRF61" s="1">
        <v>1</v>
      </c>
      <c r="LRG61" s="1">
        <v>1</v>
      </c>
      <c r="LRH61" s="1">
        <v>1</v>
      </c>
      <c r="LRI61" s="1">
        <v>1</v>
      </c>
      <c r="LRJ61" s="1">
        <v>1</v>
      </c>
      <c r="LRK61" s="1">
        <v>1</v>
      </c>
      <c r="LRL61" s="1">
        <v>1</v>
      </c>
      <c r="LRM61" s="1">
        <v>1</v>
      </c>
      <c r="LRN61" s="1">
        <v>1</v>
      </c>
      <c r="LRO61" s="1">
        <v>1</v>
      </c>
      <c r="LRP61" s="1">
        <v>1</v>
      </c>
      <c r="LRQ61" s="1">
        <v>1</v>
      </c>
      <c r="LRR61" s="1">
        <v>1</v>
      </c>
      <c r="LRS61" s="1">
        <v>1</v>
      </c>
      <c r="LRT61" s="1">
        <v>1</v>
      </c>
      <c r="LRU61" s="1">
        <v>1</v>
      </c>
      <c r="LRV61" s="1">
        <v>1</v>
      </c>
      <c r="LRW61" s="1">
        <v>1</v>
      </c>
      <c r="LRX61" s="1">
        <v>1</v>
      </c>
      <c r="LRY61" s="1">
        <v>1</v>
      </c>
      <c r="LRZ61" s="1">
        <v>1</v>
      </c>
      <c r="LSA61" s="1">
        <v>1</v>
      </c>
      <c r="LSB61" s="1">
        <v>1</v>
      </c>
      <c r="LSC61" s="1">
        <v>1</v>
      </c>
      <c r="LSD61" s="1">
        <v>1</v>
      </c>
      <c r="LSE61" s="1">
        <v>1</v>
      </c>
      <c r="LSF61" s="1">
        <v>1</v>
      </c>
      <c r="LSG61" s="1">
        <v>1</v>
      </c>
      <c r="LSH61" s="1">
        <v>1</v>
      </c>
      <c r="LSI61" s="1">
        <v>1</v>
      </c>
      <c r="LSJ61" s="1">
        <v>1</v>
      </c>
      <c r="LSK61" s="1">
        <v>1</v>
      </c>
      <c r="LSL61" s="1">
        <v>1</v>
      </c>
      <c r="LSM61" s="1">
        <v>1</v>
      </c>
      <c r="LSN61" s="1">
        <v>1</v>
      </c>
      <c r="LSO61" s="1">
        <v>1</v>
      </c>
      <c r="LSP61" s="1">
        <v>1</v>
      </c>
      <c r="LSQ61" s="1">
        <v>1</v>
      </c>
      <c r="LSR61" s="1">
        <v>1</v>
      </c>
      <c r="LSS61" s="1">
        <v>1</v>
      </c>
      <c r="LST61" s="1">
        <v>1</v>
      </c>
      <c r="LSU61" s="1">
        <v>1</v>
      </c>
      <c r="LSV61" s="1">
        <v>1</v>
      </c>
      <c r="LSW61" s="1">
        <v>1</v>
      </c>
      <c r="LSX61" s="1">
        <v>1</v>
      </c>
      <c r="LSY61" s="1">
        <v>1</v>
      </c>
      <c r="LSZ61" s="1">
        <v>1</v>
      </c>
      <c r="LTA61" s="1">
        <v>1</v>
      </c>
      <c r="LTB61" s="1">
        <v>1</v>
      </c>
      <c r="LTC61" s="1">
        <v>1</v>
      </c>
      <c r="LTD61" s="1">
        <v>1</v>
      </c>
      <c r="LTE61" s="1">
        <v>1</v>
      </c>
      <c r="LTF61" s="1">
        <v>1</v>
      </c>
      <c r="LTG61" s="1">
        <v>1</v>
      </c>
      <c r="LTH61" s="1">
        <v>1</v>
      </c>
      <c r="LTI61" s="1">
        <v>1</v>
      </c>
      <c r="LTJ61" s="1">
        <v>1</v>
      </c>
      <c r="LTK61" s="1">
        <v>1</v>
      </c>
      <c r="LTL61" s="1">
        <v>1</v>
      </c>
      <c r="LTM61" s="1">
        <v>1</v>
      </c>
      <c r="LTN61" s="1">
        <v>1</v>
      </c>
      <c r="LTO61" s="1">
        <v>1</v>
      </c>
      <c r="LTP61" s="1">
        <v>1</v>
      </c>
      <c r="LTQ61" s="1">
        <v>1</v>
      </c>
      <c r="LTR61" s="1">
        <v>1</v>
      </c>
      <c r="LTS61" s="1">
        <v>1</v>
      </c>
      <c r="LTT61" s="1">
        <v>1</v>
      </c>
      <c r="LTU61" s="1">
        <v>1</v>
      </c>
      <c r="LTV61" s="1">
        <v>1</v>
      </c>
      <c r="LTW61" s="1">
        <v>1</v>
      </c>
      <c r="LTX61" s="1">
        <v>1</v>
      </c>
      <c r="LTY61" s="1">
        <v>1</v>
      </c>
      <c r="LTZ61" s="1">
        <v>1</v>
      </c>
      <c r="LUA61" s="1">
        <v>1</v>
      </c>
      <c r="LUB61" s="1">
        <v>1</v>
      </c>
      <c r="LUC61" s="1">
        <v>1</v>
      </c>
      <c r="LUD61" s="1">
        <v>1</v>
      </c>
      <c r="LUE61" s="1">
        <v>1</v>
      </c>
      <c r="LUF61" s="1">
        <v>1</v>
      </c>
      <c r="LUG61" s="1">
        <v>1</v>
      </c>
      <c r="LUH61" s="1">
        <v>1</v>
      </c>
      <c r="LUI61" s="1">
        <v>1</v>
      </c>
      <c r="LUJ61" s="1">
        <v>1</v>
      </c>
      <c r="LUK61" s="1">
        <v>1</v>
      </c>
      <c r="LUL61" s="1">
        <v>1</v>
      </c>
      <c r="LUM61" s="1">
        <v>1</v>
      </c>
      <c r="LUN61" s="1">
        <v>1</v>
      </c>
      <c r="LUO61" s="1">
        <v>1</v>
      </c>
      <c r="LUP61" s="1">
        <v>1</v>
      </c>
      <c r="LUQ61" s="1">
        <v>1</v>
      </c>
      <c r="LUR61" s="1">
        <v>1</v>
      </c>
      <c r="LUS61" s="1">
        <v>1</v>
      </c>
      <c r="LUT61" s="1">
        <v>1</v>
      </c>
      <c r="LUU61" s="1">
        <v>1</v>
      </c>
      <c r="LUV61" s="1">
        <v>1</v>
      </c>
      <c r="LUW61" s="1">
        <v>1</v>
      </c>
      <c r="LUX61" s="1">
        <v>1</v>
      </c>
      <c r="LUY61" s="1">
        <v>1</v>
      </c>
      <c r="LUZ61" s="1">
        <v>1</v>
      </c>
      <c r="LVA61" s="1">
        <v>1</v>
      </c>
      <c r="LVB61" s="1">
        <v>1</v>
      </c>
      <c r="LVC61" s="1">
        <v>1</v>
      </c>
      <c r="LVD61" s="1">
        <v>1</v>
      </c>
      <c r="LVE61" s="1">
        <v>1</v>
      </c>
      <c r="LVF61" s="1">
        <v>1</v>
      </c>
      <c r="LVG61" s="1">
        <v>1</v>
      </c>
      <c r="LVH61" s="1">
        <v>1</v>
      </c>
      <c r="LVI61" s="1">
        <v>1</v>
      </c>
      <c r="LVJ61" s="1">
        <v>1</v>
      </c>
      <c r="LVK61" s="1">
        <v>1</v>
      </c>
      <c r="LVL61" s="1">
        <v>1</v>
      </c>
      <c r="LVM61" s="1">
        <v>1</v>
      </c>
      <c r="LVN61" s="1">
        <v>1</v>
      </c>
      <c r="LVO61" s="1">
        <v>1</v>
      </c>
      <c r="LVP61" s="1">
        <v>1</v>
      </c>
      <c r="LVQ61" s="1">
        <v>1</v>
      </c>
      <c r="LVR61" s="1">
        <v>1</v>
      </c>
      <c r="LVS61" s="1">
        <v>1</v>
      </c>
      <c r="LVT61" s="1">
        <v>1</v>
      </c>
      <c r="LVU61" s="1">
        <v>1</v>
      </c>
      <c r="LVV61" s="1">
        <v>1</v>
      </c>
      <c r="LVW61" s="1">
        <v>1</v>
      </c>
      <c r="LVX61" s="1">
        <v>1</v>
      </c>
      <c r="LVY61" s="1">
        <v>1</v>
      </c>
      <c r="LVZ61" s="1">
        <v>1</v>
      </c>
      <c r="LWA61" s="1">
        <v>1</v>
      </c>
      <c r="LWB61" s="1">
        <v>1</v>
      </c>
      <c r="LWC61" s="1">
        <v>1</v>
      </c>
      <c r="LWD61" s="1">
        <v>1</v>
      </c>
      <c r="LWE61" s="1">
        <v>1</v>
      </c>
      <c r="LWF61" s="1">
        <v>1</v>
      </c>
      <c r="LWG61" s="1">
        <v>1</v>
      </c>
      <c r="LWH61" s="1">
        <v>1</v>
      </c>
      <c r="LWI61" s="1">
        <v>1</v>
      </c>
      <c r="LWJ61" s="1">
        <v>1</v>
      </c>
      <c r="LWK61" s="1">
        <v>1</v>
      </c>
      <c r="LWL61" s="1">
        <v>1</v>
      </c>
      <c r="LWM61" s="1">
        <v>1</v>
      </c>
      <c r="LWN61" s="1">
        <v>1</v>
      </c>
      <c r="LWO61" s="1">
        <v>1</v>
      </c>
      <c r="LWP61" s="1">
        <v>1</v>
      </c>
      <c r="LWQ61" s="1">
        <v>1</v>
      </c>
      <c r="LWR61" s="1">
        <v>1</v>
      </c>
      <c r="LWS61" s="1">
        <v>1</v>
      </c>
      <c r="LWT61" s="1">
        <v>1</v>
      </c>
      <c r="LWU61" s="1">
        <v>1</v>
      </c>
      <c r="LWV61" s="1">
        <v>1</v>
      </c>
      <c r="LWW61" s="1">
        <v>1</v>
      </c>
      <c r="LWX61" s="1">
        <v>1</v>
      </c>
      <c r="LWY61" s="1">
        <v>1</v>
      </c>
      <c r="LWZ61" s="1">
        <v>1</v>
      </c>
      <c r="LXA61" s="1">
        <v>1</v>
      </c>
      <c r="LXB61" s="1">
        <v>1</v>
      </c>
      <c r="LXC61" s="1">
        <v>1</v>
      </c>
      <c r="LXD61" s="1">
        <v>1</v>
      </c>
      <c r="LXE61" s="1">
        <v>1</v>
      </c>
      <c r="LXF61" s="1">
        <v>1</v>
      </c>
      <c r="LXG61" s="1">
        <v>1</v>
      </c>
      <c r="LXH61" s="1">
        <v>1</v>
      </c>
      <c r="LXI61" s="1">
        <v>1</v>
      </c>
      <c r="LXJ61" s="1">
        <v>1</v>
      </c>
      <c r="LXK61" s="1">
        <v>1</v>
      </c>
      <c r="LXL61" s="1">
        <v>1</v>
      </c>
      <c r="LXM61" s="1">
        <v>1</v>
      </c>
      <c r="LXN61" s="1">
        <v>1</v>
      </c>
      <c r="LXO61" s="1">
        <v>1</v>
      </c>
      <c r="LXP61" s="1">
        <v>1</v>
      </c>
      <c r="LXQ61" s="1">
        <v>1</v>
      </c>
      <c r="LXR61" s="1">
        <v>1</v>
      </c>
      <c r="LXS61" s="1">
        <v>1</v>
      </c>
      <c r="LXT61" s="1">
        <v>1</v>
      </c>
      <c r="LXU61" s="1">
        <v>1</v>
      </c>
      <c r="LXV61" s="1">
        <v>1</v>
      </c>
      <c r="LXW61" s="1">
        <v>1</v>
      </c>
      <c r="LXX61" s="1">
        <v>1</v>
      </c>
      <c r="LXY61" s="1">
        <v>1</v>
      </c>
      <c r="LXZ61" s="1">
        <v>1</v>
      </c>
      <c r="LYA61" s="1">
        <v>1</v>
      </c>
      <c r="LYB61" s="1">
        <v>1</v>
      </c>
      <c r="LYC61" s="1">
        <v>1</v>
      </c>
      <c r="LYD61" s="1">
        <v>1</v>
      </c>
      <c r="LYE61" s="1">
        <v>1</v>
      </c>
      <c r="LYF61" s="1">
        <v>1</v>
      </c>
      <c r="LYG61" s="1">
        <v>1</v>
      </c>
      <c r="LYH61" s="1">
        <v>1</v>
      </c>
      <c r="LYI61" s="1">
        <v>1</v>
      </c>
      <c r="LYJ61" s="1">
        <v>1</v>
      </c>
      <c r="LYK61" s="1">
        <v>1</v>
      </c>
      <c r="LYL61" s="1">
        <v>1</v>
      </c>
      <c r="LYM61" s="1">
        <v>1</v>
      </c>
      <c r="LYN61" s="1">
        <v>1</v>
      </c>
      <c r="LYO61" s="1">
        <v>1</v>
      </c>
      <c r="LYP61" s="1">
        <v>1</v>
      </c>
      <c r="LYQ61" s="1">
        <v>1</v>
      </c>
      <c r="LYR61" s="1">
        <v>1</v>
      </c>
      <c r="LYS61" s="1">
        <v>1</v>
      </c>
      <c r="LYT61" s="1">
        <v>1</v>
      </c>
      <c r="LYU61" s="1">
        <v>1</v>
      </c>
      <c r="LYV61" s="1">
        <v>1</v>
      </c>
      <c r="LYW61" s="1">
        <v>1</v>
      </c>
      <c r="LYX61" s="1">
        <v>1</v>
      </c>
      <c r="LYY61" s="1">
        <v>1</v>
      </c>
      <c r="LYZ61" s="1">
        <v>1</v>
      </c>
      <c r="LZA61" s="1">
        <v>1</v>
      </c>
      <c r="LZB61" s="1">
        <v>1</v>
      </c>
      <c r="LZC61" s="1">
        <v>1</v>
      </c>
      <c r="LZD61" s="1">
        <v>1</v>
      </c>
      <c r="LZE61" s="1">
        <v>1</v>
      </c>
      <c r="LZF61" s="1">
        <v>1</v>
      </c>
      <c r="LZG61" s="1">
        <v>1</v>
      </c>
      <c r="LZH61" s="1">
        <v>1</v>
      </c>
      <c r="LZI61" s="1">
        <v>1</v>
      </c>
      <c r="LZJ61" s="1">
        <v>1</v>
      </c>
      <c r="LZK61" s="1">
        <v>1</v>
      </c>
      <c r="LZL61" s="1">
        <v>1</v>
      </c>
      <c r="LZM61" s="1">
        <v>1</v>
      </c>
      <c r="LZN61" s="1">
        <v>1</v>
      </c>
      <c r="LZO61" s="1">
        <v>1</v>
      </c>
      <c r="LZP61" s="1">
        <v>1</v>
      </c>
      <c r="LZQ61" s="1">
        <v>1</v>
      </c>
      <c r="LZR61" s="1">
        <v>1</v>
      </c>
      <c r="LZS61" s="1">
        <v>1</v>
      </c>
      <c r="LZT61" s="1">
        <v>1</v>
      </c>
      <c r="LZU61" s="1">
        <v>1</v>
      </c>
      <c r="LZV61" s="1">
        <v>1</v>
      </c>
      <c r="LZW61" s="1">
        <v>1</v>
      </c>
      <c r="LZX61" s="1">
        <v>1</v>
      </c>
      <c r="LZY61" s="1">
        <v>1</v>
      </c>
      <c r="LZZ61" s="1">
        <v>1</v>
      </c>
      <c r="MAA61" s="1">
        <v>1</v>
      </c>
      <c r="MAB61" s="1">
        <v>1</v>
      </c>
      <c r="MAC61" s="1">
        <v>1</v>
      </c>
      <c r="MAD61" s="1">
        <v>1</v>
      </c>
      <c r="MAE61" s="1">
        <v>1</v>
      </c>
      <c r="MAF61" s="1">
        <v>1</v>
      </c>
      <c r="MAG61" s="1">
        <v>1</v>
      </c>
      <c r="MAH61" s="1">
        <v>1</v>
      </c>
      <c r="MAI61" s="1">
        <v>1</v>
      </c>
      <c r="MAJ61" s="1">
        <v>1</v>
      </c>
      <c r="MAK61" s="1">
        <v>1</v>
      </c>
      <c r="MAL61" s="1">
        <v>1</v>
      </c>
      <c r="MAM61" s="1">
        <v>1</v>
      </c>
      <c r="MAN61" s="1">
        <v>1</v>
      </c>
      <c r="MAO61" s="1">
        <v>1</v>
      </c>
      <c r="MAP61" s="1">
        <v>1</v>
      </c>
      <c r="MAQ61" s="1">
        <v>1</v>
      </c>
      <c r="MAR61" s="1">
        <v>1</v>
      </c>
      <c r="MAS61" s="1">
        <v>1</v>
      </c>
      <c r="MAT61" s="1">
        <v>1</v>
      </c>
      <c r="MAU61" s="1">
        <v>1</v>
      </c>
      <c r="MAV61" s="1">
        <v>1</v>
      </c>
      <c r="MAW61" s="1">
        <v>1</v>
      </c>
      <c r="MAX61" s="1">
        <v>1</v>
      </c>
      <c r="MAY61" s="1">
        <v>1</v>
      </c>
      <c r="MAZ61" s="1">
        <v>1</v>
      </c>
      <c r="MBA61" s="1">
        <v>1</v>
      </c>
      <c r="MBB61" s="1">
        <v>1</v>
      </c>
      <c r="MBC61" s="1">
        <v>1</v>
      </c>
      <c r="MBD61" s="1">
        <v>1</v>
      </c>
      <c r="MBE61" s="1">
        <v>1</v>
      </c>
      <c r="MBF61" s="1">
        <v>1</v>
      </c>
      <c r="MBG61" s="1">
        <v>1</v>
      </c>
      <c r="MBH61" s="1">
        <v>1</v>
      </c>
      <c r="MBI61" s="1">
        <v>1</v>
      </c>
      <c r="MBJ61" s="1">
        <v>1</v>
      </c>
      <c r="MBK61" s="1">
        <v>1</v>
      </c>
      <c r="MBL61" s="1">
        <v>1</v>
      </c>
      <c r="MBM61" s="1">
        <v>1</v>
      </c>
      <c r="MBN61" s="1">
        <v>1</v>
      </c>
      <c r="MBO61" s="1">
        <v>1</v>
      </c>
      <c r="MBP61" s="1">
        <v>1</v>
      </c>
      <c r="MBQ61" s="1">
        <v>1</v>
      </c>
      <c r="MBR61" s="1">
        <v>1</v>
      </c>
      <c r="MBS61" s="1">
        <v>1</v>
      </c>
      <c r="MBT61" s="1">
        <v>1</v>
      </c>
      <c r="MBU61" s="1">
        <v>1</v>
      </c>
      <c r="MBV61" s="1">
        <v>1</v>
      </c>
      <c r="MBW61" s="1">
        <v>1</v>
      </c>
      <c r="MBX61" s="1">
        <v>1</v>
      </c>
      <c r="MBY61" s="1">
        <v>1</v>
      </c>
      <c r="MBZ61" s="1">
        <v>1</v>
      </c>
      <c r="MCA61" s="1">
        <v>1</v>
      </c>
      <c r="MCB61" s="1">
        <v>1</v>
      </c>
      <c r="MCC61" s="1">
        <v>1</v>
      </c>
      <c r="MCD61" s="1">
        <v>1</v>
      </c>
      <c r="MCE61" s="1">
        <v>1</v>
      </c>
      <c r="MCF61" s="1">
        <v>1</v>
      </c>
      <c r="MCG61" s="1">
        <v>1</v>
      </c>
      <c r="MCH61" s="1">
        <v>1</v>
      </c>
      <c r="MCI61" s="1">
        <v>1</v>
      </c>
      <c r="MCJ61" s="1">
        <v>1</v>
      </c>
      <c r="MCK61" s="1">
        <v>1</v>
      </c>
      <c r="MCL61" s="1">
        <v>1</v>
      </c>
      <c r="MCM61" s="1">
        <v>1</v>
      </c>
      <c r="MCN61" s="1">
        <v>1</v>
      </c>
      <c r="MCO61" s="1">
        <v>1</v>
      </c>
      <c r="MCP61" s="1">
        <v>1</v>
      </c>
      <c r="MCQ61" s="1">
        <v>1</v>
      </c>
      <c r="MCR61" s="1">
        <v>1</v>
      </c>
      <c r="MCS61" s="1">
        <v>1</v>
      </c>
      <c r="MCT61" s="1">
        <v>1</v>
      </c>
      <c r="MCU61" s="1">
        <v>1</v>
      </c>
      <c r="MCV61" s="1">
        <v>1</v>
      </c>
      <c r="MCW61" s="1">
        <v>1</v>
      </c>
      <c r="MCX61" s="1">
        <v>1</v>
      </c>
      <c r="MCY61" s="1">
        <v>1</v>
      </c>
      <c r="MCZ61" s="1">
        <v>1</v>
      </c>
      <c r="MDA61" s="1">
        <v>1</v>
      </c>
      <c r="MDB61" s="1">
        <v>1</v>
      </c>
      <c r="MDC61" s="1">
        <v>1</v>
      </c>
      <c r="MDD61" s="1">
        <v>1</v>
      </c>
      <c r="MDE61" s="1">
        <v>1</v>
      </c>
      <c r="MDF61" s="1">
        <v>1</v>
      </c>
      <c r="MDG61" s="1">
        <v>1</v>
      </c>
      <c r="MDH61" s="1">
        <v>1</v>
      </c>
      <c r="MDI61" s="1">
        <v>1</v>
      </c>
      <c r="MDJ61" s="1">
        <v>1</v>
      </c>
      <c r="MDK61" s="1">
        <v>1</v>
      </c>
      <c r="MDL61" s="1">
        <v>1</v>
      </c>
      <c r="MDM61" s="1">
        <v>1</v>
      </c>
      <c r="MDN61" s="1">
        <v>1</v>
      </c>
      <c r="MDO61" s="1">
        <v>1</v>
      </c>
      <c r="MDP61" s="1">
        <v>1</v>
      </c>
      <c r="MDQ61" s="1">
        <v>1</v>
      </c>
      <c r="MDR61" s="1">
        <v>1</v>
      </c>
      <c r="MDS61" s="1">
        <v>1</v>
      </c>
      <c r="MDT61" s="1">
        <v>1</v>
      </c>
      <c r="MDU61" s="1">
        <v>1</v>
      </c>
      <c r="MDV61" s="1">
        <v>1</v>
      </c>
      <c r="MDW61" s="1">
        <v>1</v>
      </c>
      <c r="MDX61" s="1">
        <v>1</v>
      </c>
      <c r="MDY61" s="1">
        <v>1</v>
      </c>
      <c r="MDZ61" s="1">
        <v>1</v>
      </c>
      <c r="MEA61" s="1">
        <v>1</v>
      </c>
      <c r="MEB61" s="1">
        <v>1</v>
      </c>
      <c r="MEC61" s="1">
        <v>1</v>
      </c>
      <c r="MED61" s="1">
        <v>1</v>
      </c>
      <c r="MEE61" s="1">
        <v>1</v>
      </c>
      <c r="MEF61" s="1">
        <v>1</v>
      </c>
      <c r="MEG61" s="1">
        <v>1</v>
      </c>
      <c r="MEH61" s="1">
        <v>1</v>
      </c>
      <c r="MEI61" s="1">
        <v>1</v>
      </c>
      <c r="MEJ61" s="1">
        <v>1</v>
      </c>
      <c r="MEK61" s="1">
        <v>1</v>
      </c>
      <c r="MEL61" s="1">
        <v>1</v>
      </c>
      <c r="MEM61" s="1">
        <v>1</v>
      </c>
      <c r="MEN61" s="1">
        <v>1</v>
      </c>
      <c r="MEO61" s="1">
        <v>1</v>
      </c>
      <c r="MEP61" s="1">
        <v>1</v>
      </c>
      <c r="MEQ61" s="1">
        <v>1</v>
      </c>
      <c r="MER61" s="1">
        <v>1</v>
      </c>
      <c r="MES61" s="1">
        <v>1</v>
      </c>
      <c r="MET61" s="1">
        <v>1</v>
      </c>
      <c r="MEU61" s="1">
        <v>1</v>
      </c>
      <c r="MEV61" s="1">
        <v>1</v>
      </c>
      <c r="MEW61" s="1">
        <v>1</v>
      </c>
      <c r="MEX61" s="1">
        <v>1</v>
      </c>
      <c r="MEY61" s="1">
        <v>1</v>
      </c>
      <c r="MEZ61" s="1">
        <v>1</v>
      </c>
      <c r="MFA61" s="1">
        <v>1</v>
      </c>
      <c r="MFB61" s="1">
        <v>1</v>
      </c>
      <c r="MFC61" s="1">
        <v>1</v>
      </c>
      <c r="MFD61" s="1">
        <v>1</v>
      </c>
      <c r="MFE61" s="1">
        <v>1</v>
      </c>
      <c r="MFF61" s="1">
        <v>1</v>
      </c>
      <c r="MFG61" s="1">
        <v>1</v>
      </c>
      <c r="MFH61" s="1">
        <v>1</v>
      </c>
      <c r="MFI61" s="1">
        <v>1</v>
      </c>
      <c r="MFJ61" s="1">
        <v>1</v>
      </c>
      <c r="MFK61" s="1">
        <v>1</v>
      </c>
      <c r="MFL61" s="1">
        <v>1</v>
      </c>
      <c r="MFM61" s="1">
        <v>1</v>
      </c>
      <c r="MFN61" s="1">
        <v>1</v>
      </c>
      <c r="MFO61" s="1">
        <v>1</v>
      </c>
      <c r="MFP61" s="1">
        <v>1</v>
      </c>
      <c r="MFQ61" s="1">
        <v>1</v>
      </c>
      <c r="MFR61" s="1">
        <v>1</v>
      </c>
      <c r="MFS61" s="1">
        <v>1</v>
      </c>
      <c r="MFT61" s="1">
        <v>1</v>
      </c>
      <c r="MFU61" s="1">
        <v>1</v>
      </c>
      <c r="MFV61" s="1">
        <v>1</v>
      </c>
      <c r="MFW61" s="1">
        <v>1</v>
      </c>
      <c r="MFX61" s="1">
        <v>1</v>
      </c>
      <c r="MFY61" s="1">
        <v>1</v>
      </c>
      <c r="MFZ61" s="1">
        <v>1</v>
      </c>
      <c r="MGA61" s="1">
        <v>1</v>
      </c>
      <c r="MGB61" s="1">
        <v>1</v>
      </c>
      <c r="MGC61" s="1">
        <v>1</v>
      </c>
      <c r="MGD61" s="1">
        <v>1</v>
      </c>
      <c r="MGE61" s="1">
        <v>1</v>
      </c>
      <c r="MGF61" s="1">
        <v>1</v>
      </c>
      <c r="MGG61" s="1">
        <v>1</v>
      </c>
      <c r="MGH61" s="1">
        <v>1</v>
      </c>
      <c r="MGI61" s="1">
        <v>1</v>
      </c>
      <c r="MGJ61" s="1">
        <v>1</v>
      </c>
      <c r="MGK61" s="1">
        <v>1</v>
      </c>
      <c r="MGL61" s="1">
        <v>1</v>
      </c>
      <c r="MGM61" s="1">
        <v>1</v>
      </c>
      <c r="MGN61" s="1">
        <v>1</v>
      </c>
      <c r="MGO61" s="1">
        <v>1</v>
      </c>
      <c r="MGP61" s="1">
        <v>1</v>
      </c>
      <c r="MGQ61" s="1">
        <v>1</v>
      </c>
      <c r="MGR61" s="1">
        <v>1</v>
      </c>
      <c r="MGS61" s="1">
        <v>1</v>
      </c>
      <c r="MGT61" s="1">
        <v>1</v>
      </c>
      <c r="MGU61" s="1">
        <v>1</v>
      </c>
      <c r="MGV61" s="1">
        <v>1</v>
      </c>
      <c r="MGW61" s="1">
        <v>1</v>
      </c>
      <c r="MGX61" s="1">
        <v>1</v>
      </c>
      <c r="MGY61" s="1">
        <v>1</v>
      </c>
      <c r="MGZ61" s="1">
        <v>1</v>
      </c>
      <c r="MHA61" s="1">
        <v>1</v>
      </c>
      <c r="MHB61" s="1">
        <v>1</v>
      </c>
      <c r="MHC61" s="1">
        <v>1</v>
      </c>
      <c r="MHD61" s="1">
        <v>1</v>
      </c>
      <c r="MHE61" s="1">
        <v>1</v>
      </c>
      <c r="MHF61" s="1">
        <v>1</v>
      </c>
      <c r="MHG61" s="1">
        <v>1</v>
      </c>
      <c r="MHH61" s="1">
        <v>1</v>
      </c>
      <c r="MHI61" s="1">
        <v>1</v>
      </c>
      <c r="MHJ61" s="1">
        <v>1</v>
      </c>
      <c r="MHK61" s="1">
        <v>1</v>
      </c>
      <c r="MHL61" s="1">
        <v>1</v>
      </c>
      <c r="MHM61" s="1">
        <v>1</v>
      </c>
      <c r="MHN61" s="1">
        <v>1</v>
      </c>
      <c r="MHO61" s="1">
        <v>1</v>
      </c>
      <c r="MHP61" s="1">
        <v>1</v>
      </c>
      <c r="MHQ61" s="1">
        <v>1</v>
      </c>
      <c r="MHR61" s="1">
        <v>1</v>
      </c>
      <c r="MHS61" s="1">
        <v>1</v>
      </c>
      <c r="MHT61" s="1">
        <v>1</v>
      </c>
      <c r="MHU61" s="1">
        <v>1</v>
      </c>
      <c r="MHV61" s="1">
        <v>1</v>
      </c>
      <c r="MHW61" s="1">
        <v>1</v>
      </c>
      <c r="MHX61" s="1">
        <v>1</v>
      </c>
      <c r="MHY61" s="1">
        <v>1</v>
      </c>
      <c r="MHZ61" s="1">
        <v>1</v>
      </c>
      <c r="MIA61" s="1">
        <v>1</v>
      </c>
      <c r="MIB61" s="1">
        <v>1</v>
      </c>
      <c r="MIC61" s="1">
        <v>1</v>
      </c>
      <c r="MID61" s="1">
        <v>1</v>
      </c>
      <c r="MIE61" s="1">
        <v>1</v>
      </c>
      <c r="MIF61" s="1">
        <v>1</v>
      </c>
      <c r="MIG61" s="1">
        <v>1</v>
      </c>
      <c r="MIH61" s="1">
        <v>1</v>
      </c>
      <c r="MII61" s="1">
        <v>1</v>
      </c>
      <c r="MIJ61" s="1">
        <v>1</v>
      </c>
      <c r="MIK61" s="1">
        <v>1</v>
      </c>
      <c r="MIL61" s="1">
        <v>1</v>
      </c>
      <c r="MIM61" s="1">
        <v>1</v>
      </c>
      <c r="MIN61" s="1">
        <v>1</v>
      </c>
      <c r="MIO61" s="1">
        <v>1</v>
      </c>
      <c r="MIP61" s="1">
        <v>1</v>
      </c>
      <c r="MIQ61" s="1">
        <v>1</v>
      </c>
      <c r="MIR61" s="1">
        <v>1</v>
      </c>
      <c r="MIS61" s="1">
        <v>1</v>
      </c>
      <c r="MIT61" s="1">
        <v>1</v>
      </c>
      <c r="MIU61" s="1">
        <v>1</v>
      </c>
      <c r="MIV61" s="1">
        <v>1</v>
      </c>
      <c r="MIW61" s="1">
        <v>1</v>
      </c>
      <c r="MIX61" s="1">
        <v>1</v>
      </c>
      <c r="MIY61" s="1">
        <v>1</v>
      </c>
      <c r="MIZ61" s="1">
        <v>1</v>
      </c>
      <c r="MJA61" s="1">
        <v>1</v>
      </c>
      <c r="MJB61" s="1">
        <v>1</v>
      </c>
      <c r="MJC61" s="1">
        <v>1</v>
      </c>
      <c r="MJD61" s="1">
        <v>1</v>
      </c>
      <c r="MJE61" s="1">
        <v>1</v>
      </c>
      <c r="MJF61" s="1">
        <v>1</v>
      </c>
      <c r="MJG61" s="1">
        <v>1</v>
      </c>
      <c r="MJH61" s="1">
        <v>1</v>
      </c>
      <c r="MJI61" s="1">
        <v>1</v>
      </c>
      <c r="MJJ61" s="1">
        <v>1</v>
      </c>
      <c r="MJK61" s="1">
        <v>1</v>
      </c>
      <c r="MJL61" s="1">
        <v>1</v>
      </c>
      <c r="MJM61" s="1">
        <v>1</v>
      </c>
      <c r="MJN61" s="1">
        <v>1</v>
      </c>
      <c r="MJO61" s="1">
        <v>1</v>
      </c>
      <c r="MJP61" s="1">
        <v>1</v>
      </c>
      <c r="MJQ61" s="1">
        <v>1</v>
      </c>
      <c r="MJR61" s="1">
        <v>1</v>
      </c>
      <c r="MJS61" s="1">
        <v>1</v>
      </c>
      <c r="MJT61" s="1">
        <v>1</v>
      </c>
      <c r="MJU61" s="1">
        <v>1</v>
      </c>
      <c r="MJV61" s="1">
        <v>1</v>
      </c>
      <c r="MJW61" s="1">
        <v>1</v>
      </c>
      <c r="MJX61" s="1">
        <v>1</v>
      </c>
      <c r="MJY61" s="1">
        <v>1</v>
      </c>
      <c r="MJZ61" s="1">
        <v>1</v>
      </c>
      <c r="MKA61" s="1">
        <v>1</v>
      </c>
      <c r="MKB61" s="1">
        <v>1</v>
      </c>
      <c r="MKC61" s="1">
        <v>1</v>
      </c>
      <c r="MKD61" s="1">
        <v>1</v>
      </c>
      <c r="MKE61" s="1">
        <v>1</v>
      </c>
      <c r="MKF61" s="1">
        <v>1</v>
      </c>
      <c r="MKG61" s="1">
        <v>1</v>
      </c>
      <c r="MKH61" s="1">
        <v>1</v>
      </c>
      <c r="MKI61" s="1">
        <v>1</v>
      </c>
      <c r="MKJ61" s="1">
        <v>1</v>
      </c>
      <c r="MKK61" s="1">
        <v>1</v>
      </c>
      <c r="MKL61" s="1">
        <v>1</v>
      </c>
      <c r="MKM61" s="1">
        <v>1</v>
      </c>
      <c r="MKN61" s="1">
        <v>1</v>
      </c>
      <c r="MKO61" s="1">
        <v>1</v>
      </c>
      <c r="MKP61" s="1">
        <v>1</v>
      </c>
      <c r="MKQ61" s="1">
        <v>1</v>
      </c>
      <c r="MKR61" s="1">
        <v>1</v>
      </c>
      <c r="MKS61" s="1">
        <v>1</v>
      </c>
      <c r="MKT61" s="1">
        <v>1</v>
      </c>
      <c r="MKU61" s="1">
        <v>1</v>
      </c>
      <c r="MKV61" s="1">
        <v>1</v>
      </c>
      <c r="MKW61" s="1">
        <v>1</v>
      </c>
      <c r="MKX61" s="1">
        <v>1</v>
      </c>
      <c r="MKY61" s="1">
        <v>1</v>
      </c>
      <c r="MKZ61" s="1">
        <v>1</v>
      </c>
      <c r="MLA61" s="1">
        <v>1</v>
      </c>
      <c r="MLB61" s="1">
        <v>1</v>
      </c>
      <c r="MLC61" s="1">
        <v>1</v>
      </c>
      <c r="MLD61" s="1">
        <v>1</v>
      </c>
      <c r="MLE61" s="1">
        <v>1</v>
      </c>
      <c r="MLF61" s="1">
        <v>1</v>
      </c>
      <c r="MLG61" s="1">
        <v>1</v>
      </c>
      <c r="MLH61" s="1">
        <v>1</v>
      </c>
      <c r="MLI61" s="1">
        <v>1</v>
      </c>
      <c r="MLJ61" s="1">
        <v>1</v>
      </c>
      <c r="MLK61" s="1">
        <v>1</v>
      </c>
      <c r="MLL61" s="1">
        <v>1</v>
      </c>
      <c r="MLM61" s="1">
        <v>1</v>
      </c>
      <c r="MLN61" s="1">
        <v>1</v>
      </c>
      <c r="MLO61" s="1">
        <v>1</v>
      </c>
      <c r="MLP61" s="1">
        <v>1</v>
      </c>
      <c r="MLQ61" s="1">
        <v>1</v>
      </c>
      <c r="MLR61" s="1">
        <v>1</v>
      </c>
      <c r="MLS61" s="1">
        <v>1</v>
      </c>
      <c r="MLT61" s="1">
        <v>1</v>
      </c>
      <c r="MLU61" s="1">
        <v>1</v>
      </c>
      <c r="MLV61" s="1">
        <v>1</v>
      </c>
      <c r="MLW61" s="1">
        <v>1</v>
      </c>
      <c r="MLX61" s="1">
        <v>1</v>
      </c>
      <c r="MLY61" s="1">
        <v>1</v>
      </c>
      <c r="MLZ61" s="1">
        <v>1</v>
      </c>
      <c r="MMA61" s="1">
        <v>1</v>
      </c>
      <c r="MMB61" s="1">
        <v>1</v>
      </c>
      <c r="MMC61" s="1">
        <v>1</v>
      </c>
      <c r="MMD61" s="1">
        <v>1</v>
      </c>
      <c r="MME61" s="1">
        <v>1</v>
      </c>
      <c r="MMF61" s="1">
        <v>1</v>
      </c>
      <c r="MMG61" s="1">
        <v>1</v>
      </c>
      <c r="MMH61" s="1">
        <v>1</v>
      </c>
      <c r="MMI61" s="1">
        <v>1</v>
      </c>
      <c r="MMJ61" s="1">
        <v>1</v>
      </c>
      <c r="MMK61" s="1">
        <v>1</v>
      </c>
      <c r="MML61" s="1">
        <v>1</v>
      </c>
      <c r="MMM61" s="1">
        <v>1</v>
      </c>
      <c r="MMN61" s="1">
        <v>1</v>
      </c>
      <c r="MMO61" s="1">
        <v>1</v>
      </c>
      <c r="MMP61" s="1">
        <v>1</v>
      </c>
      <c r="MMQ61" s="1">
        <v>1</v>
      </c>
      <c r="MMR61" s="1">
        <v>1</v>
      </c>
      <c r="MMS61" s="1">
        <v>1</v>
      </c>
      <c r="MMT61" s="1">
        <v>1</v>
      </c>
      <c r="MMU61" s="1">
        <v>1</v>
      </c>
      <c r="MMV61" s="1">
        <v>1</v>
      </c>
      <c r="MMW61" s="1">
        <v>1</v>
      </c>
      <c r="MMX61" s="1">
        <v>1</v>
      </c>
      <c r="MMY61" s="1">
        <v>1</v>
      </c>
      <c r="MMZ61" s="1">
        <v>1</v>
      </c>
      <c r="MNA61" s="1">
        <v>1</v>
      </c>
      <c r="MNB61" s="1">
        <v>1</v>
      </c>
      <c r="MNC61" s="1">
        <v>1</v>
      </c>
      <c r="MND61" s="1">
        <v>1</v>
      </c>
      <c r="MNE61" s="1">
        <v>1</v>
      </c>
      <c r="MNF61" s="1">
        <v>1</v>
      </c>
      <c r="MNG61" s="1">
        <v>1</v>
      </c>
      <c r="MNH61" s="1">
        <v>1</v>
      </c>
      <c r="MNI61" s="1">
        <v>1</v>
      </c>
      <c r="MNJ61" s="1">
        <v>1</v>
      </c>
      <c r="MNK61" s="1">
        <v>1</v>
      </c>
      <c r="MNL61" s="1">
        <v>1</v>
      </c>
      <c r="MNM61" s="1">
        <v>1</v>
      </c>
      <c r="MNN61" s="1">
        <v>1</v>
      </c>
      <c r="MNO61" s="1">
        <v>1</v>
      </c>
      <c r="MNP61" s="1">
        <v>1</v>
      </c>
      <c r="MNQ61" s="1">
        <v>1</v>
      </c>
      <c r="MNR61" s="1">
        <v>1</v>
      </c>
      <c r="MNS61" s="1">
        <v>1</v>
      </c>
      <c r="MNT61" s="1">
        <v>1</v>
      </c>
      <c r="MNU61" s="1">
        <v>1</v>
      </c>
      <c r="MNV61" s="1">
        <v>1</v>
      </c>
      <c r="MNW61" s="1">
        <v>1</v>
      </c>
      <c r="MNX61" s="1">
        <v>1</v>
      </c>
      <c r="MNY61" s="1">
        <v>1</v>
      </c>
      <c r="MNZ61" s="1">
        <v>1</v>
      </c>
      <c r="MOA61" s="1">
        <v>1</v>
      </c>
      <c r="MOB61" s="1">
        <v>1</v>
      </c>
      <c r="MOC61" s="1">
        <v>1</v>
      </c>
      <c r="MOD61" s="1">
        <v>1</v>
      </c>
      <c r="MOE61" s="1">
        <v>1</v>
      </c>
      <c r="MOF61" s="1">
        <v>1</v>
      </c>
      <c r="MOG61" s="1">
        <v>1</v>
      </c>
      <c r="MOH61" s="1">
        <v>1</v>
      </c>
      <c r="MOI61" s="1">
        <v>1</v>
      </c>
      <c r="MOJ61" s="1">
        <v>1</v>
      </c>
      <c r="MOK61" s="1">
        <v>1</v>
      </c>
      <c r="MOL61" s="1">
        <v>1</v>
      </c>
      <c r="MOM61" s="1">
        <v>1</v>
      </c>
      <c r="MON61" s="1">
        <v>1</v>
      </c>
      <c r="MOO61" s="1">
        <v>1</v>
      </c>
      <c r="MOP61" s="1">
        <v>1</v>
      </c>
      <c r="MOQ61" s="1">
        <v>1</v>
      </c>
      <c r="MOR61" s="1">
        <v>1</v>
      </c>
      <c r="MOS61" s="1">
        <v>1</v>
      </c>
      <c r="MOT61" s="1">
        <v>1</v>
      </c>
      <c r="MOU61" s="1">
        <v>1</v>
      </c>
      <c r="MOV61" s="1">
        <v>1</v>
      </c>
      <c r="MOW61" s="1">
        <v>1</v>
      </c>
      <c r="MOX61" s="1">
        <v>1</v>
      </c>
      <c r="MOY61" s="1">
        <v>1</v>
      </c>
      <c r="MOZ61" s="1">
        <v>1</v>
      </c>
      <c r="MPA61" s="1">
        <v>1</v>
      </c>
      <c r="MPB61" s="1">
        <v>1</v>
      </c>
      <c r="MPC61" s="1">
        <v>1</v>
      </c>
      <c r="MPD61" s="1">
        <v>1</v>
      </c>
      <c r="MPE61" s="1">
        <v>1</v>
      </c>
      <c r="MPF61" s="1">
        <v>1</v>
      </c>
      <c r="MPG61" s="1">
        <v>1</v>
      </c>
      <c r="MPH61" s="1">
        <v>1</v>
      </c>
      <c r="MPI61" s="1">
        <v>1</v>
      </c>
      <c r="MPJ61" s="1">
        <v>1</v>
      </c>
      <c r="MPK61" s="1">
        <v>1</v>
      </c>
      <c r="MPL61" s="1">
        <v>1</v>
      </c>
      <c r="MPM61" s="1">
        <v>1</v>
      </c>
      <c r="MPN61" s="1">
        <v>1</v>
      </c>
      <c r="MPO61" s="1">
        <v>1</v>
      </c>
      <c r="MPP61" s="1">
        <v>1</v>
      </c>
      <c r="MPQ61" s="1">
        <v>1</v>
      </c>
      <c r="MPR61" s="1">
        <v>1</v>
      </c>
      <c r="MPS61" s="1">
        <v>1</v>
      </c>
      <c r="MPT61" s="1">
        <v>1</v>
      </c>
      <c r="MPU61" s="1">
        <v>1</v>
      </c>
      <c r="MPV61" s="1">
        <v>1</v>
      </c>
      <c r="MPW61" s="1">
        <v>1</v>
      </c>
      <c r="MPX61" s="1">
        <v>1</v>
      </c>
      <c r="MPY61" s="1">
        <v>1</v>
      </c>
      <c r="MPZ61" s="1">
        <v>1</v>
      </c>
      <c r="MQA61" s="1">
        <v>1</v>
      </c>
      <c r="MQB61" s="1">
        <v>1</v>
      </c>
      <c r="MQC61" s="1">
        <v>1</v>
      </c>
      <c r="MQD61" s="1">
        <v>1</v>
      </c>
      <c r="MQE61" s="1">
        <v>1</v>
      </c>
      <c r="MQF61" s="1">
        <v>1</v>
      </c>
      <c r="MQG61" s="1">
        <v>1</v>
      </c>
      <c r="MQH61" s="1">
        <v>1</v>
      </c>
      <c r="MQI61" s="1">
        <v>1</v>
      </c>
      <c r="MQJ61" s="1">
        <v>1</v>
      </c>
      <c r="MQK61" s="1">
        <v>1</v>
      </c>
      <c r="MQL61" s="1">
        <v>1</v>
      </c>
      <c r="MQM61" s="1">
        <v>1</v>
      </c>
      <c r="MQN61" s="1">
        <v>1</v>
      </c>
      <c r="MQO61" s="1">
        <v>1</v>
      </c>
      <c r="MQP61" s="1">
        <v>1</v>
      </c>
      <c r="MQQ61" s="1">
        <v>1</v>
      </c>
      <c r="MQR61" s="1">
        <v>1</v>
      </c>
      <c r="MQS61" s="1">
        <v>1</v>
      </c>
      <c r="MQT61" s="1">
        <v>1</v>
      </c>
      <c r="MQU61" s="1">
        <v>1</v>
      </c>
      <c r="MQV61" s="1">
        <v>1</v>
      </c>
      <c r="MQW61" s="1">
        <v>1</v>
      </c>
      <c r="MQX61" s="1">
        <v>1</v>
      </c>
      <c r="MQY61" s="1">
        <v>1</v>
      </c>
      <c r="MQZ61" s="1">
        <v>1</v>
      </c>
      <c r="MRA61" s="1">
        <v>1</v>
      </c>
      <c r="MRB61" s="1">
        <v>1</v>
      </c>
      <c r="MRC61" s="1">
        <v>1</v>
      </c>
      <c r="MRD61" s="1">
        <v>1</v>
      </c>
      <c r="MRE61" s="1">
        <v>1</v>
      </c>
      <c r="MRF61" s="1">
        <v>1</v>
      </c>
      <c r="MRG61" s="1">
        <v>1</v>
      </c>
      <c r="MRH61" s="1">
        <v>1</v>
      </c>
      <c r="MRI61" s="1">
        <v>1</v>
      </c>
      <c r="MRJ61" s="1">
        <v>1</v>
      </c>
      <c r="MRK61" s="1">
        <v>1</v>
      </c>
      <c r="MRL61" s="1">
        <v>1</v>
      </c>
      <c r="MRM61" s="1">
        <v>1</v>
      </c>
      <c r="MRN61" s="1">
        <v>1</v>
      </c>
      <c r="MRO61" s="1">
        <v>1</v>
      </c>
      <c r="MRP61" s="1">
        <v>1</v>
      </c>
      <c r="MRQ61" s="1">
        <v>1</v>
      </c>
      <c r="MRR61" s="1">
        <v>1</v>
      </c>
      <c r="MRS61" s="1">
        <v>1</v>
      </c>
      <c r="MRT61" s="1">
        <v>1</v>
      </c>
      <c r="MRU61" s="1">
        <v>1</v>
      </c>
      <c r="MRV61" s="1">
        <v>1</v>
      </c>
      <c r="MRW61" s="1">
        <v>1</v>
      </c>
      <c r="MRX61" s="1">
        <v>1</v>
      </c>
      <c r="MRY61" s="1">
        <v>1</v>
      </c>
      <c r="MRZ61" s="1">
        <v>1</v>
      </c>
      <c r="MSA61" s="1">
        <v>1</v>
      </c>
      <c r="MSB61" s="1">
        <v>1</v>
      </c>
      <c r="MSC61" s="1">
        <v>1</v>
      </c>
      <c r="MSD61" s="1">
        <v>1</v>
      </c>
      <c r="MSE61" s="1">
        <v>1</v>
      </c>
      <c r="MSF61" s="1">
        <v>1</v>
      </c>
      <c r="MSG61" s="1">
        <v>1</v>
      </c>
      <c r="MSH61" s="1">
        <v>1</v>
      </c>
      <c r="MSI61" s="1">
        <v>1</v>
      </c>
      <c r="MSJ61" s="1">
        <v>1</v>
      </c>
      <c r="MSK61" s="1">
        <v>1</v>
      </c>
      <c r="MSL61" s="1">
        <v>1</v>
      </c>
      <c r="MSM61" s="1">
        <v>1</v>
      </c>
      <c r="MSN61" s="1">
        <v>1</v>
      </c>
      <c r="MSO61" s="1">
        <v>1</v>
      </c>
      <c r="MSP61" s="1">
        <v>1</v>
      </c>
      <c r="MSQ61" s="1">
        <v>1</v>
      </c>
      <c r="MSR61" s="1">
        <v>1</v>
      </c>
      <c r="MSS61" s="1">
        <v>1</v>
      </c>
      <c r="MST61" s="1">
        <v>1</v>
      </c>
      <c r="MSU61" s="1">
        <v>1</v>
      </c>
      <c r="MSV61" s="1">
        <v>1</v>
      </c>
      <c r="MSW61" s="1">
        <v>1</v>
      </c>
      <c r="MSX61" s="1">
        <v>1</v>
      </c>
      <c r="MSY61" s="1">
        <v>1</v>
      </c>
      <c r="MSZ61" s="1">
        <v>1</v>
      </c>
      <c r="MTA61" s="1">
        <v>1</v>
      </c>
      <c r="MTB61" s="1">
        <v>1</v>
      </c>
      <c r="MTC61" s="1">
        <v>1</v>
      </c>
      <c r="MTD61" s="1">
        <v>1</v>
      </c>
      <c r="MTE61" s="1">
        <v>1</v>
      </c>
      <c r="MTF61" s="1">
        <v>1</v>
      </c>
      <c r="MTG61" s="1">
        <v>1</v>
      </c>
      <c r="MTH61" s="1">
        <v>1</v>
      </c>
      <c r="MTI61" s="1">
        <v>1</v>
      </c>
      <c r="MTJ61" s="1">
        <v>1</v>
      </c>
      <c r="MTK61" s="1">
        <v>1</v>
      </c>
      <c r="MTL61" s="1">
        <v>1</v>
      </c>
      <c r="MTM61" s="1">
        <v>1</v>
      </c>
      <c r="MTN61" s="1">
        <v>1</v>
      </c>
      <c r="MTO61" s="1">
        <v>1</v>
      </c>
      <c r="MTP61" s="1">
        <v>1</v>
      </c>
      <c r="MTQ61" s="1">
        <v>1</v>
      </c>
      <c r="MTR61" s="1">
        <v>1</v>
      </c>
      <c r="MTS61" s="1">
        <v>1</v>
      </c>
      <c r="MTT61" s="1">
        <v>1</v>
      </c>
      <c r="MTU61" s="1">
        <v>1</v>
      </c>
      <c r="MTV61" s="1">
        <v>1</v>
      </c>
      <c r="MTW61" s="1">
        <v>1</v>
      </c>
      <c r="MTX61" s="1">
        <v>1</v>
      </c>
      <c r="MTY61" s="1">
        <v>1</v>
      </c>
      <c r="MTZ61" s="1">
        <v>1</v>
      </c>
      <c r="MUA61" s="1">
        <v>1</v>
      </c>
      <c r="MUB61" s="1">
        <v>1</v>
      </c>
      <c r="MUC61" s="1">
        <v>1</v>
      </c>
      <c r="MUD61" s="1">
        <v>1</v>
      </c>
      <c r="MUE61" s="1">
        <v>1</v>
      </c>
      <c r="MUF61" s="1">
        <v>1</v>
      </c>
      <c r="MUG61" s="1">
        <v>1</v>
      </c>
      <c r="MUH61" s="1">
        <v>1</v>
      </c>
      <c r="MUI61" s="1">
        <v>1</v>
      </c>
      <c r="MUJ61" s="1">
        <v>1</v>
      </c>
      <c r="MUK61" s="1">
        <v>1</v>
      </c>
      <c r="MUL61" s="1">
        <v>1</v>
      </c>
      <c r="MUM61" s="1">
        <v>1</v>
      </c>
      <c r="MUN61" s="1">
        <v>1</v>
      </c>
      <c r="MUO61" s="1">
        <v>1</v>
      </c>
      <c r="MUP61" s="1">
        <v>1</v>
      </c>
      <c r="MUQ61" s="1">
        <v>1</v>
      </c>
      <c r="MUR61" s="1">
        <v>1</v>
      </c>
      <c r="MUS61" s="1">
        <v>1</v>
      </c>
      <c r="MUT61" s="1">
        <v>1</v>
      </c>
      <c r="MUU61" s="1">
        <v>1</v>
      </c>
      <c r="MUV61" s="1">
        <v>1</v>
      </c>
      <c r="MUW61" s="1">
        <v>1</v>
      </c>
      <c r="MUX61" s="1">
        <v>1</v>
      </c>
      <c r="MUY61" s="1">
        <v>1</v>
      </c>
      <c r="MUZ61" s="1">
        <v>1</v>
      </c>
      <c r="MVA61" s="1">
        <v>1</v>
      </c>
      <c r="MVB61" s="1">
        <v>1</v>
      </c>
      <c r="MVC61" s="1">
        <v>1</v>
      </c>
      <c r="MVD61" s="1">
        <v>1</v>
      </c>
      <c r="MVE61" s="1">
        <v>1</v>
      </c>
      <c r="MVF61" s="1">
        <v>1</v>
      </c>
      <c r="MVG61" s="1">
        <v>1</v>
      </c>
      <c r="MVH61" s="1">
        <v>1</v>
      </c>
      <c r="MVI61" s="1">
        <v>1</v>
      </c>
      <c r="MVJ61" s="1">
        <v>1</v>
      </c>
      <c r="MVK61" s="1">
        <v>1</v>
      </c>
      <c r="MVL61" s="1">
        <v>1</v>
      </c>
      <c r="MVM61" s="1">
        <v>1</v>
      </c>
      <c r="MVN61" s="1">
        <v>1</v>
      </c>
      <c r="MVO61" s="1">
        <v>1</v>
      </c>
      <c r="MVP61" s="1">
        <v>1</v>
      </c>
      <c r="MVQ61" s="1">
        <v>1</v>
      </c>
      <c r="MVR61" s="1">
        <v>1</v>
      </c>
      <c r="MVS61" s="1">
        <v>1</v>
      </c>
      <c r="MVT61" s="1">
        <v>1</v>
      </c>
      <c r="MVU61" s="1">
        <v>1</v>
      </c>
      <c r="MVV61" s="1">
        <v>1</v>
      </c>
      <c r="MVW61" s="1">
        <v>1</v>
      </c>
      <c r="MVX61" s="1">
        <v>1</v>
      </c>
      <c r="MVY61" s="1">
        <v>1</v>
      </c>
      <c r="MVZ61" s="1">
        <v>1</v>
      </c>
      <c r="MWA61" s="1">
        <v>1</v>
      </c>
      <c r="MWB61" s="1">
        <v>1</v>
      </c>
      <c r="MWC61" s="1">
        <v>1</v>
      </c>
      <c r="MWD61" s="1">
        <v>1</v>
      </c>
      <c r="MWE61" s="1">
        <v>1</v>
      </c>
      <c r="MWF61" s="1">
        <v>1</v>
      </c>
      <c r="MWG61" s="1">
        <v>1</v>
      </c>
      <c r="MWH61" s="1">
        <v>1</v>
      </c>
      <c r="MWI61" s="1">
        <v>1</v>
      </c>
      <c r="MWJ61" s="1">
        <v>1</v>
      </c>
      <c r="MWK61" s="1">
        <v>1</v>
      </c>
      <c r="MWL61" s="1">
        <v>1</v>
      </c>
      <c r="MWM61" s="1">
        <v>1</v>
      </c>
      <c r="MWN61" s="1">
        <v>1</v>
      </c>
      <c r="MWO61" s="1">
        <v>1</v>
      </c>
      <c r="MWP61" s="1">
        <v>1</v>
      </c>
      <c r="MWQ61" s="1">
        <v>1</v>
      </c>
      <c r="MWR61" s="1">
        <v>1</v>
      </c>
      <c r="MWS61" s="1">
        <v>1</v>
      </c>
      <c r="MWT61" s="1">
        <v>1</v>
      </c>
      <c r="MWU61" s="1">
        <v>1</v>
      </c>
      <c r="MWV61" s="1">
        <v>1</v>
      </c>
      <c r="MWW61" s="1">
        <v>1</v>
      </c>
      <c r="MWX61" s="1">
        <v>1</v>
      </c>
      <c r="MWY61" s="1">
        <v>1</v>
      </c>
      <c r="MWZ61" s="1">
        <v>1</v>
      </c>
      <c r="MXA61" s="1">
        <v>1</v>
      </c>
      <c r="MXB61" s="1">
        <v>1</v>
      </c>
      <c r="MXC61" s="1">
        <v>1</v>
      </c>
      <c r="MXD61" s="1">
        <v>1</v>
      </c>
      <c r="MXE61" s="1">
        <v>1</v>
      </c>
      <c r="MXF61" s="1">
        <v>1</v>
      </c>
      <c r="MXG61" s="1">
        <v>1</v>
      </c>
      <c r="MXH61" s="1">
        <v>1</v>
      </c>
      <c r="MXI61" s="1">
        <v>1</v>
      </c>
      <c r="MXJ61" s="1">
        <v>1</v>
      </c>
      <c r="MXK61" s="1">
        <v>1</v>
      </c>
      <c r="MXL61" s="1">
        <v>1</v>
      </c>
      <c r="MXM61" s="1">
        <v>1</v>
      </c>
      <c r="MXN61" s="1">
        <v>1</v>
      </c>
      <c r="MXO61" s="1">
        <v>1</v>
      </c>
      <c r="MXP61" s="1">
        <v>1</v>
      </c>
      <c r="MXQ61" s="1">
        <v>1</v>
      </c>
      <c r="MXR61" s="1">
        <v>1</v>
      </c>
      <c r="MXS61" s="1">
        <v>1</v>
      </c>
      <c r="MXT61" s="1">
        <v>1</v>
      </c>
      <c r="MXU61" s="1">
        <v>1</v>
      </c>
      <c r="MXV61" s="1">
        <v>1</v>
      </c>
      <c r="MXW61" s="1">
        <v>1</v>
      </c>
      <c r="MXX61" s="1">
        <v>1</v>
      </c>
      <c r="MXY61" s="1">
        <v>1</v>
      </c>
      <c r="MXZ61" s="1">
        <v>1</v>
      </c>
      <c r="MYA61" s="1">
        <v>1</v>
      </c>
      <c r="MYB61" s="1">
        <v>1</v>
      </c>
      <c r="MYC61" s="1">
        <v>1</v>
      </c>
      <c r="MYD61" s="1">
        <v>1</v>
      </c>
      <c r="MYE61" s="1">
        <v>1</v>
      </c>
      <c r="MYF61" s="1">
        <v>1</v>
      </c>
      <c r="MYG61" s="1">
        <v>1</v>
      </c>
      <c r="MYH61" s="1">
        <v>1</v>
      </c>
      <c r="MYI61" s="1">
        <v>1</v>
      </c>
      <c r="MYJ61" s="1">
        <v>1</v>
      </c>
      <c r="MYK61" s="1">
        <v>1</v>
      </c>
      <c r="MYL61" s="1">
        <v>1</v>
      </c>
      <c r="MYM61" s="1">
        <v>1</v>
      </c>
      <c r="MYN61" s="1">
        <v>1</v>
      </c>
      <c r="MYO61" s="1">
        <v>1</v>
      </c>
      <c r="MYP61" s="1">
        <v>1</v>
      </c>
      <c r="MYQ61" s="1">
        <v>1</v>
      </c>
      <c r="MYR61" s="1">
        <v>1</v>
      </c>
      <c r="MYS61" s="1">
        <v>1</v>
      </c>
      <c r="MYT61" s="1">
        <v>1</v>
      </c>
      <c r="MYU61" s="1">
        <v>1</v>
      </c>
      <c r="MYV61" s="1">
        <v>1</v>
      </c>
      <c r="MYW61" s="1">
        <v>1</v>
      </c>
      <c r="MYX61" s="1">
        <v>1</v>
      </c>
      <c r="MYY61" s="1">
        <v>1</v>
      </c>
      <c r="MYZ61" s="1">
        <v>1</v>
      </c>
      <c r="MZA61" s="1">
        <v>1</v>
      </c>
      <c r="MZB61" s="1">
        <v>1</v>
      </c>
      <c r="MZC61" s="1">
        <v>1</v>
      </c>
      <c r="MZD61" s="1">
        <v>1</v>
      </c>
      <c r="MZE61" s="1">
        <v>1</v>
      </c>
      <c r="MZF61" s="1">
        <v>1</v>
      </c>
      <c r="MZG61" s="1">
        <v>1</v>
      </c>
      <c r="MZH61" s="1">
        <v>1</v>
      </c>
      <c r="MZI61" s="1">
        <v>1</v>
      </c>
      <c r="MZJ61" s="1">
        <v>1</v>
      </c>
      <c r="MZK61" s="1">
        <v>1</v>
      </c>
      <c r="MZL61" s="1">
        <v>1</v>
      </c>
      <c r="MZM61" s="1">
        <v>1</v>
      </c>
      <c r="MZN61" s="1">
        <v>1</v>
      </c>
      <c r="MZO61" s="1">
        <v>1</v>
      </c>
      <c r="MZP61" s="1">
        <v>1</v>
      </c>
      <c r="MZQ61" s="1">
        <v>1</v>
      </c>
      <c r="MZR61" s="1">
        <v>1</v>
      </c>
      <c r="MZS61" s="1">
        <v>1</v>
      </c>
      <c r="MZT61" s="1">
        <v>1</v>
      </c>
      <c r="MZU61" s="1">
        <v>1</v>
      </c>
      <c r="MZV61" s="1">
        <v>1</v>
      </c>
      <c r="MZW61" s="1">
        <v>1</v>
      </c>
      <c r="MZX61" s="1">
        <v>1</v>
      </c>
      <c r="MZY61" s="1">
        <v>1</v>
      </c>
      <c r="MZZ61" s="1">
        <v>1</v>
      </c>
      <c r="NAA61" s="1">
        <v>1</v>
      </c>
      <c r="NAB61" s="1">
        <v>1</v>
      </c>
      <c r="NAC61" s="1">
        <v>1</v>
      </c>
      <c r="NAD61" s="1">
        <v>1</v>
      </c>
      <c r="NAE61" s="1">
        <v>1</v>
      </c>
      <c r="NAF61" s="1">
        <v>1</v>
      </c>
      <c r="NAG61" s="1">
        <v>1</v>
      </c>
      <c r="NAH61" s="1">
        <v>1</v>
      </c>
      <c r="NAI61" s="1">
        <v>1</v>
      </c>
      <c r="NAJ61" s="1">
        <v>1</v>
      </c>
      <c r="NAK61" s="1">
        <v>1</v>
      </c>
      <c r="NAL61" s="1">
        <v>1</v>
      </c>
      <c r="NAM61" s="1">
        <v>1</v>
      </c>
      <c r="NAN61" s="1">
        <v>1</v>
      </c>
      <c r="NAO61" s="1">
        <v>1</v>
      </c>
      <c r="NAP61" s="1">
        <v>1</v>
      </c>
      <c r="NAQ61" s="1">
        <v>1</v>
      </c>
      <c r="NAR61" s="1">
        <v>1</v>
      </c>
      <c r="NAS61" s="1">
        <v>1</v>
      </c>
      <c r="NAT61" s="1">
        <v>1</v>
      </c>
      <c r="NAU61" s="1">
        <v>1</v>
      </c>
      <c r="NAV61" s="1">
        <v>1</v>
      </c>
      <c r="NAW61" s="1">
        <v>1</v>
      </c>
      <c r="NAX61" s="1">
        <v>1</v>
      </c>
      <c r="NAY61" s="1">
        <v>1</v>
      </c>
      <c r="NAZ61" s="1">
        <v>1</v>
      </c>
      <c r="NBA61" s="1">
        <v>1</v>
      </c>
      <c r="NBB61" s="1">
        <v>1</v>
      </c>
      <c r="NBC61" s="1">
        <v>1</v>
      </c>
      <c r="NBD61" s="1">
        <v>1</v>
      </c>
      <c r="NBE61" s="1">
        <v>1</v>
      </c>
      <c r="NBF61" s="1">
        <v>1</v>
      </c>
      <c r="NBG61" s="1">
        <v>1</v>
      </c>
      <c r="NBH61" s="1">
        <v>1</v>
      </c>
      <c r="NBI61" s="1">
        <v>1</v>
      </c>
      <c r="NBJ61" s="1">
        <v>1</v>
      </c>
      <c r="NBK61" s="1">
        <v>1</v>
      </c>
      <c r="NBL61" s="1">
        <v>1</v>
      </c>
      <c r="NBM61" s="1">
        <v>1</v>
      </c>
      <c r="NBN61" s="1">
        <v>1</v>
      </c>
      <c r="NBO61" s="1">
        <v>1</v>
      </c>
      <c r="NBP61" s="1">
        <v>1</v>
      </c>
      <c r="NBQ61" s="1">
        <v>1</v>
      </c>
      <c r="NBR61" s="1">
        <v>1</v>
      </c>
      <c r="NBS61" s="1">
        <v>1</v>
      </c>
      <c r="NBT61" s="1">
        <v>1</v>
      </c>
      <c r="NBU61" s="1">
        <v>1</v>
      </c>
      <c r="NBV61" s="1">
        <v>1</v>
      </c>
      <c r="NBW61" s="1">
        <v>1</v>
      </c>
      <c r="NBX61" s="1">
        <v>1</v>
      </c>
      <c r="NBY61" s="1">
        <v>1</v>
      </c>
      <c r="NBZ61" s="1">
        <v>1</v>
      </c>
      <c r="NCA61" s="1">
        <v>1</v>
      </c>
      <c r="NCB61" s="1">
        <v>1</v>
      </c>
      <c r="NCC61" s="1">
        <v>1</v>
      </c>
      <c r="NCD61" s="1">
        <v>1</v>
      </c>
      <c r="NCE61" s="1">
        <v>1</v>
      </c>
      <c r="NCF61" s="1">
        <v>1</v>
      </c>
      <c r="NCG61" s="1">
        <v>1</v>
      </c>
      <c r="NCH61" s="1">
        <v>1</v>
      </c>
      <c r="NCI61" s="1">
        <v>1</v>
      </c>
      <c r="NCJ61" s="1">
        <v>1</v>
      </c>
      <c r="NCK61" s="1">
        <v>1</v>
      </c>
      <c r="NCL61" s="1">
        <v>1</v>
      </c>
      <c r="NCM61" s="1">
        <v>1</v>
      </c>
      <c r="NCN61" s="1">
        <v>1</v>
      </c>
      <c r="NCO61" s="1">
        <v>1</v>
      </c>
      <c r="NCP61" s="1">
        <v>1</v>
      </c>
      <c r="NCQ61" s="1">
        <v>1</v>
      </c>
      <c r="NCR61" s="1">
        <v>1</v>
      </c>
      <c r="NCS61" s="1">
        <v>1</v>
      </c>
      <c r="NCT61" s="1">
        <v>1</v>
      </c>
      <c r="NCU61" s="1">
        <v>1</v>
      </c>
      <c r="NCV61" s="1">
        <v>1</v>
      </c>
      <c r="NCW61" s="1">
        <v>1</v>
      </c>
      <c r="NCX61" s="1">
        <v>1</v>
      </c>
      <c r="NCY61" s="1">
        <v>1</v>
      </c>
      <c r="NCZ61" s="1">
        <v>1</v>
      </c>
      <c r="NDA61" s="1">
        <v>1</v>
      </c>
      <c r="NDB61" s="1">
        <v>1</v>
      </c>
      <c r="NDC61" s="1">
        <v>1</v>
      </c>
      <c r="NDD61" s="1">
        <v>1</v>
      </c>
      <c r="NDE61" s="1">
        <v>1</v>
      </c>
      <c r="NDF61" s="1">
        <v>1</v>
      </c>
      <c r="NDG61" s="1">
        <v>1</v>
      </c>
      <c r="NDH61" s="1">
        <v>1</v>
      </c>
      <c r="NDI61" s="1">
        <v>1</v>
      </c>
      <c r="NDJ61" s="1">
        <v>1</v>
      </c>
      <c r="NDK61" s="1">
        <v>1</v>
      </c>
      <c r="NDL61" s="1">
        <v>1</v>
      </c>
      <c r="NDM61" s="1">
        <v>1</v>
      </c>
      <c r="NDN61" s="1">
        <v>1</v>
      </c>
      <c r="NDO61" s="1">
        <v>1</v>
      </c>
      <c r="NDP61" s="1">
        <v>1</v>
      </c>
      <c r="NDQ61" s="1">
        <v>1</v>
      </c>
      <c r="NDR61" s="1">
        <v>1</v>
      </c>
      <c r="NDS61" s="1">
        <v>1</v>
      </c>
      <c r="NDT61" s="1">
        <v>1</v>
      </c>
      <c r="NDU61" s="1">
        <v>1</v>
      </c>
      <c r="NDV61" s="1">
        <v>1</v>
      </c>
      <c r="NDW61" s="1">
        <v>1</v>
      </c>
      <c r="NDX61" s="1">
        <v>1</v>
      </c>
      <c r="NDY61" s="1">
        <v>1</v>
      </c>
      <c r="NDZ61" s="1">
        <v>1</v>
      </c>
      <c r="NEA61" s="1">
        <v>1</v>
      </c>
      <c r="NEB61" s="1">
        <v>1</v>
      </c>
      <c r="NEC61" s="1">
        <v>1</v>
      </c>
      <c r="NED61" s="1">
        <v>1</v>
      </c>
      <c r="NEE61" s="1">
        <v>1</v>
      </c>
      <c r="NEF61" s="1">
        <v>1</v>
      </c>
      <c r="NEG61" s="1">
        <v>1</v>
      </c>
      <c r="NEH61" s="1">
        <v>1</v>
      </c>
      <c r="NEI61" s="1">
        <v>1</v>
      </c>
      <c r="NEJ61" s="1">
        <v>1</v>
      </c>
      <c r="NEK61" s="1">
        <v>1</v>
      </c>
      <c r="NEL61" s="1">
        <v>1</v>
      </c>
      <c r="NEM61" s="1">
        <v>1</v>
      </c>
      <c r="NEN61" s="1">
        <v>1</v>
      </c>
      <c r="NEO61" s="1">
        <v>1</v>
      </c>
      <c r="NEP61" s="1">
        <v>1</v>
      </c>
      <c r="NEQ61" s="1">
        <v>1</v>
      </c>
      <c r="NER61" s="1">
        <v>1</v>
      </c>
      <c r="NES61" s="1">
        <v>1</v>
      </c>
      <c r="NET61" s="1">
        <v>1</v>
      </c>
      <c r="NEU61" s="1">
        <v>1</v>
      </c>
      <c r="NEV61" s="1">
        <v>1</v>
      </c>
      <c r="NEW61" s="1">
        <v>1</v>
      </c>
      <c r="NEX61" s="1">
        <v>1</v>
      </c>
      <c r="NEY61" s="1">
        <v>1</v>
      </c>
      <c r="NEZ61" s="1">
        <v>1</v>
      </c>
      <c r="NFA61" s="1">
        <v>1</v>
      </c>
      <c r="NFB61" s="1">
        <v>1</v>
      </c>
      <c r="NFC61" s="1">
        <v>1</v>
      </c>
      <c r="NFD61" s="1">
        <v>1</v>
      </c>
      <c r="NFE61" s="1">
        <v>1</v>
      </c>
      <c r="NFF61" s="1">
        <v>1</v>
      </c>
      <c r="NFG61" s="1">
        <v>1</v>
      </c>
      <c r="NFH61" s="1">
        <v>1</v>
      </c>
      <c r="NFI61" s="1">
        <v>1</v>
      </c>
      <c r="NFJ61" s="1">
        <v>1</v>
      </c>
      <c r="NFK61" s="1">
        <v>1</v>
      </c>
      <c r="NFL61" s="1">
        <v>1</v>
      </c>
      <c r="NFM61" s="1">
        <v>1</v>
      </c>
      <c r="NFN61" s="1">
        <v>1</v>
      </c>
      <c r="NFO61" s="1">
        <v>1</v>
      </c>
      <c r="NFP61" s="1">
        <v>1</v>
      </c>
      <c r="NFQ61" s="1">
        <v>1</v>
      </c>
      <c r="NFR61" s="1">
        <v>1</v>
      </c>
      <c r="NFS61" s="1">
        <v>1</v>
      </c>
      <c r="NFT61" s="1">
        <v>1</v>
      </c>
      <c r="NFU61" s="1">
        <v>1</v>
      </c>
      <c r="NFV61" s="1">
        <v>1</v>
      </c>
      <c r="NFW61" s="1">
        <v>1</v>
      </c>
      <c r="NFX61" s="1">
        <v>1</v>
      </c>
      <c r="NFY61" s="1">
        <v>1</v>
      </c>
      <c r="NFZ61" s="1">
        <v>1</v>
      </c>
      <c r="NGA61" s="1">
        <v>1</v>
      </c>
      <c r="NGB61" s="1">
        <v>1</v>
      </c>
      <c r="NGC61" s="1">
        <v>1</v>
      </c>
      <c r="NGD61" s="1">
        <v>1</v>
      </c>
      <c r="NGE61" s="1">
        <v>1</v>
      </c>
      <c r="NGF61" s="1">
        <v>1</v>
      </c>
      <c r="NGG61" s="1">
        <v>1</v>
      </c>
      <c r="NGH61" s="1">
        <v>1</v>
      </c>
      <c r="NGI61" s="1">
        <v>1</v>
      </c>
      <c r="NGJ61" s="1">
        <v>1</v>
      </c>
      <c r="NGK61" s="1">
        <v>1</v>
      </c>
      <c r="NGL61" s="1">
        <v>1</v>
      </c>
      <c r="NGM61" s="1">
        <v>1</v>
      </c>
      <c r="NGN61" s="1">
        <v>1</v>
      </c>
      <c r="NGO61" s="1">
        <v>1</v>
      </c>
      <c r="NGP61" s="1">
        <v>1</v>
      </c>
      <c r="NGQ61" s="1">
        <v>1</v>
      </c>
      <c r="NGR61" s="1">
        <v>1</v>
      </c>
      <c r="NGS61" s="1">
        <v>1</v>
      </c>
      <c r="NGT61" s="1">
        <v>1</v>
      </c>
      <c r="NGU61" s="1">
        <v>1</v>
      </c>
      <c r="NGV61" s="1">
        <v>1</v>
      </c>
      <c r="NGW61" s="1">
        <v>1</v>
      </c>
      <c r="NGX61" s="1">
        <v>1</v>
      </c>
      <c r="NGY61" s="1">
        <v>1</v>
      </c>
      <c r="NGZ61" s="1">
        <v>1</v>
      </c>
      <c r="NHA61" s="1">
        <v>1</v>
      </c>
      <c r="NHB61" s="1">
        <v>1</v>
      </c>
      <c r="NHC61" s="1">
        <v>1</v>
      </c>
      <c r="NHD61" s="1">
        <v>1</v>
      </c>
      <c r="NHE61" s="1">
        <v>1</v>
      </c>
      <c r="NHF61" s="1">
        <v>1</v>
      </c>
      <c r="NHG61" s="1">
        <v>1</v>
      </c>
      <c r="NHH61" s="1">
        <v>1</v>
      </c>
      <c r="NHI61" s="1">
        <v>1</v>
      </c>
      <c r="NHJ61" s="1">
        <v>1</v>
      </c>
      <c r="NHK61" s="1">
        <v>1</v>
      </c>
      <c r="NHL61" s="1">
        <v>1</v>
      </c>
      <c r="NHM61" s="1">
        <v>1</v>
      </c>
      <c r="NHN61" s="1">
        <v>1</v>
      </c>
      <c r="NHO61" s="1">
        <v>1</v>
      </c>
      <c r="NHP61" s="1">
        <v>1</v>
      </c>
      <c r="NHQ61" s="1">
        <v>1</v>
      </c>
      <c r="NHR61" s="1">
        <v>1</v>
      </c>
      <c r="NHS61" s="1">
        <v>1</v>
      </c>
      <c r="NHT61" s="1">
        <v>1</v>
      </c>
      <c r="NHU61" s="1">
        <v>1</v>
      </c>
      <c r="NHV61" s="1">
        <v>1</v>
      </c>
      <c r="NHW61" s="1">
        <v>1</v>
      </c>
      <c r="NHX61" s="1">
        <v>1</v>
      </c>
      <c r="NHY61" s="1">
        <v>1</v>
      </c>
      <c r="NHZ61" s="1">
        <v>1</v>
      </c>
      <c r="NIA61" s="1">
        <v>1</v>
      </c>
      <c r="NIB61" s="1">
        <v>1</v>
      </c>
      <c r="NIC61" s="1">
        <v>1</v>
      </c>
      <c r="NID61" s="1">
        <v>1</v>
      </c>
      <c r="NIE61" s="1">
        <v>1</v>
      </c>
      <c r="NIF61" s="1">
        <v>1</v>
      </c>
      <c r="NIG61" s="1">
        <v>1</v>
      </c>
      <c r="NIH61" s="1">
        <v>1</v>
      </c>
      <c r="NII61" s="1">
        <v>1</v>
      </c>
      <c r="NIJ61" s="1">
        <v>1</v>
      </c>
      <c r="NIK61" s="1">
        <v>1</v>
      </c>
      <c r="NIL61" s="1">
        <v>1</v>
      </c>
      <c r="NIM61" s="1">
        <v>1</v>
      </c>
      <c r="NIN61" s="1">
        <v>1</v>
      </c>
      <c r="NIO61" s="1">
        <v>1</v>
      </c>
      <c r="NIP61" s="1">
        <v>1</v>
      </c>
      <c r="NIQ61" s="1">
        <v>1</v>
      </c>
      <c r="NIR61" s="1">
        <v>1</v>
      </c>
      <c r="NIS61" s="1">
        <v>1</v>
      </c>
      <c r="NIT61" s="1">
        <v>1</v>
      </c>
      <c r="NIU61" s="1">
        <v>1</v>
      </c>
      <c r="NIV61" s="1">
        <v>1</v>
      </c>
      <c r="NIW61" s="1">
        <v>1</v>
      </c>
      <c r="NIX61" s="1">
        <v>1</v>
      </c>
      <c r="NIY61" s="1">
        <v>1</v>
      </c>
      <c r="NIZ61" s="1">
        <v>1</v>
      </c>
      <c r="NJA61" s="1">
        <v>1</v>
      </c>
      <c r="NJB61" s="1">
        <v>1</v>
      </c>
      <c r="NJC61" s="1">
        <v>1</v>
      </c>
      <c r="NJD61" s="1">
        <v>1</v>
      </c>
      <c r="NJE61" s="1">
        <v>1</v>
      </c>
      <c r="NJF61" s="1">
        <v>1</v>
      </c>
      <c r="NJG61" s="1">
        <v>1</v>
      </c>
      <c r="NJH61" s="1">
        <v>1</v>
      </c>
      <c r="NJI61" s="1">
        <v>1</v>
      </c>
      <c r="NJJ61" s="1">
        <v>1</v>
      </c>
      <c r="NJK61" s="1">
        <v>1</v>
      </c>
      <c r="NJL61" s="1">
        <v>1</v>
      </c>
      <c r="NJM61" s="1">
        <v>1</v>
      </c>
      <c r="NJN61" s="1">
        <v>1</v>
      </c>
      <c r="NJO61" s="1">
        <v>1</v>
      </c>
      <c r="NJP61" s="1">
        <v>1</v>
      </c>
      <c r="NJQ61" s="1">
        <v>1</v>
      </c>
      <c r="NJR61" s="1">
        <v>1</v>
      </c>
      <c r="NJS61" s="1">
        <v>1</v>
      </c>
      <c r="NJT61" s="1">
        <v>1</v>
      </c>
      <c r="NJU61" s="1">
        <v>1</v>
      </c>
      <c r="NJV61" s="1">
        <v>1</v>
      </c>
      <c r="NJW61" s="1">
        <v>1</v>
      </c>
      <c r="NJX61" s="1">
        <v>1</v>
      </c>
      <c r="NJY61" s="1">
        <v>1</v>
      </c>
      <c r="NJZ61" s="1">
        <v>1</v>
      </c>
      <c r="NKA61" s="1">
        <v>1</v>
      </c>
      <c r="NKB61" s="1">
        <v>1</v>
      </c>
      <c r="NKC61" s="1">
        <v>1</v>
      </c>
      <c r="NKD61" s="1">
        <v>1</v>
      </c>
      <c r="NKE61" s="1">
        <v>1</v>
      </c>
      <c r="NKF61" s="1">
        <v>1</v>
      </c>
      <c r="NKG61" s="1">
        <v>1</v>
      </c>
      <c r="NKH61" s="1">
        <v>1</v>
      </c>
      <c r="NKI61" s="1">
        <v>1</v>
      </c>
      <c r="NKJ61" s="1">
        <v>1</v>
      </c>
      <c r="NKK61" s="1">
        <v>1</v>
      </c>
      <c r="NKL61" s="1">
        <v>1</v>
      </c>
      <c r="NKM61" s="1">
        <v>1</v>
      </c>
      <c r="NKN61" s="1">
        <v>1</v>
      </c>
      <c r="NKO61" s="1">
        <v>1</v>
      </c>
      <c r="NKP61" s="1">
        <v>1</v>
      </c>
      <c r="NKQ61" s="1">
        <v>1</v>
      </c>
      <c r="NKR61" s="1">
        <v>1</v>
      </c>
      <c r="NKS61" s="1">
        <v>1</v>
      </c>
      <c r="NKT61" s="1">
        <v>1</v>
      </c>
      <c r="NKU61" s="1">
        <v>1</v>
      </c>
      <c r="NKV61" s="1">
        <v>1</v>
      </c>
      <c r="NKW61" s="1">
        <v>1</v>
      </c>
      <c r="NKX61" s="1">
        <v>1</v>
      </c>
      <c r="NKY61" s="1">
        <v>1</v>
      </c>
      <c r="NKZ61" s="1">
        <v>1</v>
      </c>
      <c r="NLA61" s="1">
        <v>1</v>
      </c>
      <c r="NLB61" s="1">
        <v>1</v>
      </c>
      <c r="NLC61" s="1">
        <v>1</v>
      </c>
      <c r="NLD61" s="1">
        <v>1</v>
      </c>
      <c r="NLE61" s="1">
        <v>1</v>
      </c>
      <c r="NLF61" s="1">
        <v>1</v>
      </c>
      <c r="NLG61" s="1">
        <v>1</v>
      </c>
      <c r="NLH61" s="1">
        <v>1</v>
      </c>
      <c r="NLI61" s="1">
        <v>1</v>
      </c>
      <c r="NLJ61" s="1">
        <v>1</v>
      </c>
      <c r="NLK61" s="1">
        <v>1</v>
      </c>
      <c r="NLL61" s="1">
        <v>1</v>
      </c>
      <c r="NLM61" s="1">
        <v>1</v>
      </c>
      <c r="NLN61" s="1">
        <v>1</v>
      </c>
      <c r="NLO61" s="1">
        <v>1</v>
      </c>
      <c r="NLP61" s="1">
        <v>1</v>
      </c>
      <c r="NLQ61" s="1">
        <v>1</v>
      </c>
      <c r="NLR61" s="1">
        <v>1</v>
      </c>
      <c r="NLS61" s="1">
        <v>1</v>
      </c>
      <c r="NLT61" s="1">
        <v>1</v>
      </c>
      <c r="NLU61" s="1">
        <v>1</v>
      </c>
      <c r="NLV61" s="1">
        <v>1</v>
      </c>
      <c r="NLW61" s="1">
        <v>1</v>
      </c>
      <c r="NLX61" s="1">
        <v>1</v>
      </c>
      <c r="NLY61" s="1">
        <v>1</v>
      </c>
      <c r="NLZ61" s="1">
        <v>1</v>
      </c>
      <c r="NMA61" s="1">
        <v>1</v>
      </c>
      <c r="NMB61" s="1">
        <v>1</v>
      </c>
      <c r="NMC61" s="1">
        <v>1</v>
      </c>
      <c r="NMD61" s="1">
        <v>1</v>
      </c>
      <c r="NME61" s="1">
        <v>1</v>
      </c>
      <c r="NMF61" s="1">
        <v>1</v>
      </c>
      <c r="NMG61" s="1">
        <v>1</v>
      </c>
      <c r="NMH61" s="1">
        <v>1</v>
      </c>
      <c r="NMI61" s="1">
        <v>1</v>
      </c>
      <c r="NMJ61" s="1">
        <v>1</v>
      </c>
      <c r="NMK61" s="1">
        <v>1</v>
      </c>
      <c r="NML61" s="1">
        <v>1</v>
      </c>
      <c r="NMM61" s="1">
        <v>1</v>
      </c>
      <c r="NMN61" s="1">
        <v>1</v>
      </c>
      <c r="NMO61" s="1">
        <v>1</v>
      </c>
      <c r="NMP61" s="1">
        <v>1</v>
      </c>
      <c r="NMQ61" s="1">
        <v>1</v>
      </c>
      <c r="NMR61" s="1">
        <v>1</v>
      </c>
      <c r="NMS61" s="1">
        <v>1</v>
      </c>
      <c r="NMT61" s="1">
        <v>1</v>
      </c>
      <c r="NMU61" s="1">
        <v>1</v>
      </c>
      <c r="NMV61" s="1">
        <v>1</v>
      </c>
      <c r="NMW61" s="1">
        <v>1</v>
      </c>
      <c r="NMX61" s="1">
        <v>1</v>
      </c>
      <c r="NMY61" s="1">
        <v>1</v>
      </c>
      <c r="NMZ61" s="1">
        <v>1</v>
      </c>
      <c r="NNA61" s="1">
        <v>1</v>
      </c>
      <c r="NNB61" s="1">
        <v>1</v>
      </c>
      <c r="NNC61" s="1">
        <v>1</v>
      </c>
      <c r="NND61" s="1">
        <v>1</v>
      </c>
      <c r="NNE61" s="1">
        <v>1</v>
      </c>
      <c r="NNF61" s="1">
        <v>1</v>
      </c>
      <c r="NNG61" s="1">
        <v>1</v>
      </c>
      <c r="NNH61" s="1">
        <v>1</v>
      </c>
      <c r="NNI61" s="1">
        <v>1</v>
      </c>
      <c r="NNJ61" s="1">
        <v>1</v>
      </c>
      <c r="NNK61" s="1">
        <v>1</v>
      </c>
      <c r="NNL61" s="1">
        <v>1</v>
      </c>
      <c r="NNM61" s="1">
        <v>1</v>
      </c>
      <c r="NNN61" s="1">
        <v>1</v>
      </c>
      <c r="NNO61" s="1">
        <v>1</v>
      </c>
      <c r="NNP61" s="1">
        <v>1</v>
      </c>
      <c r="NNQ61" s="1">
        <v>1</v>
      </c>
      <c r="NNR61" s="1">
        <v>1</v>
      </c>
      <c r="NNS61" s="1">
        <v>1</v>
      </c>
      <c r="NNT61" s="1">
        <v>1</v>
      </c>
      <c r="NNU61" s="1">
        <v>1</v>
      </c>
      <c r="NNV61" s="1">
        <v>1</v>
      </c>
      <c r="NNW61" s="1">
        <v>1</v>
      </c>
      <c r="NNX61" s="1">
        <v>1</v>
      </c>
      <c r="NNY61" s="1">
        <v>1</v>
      </c>
      <c r="NNZ61" s="1">
        <v>1</v>
      </c>
      <c r="NOA61" s="1">
        <v>1</v>
      </c>
      <c r="NOB61" s="1">
        <v>1</v>
      </c>
      <c r="NOC61" s="1">
        <v>1</v>
      </c>
      <c r="NOD61" s="1">
        <v>1</v>
      </c>
      <c r="NOE61" s="1">
        <v>1</v>
      </c>
      <c r="NOF61" s="1">
        <v>1</v>
      </c>
      <c r="NOG61" s="1">
        <v>1</v>
      </c>
      <c r="NOH61" s="1">
        <v>1</v>
      </c>
      <c r="NOI61" s="1">
        <v>1</v>
      </c>
      <c r="NOJ61" s="1">
        <v>1</v>
      </c>
      <c r="NOK61" s="1">
        <v>1</v>
      </c>
      <c r="NOL61" s="1">
        <v>1</v>
      </c>
      <c r="NOM61" s="1">
        <v>1</v>
      </c>
      <c r="NON61" s="1">
        <v>1</v>
      </c>
      <c r="NOO61" s="1">
        <v>1</v>
      </c>
      <c r="NOP61" s="1">
        <v>1</v>
      </c>
      <c r="NOQ61" s="1">
        <v>1</v>
      </c>
      <c r="NOR61" s="1">
        <v>1</v>
      </c>
      <c r="NOS61" s="1">
        <v>1</v>
      </c>
      <c r="NOT61" s="1">
        <v>1</v>
      </c>
      <c r="NOU61" s="1">
        <v>1</v>
      </c>
      <c r="NOV61" s="1">
        <v>1</v>
      </c>
      <c r="NOW61" s="1">
        <v>1</v>
      </c>
      <c r="NOX61" s="1">
        <v>1</v>
      </c>
      <c r="NOY61" s="1">
        <v>1</v>
      </c>
      <c r="NOZ61" s="1">
        <v>1</v>
      </c>
      <c r="NPA61" s="1">
        <v>1</v>
      </c>
      <c r="NPB61" s="1">
        <v>1</v>
      </c>
      <c r="NPC61" s="1">
        <v>1</v>
      </c>
      <c r="NPD61" s="1">
        <v>1</v>
      </c>
      <c r="NPE61" s="1">
        <v>1</v>
      </c>
      <c r="NPF61" s="1">
        <v>1</v>
      </c>
      <c r="NPG61" s="1">
        <v>1</v>
      </c>
      <c r="NPH61" s="1">
        <v>1</v>
      </c>
      <c r="NPI61" s="1">
        <v>1</v>
      </c>
      <c r="NPJ61" s="1">
        <v>1</v>
      </c>
      <c r="NPK61" s="1">
        <v>1</v>
      </c>
      <c r="NPL61" s="1">
        <v>1</v>
      </c>
      <c r="NPM61" s="1">
        <v>1</v>
      </c>
      <c r="NPN61" s="1">
        <v>1</v>
      </c>
      <c r="NPO61" s="1">
        <v>1</v>
      </c>
      <c r="NPP61" s="1">
        <v>1</v>
      </c>
      <c r="NPQ61" s="1">
        <v>1</v>
      </c>
      <c r="NPR61" s="1">
        <v>1</v>
      </c>
      <c r="NPS61" s="1">
        <v>1</v>
      </c>
      <c r="NPT61" s="1">
        <v>1</v>
      </c>
      <c r="NPU61" s="1">
        <v>1</v>
      </c>
      <c r="NPV61" s="1">
        <v>1</v>
      </c>
      <c r="NPW61" s="1">
        <v>1</v>
      </c>
      <c r="NPX61" s="1">
        <v>1</v>
      </c>
      <c r="NPY61" s="1">
        <v>1</v>
      </c>
      <c r="NPZ61" s="1">
        <v>1</v>
      </c>
      <c r="NQA61" s="1">
        <v>1</v>
      </c>
      <c r="NQB61" s="1">
        <v>1</v>
      </c>
      <c r="NQC61" s="1">
        <v>1</v>
      </c>
      <c r="NQD61" s="1">
        <v>1</v>
      </c>
      <c r="NQE61" s="1">
        <v>1</v>
      </c>
      <c r="NQF61" s="1">
        <v>1</v>
      </c>
      <c r="NQG61" s="1">
        <v>1</v>
      </c>
      <c r="NQH61" s="1">
        <v>1</v>
      </c>
      <c r="NQI61" s="1">
        <v>1</v>
      </c>
      <c r="NQJ61" s="1">
        <v>1</v>
      </c>
      <c r="NQK61" s="1">
        <v>1</v>
      </c>
      <c r="NQL61" s="1">
        <v>1</v>
      </c>
      <c r="NQM61" s="1">
        <v>1</v>
      </c>
      <c r="NQN61" s="1">
        <v>1</v>
      </c>
      <c r="NQO61" s="1">
        <v>1</v>
      </c>
      <c r="NQP61" s="1">
        <v>1</v>
      </c>
      <c r="NQQ61" s="1">
        <v>1</v>
      </c>
      <c r="NQR61" s="1">
        <v>1</v>
      </c>
      <c r="NQS61" s="1">
        <v>1</v>
      </c>
      <c r="NQT61" s="1">
        <v>1</v>
      </c>
      <c r="NQU61" s="1">
        <v>1</v>
      </c>
      <c r="NQV61" s="1">
        <v>1</v>
      </c>
      <c r="NQW61" s="1">
        <v>1</v>
      </c>
      <c r="NQX61" s="1">
        <v>1</v>
      </c>
      <c r="NQY61" s="1">
        <v>1</v>
      </c>
      <c r="NQZ61" s="1">
        <v>1</v>
      </c>
      <c r="NRA61" s="1">
        <v>1</v>
      </c>
      <c r="NRB61" s="1">
        <v>1</v>
      </c>
      <c r="NRC61" s="1">
        <v>1</v>
      </c>
      <c r="NRD61" s="1">
        <v>1</v>
      </c>
      <c r="NRE61" s="1">
        <v>1</v>
      </c>
      <c r="NRF61" s="1">
        <v>1</v>
      </c>
      <c r="NRG61" s="1">
        <v>1</v>
      </c>
      <c r="NRH61" s="1">
        <v>1</v>
      </c>
      <c r="NRI61" s="1">
        <v>1</v>
      </c>
      <c r="NRJ61" s="1">
        <v>1</v>
      </c>
      <c r="NRK61" s="1">
        <v>1</v>
      </c>
      <c r="NRL61" s="1">
        <v>1</v>
      </c>
      <c r="NRM61" s="1">
        <v>1</v>
      </c>
      <c r="NRN61" s="1">
        <v>1</v>
      </c>
      <c r="NRO61" s="1">
        <v>1</v>
      </c>
      <c r="NRP61" s="1">
        <v>1</v>
      </c>
      <c r="NRQ61" s="1">
        <v>1</v>
      </c>
      <c r="NRR61" s="1">
        <v>1</v>
      </c>
      <c r="NRS61" s="1">
        <v>1</v>
      </c>
      <c r="NRT61" s="1">
        <v>1</v>
      </c>
      <c r="NRU61" s="1">
        <v>1</v>
      </c>
      <c r="NRV61" s="1">
        <v>1</v>
      </c>
      <c r="NRW61" s="1">
        <v>1</v>
      </c>
      <c r="NRX61" s="1">
        <v>1</v>
      </c>
      <c r="NRY61" s="1">
        <v>1</v>
      </c>
      <c r="NRZ61" s="1">
        <v>1</v>
      </c>
      <c r="NSA61" s="1">
        <v>1</v>
      </c>
      <c r="NSB61" s="1">
        <v>1</v>
      </c>
      <c r="NSC61" s="1">
        <v>1</v>
      </c>
      <c r="NSD61" s="1">
        <v>1</v>
      </c>
      <c r="NSE61" s="1">
        <v>1</v>
      </c>
      <c r="NSF61" s="1">
        <v>1</v>
      </c>
      <c r="NSG61" s="1">
        <v>1</v>
      </c>
      <c r="NSH61" s="1">
        <v>1</v>
      </c>
      <c r="NSI61" s="1">
        <v>1</v>
      </c>
      <c r="NSJ61" s="1">
        <v>1</v>
      </c>
      <c r="NSK61" s="1">
        <v>1</v>
      </c>
      <c r="NSL61" s="1">
        <v>1</v>
      </c>
      <c r="NSM61" s="1">
        <v>1</v>
      </c>
      <c r="NSN61" s="1">
        <v>1</v>
      </c>
      <c r="NSO61" s="1">
        <v>1</v>
      </c>
      <c r="NSP61" s="1">
        <v>1</v>
      </c>
      <c r="NSQ61" s="1">
        <v>1</v>
      </c>
      <c r="NSR61" s="1">
        <v>1</v>
      </c>
      <c r="NSS61" s="1">
        <v>1</v>
      </c>
      <c r="NST61" s="1">
        <v>1</v>
      </c>
      <c r="NSU61" s="1">
        <v>1</v>
      </c>
      <c r="NSV61" s="1">
        <v>1</v>
      </c>
      <c r="NSW61" s="1">
        <v>1</v>
      </c>
      <c r="NSX61" s="1">
        <v>1</v>
      </c>
      <c r="NSY61" s="1">
        <v>1</v>
      </c>
      <c r="NSZ61" s="1">
        <v>1</v>
      </c>
      <c r="NTA61" s="1">
        <v>1</v>
      </c>
      <c r="NTB61" s="1">
        <v>1</v>
      </c>
      <c r="NTC61" s="1">
        <v>1</v>
      </c>
      <c r="NTD61" s="1">
        <v>1</v>
      </c>
      <c r="NTE61" s="1">
        <v>1</v>
      </c>
      <c r="NTF61" s="1">
        <v>1</v>
      </c>
      <c r="NTG61" s="1">
        <v>1</v>
      </c>
      <c r="NTH61" s="1">
        <v>1</v>
      </c>
      <c r="NTI61" s="1">
        <v>1</v>
      </c>
      <c r="NTJ61" s="1">
        <v>1</v>
      </c>
      <c r="NTK61" s="1">
        <v>1</v>
      </c>
      <c r="NTL61" s="1">
        <v>1</v>
      </c>
      <c r="NTM61" s="1">
        <v>1</v>
      </c>
      <c r="NTN61" s="1">
        <v>1</v>
      </c>
      <c r="NTO61" s="1">
        <v>1</v>
      </c>
      <c r="NTP61" s="1">
        <v>1</v>
      </c>
      <c r="NTQ61" s="1">
        <v>1</v>
      </c>
      <c r="NTR61" s="1">
        <v>1</v>
      </c>
      <c r="NTS61" s="1">
        <v>1</v>
      </c>
      <c r="NTT61" s="1">
        <v>1</v>
      </c>
      <c r="NTU61" s="1">
        <v>1</v>
      </c>
      <c r="NTV61" s="1">
        <v>1</v>
      </c>
      <c r="NTW61" s="1">
        <v>1</v>
      </c>
      <c r="NTX61" s="1">
        <v>1</v>
      </c>
      <c r="NTY61" s="1">
        <v>1</v>
      </c>
      <c r="NTZ61" s="1">
        <v>1</v>
      </c>
      <c r="NUA61" s="1">
        <v>1</v>
      </c>
      <c r="NUB61" s="1">
        <v>1</v>
      </c>
      <c r="NUC61" s="1">
        <v>1</v>
      </c>
      <c r="NUD61" s="1">
        <v>1</v>
      </c>
      <c r="NUE61" s="1">
        <v>1</v>
      </c>
      <c r="NUF61" s="1">
        <v>1</v>
      </c>
      <c r="NUG61" s="1">
        <v>1</v>
      </c>
      <c r="NUH61" s="1">
        <v>1</v>
      </c>
      <c r="NUI61" s="1">
        <v>1</v>
      </c>
      <c r="NUJ61" s="1">
        <v>1</v>
      </c>
      <c r="NUK61" s="1">
        <v>1</v>
      </c>
      <c r="NUL61" s="1">
        <v>1</v>
      </c>
      <c r="NUM61" s="1">
        <v>1</v>
      </c>
      <c r="NUN61" s="1">
        <v>1</v>
      </c>
      <c r="NUO61" s="1">
        <v>1</v>
      </c>
      <c r="NUP61" s="1">
        <v>1</v>
      </c>
      <c r="NUQ61" s="1">
        <v>1</v>
      </c>
      <c r="NUR61" s="1">
        <v>1</v>
      </c>
      <c r="NUS61" s="1">
        <v>1</v>
      </c>
      <c r="NUT61" s="1">
        <v>1</v>
      </c>
      <c r="NUU61" s="1">
        <v>1</v>
      </c>
      <c r="NUV61" s="1">
        <v>1</v>
      </c>
      <c r="NUW61" s="1">
        <v>1</v>
      </c>
      <c r="NUX61" s="1">
        <v>1</v>
      </c>
      <c r="NUY61" s="1">
        <v>1</v>
      </c>
      <c r="NUZ61" s="1">
        <v>1</v>
      </c>
      <c r="NVA61" s="1">
        <v>1</v>
      </c>
      <c r="NVB61" s="1">
        <v>1</v>
      </c>
      <c r="NVC61" s="1">
        <v>1</v>
      </c>
      <c r="NVD61" s="1">
        <v>1</v>
      </c>
      <c r="NVE61" s="1">
        <v>1</v>
      </c>
      <c r="NVF61" s="1">
        <v>1</v>
      </c>
      <c r="NVG61" s="1">
        <v>1</v>
      </c>
      <c r="NVH61" s="1">
        <v>1</v>
      </c>
      <c r="NVI61" s="1">
        <v>1</v>
      </c>
      <c r="NVJ61" s="1">
        <v>1</v>
      </c>
      <c r="NVK61" s="1">
        <v>1</v>
      </c>
      <c r="NVL61" s="1">
        <v>1</v>
      </c>
      <c r="NVM61" s="1">
        <v>1</v>
      </c>
      <c r="NVN61" s="1">
        <v>1</v>
      </c>
      <c r="NVO61" s="1">
        <v>1</v>
      </c>
      <c r="NVP61" s="1">
        <v>1</v>
      </c>
      <c r="NVQ61" s="1">
        <v>1</v>
      </c>
      <c r="NVR61" s="1">
        <v>1</v>
      </c>
      <c r="NVS61" s="1">
        <v>1</v>
      </c>
      <c r="NVT61" s="1">
        <v>1</v>
      </c>
      <c r="NVU61" s="1">
        <v>1</v>
      </c>
      <c r="NVV61" s="1">
        <v>1</v>
      </c>
      <c r="NVW61" s="1">
        <v>1</v>
      </c>
      <c r="NVX61" s="1">
        <v>1</v>
      </c>
      <c r="NVY61" s="1">
        <v>1</v>
      </c>
      <c r="NVZ61" s="1">
        <v>1</v>
      </c>
      <c r="NWA61" s="1">
        <v>1</v>
      </c>
      <c r="NWB61" s="1">
        <v>1</v>
      </c>
      <c r="NWC61" s="1">
        <v>1</v>
      </c>
      <c r="NWD61" s="1">
        <v>1</v>
      </c>
      <c r="NWE61" s="1">
        <v>1</v>
      </c>
      <c r="NWF61" s="1">
        <v>1</v>
      </c>
      <c r="NWG61" s="1">
        <v>1</v>
      </c>
      <c r="NWH61" s="1">
        <v>1</v>
      </c>
      <c r="NWI61" s="1">
        <v>1</v>
      </c>
      <c r="NWJ61" s="1">
        <v>1</v>
      </c>
      <c r="NWK61" s="1">
        <v>1</v>
      </c>
      <c r="NWL61" s="1">
        <v>1</v>
      </c>
      <c r="NWM61" s="1">
        <v>1</v>
      </c>
      <c r="NWN61" s="1">
        <v>1</v>
      </c>
      <c r="NWO61" s="1">
        <v>1</v>
      </c>
      <c r="NWP61" s="1">
        <v>1</v>
      </c>
      <c r="NWQ61" s="1">
        <v>1</v>
      </c>
      <c r="NWR61" s="1">
        <v>1</v>
      </c>
      <c r="NWS61" s="1">
        <v>1</v>
      </c>
      <c r="NWT61" s="1">
        <v>1</v>
      </c>
      <c r="NWU61" s="1">
        <v>1</v>
      </c>
      <c r="NWV61" s="1">
        <v>1</v>
      </c>
      <c r="NWW61" s="1">
        <v>1</v>
      </c>
      <c r="NWX61" s="1">
        <v>1</v>
      </c>
      <c r="NWY61" s="1">
        <v>1</v>
      </c>
      <c r="NWZ61" s="1">
        <v>1</v>
      </c>
      <c r="NXA61" s="1">
        <v>1</v>
      </c>
      <c r="NXB61" s="1">
        <v>1</v>
      </c>
      <c r="NXC61" s="1">
        <v>1</v>
      </c>
      <c r="NXD61" s="1">
        <v>1</v>
      </c>
      <c r="NXE61" s="1">
        <v>1</v>
      </c>
      <c r="NXF61" s="1">
        <v>1</v>
      </c>
      <c r="NXG61" s="1">
        <v>1</v>
      </c>
      <c r="NXH61" s="1">
        <v>1</v>
      </c>
      <c r="NXI61" s="1">
        <v>1</v>
      </c>
      <c r="NXJ61" s="1">
        <v>1</v>
      </c>
      <c r="NXK61" s="1">
        <v>1</v>
      </c>
      <c r="NXL61" s="1">
        <v>1</v>
      </c>
      <c r="NXM61" s="1">
        <v>1</v>
      </c>
      <c r="NXN61" s="1">
        <v>1</v>
      </c>
      <c r="NXO61" s="1">
        <v>1</v>
      </c>
      <c r="NXP61" s="1">
        <v>1</v>
      </c>
      <c r="NXQ61" s="1">
        <v>1</v>
      </c>
      <c r="NXR61" s="1">
        <v>1</v>
      </c>
      <c r="NXS61" s="1">
        <v>1</v>
      </c>
      <c r="NXT61" s="1">
        <v>1</v>
      </c>
      <c r="NXU61" s="1">
        <v>1</v>
      </c>
      <c r="NXV61" s="1">
        <v>1</v>
      </c>
      <c r="NXW61" s="1">
        <v>1</v>
      </c>
      <c r="NXX61" s="1">
        <v>1</v>
      </c>
      <c r="NXY61" s="1">
        <v>1</v>
      </c>
      <c r="NXZ61" s="1">
        <v>1</v>
      </c>
      <c r="NYA61" s="1">
        <v>1</v>
      </c>
      <c r="NYB61" s="1">
        <v>1</v>
      </c>
      <c r="NYC61" s="1">
        <v>1</v>
      </c>
      <c r="NYD61" s="1">
        <v>1</v>
      </c>
      <c r="NYE61" s="1">
        <v>1</v>
      </c>
      <c r="NYF61" s="1">
        <v>1</v>
      </c>
      <c r="NYG61" s="1">
        <v>1</v>
      </c>
      <c r="NYH61" s="1">
        <v>1</v>
      </c>
      <c r="NYI61" s="1">
        <v>1</v>
      </c>
      <c r="NYJ61" s="1">
        <v>1</v>
      </c>
      <c r="NYK61" s="1">
        <v>1</v>
      </c>
      <c r="NYL61" s="1">
        <v>1</v>
      </c>
      <c r="NYM61" s="1">
        <v>1</v>
      </c>
      <c r="NYN61" s="1">
        <v>1</v>
      </c>
      <c r="NYO61" s="1">
        <v>1</v>
      </c>
      <c r="NYP61" s="1">
        <v>1</v>
      </c>
      <c r="NYQ61" s="1">
        <v>1</v>
      </c>
      <c r="NYR61" s="1">
        <v>1</v>
      </c>
      <c r="NYS61" s="1">
        <v>1</v>
      </c>
      <c r="NYT61" s="1">
        <v>1</v>
      </c>
      <c r="NYU61" s="1">
        <v>1</v>
      </c>
      <c r="NYV61" s="1">
        <v>1</v>
      </c>
      <c r="NYW61" s="1">
        <v>1</v>
      </c>
      <c r="NYX61" s="1">
        <v>1</v>
      </c>
      <c r="NYY61" s="1">
        <v>1</v>
      </c>
      <c r="NYZ61" s="1">
        <v>1</v>
      </c>
      <c r="NZA61" s="1">
        <v>1</v>
      </c>
      <c r="NZB61" s="1">
        <v>1</v>
      </c>
      <c r="NZC61" s="1">
        <v>1</v>
      </c>
      <c r="NZD61" s="1">
        <v>1</v>
      </c>
      <c r="NZE61" s="1">
        <v>1</v>
      </c>
      <c r="NZF61" s="1">
        <v>1</v>
      </c>
      <c r="NZG61" s="1">
        <v>1</v>
      </c>
      <c r="NZH61" s="1">
        <v>1</v>
      </c>
      <c r="NZI61" s="1">
        <v>1</v>
      </c>
      <c r="NZJ61" s="1">
        <v>1</v>
      </c>
      <c r="NZK61" s="1">
        <v>1</v>
      </c>
      <c r="NZL61" s="1">
        <v>1</v>
      </c>
      <c r="NZM61" s="1">
        <v>1</v>
      </c>
      <c r="NZN61" s="1">
        <v>1</v>
      </c>
      <c r="NZO61" s="1">
        <v>1</v>
      </c>
      <c r="NZP61" s="1">
        <v>1</v>
      </c>
      <c r="NZQ61" s="1">
        <v>1</v>
      </c>
      <c r="NZR61" s="1">
        <v>1</v>
      </c>
      <c r="NZS61" s="1">
        <v>1</v>
      </c>
      <c r="NZT61" s="1">
        <v>1</v>
      </c>
      <c r="NZU61" s="1">
        <v>1</v>
      </c>
      <c r="NZV61" s="1">
        <v>1</v>
      </c>
      <c r="NZW61" s="1">
        <v>1</v>
      </c>
      <c r="NZX61" s="1">
        <v>1</v>
      </c>
      <c r="NZY61" s="1">
        <v>1</v>
      </c>
      <c r="NZZ61" s="1">
        <v>1</v>
      </c>
      <c r="OAA61" s="1">
        <v>1</v>
      </c>
      <c r="OAB61" s="1">
        <v>1</v>
      </c>
      <c r="OAC61" s="1">
        <v>1</v>
      </c>
      <c r="OAD61" s="1">
        <v>1</v>
      </c>
      <c r="OAE61" s="1">
        <v>1</v>
      </c>
      <c r="OAF61" s="1">
        <v>1</v>
      </c>
      <c r="OAG61" s="1">
        <v>1</v>
      </c>
      <c r="OAH61" s="1">
        <v>1</v>
      </c>
      <c r="OAI61" s="1">
        <v>1</v>
      </c>
      <c r="OAJ61" s="1">
        <v>1</v>
      </c>
      <c r="OAK61" s="1">
        <v>1</v>
      </c>
      <c r="OAL61" s="1">
        <v>1</v>
      </c>
      <c r="OAM61" s="1">
        <v>1</v>
      </c>
      <c r="OAN61" s="1">
        <v>1</v>
      </c>
      <c r="OAO61" s="1">
        <v>1</v>
      </c>
      <c r="OAP61" s="1">
        <v>1</v>
      </c>
      <c r="OAQ61" s="1">
        <v>1</v>
      </c>
      <c r="OAR61" s="1">
        <v>1</v>
      </c>
      <c r="OAS61" s="1">
        <v>1</v>
      </c>
      <c r="OAT61" s="1">
        <v>1</v>
      </c>
      <c r="OAU61" s="1">
        <v>1</v>
      </c>
      <c r="OAV61" s="1">
        <v>1</v>
      </c>
      <c r="OAW61" s="1">
        <v>1</v>
      </c>
      <c r="OAX61" s="1">
        <v>1</v>
      </c>
      <c r="OAY61" s="1">
        <v>1</v>
      </c>
      <c r="OAZ61" s="1">
        <v>1</v>
      </c>
      <c r="OBA61" s="1">
        <v>1</v>
      </c>
      <c r="OBB61" s="1">
        <v>1</v>
      </c>
      <c r="OBC61" s="1">
        <v>1</v>
      </c>
      <c r="OBD61" s="1">
        <v>1</v>
      </c>
      <c r="OBE61" s="1">
        <v>1</v>
      </c>
      <c r="OBF61" s="1">
        <v>1</v>
      </c>
      <c r="OBG61" s="1">
        <v>1</v>
      </c>
      <c r="OBH61" s="1">
        <v>1</v>
      </c>
      <c r="OBI61" s="1">
        <v>1</v>
      </c>
      <c r="OBJ61" s="1">
        <v>1</v>
      </c>
      <c r="OBK61" s="1">
        <v>1</v>
      </c>
      <c r="OBL61" s="1">
        <v>1</v>
      </c>
      <c r="OBM61" s="1">
        <v>1</v>
      </c>
      <c r="OBN61" s="1">
        <v>1</v>
      </c>
      <c r="OBO61" s="1">
        <v>1</v>
      </c>
      <c r="OBP61" s="1">
        <v>1</v>
      </c>
      <c r="OBQ61" s="1">
        <v>1</v>
      </c>
      <c r="OBR61" s="1">
        <v>1</v>
      </c>
      <c r="OBS61" s="1">
        <v>1</v>
      </c>
      <c r="OBT61" s="1">
        <v>1</v>
      </c>
      <c r="OBU61" s="1">
        <v>1</v>
      </c>
      <c r="OBV61" s="1">
        <v>1</v>
      </c>
      <c r="OBW61" s="1">
        <v>1</v>
      </c>
      <c r="OBX61" s="1">
        <v>1</v>
      </c>
      <c r="OBY61" s="1">
        <v>1</v>
      </c>
      <c r="OBZ61" s="1">
        <v>1</v>
      </c>
      <c r="OCA61" s="1">
        <v>1</v>
      </c>
      <c r="OCB61" s="1">
        <v>1</v>
      </c>
      <c r="OCC61" s="1">
        <v>1</v>
      </c>
      <c r="OCD61" s="1">
        <v>1</v>
      </c>
      <c r="OCE61" s="1">
        <v>1</v>
      </c>
      <c r="OCF61" s="1">
        <v>1</v>
      </c>
      <c r="OCG61" s="1">
        <v>1</v>
      </c>
      <c r="OCH61" s="1">
        <v>1</v>
      </c>
      <c r="OCI61" s="1">
        <v>1</v>
      </c>
      <c r="OCJ61" s="1">
        <v>1</v>
      </c>
      <c r="OCK61" s="1">
        <v>1</v>
      </c>
      <c r="OCL61" s="1">
        <v>1</v>
      </c>
      <c r="OCM61" s="1">
        <v>1</v>
      </c>
      <c r="OCN61" s="1">
        <v>1</v>
      </c>
      <c r="OCO61" s="1">
        <v>1</v>
      </c>
      <c r="OCP61" s="1">
        <v>1</v>
      </c>
      <c r="OCQ61" s="1">
        <v>1</v>
      </c>
      <c r="OCR61" s="1">
        <v>1</v>
      </c>
      <c r="OCS61" s="1">
        <v>1</v>
      </c>
      <c r="OCT61" s="1">
        <v>1</v>
      </c>
      <c r="OCU61" s="1">
        <v>1</v>
      </c>
      <c r="OCV61" s="1">
        <v>1</v>
      </c>
      <c r="OCW61" s="1">
        <v>1</v>
      </c>
      <c r="OCX61" s="1">
        <v>1</v>
      </c>
      <c r="OCY61" s="1">
        <v>1</v>
      </c>
      <c r="OCZ61" s="1">
        <v>1</v>
      </c>
      <c r="ODA61" s="1">
        <v>1</v>
      </c>
      <c r="ODB61" s="1">
        <v>1</v>
      </c>
      <c r="ODC61" s="1">
        <v>1</v>
      </c>
      <c r="ODD61" s="1">
        <v>1</v>
      </c>
      <c r="ODE61" s="1">
        <v>1</v>
      </c>
      <c r="ODF61" s="1">
        <v>1</v>
      </c>
      <c r="ODG61" s="1">
        <v>1</v>
      </c>
      <c r="ODH61" s="1">
        <v>1</v>
      </c>
      <c r="ODI61" s="1">
        <v>1</v>
      </c>
      <c r="ODJ61" s="1">
        <v>1</v>
      </c>
      <c r="ODK61" s="1">
        <v>1</v>
      </c>
      <c r="ODL61" s="1">
        <v>1</v>
      </c>
      <c r="ODM61" s="1">
        <v>1</v>
      </c>
      <c r="ODN61" s="1">
        <v>1</v>
      </c>
      <c r="ODO61" s="1">
        <v>1</v>
      </c>
      <c r="ODP61" s="1">
        <v>1</v>
      </c>
      <c r="ODQ61" s="1">
        <v>1</v>
      </c>
      <c r="ODR61" s="1">
        <v>1</v>
      </c>
      <c r="ODS61" s="1">
        <v>1</v>
      </c>
      <c r="ODT61" s="1">
        <v>1</v>
      </c>
      <c r="ODU61" s="1">
        <v>1</v>
      </c>
      <c r="ODV61" s="1">
        <v>1</v>
      </c>
      <c r="ODW61" s="1">
        <v>1</v>
      </c>
      <c r="ODX61" s="1">
        <v>1</v>
      </c>
      <c r="ODY61" s="1">
        <v>1</v>
      </c>
      <c r="ODZ61" s="1">
        <v>1</v>
      </c>
      <c r="OEA61" s="1">
        <v>1</v>
      </c>
      <c r="OEB61" s="1">
        <v>1</v>
      </c>
      <c r="OEC61" s="1">
        <v>1</v>
      </c>
      <c r="OED61" s="1">
        <v>1</v>
      </c>
      <c r="OEE61" s="1">
        <v>1</v>
      </c>
      <c r="OEF61" s="1">
        <v>1</v>
      </c>
      <c r="OEG61" s="1">
        <v>1</v>
      </c>
      <c r="OEH61" s="1">
        <v>1</v>
      </c>
      <c r="OEI61" s="1">
        <v>1</v>
      </c>
      <c r="OEJ61" s="1">
        <v>1</v>
      </c>
      <c r="OEK61" s="1">
        <v>1</v>
      </c>
      <c r="OEL61" s="1">
        <v>1</v>
      </c>
      <c r="OEM61" s="1">
        <v>1</v>
      </c>
      <c r="OEN61" s="1">
        <v>1</v>
      </c>
      <c r="OEO61" s="1">
        <v>1</v>
      </c>
      <c r="OEP61" s="1">
        <v>1</v>
      </c>
      <c r="OEQ61" s="1">
        <v>1</v>
      </c>
      <c r="OER61" s="1">
        <v>1</v>
      </c>
      <c r="OES61" s="1">
        <v>1</v>
      </c>
      <c r="OET61" s="1">
        <v>1</v>
      </c>
      <c r="OEU61" s="1">
        <v>1</v>
      </c>
      <c r="OEV61" s="1">
        <v>1</v>
      </c>
      <c r="OEW61" s="1">
        <v>1</v>
      </c>
      <c r="OEX61" s="1">
        <v>1</v>
      </c>
      <c r="OEY61" s="1">
        <v>1</v>
      </c>
      <c r="OEZ61" s="1">
        <v>1</v>
      </c>
      <c r="OFA61" s="1">
        <v>1</v>
      </c>
      <c r="OFB61" s="1">
        <v>1</v>
      </c>
      <c r="OFC61" s="1">
        <v>1</v>
      </c>
      <c r="OFD61" s="1">
        <v>1</v>
      </c>
      <c r="OFE61" s="1">
        <v>1</v>
      </c>
      <c r="OFF61" s="1">
        <v>1</v>
      </c>
      <c r="OFG61" s="1">
        <v>1</v>
      </c>
      <c r="OFH61" s="1">
        <v>1</v>
      </c>
      <c r="OFI61" s="1">
        <v>1</v>
      </c>
      <c r="OFJ61" s="1">
        <v>1</v>
      </c>
      <c r="OFK61" s="1">
        <v>1</v>
      </c>
      <c r="OFL61" s="1">
        <v>1</v>
      </c>
      <c r="OFM61" s="1">
        <v>1</v>
      </c>
      <c r="OFN61" s="1">
        <v>1</v>
      </c>
      <c r="OFO61" s="1">
        <v>1</v>
      </c>
      <c r="OFP61" s="1">
        <v>1</v>
      </c>
      <c r="OFQ61" s="1">
        <v>1</v>
      </c>
      <c r="OFR61" s="1">
        <v>1</v>
      </c>
      <c r="OFS61" s="1">
        <v>1</v>
      </c>
      <c r="OFT61" s="1">
        <v>1</v>
      </c>
      <c r="OFU61" s="1">
        <v>1</v>
      </c>
      <c r="OFV61" s="1">
        <v>1</v>
      </c>
      <c r="OFW61" s="1">
        <v>1</v>
      </c>
      <c r="OFX61" s="1">
        <v>1</v>
      </c>
      <c r="OFY61" s="1">
        <v>1</v>
      </c>
      <c r="OFZ61" s="1">
        <v>1</v>
      </c>
      <c r="OGA61" s="1">
        <v>1</v>
      </c>
      <c r="OGB61" s="1">
        <v>1</v>
      </c>
      <c r="OGC61" s="1">
        <v>1</v>
      </c>
      <c r="OGD61" s="1">
        <v>1</v>
      </c>
      <c r="OGE61" s="1">
        <v>1</v>
      </c>
      <c r="OGF61" s="1">
        <v>1</v>
      </c>
      <c r="OGG61" s="1">
        <v>1</v>
      </c>
      <c r="OGH61" s="1">
        <v>1</v>
      </c>
      <c r="OGI61" s="1">
        <v>1</v>
      </c>
      <c r="OGJ61" s="1">
        <v>1</v>
      </c>
      <c r="OGK61" s="1">
        <v>1</v>
      </c>
      <c r="OGL61" s="1">
        <v>1</v>
      </c>
      <c r="OGM61" s="1">
        <v>1</v>
      </c>
      <c r="OGN61" s="1">
        <v>1</v>
      </c>
      <c r="OGO61" s="1">
        <v>1</v>
      </c>
      <c r="OGP61" s="1">
        <v>1</v>
      </c>
      <c r="OGQ61" s="1">
        <v>1</v>
      </c>
      <c r="OGR61" s="1">
        <v>1</v>
      </c>
      <c r="OGS61" s="1">
        <v>1</v>
      </c>
      <c r="OGT61" s="1">
        <v>1</v>
      </c>
      <c r="OGU61" s="1">
        <v>1</v>
      </c>
      <c r="OGV61" s="1">
        <v>1</v>
      </c>
      <c r="OGW61" s="1">
        <v>1</v>
      </c>
      <c r="OGX61" s="1">
        <v>1</v>
      </c>
      <c r="OGY61" s="1">
        <v>1</v>
      </c>
      <c r="OGZ61" s="1">
        <v>1</v>
      </c>
      <c r="OHA61" s="1">
        <v>1</v>
      </c>
      <c r="OHB61" s="1">
        <v>1</v>
      </c>
      <c r="OHC61" s="1">
        <v>1</v>
      </c>
      <c r="OHD61" s="1">
        <v>1</v>
      </c>
      <c r="OHE61" s="1">
        <v>1</v>
      </c>
      <c r="OHF61" s="1">
        <v>1</v>
      </c>
      <c r="OHG61" s="1">
        <v>1</v>
      </c>
      <c r="OHH61" s="1">
        <v>1</v>
      </c>
      <c r="OHI61" s="1">
        <v>1</v>
      </c>
      <c r="OHJ61" s="1">
        <v>1</v>
      </c>
      <c r="OHK61" s="1">
        <v>1</v>
      </c>
      <c r="OHL61" s="1">
        <v>1</v>
      </c>
      <c r="OHM61" s="1">
        <v>1</v>
      </c>
      <c r="OHN61" s="1">
        <v>1</v>
      </c>
      <c r="OHO61" s="1">
        <v>1</v>
      </c>
      <c r="OHP61" s="1">
        <v>1</v>
      </c>
      <c r="OHQ61" s="1">
        <v>1</v>
      </c>
      <c r="OHR61" s="1">
        <v>1</v>
      </c>
      <c r="OHS61" s="1">
        <v>1</v>
      </c>
      <c r="OHT61" s="1">
        <v>1</v>
      </c>
      <c r="OHU61" s="1">
        <v>1</v>
      </c>
      <c r="OHV61" s="1">
        <v>1</v>
      </c>
      <c r="OHW61" s="1">
        <v>1</v>
      </c>
      <c r="OHX61" s="1">
        <v>1</v>
      </c>
      <c r="OHY61" s="1">
        <v>1</v>
      </c>
      <c r="OHZ61" s="1">
        <v>1</v>
      </c>
      <c r="OIA61" s="1">
        <v>1</v>
      </c>
      <c r="OIB61" s="1">
        <v>1</v>
      </c>
      <c r="OIC61" s="1">
        <v>1</v>
      </c>
      <c r="OID61" s="1">
        <v>1</v>
      </c>
      <c r="OIE61" s="1">
        <v>1</v>
      </c>
      <c r="OIF61" s="1">
        <v>1</v>
      </c>
      <c r="OIG61" s="1">
        <v>1</v>
      </c>
      <c r="OIH61" s="1">
        <v>1</v>
      </c>
      <c r="OII61" s="1">
        <v>1</v>
      </c>
      <c r="OIJ61" s="1">
        <v>1</v>
      </c>
      <c r="OIK61" s="1">
        <v>1</v>
      </c>
      <c r="OIL61" s="1">
        <v>1</v>
      </c>
      <c r="OIM61" s="1">
        <v>1</v>
      </c>
      <c r="OIN61" s="1">
        <v>1</v>
      </c>
      <c r="OIO61" s="1">
        <v>1</v>
      </c>
      <c r="OIP61" s="1">
        <v>1</v>
      </c>
      <c r="OIQ61" s="1">
        <v>1</v>
      </c>
      <c r="OIR61" s="1">
        <v>1</v>
      </c>
      <c r="OIS61" s="1">
        <v>1</v>
      </c>
      <c r="OIT61" s="1">
        <v>1</v>
      </c>
      <c r="OIU61" s="1">
        <v>1</v>
      </c>
      <c r="OIV61" s="1">
        <v>1</v>
      </c>
      <c r="OIW61" s="1">
        <v>1</v>
      </c>
      <c r="OIX61" s="1">
        <v>1</v>
      </c>
      <c r="OIY61" s="1">
        <v>1</v>
      </c>
      <c r="OIZ61" s="1">
        <v>1</v>
      </c>
      <c r="OJA61" s="1">
        <v>1</v>
      </c>
      <c r="OJB61" s="1">
        <v>1</v>
      </c>
      <c r="OJC61" s="1">
        <v>1</v>
      </c>
      <c r="OJD61" s="1">
        <v>1</v>
      </c>
      <c r="OJE61" s="1">
        <v>1</v>
      </c>
      <c r="OJF61" s="1">
        <v>1</v>
      </c>
      <c r="OJG61" s="1">
        <v>1</v>
      </c>
      <c r="OJH61" s="1">
        <v>1</v>
      </c>
      <c r="OJI61" s="1">
        <v>1</v>
      </c>
      <c r="OJJ61" s="1">
        <v>1</v>
      </c>
      <c r="OJK61" s="1">
        <v>1</v>
      </c>
      <c r="OJL61" s="1">
        <v>1</v>
      </c>
      <c r="OJM61" s="1">
        <v>1</v>
      </c>
      <c r="OJN61" s="1">
        <v>1</v>
      </c>
      <c r="OJO61" s="1">
        <v>1</v>
      </c>
      <c r="OJP61" s="1">
        <v>1</v>
      </c>
      <c r="OJQ61" s="1">
        <v>1</v>
      </c>
      <c r="OJR61" s="1">
        <v>1</v>
      </c>
      <c r="OJS61" s="1">
        <v>1</v>
      </c>
      <c r="OJT61" s="1">
        <v>1</v>
      </c>
      <c r="OJU61" s="1">
        <v>1</v>
      </c>
      <c r="OJV61" s="1">
        <v>1</v>
      </c>
      <c r="OJW61" s="1">
        <v>1</v>
      </c>
      <c r="OJX61" s="1">
        <v>1</v>
      </c>
      <c r="OJY61" s="1">
        <v>1</v>
      </c>
      <c r="OJZ61" s="1">
        <v>1</v>
      </c>
      <c r="OKA61" s="1">
        <v>1</v>
      </c>
      <c r="OKB61" s="1">
        <v>1</v>
      </c>
      <c r="OKC61" s="1">
        <v>1</v>
      </c>
      <c r="OKD61" s="1">
        <v>1</v>
      </c>
      <c r="OKE61" s="1">
        <v>1</v>
      </c>
      <c r="OKF61" s="1">
        <v>1</v>
      </c>
      <c r="OKG61" s="1">
        <v>1</v>
      </c>
      <c r="OKH61" s="1">
        <v>1</v>
      </c>
      <c r="OKI61" s="1">
        <v>1</v>
      </c>
      <c r="OKJ61" s="1">
        <v>1</v>
      </c>
      <c r="OKK61" s="1">
        <v>1</v>
      </c>
      <c r="OKL61" s="1">
        <v>1</v>
      </c>
      <c r="OKM61" s="1">
        <v>1</v>
      </c>
      <c r="OKN61" s="1">
        <v>1</v>
      </c>
      <c r="OKO61" s="1">
        <v>1</v>
      </c>
      <c r="OKP61" s="1">
        <v>1</v>
      </c>
      <c r="OKQ61" s="1">
        <v>1</v>
      </c>
      <c r="OKR61" s="1">
        <v>1</v>
      </c>
      <c r="OKS61" s="1">
        <v>1</v>
      </c>
      <c r="OKT61" s="1">
        <v>1</v>
      </c>
      <c r="OKU61" s="1">
        <v>1</v>
      </c>
      <c r="OKV61" s="1">
        <v>1</v>
      </c>
      <c r="OKW61" s="1">
        <v>1</v>
      </c>
      <c r="OKX61" s="1">
        <v>1</v>
      </c>
      <c r="OKY61" s="1">
        <v>1</v>
      </c>
      <c r="OKZ61" s="1">
        <v>1</v>
      </c>
      <c r="OLA61" s="1">
        <v>1</v>
      </c>
      <c r="OLB61" s="1">
        <v>1</v>
      </c>
      <c r="OLC61" s="1">
        <v>1</v>
      </c>
      <c r="OLD61" s="1">
        <v>1</v>
      </c>
      <c r="OLE61" s="1">
        <v>1</v>
      </c>
      <c r="OLF61" s="1">
        <v>1</v>
      </c>
      <c r="OLG61" s="1">
        <v>1</v>
      </c>
      <c r="OLH61" s="1">
        <v>1</v>
      </c>
      <c r="OLI61" s="1">
        <v>1</v>
      </c>
      <c r="OLJ61" s="1">
        <v>1</v>
      </c>
      <c r="OLK61" s="1">
        <v>1</v>
      </c>
      <c r="OLL61" s="1">
        <v>1</v>
      </c>
      <c r="OLM61" s="1">
        <v>1</v>
      </c>
      <c r="OLN61" s="1">
        <v>1</v>
      </c>
      <c r="OLO61" s="1">
        <v>1</v>
      </c>
      <c r="OLP61" s="1">
        <v>1</v>
      </c>
      <c r="OLQ61" s="1">
        <v>1</v>
      </c>
      <c r="OLR61" s="1">
        <v>1</v>
      </c>
      <c r="OLS61" s="1">
        <v>1</v>
      </c>
      <c r="OLT61" s="1">
        <v>1</v>
      </c>
      <c r="OLU61" s="1">
        <v>1</v>
      </c>
      <c r="OLV61" s="1">
        <v>1</v>
      </c>
      <c r="OLW61" s="1">
        <v>1</v>
      </c>
      <c r="OLX61" s="1">
        <v>1</v>
      </c>
      <c r="OLY61" s="1">
        <v>1</v>
      </c>
      <c r="OLZ61" s="1">
        <v>1</v>
      </c>
      <c r="OMA61" s="1">
        <v>1</v>
      </c>
      <c r="OMB61" s="1">
        <v>1</v>
      </c>
      <c r="OMC61" s="1">
        <v>1</v>
      </c>
      <c r="OMD61" s="1">
        <v>1</v>
      </c>
      <c r="OME61" s="1">
        <v>1</v>
      </c>
      <c r="OMF61" s="1">
        <v>1</v>
      </c>
      <c r="OMG61" s="1">
        <v>1</v>
      </c>
      <c r="OMH61" s="1">
        <v>1</v>
      </c>
      <c r="OMI61" s="1">
        <v>1</v>
      </c>
      <c r="OMJ61" s="1">
        <v>1</v>
      </c>
      <c r="OMK61" s="1">
        <v>1</v>
      </c>
      <c r="OML61" s="1">
        <v>1</v>
      </c>
      <c r="OMM61" s="1">
        <v>1</v>
      </c>
      <c r="OMN61" s="1">
        <v>1</v>
      </c>
      <c r="OMO61" s="1">
        <v>1</v>
      </c>
      <c r="OMP61" s="1">
        <v>1</v>
      </c>
      <c r="OMQ61" s="1">
        <v>1</v>
      </c>
      <c r="OMR61" s="1">
        <v>1</v>
      </c>
      <c r="OMS61" s="1">
        <v>1</v>
      </c>
      <c r="OMT61" s="1">
        <v>1</v>
      </c>
      <c r="OMU61" s="1">
        <v>1</v>
      </c>
      <c r="OMV61" s="1">
        <v>1</v>
      </c>
      <c r="OMW61" s="1">
        <v>1</v>
      </c>
      <c r="OMX61" s="1">
        <v>1</v>
      </c>
      <c r="OMY61" s="1">
        <v>1</v>
      </c>
      <c r="OMZ61" s="1">
        <v>1</v>
      </c>
      <c r="ONA61" s="1">
        <v>1</v>
      </c>
      <c r="ONB61" s="1">
        <v>1</v>
      </c>
      <c r="ONC61" s="1">
        <v>1</v>
      </c>
      <c r="OND61" s="1">
        <v>1</v>
      </c>
      <c r="ONE61" s="1">
        <v>1</v>
      </c>
      <c r="ONF61" s="1">
        <v>1</v>
      </c>
      <c r="ONG61" s="1">
        <v>1</v>
      </c>
      <c r="ONH61" s="1">
        <v>1</v>
      </c>
      <c r="ONI61" s="1">
        <v>1</v>
      </c>
      <c r="ONJ61" s="1">
        <v>1</v>
      </c>
      <c r="ONK61" s="1">
        <v>1</v>
      </c>
      <c r="ONL61" s="1">
        <v>1</v>
      </c>
      <c r="ONM61" s="1">
        <v>1</v>
      </c>
      <c r="ONN61" s="1">
        <v>1</v>
      </c>
      <c r="ONO61" s="1">
        <v>1</v>
      </c>
      <c r="ONP61" s="1">
        <v>1</v>
      </c>
      <c r="ONQ61" s="1">
        <v>1</v>
      </c>
      <c r="ONR61" s="1">
        <v>1</v>
      </c>
      <c r="ONS61" s="1">
        <v>1</v>
      </c>
      <c r="ONT61" s="1">
        <v>1</v>
      </c>
      <c r="ONU61" s="1">
        <v>1</v>
      </c>
      <c r="ONV61" s="1">
        <v>1</v>
      </c>
      <c r="ONW61" s="1">
        <v>1</v>
      </c>
      <c r="ONX61" s="1">
        <v>1</v>
      </c>
      <c r="ONY61" s="1">
        <v>1</v>
      </c>
      <c r="ONZ61" s="1">
        <v>1</v>
      </c>
      <c r="OOA61" s="1">
        <v>1</v>
      </c>
      <c r="OOB61" s="1">
        <v>1</v>
      </c>
      <c r="OOC61" s="1">
        <v>1</v>
      </c>
      <c r="OOD61" s="1">
        <v>1</v>
      </c>
      <c r="OOE61" s="1">
        <v>1</v>
      </c>
      <c r="OOF61" s="1">
        <v>1</v>
      </c>
      <c r="OOG61" s="1">
        <v>1</v>
      </c>
      <c r="OOH61" s="1">
        <v>1</v>
      </c>
      <c r="OOI61" s="1">
        <v>1</v>
      </c>
      <c r="OOJ61" s="1">
        <v>1</v>
      </c>
      <c r="OOK61" s="1">
        <v>1</v>
      </c>
      <c r="OOL61" s="1">
        <v>1</v>
      </c>
      <c r="OOM61" s="1">
        <v>1</v>
      </c>
      <c r="OON61" s="1">
        <v>1</v>
      </c>
      <c r="OOO61" s="1">
        <v>1</v>
      </c>
      <c r="OOP61" s="1">
        <v>1</v>
      </c>
      <c r="OOQ61" s="1">
        <v>1</v>
      </c>
      <c r="OOR61" s="1">
        <v>1</v>
      </c>
      <c r="OOS61" s="1">
        <v>1</v>
      </c>
      <c r="OOT61" s="1">
        <v>1</v>
      </c>
      <c r="OOU61" s="1">
        <v>1</v>
      </c>
      <c r="OOV61" s="1">
        <v>1</v>
      </c>
      <c r="OOW61" s="1">
        <v>1</v>
      </c>
      <c r="OOX61" s="1">
        <v>1</v>
      </c>
      <c r="OOY61" s="1">
        <v>1</v>
      </c>
      <c r="OOZ61" s="1">
        <v>1</v>
      </c>
      <c r="OPA61" s="1">
        <v>1</v>
      </c>
      <c r="OPB61" s="1">
        <v>1</v>
      </c>
      <c r="OPC61" s="1">
        <v>1</v>
      </c>
      <c r="OPD61" s="1">
        <v>1</v>
      </c>
      <c r="OPE61" s="1">
        <v>1</v>
      </c>
      <c r="OPF61" s="1">
        <v>1</v>
      </c>
      <c r="OPG61" s="1">
        <v>1</v>
      </c>
      <c r="OPH61" s="1">
        <v>1</v>
      </c>
      <c r="OPI61" s="1">
        <v>1</v>
      </c>
      <c r="OPJ61" s="1">
        <v>1</v>
      </c>
      <c r="OPK61" s="1">
        <v>1</v>
      </c>
      <c r="OPL61" s="1">
        <v>1</v>
      </c>
      <c r="OPM61" s="1">
        <v>1</v>
      </c>
      <c r="OPN61" s="1">
        <v>1</v>
      </c>
      <c r="OPO61" s="1">
        <v>1</v>
      </c>
      <c r="OPP61" s="1">
        <v>1</v>
      </c>
      <c r="OPQ61" s="1">
        <v>1</v>
      </c>
      <c r="OPR61" s="1">
        <v>1</v>
      </c>
      <c r="OPS61" s="1">
        <v>1</v>
      </c>
      <c r="OPT61" s="1">
        <v>1</v>
      </c>
      <c r="OPU61" s="1">
        <v>1</v>
      </c>
      <c r="OPV61" s="1">
        <v>1</v>
      </c>
      <c r="OPW61" s="1">
        <v>1</v>
      </c>
      <c r="OPX61" s="1">
        <v>1</v>
      </c>
      <c r="OPY61" s="1">
        <v>1</v>
      </c>
      <c r="OPZ61" s="1">
        <v>1</v>
      </c>
      <c r="OQA61" s="1">
        <v>1</v>
      </c>
      <c r="OQB61" s="1">
        <v>1</v>
      </c>
      <c r="OQC61" s="1">
        <v>1</v>
      </c>
      <c r="OQD61" s="1">
        <v>1</v>
      </c>
      <c r="OQE61" s="1">
        <v>1</v>
      </c>
      <c r="OQF61" s="1">
        <v>1</v>
      </c>
      <c r="OQG61" s="1">
        <v>1</v>
      </c>
      <c r="OQH61" s="1">
        <v>1</v>
      </c>
      <c r="OQI61" s="1">
        <v>1</v>
      </c>
      <c r="OQJ61" s="1">
        <v>1</v>
      </c>
      <c r="OQK61" s="1">
        <v>1</v>
      </c>
      <c r="OQL61" s="1">
        <v>1</v>
      </c>
      <c r="OQM61" s="1">
        <v>1</v>
      </c>
      <c r="OQN61" s="1">
        <v>1</v>
      </c>
      <c r="OQO61" s="1">
        <v>1</v>
      </c>
      <c r="OQP61" s="1">
        <v>1</v>
      </c>
      <c r="OQQ61" s="1">
        <v>1</v>
      </c>
      <c r="OQR61" s="1">
        <v>1</v>
      </c>
      <c r="OQS61" s="1">
        <v>1</v>
      </c>
      <c r="OQT61" s="1">
        <v>1</v>
      </c>
      <c r="OQU61" s="1">
        <v>1</v>
      </c>
      <c r="OQV61" s="1">
        <v>1</v>
      </c>
      <c r="OQW61" s="1">
        <v>1</v>
      </c>
      <c r="OQX61" s="1">
        <v>1</v>
      </c>
      <c r="OQY61" s="1">
        <v>1</v>
      </c>
      <c r="OQZ61" s="1">
        <v>1</v>
      </c>
      <c r="ORA61" s="1">
        <v>1</v>
      </c>
      <c r="ORB61" s="1">
        <v>1</v>
      </c>
      <c r="ORC61" s="1">
        <v>1</v>
      </c>
      <c r="ORD61" s="1">
        <v>1</v>
      </c>
      <c r="ORE61" s="1">
        <v>1</v>
      </c>
      <c r="ORF61" s="1">
        <v>1</v>
      </c>
      <c r="ORG61" s="1">
        <v>1</v>
      </c>
      <c r="ORH61" s="1">
        <v>1</v>
      </c>
      <c r="ORI61" s="1">
        <v>1</v>
      </c>
      <c r="ORJ61" s="1">
        <v>1</v>
      </c>
      <c r="ORK61" s="1">
        <v>1</v>
      </c>
      <c r="ORL61" s="1">
        <v>1</v>
      </c>
      <c r="ORM61" s="1">
        <v>1</v>
      </c>
      <c r="ORN61" s="1">
        <v>1</v>
      </c>
      <c r="ORO61" s="1">
        <v>1</v>
      </c>
      <c r="ORP61" s="1">
        <v>1</v>
      </c>
      <c r="ORQ61" s="1">
        <v>1</v>
      </c>
      <c r="ORR61" s="1">
        <v>1</v>
      </c>
      <c r="ORS61" s="1">
        <v>1</v>
      </c>
      <c r="ORT61" s="1">
        <v>1</v>
      </c>
      <c r="ORU61" s="1">
        <v>1</v>
      </c>
      <c r="ORV61" s="1">
        <v>1</v>
      </c>
      <c r="ORW61" s="1">
        <v>1</v>
      </c>
      <c r="ORX61" s="1">
        <v>1</v>
      </c>
      <c r="ORY61" s="1">
        <v>1</v>
      </c>
      <c r="ORZ61" s="1">
        <v>1</v>
      </c>
      <c r="OSA61" s="1">
        <v>1</v>
      </c>
      <c r="OSB61" s="1">
        <v>1</v>
      </c>
      <c r="OSC61" s="1">
        <v>1</v>
      </c>
      <c r="OSD61" s="1">
        <v>1</v>
      </c>
      <c r="OSE61" s="1">
        <v>1</v>
      </c>
      <c r="OSF61" s="1">
        <v>1</v>
      </c>
      <c r="OSG61" s="1">
        <v>1</v>
      </c>
      <c r="OSH61" s="1">
        <v>1</v>
      </c>
      <c r="OSI61" s="1">
        <v>1</v>
      </c>
      <c r="OSJ61" s="1">
        <v>1</v>
      </c>
      <c r="OSK61" s="1">
        <v>1</v>
      </c>
      <c r="OSL61" s="1">
        <v>1</v>
      </c>
      <c r="OSM61" s="1">
        <v>1</v>
      </c>
      <c r="OSN61" s="1">
        <v>1</v>
      </c>
      <c r="OSO61" s="1">
        <v>1</v>
      </c>
      <c r="OSP61" s="1">
        <v>1</v>
      </c>
      <c r="OSQ61" s="1">
        <v>1</v>
      </c>
      <c r="OSR61" s="1">
        <v>1</v>
      </c>
      <c r="OSS61" s="1">
        <v>1</v>
      </c>
      <c r="OST61" s="1">
        <v>1</v>
      </c>
      <c r="OSU61" s="1">
        <v>1</v>
      </c>
      <c r="OSV61" s="1">
        <v>1</v>
      </c>
      <c r="OSW61" s="1">
        <v>1</v>
      </c>
      <c r="OSX61" s="1">
        <v>1</v>
      </c>
      <c r="OSY61" s="1">
        <v>1</v>
      </c>
      <c r="OSZ61" s="1">
        <v>1</v>
      </c>
      <c r="OTA61" s="1">
        <v>1</v>
      </c>
      <c r="OTB61" s="1">
        <v>1</v>
      </c>
      <c r="OTC61" s="1">
        <v>1</v>
      </c>
      <c r="OTD61" s="1">
        <v>1</v>
      </c>
      <c r="OTE61" s="1">
        <v>1</v>
      </c>
      <c r="OTF61" s="1">
        <v>1</v>
      </c>
      <c r="OTG61" s="1">
        <v>1</v>
      </c>
      <c r="OTH61" s="1">
        <v>1</v>
      </c>
      <c r="OTI61" s="1">
        <v>1</v>
      </c>
      <c r="OTJ61" s="1">
        <v>1</v>
      </c>
      <c r="OTK61" s="1">
        <v>1</v>
      </c>
      <c r="OTL61" s="1">
        <v>1</v>
      </c>
      <c r="OTM61" s="1">
        <v>1</v>
      </c>
      <c r="OTN61" s="1">
        <v>1</v>
      </c>
      <c r="OTO61" s="1">
        <v>1</v>
      </c>
      <c r="OTP61" s="1">
        <v>1</v>
      </c>
      <c r="OTQ61" s="1">
        <v>1</v>
      </c>
      <c r="OTR61" s="1">
        <v>1</v>
      </c>
      <c r="OTS61" s="1">
        <v>1</v>
      </c>
      <c r="OTT61" s="1">
        <v>1</v>
      </c>
      <c r="OTU61" s="1">
        <v>1</v>
      </c>
      <c r="OTV61" s="1">
        <v>1</v>
      </c>
      <c r="OTW61" s="1">
        <v>1</v>
      </c>
      <c r="OTX61" s="1">
        <v>1</v>
      </c>
      <c r="OTY61" s="1">
        <v>1</v>
      </c>
      <c r="OTZ61" s="1">
        <v>1</v>
      </c>
      <c r="OUA61" s="1">
        <v>1</v>
      </c>
      <c r="OUB61" s="1">
        <v>1</v>
      </c>
      <c r="OUC61" s="1">
        <v>1</v>
      </c>
      <c r="OUD61" s="1">
        <v>1</v>
      </c>
      <c r="OUE61" s="1">
        <v>1</v>
      </c>
      <c r="OUF61" s="1">
        <v>1</v>
      </c>
      <c r="OUG61" s="1">
        <v>1</v>
      </c>
      <c r="OUH61" s="1">
        <v>1</v>
      </c>
      <c r="OUI61" s="1">
        <v>1</v>
      </c>
      <c r="OUJ61" s="1">
        <v>1</v>
      </c>
      <c r="OUK61" s="1">
        <v>1</v>
      </c>
      <c r="OUL61" s="1">
        <v>1</v>
      </c>
      <c r="OUM61" s="1">
        <v>1</v>
      </c>
      <c r="OUN61" s="1">
        <v>1</v>
      </c>
      <c r="OUO61" s="1">
        <v>1</v>
      </c>
      <c r="OUP61" s="1">
        <v>1</v>
      </c>
      <c r="OUQ61" s="1">
        <v>1</v>
      </c>
      <c r="OUR61" s="1">
        <v>1</v>
      </c>
      <c r="OUS61" s="1">
        <v>1</v>
      </c>
      <c r="OUT61" s="1">
        <v>1</v>
      </c>
      <c r="OUU61" s="1">
        <v>1</v>
      </c>
      <c r="OUV61" s="1">
        <v>1</v>
      </c>
      <c r="OUW61" s="1">
        <v>1</v>
      </c>
      <c r="OUX61" s="1">
        <v>1</v>
      </c>
      <c r="OUY61" s="1">
        <v>1</v>
      </c>
      <c r="OUZ61" s="1">
        <v>1</v>
      </c>
      <c r="OVA61" s="1">
        <v>1</v>
      </c>
      <c r="OVB61" s="1">
        <v>1</v>
      </c>
      <c r="OVC61" s="1">
        <v>1</v>
      </c>
      <c r="OVD61" s="1">
        <v>1</v>
      </c>
      <c r="OVE61" s="1">
        <v>1</v>
      </c>
      <c r="OVF61" s="1">
        <v>1</v>
      </c>
      <c r="OVG61" s="1">
        <v>1</v>
      </c>
      <c r="OVH61" s="1">
        <v>1</v>
      </c>
      <c r="OVI61" s="1">
        <v>1</v>
      </c>
      <c r="OVJ61" s="1">
        <v>1</v>
      </c>
      <c r="OVK61" s="1">
        <v>1</v>
      </c>
      <c r="OVL61" s="1">
        <v>1</v>
      </c>
      <c r="OVM61" s="1">
        <v>1</v>
      </c>
      <c r="OVN61" s="1">
        <v>1</v>
      </c>
      <c r="OVO61" s="1">
        <v>1</v>
      </c>
      <c r="OVP61" s="1">
        <v>1</v>
      </c>
      <c r="OVQ61" s="1">
        <v>1</v>
      </c>
      <c r="OVR61" s="1">
        <v>1</v>
      </c>
      <c r="OVS61" s="1">
        <v>1</v>
      </c>
      <c r="OVT61" s="1">
        <v>1</v>
      </c>
      <c r="OVU61" s="1">
        <v>1</v>
      </c>
      <c r="OVV61" s="1">
        <v>1</v>
      </c>
      <c r="OVW61" s="1">
        <v>1</v>
      </c>
      <c r="OVX61" s="1">
        <v>1</v>
      </c>
      <c r="OVY61" s="1">
        <v>1</v>
      </c>
      <c r="OVZ61" s="1">
        <v>1</v>
      </c>
      <c r="OWA61" s="1">
        <v>1</v>
      </c>
      <c r="OWB61" s="1">
        <v>1</v>
      </c>
      <c r="OWC61" s="1">
        <v>1</v>
      </c>
      <c r="OWD61" s="1">
        <v>1</v>
      </c>
      <c r="OWE61" s="1">
        <v>1</v>
      </c>
      <c r="OWF61" s="1">
        <v>1</v>
      </c>
      <c r="OWG61" s="1">
        <v>1</v>
      </c>
      <c r="OWH61" s="1">
        <v>1</v>
      </c>
      <c r="OWI61" s="1">
        <v>1</v>
      </c>
      <c r="OWJ61" s="1">
        <v>1</v>
      </c>
      <c r="OWK61" s="1">
        <v>1</v>
      </c>
      <c r="OWL61" s="1">
        <v>1</v>
      </c>
      <c r="OWM61" s="1">
        <v>1</v>
      </c>
      <c r="OWN61" s="1">
        <v>1</v>
      </c>
      <c r="OWO61" s="1">
        <v>1</v>
      </c>
      <c r="OWP61" s="1">
        <v>1</v>
      </c>
      <c r="OWQ61" s="1">
        <v>1</v>
      </c>
      <c r="OWR61" s="1">
        <v>1</v>
      </c>
      <c r="OWS61" s="1">
        <v>1</v>
      </c>
      <c r="OWT61" s="1">
        <v>1</v>
      </c>
      <c r="OWU61" s="1">
        <v>1</v>
      </c>
      <c r="OWV61" s="1">
        <v>1</v>
      </c>
      <c r="OWW61" s="1">
        <v>1</v>
      </c>
      <c r="OWX61" s="1">
        <v>1</v>
      </c>
      <c r="OWY61" s="1">
        <v>1</v>
      </c>
      <c r="OWZ61" s="1">
        <v>1</v>
      </c>
      <c r="OXA61" s="1">
        <v>1</v>
      </c>
      <c r="OXB61" s="1">
        <v>1</v>
      </c>
      <c r="OXC61" s="1">
        <v>1</v>
      </c>
      <c r="OXD61" s="1">
        <v>1</v>
      </c>
      <c r="OXE61" s="1">
        <v>1</v>
      </c>
      <c r="OXF61" s="1">
        <v>1</v>
      </c>
      <c r="OXG61" s="1">
        <v>1</v>
      </c>
      <c r="OXH61" s="1">
        <v>1</v>
      </c>
      <c r="OXI61" s="1">
        <v>1</v>
      </c>
      <c r="OXJ61" s="1">
        <v>1</v>
      </c>
      <c r="OXK61" s="1">
        <v>1</v>
      </c>
      <c r="OXL61" s="1">
        <v>1</v>
      </c>
      <c r="OXM61" s="1">
        <v>1</v>
      </c>
      <c r="OXN61" s="1">
        <v>1</v>
      </c>
      <c r="OXO61" s="1">
        <v>1</v>
      </c>
      <c r="OXP61" s="1">
        <v>1</v>
      </c>
      <c r="OXQ61" s="1">
        <v>1</v>
      </c>
      <c r="OXR61" s="1">
        <v>1</v>
      </c>
      <c r="OXS61" s="1">
        <v>1</v>
      </c>
      <c r="OXT61" s="1">
        <v>1</v>
      </c>
      <c r="OXU61" s="1">
        <v>1</v>
      </c>
      <c r="OXV61" s="1">
        <v>1</v>
      </c>
      <c r="OXW61" s="1">
        <v>1</v>
      </c>
      <c r="OXX61" s="1">
        <v>1</v>
      </c>
      <c r="OXY61" s="1">
        <v>1</v>
      </c>
      <c r="OXZ61" s="1">
        <v>1</v>
      </c>
      <c r="OYA61" s="1">
        <v>1</v>
      </c>
      <c r="OYB61" s="1">
        <v>1</v>
      </c>
      <c r="OYC61" s="1">
        <v>1</v>
      </c>
      <c r="OYD61" s="1">
        <v>1</v>
      </c>
      <c r="OYE61" s="1">
        <v>1</v>
      </c>
      <c r="OYF61" s="1">
        <v>1</v>
      </c>
      <c r="OYG61" s="1">
        <v>1</v>
      </c>
      <c r="OYH61" s="1">
        <v>1</v>
      </c>
      <c r="OYI61" s="1">
        <v>1</v>
      </c>
      <c r="OYJ61" s="1">
        <v>1</v>
      </c>
      <c r="OYK61" s="1">
        <v>1</v>
      </c>
      <c r="OYL61" s="1">
        <v>1</v>
      </c>
      <c r="OYM61" s="1">
        <v>1</v>
      </c>
      <c r="OYN61" s="1">
        <v>1</v>
      </c>
      <c r="OYO61" s="1">
        <v>1</v>
      </c>
      <c r="OYP61" s="1">
        <v>1</v>
      </c>
      <c r="OYQ61" s="1">
        <v>1</v>
      </c>
      <c r="OYR61" s="1">
        <v>1</v>
      </c>
      <c r="OYS61" s="1">
        <v>1</v>
      </c>
      <c r="OYT61" s="1">
        <v>1</v>
      </c>
      <c r="OYU61" s="1">
        <v>1</v>
      </c>
      <c r="OYV61" s="1">
        <v>1</v>
      </c>
      <c r="OYW61" s="1">
        <v>1</v>
      </c>
      <c r="OYX61" s="1">
        <v>1</v>
      </c>
      <c r="OYY61" s="1">
        <v>1</v>
      </c>
      <c r="OYZ61" s="1">
        <v>1</v>
      </c>
      <c r="OZA61" s="1">
        <v>1</v>
      </c>
      <c r="OZB61" s="1">
        <v>1</v>
      </c>
      <c r="OZC61" s="1">
        <v>1</v>
      </c>
      <c r="OZD61" s="1">
        <v>1</v>
      </c>
      <c r="OZE61" s="1">
        <v>1</v>
      </c>
      <c r="OZF61" s="1">
        <v>1</v>
      </c>
      <c r="OZG61" s="1">
        <v>1</v>
      </c>
      <c r="OZH61" s="1">
        <v>1</v>
      </c>
      <c r="OZI61" s="1">
        <v>1</v>
      </c>
      <c r="OZJ61" s="1">
        <v>1</v>
      </c>
      <c r="OZK61" s="1">
        <v>1</v>
      </c>
      <c r="OZL61" s="1">
        <v>1</v>
      </c>
      <c r="OZM61" s="1">
        <v>1</v>
      </c>
      <c r="OZN61" s="1">
        <v>1</v>
      </c>
      <c r="OZO61" s="1">
        <v>1</v>
      </c>
      <c r="OZP61" s="1">
        <v>1</v>
      </c>
      <c r="OZQ61" s="1">
        <v>1</v>
      </c>
      <c r="OZR61" s="1">
        <v>1</v>
      </c>
      <c r="OZS61" s="1">
        <v>1</v>
      </c>
      <c r="OZT61" s="1">
        <v>1</v>
      </c>
      <c r="OZU61" s="1">
        <v>1</v>
      </c>
      <c r="OZV61" s="1">
        <v>1</v>
      </c>
      <c r="OZW61" s="1">
        <v>1</v>
      </c>
      <c r="OZX61" s="1">
        <v>1</v>
      </c>
      <c r="OZY61" s="1">
        <v>1</v>
      </c>
      <c r="OZZ61" s="1">
        <v>1</v>
      </c>
      <c r="PAA61" s="1">
        <v>1</v>
      </c>
      <c r="PAB61" s="1">
        <v>1</v>
      </c>
      <c r="PAC61" s="1">
        <v>1</v>
      </c>
      <c r="PAD61" s="1">
        <v>1</v>
      </c>
      <c r="PAE61" s="1">
        <v>1</v>
      </c>
      <c r="PAF61" s="1">
        <v>1</v>
      </c>
      <c r="PAG61" s="1">
        <v>1</v>
      </c>
      <c r="PAH61" s="1">
        <v>1</v>
      </c>
      <c r="PAI61" s="1">
        <v>1</v>
      </c>
      <c r="PAJ61" s="1">
        <v>1</v>
      </c>
      <c r="PAK61" s="1">
        <v>1</v>
      </c>
      <c r="PAL61" s="1">
        <v>1</v>
      </c>
      <c r="PAM61" s="1">
        <v>1</v>
      </c>
      <c r="PAN61" s="1">
        <v>1</v>
      </c>
      <c r="PAO61" s="1">
        <v>1</v>
      </c>
      <c r="PAP61" s="1">
        <v>1</v>
      </c>
      <c r="PAQ61" s="1">
        <v>1</v>
      </c>
      <c r="PAR61" s="1">
        <v>1</v>
      </c>
      <c r="PAS61" s="1">
        <v>1</v>
      </c>
      <c r="PAT61" s="1">
        <v>1</v>
      </c>
      <c r="PAU61" s="1">
        <v>1</v>
      </c>
      <c r="PAV61" s="1">
        <v>1</v>
      </c>
      <c r="PAW61" s="1">
        <v>1</v>
      </c>
      <c r="PAX61" s="1">
        <v>1</v>
      </c>
      <c r="PAY61" s="1">
        <v>1</v>
      </c>
      <c r="PAZ61" s="1">
        <v>1</v>
      </c>
      <c r="PBA61" s="1">
        <v>1</v>
      </c>
      <c r="PBB61" s="1">
        <v>1</v>
      </c>
      <c r="PBC61" s="1">
        <v>1</v>
      </c>
      <c r="PBD61" s="1">
        <v>1</v>
      </c>
      <c r="PBE61" s="1">
        <v>1</v>
      </c>
      <c r="PBF61" s="1">
        <v>1</v>
      </c>
      <c r="PBG61" s="1">
        <v>1</v>
      </c>
      <c r="PBH61" s="1">
        <v>1</v>
      </c>
      <c r="PBI61" s="1">
        <v>1</v>
      </c>
      <c r="PBJ61" s="1">
        <v>1</v>
      </c>
      <c r="PBK61" s="1">
        <v>1</v>
      </c>
      <c r="PBL61" s="1">
        <v>1</v>
      </c>
      <c r="PBM61" s="1">
        <v>1</v>
      </c>
      <c r="PBN61" s="1">
        <v>1</v>
      </c>
      <c r="PBO61" s="1">
        <v>1</v>
      </c>
      <c r="PBP61" s="1">
        <v>1</v>
      </c>
      <c r="PBQ61" s="1">
        <v>1</v>
      </c>
      <c r="PBR61" s="1">
        <v>1</v>
      </c>
      <c r="PBS61" s="1">
        <v>1</v>
      </c>
      <c r="PBT61" s="1">
        <v>1</v>
      </c>
      <c r="PBU61" s="1">
        <v>1</v>
      </c>
      <c r="PBV61" s="1">
        <v>1</v>
      </c>
      <c r="PBW61" s="1">
        <v>1</v>
      </c>
      <c r="PBX61" s="1">
        <v>1</v>
      </c>
      <c r="PBY61" s="1">
        <v>1</v>
      </c>
      <c r="PBZ61" s="1">
        <v>1</v>
      </c>
      <c r="PCA61" s="1">
        <v>1</v>
      </c>
      <c r="PCB61" s="1">
        <v>1</v>
      </c>
      <c r="PCC61" s="1">
        <v>1</v>
      </c>
      <c r="PCD61" s="1">
        <v>1</v>
      </c>
      <c r="PCE61" s="1">
        <v>1</v>
      </c>
      <c r="PCF61" s="1">
        <v>1</v>
      </c>
      <c r="PCG61" s="1">
        <v>1</v>
      </c>
      <c r="PCH61" s="1">
        <v>1</v>
      </c>
      <c r="PCI61" s="1">
        <v>1</v>
      </c>
      <c r="PCJ61" s="1">
        <v>1</v>
      </c>
      <c r="PCK61" s="1">
        <v>1</v>
      </c>
      <c r="PCL61" s="1">
        <v>1</v>
      </c>
      <c r="PCM61" s="1">
        <v>1</v>
      </c>
      <c r="PCN61" s="1">
        <v>1</v>
      </c>
      <c r="PCO61" s="1">
        <v>1</v>
      </c>
      <c r="PCP61" s="1">
        <v>1</v>
      </c>
      <c r="PCQ61" s="1">
        <v>1</v>
      </c>
      <c r="PCR61" s="1">
        <v>1</v>
      </c>
      <c r="PCS61" s="1">
        <v>1</v>
      </c>
      <c r="PCT61" s="1">
        <v>1</v>
      </c>
      <c r="PCU61" s="1">
        <v>1</v>
      </c>
      <c r="PCV61" s="1">
        <v>1</v>
      </c>
      <c r="PCW61" s="1">
        <v>1</v>
      </c>
      <c r="PCX61" s="1">
        <v>1</v>
      </c>
      <c r="PCY61" s="1">
        <v>1</v>
      </c>
      <c r="PCZ61" s="1">
        <v>1</v>
      </c>
      <c r="PDA61" s="1">
        <v>1</v>
      </c>
      <c r="PDB61" s="1">
        <v>1</v>
      </c>
      <c r="PDC61" s="1">
        <v>1</v>
      </c>
      <c r="PDD61" s="1">
        <v>1</v>
      </c>
      <c r="PDE61" s="1">
        <v>1</v>
      </c>
      <c r="PDF61" s="1">
        <v>1</v>
      </c>
      <c r="PDG61" s="1">
        <v>1</v>
      </c>
      <c r="PDH61" s="1">
        <v>1</v>
      </c>
      <c r="PDI61" s="1">
        <v>1</v>
      </c>
      <c r="PDJ61" s="1">
        <v>1</v>
      </c>
      <c r="PDK61" s="1">
        <v>1</v>
      </c>
      <c r="PDL61" s="1">
        <v>1</v>
      </c>
      <c r="PDM61" s="1">
        <v>1</v>
      </c>
      <c r="PDN61" s="1">
        <v>1</v>
      </c>
      <c r="PDO61" s="1">
        <v>1</v>
      </c>
      <c r="PDP61" s="1">
        <v>1</v>
      </c>
      <c r="PDQ61" s="1">
        <v>1</v>
      </c>
      <c r="PDR61" s="1">
        <v>1</v>
      </c>
      <c r="PDS61" s="1">
        <v>1</v>
      </c>
      <c r="PDT61" s="1">
        <v>1</v>
      </c>
      <c r="PDU61" s="1">
        <v>1</v>
      </c>
      <c r="PDV61" s="1">
        <v>1</v>
      </c>
      <c r="PDW61" s="1">
        <v>1</v>
      </c>
      <c r="PDX61" s="1">
        <v>1</v>
      </c>
      <c r="PDY61" s="1">
        <v>1</v>
      </c>
      <c r="PDZ61" s="1">
        <v>1</v>
      </c>
      <c r="PEA61" s="1">
        <v>1</v>
      </c>
      <c r="PEB61" s="1">
        <v>1</v>
      </c>
      <c r="PEC61" s="1">
        <v>1</v>
      </c>
      <c r="PED61" s="1">
        <v>1</v>
      </c>
      <c r="PEE61" s="1">
        <v>1</v>
      </c>
      <c r="PEF61" s="1">
        <v>1</v>
      </c>
      <c r="PEG61" s="1">
        <v>1</v>
      </c>
      <c r="PEH61" s="1">
        <v>1</v>
      </c>
      <c r="PEI61" s="1">
        <v>1</v>
      </c>
      <c r="PEJ61" s="1">
        <v>1</v>
      </c>
      <c r="PEK61" s="1">
        <v>1</v>
      </c>
      <c r="PEL61" s="1">
        <v>1</v>
      </c>
      <c r="PEM61" s="1">
        <v>1</v>
      </c>
      <c r="PEN61" s="1">
        <v>1</v>
      </c>
      <c r="PEO61" s="1">
        <v>1</v>
      </c>
      <c r="PEP61" s="1">
        <v>1</v>
      </c>
      <c r="PEQ61" s="1">
        <v>1</v>
      </c>
      <c r="PER61" s="1">
        <v>1</v>
      </c>
      <c r="PES61" s="1">
        <v>1</v>
      </c>
      <c r="PET61" s="1">
        <v>1</v>
      </c>
      <c r="PEU61" s="1">
        <v>1</v>
      </c>
      <c r="PEV61" s="1">
        <v>1</v>
      </c>
      <c r="PEW61" s="1">
        <v>1</v>
      </c>
      <c r="PEX61" s="1">
        <v>1</v>
      </c>
      <c r="PEY61" s="1">
        <v>1</v>
      </c>
      <c r="PEZ61" s="1">
        <v>1</v>
      </c>
      <c r="PFA61" s="1">
        <v>1</v>
      </c>
      <c r="PFB61" s="1">
        <v>1</v>
      </c>
      <c r="PFC61" s="1">
        <v>1</v>
      </c>
      <c r="PFD61" s="1">
        <v>1</v>
      </c>
      <c r="PFE61" s="1">
        <v>1</v>
      </c>
      <c r="PFF61" s="1">
        <v>1</v>
      </c>
      <c r="PFG61" s="1">
        <v>1</v>
      </c>
      <c r="PFH61" s="1">
        <v>1</v>
      </c>
      <c r="PFI61" s="1">
        <v>1</v>
      </c>
      <c r="PFJ61" s="1">
        <v>1</v>
      </c>
      <c r="PFK61" s="1">
        <v>1</v>
      </c>
      <c r="PFL61" s="1">
        <v>1</v>
      </c>
      <c r="PFM61" s="1">
        <v>1</v>
      </c>
      <c r="PFN61" s="1">
        <v>1</v>
      </c>
      <c r="PFO61" s="1">
        <v>1</v>
      </c>
      <c r="PFP61" s="1">
        <v>1</v>
      </c>
      <c r="PFQ61" s="1">
        <v>1</v>
      </c>
      <c r="PFR61" s="1">
        <v>1</v>
      </c>
      <c r="PFS61" s="1">
        <v>1</v>
      </c>
      <c r="PFT61" s="1">
        <v>1</v>
      </c>
      <c r="PFU61" s="1">
        <v>1</v>
      </c>
      <c r="PFV61" s="1">
        <v>1</v>
      </c>
      <c r="PFW61" s="1">
        <v>1</v>
      </c>
      <c r="PFX61" s="1">
        <v>1</v>
      </c>
      <c r="PFY61" s="1">
        <v>1</v>
      </c>
      <c r="PFZ61" s="1">
        <v>1</v>
      </c>
      <c r="PGA61" s="1">
        <v>1</v>
      </c>
      <c r="PGB61" s="1">
        <v>1</v>
      </c>
      <c r="PGC61" s="1">
        <v>1</v>
      </c>
      <c r="PGD61" s="1">
        <v>1</v>
      </c>
      <c r="PGE61" s="1">
        <v>1</v>
      </c>
      <c r="PGF61" s="1">
        <v>1</v>
      </c>
      <c r="PGG61" s="1">
        <v>1</v>
      </c>
      <c r="PGH61" s="1">
        <v>1</v>
      </c>
      <c r="PGI61" s="1">
        <v>1</v>
      </c>
      <c r="PGJ61" s="1">
        <v>1</v>
      </c>
      <c r="PGK61" s="1">
        <v>1</v>
      </c>
      <c r="PGL61" s="1">
        <v>1</v>
      </c>
      <c r="PGM61" s="1">
        <v>1</v>
      </c>
      <c r="PGN61" s="1">
        <v>1</v>
      </c>
      <c r="PGO61" s="1">
        <v>1</v>
      </c>
      <c r="PGP61" s="1">
        <v>1</v>
      </c>
      <c r="PGQ61" s="1">
        <v>1</v>
      </c>
      <c r="PGR61" s="1">
        <v>1</v>
      </c>
      <c r="PGS61" s="1">
        <v>1</v>
      </c>
      <c r="PGT61" s="1">
        <v>1</v>
      </c>
      <c r="PGU61" s="1">
        <v>1</v>
      </c>
      <c r="PGV61" s="1">
        <v>1</v>
      </c>
      <c r="PGW61" s="1">
        <v>1</v>
      </c>
      <c r="PGX61" s="1">
        <v>1</v>
      </c>
      <c r="PGY61" s="1">
        <v>1</v>
      </c>
      <c r="PGZ61" s="1">
        <v>1</v>
      </c>
      <c r="PHA61" s="1">
        <v>1</v>
      </c>
      <c r="PHB61" s="1">
        <v>1</v>
      </c>
      <c r="PHC61" s="1">
        <v>1</v>
      </c>
      <c r="PHD61" s="1">
        <v>1</v>
      </c>
      <c r="PHE61" s="1">
        <v>1</v>
      </c>
      <c r="PHF61" s="1">
        <v>1</v>
      </c>
      <c r="PHG61" s="1">
        <v>1</v>
      </c>
      <c r="PHH61" s="1">
        <v>1</v>
      </c>
      <c r="PHI61" s="1">
        <v>1</v>
      </c>
      <c r="PHJ61" s="1">
        <v>1</v>
      </c>
      <c r="PHK61" s="1">
        <v>1</v>
      </c>
      <c r="PHL61" s="1">
        <v>1</v>
      </c>
      <c r="PHM61" s="1">
        <v>1</v>
      </c>
      <c r="PHN61" s="1">
        <v>1</v>
      </c>
      <c r="PHO61" s="1">
        <v>1</v>
      </c>
      <c r="PHP61" s="1">
        <v>1</v>
      </c>
      <c r="PHQ61" s="1">
        <v>1</v>
      </c>
      <c r="PHR61" s="1">
        <v>1</v>
      </c>
      <c r="PHS61" s="1">
        <v>1</v>
      </c>
      <c r="PHT61" s="1">
        <v>1</v>
      </c>
      <c r="PHU61" s="1">
        <v>1</v>
      </c>
      <c r="PHV61" s="1">
        <v>1</v>
      </c>
      <c r="PHW61" s="1">
        <v>1</v>
      </c>
      <c r="PHX61" s="1">
        <v>1</v>
      </c>
      <c r="PHY61" s="1">
        <v>1</v>
      </c>
      <c r="PHZ61" s="1">
        <v>1</v>
      </c>
      <c r="PIA61" s="1">
        <v>1</v>
      </c>
      <c r="PIB61" s="1">
        <v>1</v>
      </c>
      <c r="PIC61" s="1">
        <v>1</v>
      </c>
      <c r="PID61" s="1">
        <v>1</v>
      </c>
      <c r="PIE61" s="1">
        <v>1</v>
      </c>
      <c r="PIF61" s="1">
        <v>1</v>
      </c>
      <c r="PIG61" s="1">
        <v>1</v>
      </c>
      <c r="PIH61" s="1">
        <v>1</v>
      </c>
      <c r="PII61" s="1">
        <v>1</v>
      </c>
      <c r="PIJ61" s="1">
        <v>1</v>
      </c>
      <c r="PIK61" s="1">
        <v>1</v>
      </c>
      <c r="PIL61" s="1">
        <v>1</v>
      </c>
      <c r="PIM61" s="1">
        <v>1</v>
      </c>
      <c r="PIN61" s="1">
        <v>1</v>
      </c>
      <c r="PIO61" s="1">
        <v>1</v>
      </c>
      <c r="PIP61" s="1">
        <v>1</v>
      </c>
      <c r="PIQ61" s="1">
        <v>1</v>
      </c>
      <c r="PIR61" s="1">
        <v>1</v>
      </c>
      <c r="PIS61" s="1">
        <v>1</v>
      </c>
      <c r="PIT61" s="1">
        <v>1</v>
      </c>
      <c r="PIU61" s="1">
        <v>1</v>
      </c>
      <c r="PIV61" s="1">
        <v>1</v>
      </c>
      <c r="PIW61" s="1">
        <v>1</v>
      </c>
      <c r="PIX61" s="1">
        <v>1</v>
      </c>
      <c r="PIY61" s="1">
        <v>1</v>
      </c>
      <c r="PIZ61" s="1">
        <v>1</v>
      </c>
      <c r="PJA61" s="1">
        <v>1</v>
      </c>
      <c r="PJB61" s="1">
        <v>1</v>
      </c>
      <c r="PJC61" s="1">
        <v>1</v>
      </c>
      <c r="PJD61" s="1">
        <v>1</v>
      </c>
      <c r="PJE61" s="1">
        <v>1</v>
      </c>
      <c r="PJF61" s="1">
        <v>1</v>
      </c>
      <c r="PJG61" s="1">
        <v>1</v>
      </c>
      <c r="PJH61" s="1">
        <v>1</v>
      </c>
      <c r="PJI61" s="1">
        <v>1</v>
      </c>
      <c r="PJJ61" s="1">
        <v>1</v>
      </c>
      <c r="PJK61" s="1">
        <v>1</v>
      </c>
      <c r="PJL61" s="1">
        <v>1</v>
      </c>
      <c r="PJM61" s="1">
        <v>1</v>
      </c>
      <c r="PJN61" s="1">
        <v>1</v>
      </c>
      <c r="PJO61" s="1">
        <v>1</v>
      </c>
      <c r="PJP61" s="1">
        <v>1</v>
      </c>
      <c r="PJQ61" s="1">
        <v>1</v>
      </c>
      <c r="PJR61" s="1">
        <v>1</v>
      </c>
      <c r="PJS61" s="1">
        <v>1</v>
      </c>
      <c r="PJT61" s="1">
        <v>1</v>
      </c>
      <c r="PJU61" s="1">
        <v>1</v>
      </c>
      <c r="PJV61" s="1">
        <v>1</v>
      </c>
      <c r="PJW61" s="1">
        <v>1</v>
      </c>
      <c r="PJX61" s="1">
        <v>1</v>
      </c>
      <c r="PJY61" s="1">
        <v>1</v>
      </c>
      <c r="PJZ61" s="1">
        <v>1</v>
      </c>
      <c r="PKA61" s="1">
        <v>1</v>
      </c>
      <c r="PKB61" s="1">
        <v>1</v>
      </c>
      <c r="PKC61" s="1">
        <v>1</v>
      </c>
      <c r="PKD61" s="1">
        <v>1</v>
      </c>
      <c r="PKE61" s="1">
        <v>1</v>
      </c>
      <c r="PKF61" s="1">
        <v>1</v>
      </c>
      <c r="PKG61" s="1">
        <v>1</v>
      </c>
      <c r="PKH61" s="1">
        <v>1</v>
      </c>
      <c r="PKI61" s="1">
        <v>1</v>
      </c>
      <c r="PKJ61" s="1">
        <v>1</v>
      </c>
      <c r="PKK61" s="1">
        <v>1</v>
      </c>
      <c r="PKL61" s="1">
        <v>1</v>
      </c>
      <c r="PKM61" s="1">
        <v>1</v>
      </c>
      <c r="PKN61" s="1">
        <v>1</v>
      </c>
      <c r="PKO61" s="1">
        <v>1</v>
      </c>
      <c r="PKP61" s="1">
        <v>1</v>
      </c>
      <c r="PKQ61" s="1">
        <v>1</v>
      </c>
      <c r="PKR61" s="1">
        <v>1</v>
      </c>
      <c r="PKS61" s="1">
        <v>1</v>
      </c>
      <c r="PKT61" s="1">
        <v>1</v>
      </c>
      <c r="PKU61" s="1">
        <v>1</v>
      </c>
      <c r="PKV61" s="1">
        <v>1</v>
      </c>
      <c r="PKW61" s="1">
        <v>1</v>
      </c>
      <c r="PKX61" s="1">
        <v>1</v>
      </c>
      <c r="PKY61" s="1">
        <v>1</v>
      </c>
      <c r="PKZ61" s="1">
        <v>1</v>
      </c>
      <c r="PLA61" s="1">
        <v>1</v>
      </c>
      <c r="PLB61" s="1">
        <v>1</v>
      </c>
      <c r="PLC61" s="1">
        <v>1</v>
      </c>
      <c r="PLD61" s="1">
        <v>1</v>
      </c>
      <c r="PLE61" s="1">
        <v>1</v>
      </c>
      <c r="PLF61" s="1">
        <v>1</v>
      </c>
      <c r="PLG61" s="1">
        <v>1</v>
      </c>
      <c r="PLH61" s="1">
        <v>1</v>
      </c>
      <c r="PLI61" s="1">
        <v>1</v>
      </c>
      <c r="PLJ61" s="1">
        <v>1</v>
      </c>
      <c r="PLK61" s="1">
        <v>1</v>
      </c>
      <c r="PLL61" s="1">
        <v>1</v>
      </c>
      <c r="PLM61" s="1">
        <v>1</v>
      </c>
      <c r="PLN61" s="1">
        <v>1</v>
      </c>
      <c r="PLO61" s="1">
        <v>1</v>
      </c>
      <c r="PLP61" s="1">
        <v>1</v>
      </c>
      <c r="PLQ61" s="1">
        <v>1</v>
      </c>
      <c r="PLR61" s="1">
        <v>1</v>
      </c>
      <c r="PLS61" s="1">
        <v>1</v>
      </c>
      <c r="PLT61" s="1">
        <v>1</v>
      </c>
      <c r="PLU61" s="1">
        <v>1</v>
      </c>
      <c r="PLV61" s="1">
        <v>1</v>
      </c>
      <c r="PLW61" s="1">
        <v>1</v>
      </c>
      <c r="PLX61" s="1">
        <v>1</v>
      </c>
      <c r="PLY61" s="1">
        <v>1</v>
      </c>
      <c r="PLZ61" s="1">
        <v>1</v>
      </c>
      <c r="PMA61" s="1">
        <v>1</v>
      </c>
      <c r="PMB61" s="1">
        <v>1</v>
      </c>
      <c r="PMC61" s="1">
        <v>1</v>
      </c>
      <c r="PMD61" s="1">
        <v>1</v>
      </c>
      <c r="PME61" s="1">
        <v>1</v>
      </c>
      <c r="PMF61" s="1">
        <v>1</v>
      </c>
      <c r="PMG61" s="1">
        <v>1</v>
      </c>
      <c r="PMH61" s="1">
        <v>1</v>
      </c>
      <c r="PMI61" s="1">
        <v>1</v>
      </c>
      <c r="PMJ61" s="1">
        <v>1</v>
      </c>
      <c r="PMK61" s="1">
        <v>1</v>
      </c>
      <c r="PML61" s="1">
        <v>1</v>
      </c>
      <c r="PMM61" s="1">
        <v>1</v>
      </c>
      <c r="PMN61" s="1">
        <v>1</v>
      </c>
      <c r="PMO61" s="1">
        <v>1</v>
      </c>
      <c r="PMP61" s="1">
        <v>1</v>
      </c>
      <c r="PMQ61" s="1">
        <v>1</v>
      </c>
      <c r="PMR61" s="1">
        <v>1</v>
      </c>
      <c r="PMS61" s="1">
        <v>1</v>
      </c>
      <c r="PMT61" s="1">
        <v>1</v>
      </c>
      <c r="PMU61" s="1">
        <v>1</v>
      </c>
      <c r="PMV61" s="1">
        <v>1</v>
      </c>
      <c r="PMW61" s="1">
        <v>1</v>
      </c>
      <c r="PMX61" s="1">
        <v>1</v>
      </c>
      <c r="PMY61" s="1">
        <v>1</v>
      </c>
      <c r="PMZ61" s="1">
        <v>1</v>
      </c>
      <c r="PNA61" s="1">
        <v>1</v>
      </c>
      <c r="PNB61" s="1">
        <v>1</v>
      </c>
      <c r="PNC61" s="1">
        <v>1</v>
      </c>
      <c r="PND61" s="1">
        <v>1</v>
      </c>
      <c r="PNE61" s="1">
        <v>1</v>
      </c>
      <c r="PNF61" s="1">
        <v>1</v>
      </c>
      <c r="PNG61" s="1">
        <v>1</v>
      </c>
      <c r="PNH61" s="1">
        <v>1</v>
      </c>
      <c r="PNI61" s="1">
        <v>1</v>
      </c>
      <c r="PNJ61" s="1">
        <v>1</v>
      </c>
      <c r="PNK61" s="1">
        <v>1</v>
      </c>
      <c r="PNL61" s="1">
        <v>1</v>
      </c>
      <c r="PNM61" s="1">
        <v>1</v>
      </c>
      <c r="PNN61" s="1">
        <v>1</v>
      </c>
      <c r="PNO61" s="1">
        <v>1</v>
      </c>
      <c r="PNP61" s="1">
        <v>1</v>
      </c>
      <c r="PNQ61" s="1">
        <v>1</v>
      </c>
      <c r="PNR61" s="1">
        <v>1</v>
      </c>
      <c r="PNS61" s="1">
        <v>1</v>
      </c>
      <c r="PNT61" s="1">
        <v>1</v>
      </c>
      <c r="PNU61" s="1">
        <v>1</v>
      </c>
      <c r="PNV61" s="1">
        <v>1</v>
      </c>
      <c r="PNW61" s="1">
        <v>1</v>
      </c>
      <c r="PNX61" s="1">
        <v>1</v>
      </c>
      <c r="PNY61" s="1">
        <v>1</v>
      </c>
      <c r="PNZ61" s="1">
        <v>1</v>
      </c>
      <c r="POA61" s="1">
        <v>1</v>
      </c>
      <c r="POB61" s="1">
        <v>1</v>
      </c>
      <c r="POC61" s="1">
        <v>1</v>
      </c>
      <c r="POD61" s="1">
        <v>1</v>
      </c>
      <c r="POE61" s="1">
        <v>1</v>
      </c>
      <c r="POF61" s="1">
        <v>1</v>
      </c>
      <c r="POG61" s="1">
        <v>1</v>
      </c>
      <c r="POH61" s="1">
        <v>1</v>
      </c>
      <c r="POI61" s="1">
        <v>1</v>
      </c>
      <c r="POJ61" s="1">
        <v>1</v>
      </c>
      <c r="POK61" s="1">
        <v>1</v>
      </c>
      <c r="POL61" s="1">
        <v>1</v>
      </c>
      <c r="POM61" s="1">
        <v>1</v>
      </c>
      <c r="PON61" s="1">
        <v>1</v>
      </c>
      <c r="POO61" s="1">
        <v>1</v>
      </c>
      <c r="POP61" s="1">
        <v>1</v>
      </c>
      <c r="POQ61" s="1">
        <v>1</v>
      </c>
      <c r="POR61" s="1">
        <v>1</v>
      </c>
      <c r="POS61" s="1">
        <v>1</v>
      </c>
      <c r="POT61" s="1">
        <v>1</v>
      </c>
      <c r="POU61" s="1">
        <v>1</v>
      </c>
      <c r="POV61" s="1">
        <v>1</v>
      </c>
      <c r="POW61" s="1">
        <v>1</v>
      </c>
      <c r="POX61" s="1">
        <v>1</v>
      </c>
      <c r="POY61" s="1">
        <v>1</v>
      </c>
      <c r="POZ61" s="1">
        <v>1</v>
      </c>
      <c r="PPA61" s="1">
        <v>1</v>
      </c>
      <c r="PPB61" s="1">
        <v>1</v>
      </c>
      <c r="PPC61" s="1">
        <v>1</v>
      </c>
      <c r="PPD61" s="1">
        <v>1</v>
      </c>
      <c r="PPE61" s="1">
        <v>1</v>
      </c>
      <c r="PPF61" s="1">
        <v>1</v>
      </c>
      <c r="PPG61" s="1">
        <v>1</v>
      </c>
      <c r="PPH61" s="1">
        <v>1</v>
      </c>
      <c r="PPI61" s="1">
        <v>1</v>
      </c>
      <c r="PPJ61" s="1">
        <v>1</v>
      </c>
      <c r="PPK61" s="1">
        <v>1</v>
      </c>
      <c r="PPL61" s="1">
        <v>1</v>
      </c>
      <c r="PPM61" s="1">
        <v>1</v>
      </c>
      <c r="PPN61" s="1">
        <v>1</v>
      </c>
      <c r="PPO61" s="1">
        <v>1</v>
      </c>
      <c r="PPP61" s="1">
        <v>1</v>
      </c>
      <c r="PPQ61" s="1">
        <v>1</v>
      </c>
      <c r="PPR61" s="1">
        <v>1</v>
      </c>
      <c r="PPS61" s="1">
        <v>1</v>
      </c>
      <c r="PPT61" s="1">
        <v>1</v>
      </c>
      <c r="PPU61" s="1">
        <v>1</v>
      </c>
      <c r="PPV61" s="1">
        <v>1</v>
      </c>
      <c r="PPW61" s="1">
        <v>1</v>
      </c>
      <c r="PPX61" s="1">
        <v>1</v>
      </c>
      <c r="PPY61" s="1">
        <v>1</v>
      </c>
      <c r="PPZ61" s="1">
        <v>1</v>
      </c>
      <c r="PQA61" s="1">
        <v>1</v>
      </c>
      <c r="PQB61" s="1">
        <v>1</v>
      </c>
      <c r="PQC61" s="1">
        <v>1</v>
      </c>
      <c r="PQD61" s="1">
        <v>1</v>
      </c>
      <c r="PQE61" s="1">
        <v>1</v>
      </c>
      <c r="PQF61" s="1">
        <v>1</v>
      </c>
      <c r="PQG61" s="1">
        <v>1</v>
      </c>
      <c r="PQH61" s="1">
        <v>1</v>
      </c>
      <c r="PQI61" s="1">
        <v>1</v>
      </c>
      <c r="PQJ61" s="1">
        <v>1</v>
      </c>
      <c r="PQK61" s="1">
        <v>1</v>
      </c>
      <c r="PQL61" s="1">
        <v>1</v>
      </c>
      <c r="PQM61" s="1">
        <v>1</v>
      </c>
      <c r="PQN61" s="1">
        <v>1</v>
      </c>
      <c r="PQO61" s="1">
        <v>1</v>
      </c>
      <c r="PQP61" s="1">
        <v>1</v>
      </c>
      <c r="PQQ61" s="1">
        <v>1</v>
      </c>
      <c r="PQR61" s="1">
        <v>1</v>
      </c>
      <c r="PQS61" s="1">
        <v>1</v>
      </c>
      <c r="PQT61" s="1">
        <v>1</v>
      </c>
      <c r="PQU61" s="1">
        <v>1</v>
      </c>
      <c r="PQV61" s="1">
        <v>1</v>
      </c>
      <c r="PQW61" s="1">
        <v>1</v>
      </c>
      <c r="PQX61" s="1">
        <v>1</v>
      </c>
      <c r="PQY61" s="1">
        <v>1</v>
      </c>
      <c r="PQZ61" s="1">
        <v>1</v>
      </c>
      <c r="PRA61" s="1">
        <v>1</v>
      </c>
      <c r="PRB61" s="1">
        <v>1</v>
      </c>
      <c r="PRC61" s="1">
        <v>1</v>
      </c>
      <c r="PRD61" s="1">
        <v>1</v>
      </c>
      <c r="PRE61" s="1">
        <v>1</v>
      </c>
      <c r="PRF61" s="1">
        <v>1</v>
      </c>
      <c r="PRG61" s="1">
        <v>1</v>
      </c>
      <c r="PRH61" s="1">
        <v>1</v>
      </c>
      <c r="PRI61" s="1">
        <v>1</v>
      </c>
      <c r="PRJ61" s="1">
        <v>1</v>
      </c>
      <c r="PRK61" s="1">
        <v>1</v>
      </c>
      <c r="PRL61" s="1">
        <v>1</v>
      </c>
      <c r="PRM61" s="1">
        <v>1</v>
      </c>
      <c r="PRN61" s="1">
        <v>1</v>
      </c>
      <c r="PRO61" s="1">
        <v>1</v>
      </c>
      <c r="PRP61" s="1">
        <v>1</v>
      </c>
      <c r="PRQ61" s="1">
        <v>1</v>
      </c>
      <c r="PRR61" s="1">
        <v>1</v>
      </c>
      <c r="PRS61" s="1">
        <v>1</v>
      </c>
      <c r="PRT61" s="1">
        <v>1</v>
      </c>
      <c r="PRU61" s="1">
        <v>1</v>
      </c>
      <c r="PRV61" s="1">
        <v>1</v>
      </c>
      <c r="PRW61" s="1">
        <v>1</v>
      </c>
      <c r="PRX61" s="1">
        <v>1</v>
      </c>
      <c r="PRY61" s="1">
        <v>1</v>
      </c>
      <c r="PRZ61" s="1">
        <v>1</v>
      </c>
      <c r="PSA61" s="1">
        <v>1</v>
      </c>
      <c r="PSB61" s="1">
        <v>1</v>
      </c>
      <c r="PSC61" s="1">
        <v>1</v>
      </c>
      <c r="PSD61" s="1">
        <v>1</v>
      </c>
      <c r="PSE61" s="1">
        <v>1</v>
      </c>
      <c r="PSF61" s="1">
        <v>1</v>
      </c>
      <c r="PSG61" s="1">
        <v>1</v>
      </c>
      <c r="PSH61" s="1">
        <v>1</v>
      </c>
      <c r="PSI61" s="1">
        <v>1</v>
      </c>
      <c r="PSJ61" s="1">
        <v>1</v>
      </c>
      <c r="PSK61" s="1">
        <v>1</v>
      </c>
      <c r="PSL61" s="1">
        <v>1</v>
      </c>
      <c r="PSM61" s="1">
        <v>1</v>
      </c>
      <c r="PSN61" s="1">
        <v>1</v>
      </c>
      <c r="PSO61" s="1">
        <v>1</v>
      </c>
      <c r="PSP61" s="1">
        <v>1</v>
      </c>
      <c r="PSQ61" s="1">
        <v>1</v>
      </c>
      <c r="PSR61" s="1">
        <v>1</v>
      </c>
      <c r="PSS61" s="1">
        <v>1</v>
      </c>
      <c r="PST61" s="1">
        <v>1</v>
      </c>
      <c r="PSU61" s="1">
        <v>1</v>
      </c>
      <c r="PSV61" s="1">
        <v>1</v>
      </c>
      <c r="PSW61" s="1">
        <v>1</v>
      </c>
      <c r="PSX61" s="1">
        <v>1</v>
      </c>
      <c r="PSY61" s="1">
        <v>1</v>
      </c>
      <c r="PSZ61" s="1">
        <v>1</v>
      </c>
      <c r="PTA61" s="1">
        <v>1</v>
      </c>
      <c r="PTB61" s="1">
        <v>1</v>
      </c>
      <c r="PTC61" s="1">
        <v>1</v>
      </c>
      <c r="PTD61" s="1">
        <v>1</v>
      </c>
      <c r="PTE61" s="1">
        <v>1</v>
      </c>
      <c r="PTF61" s="1">
        <v>1</v>
      </c>
      <c r="PTG61" s="1">
        <v>1</v>
      </c>
      <c r="PTH61" s="1">
        <v>1</v>
      </c>
      <c r="PTI61" s="1">
        <v>1</v>
      </c>
      <c r="PTJ61" s="1">
        <v>1</v>
      </c>
      <c r="PTK61" s="1">
        <v>1</v>
      </c>
      <c r="PTL61" s="1">
        <v>1</v>
      </c>
      <c r="PTM61" s="1">
        <v>1</v>
      </c>
      <c r="PTN61" s="1">
        <v>1</v>
      </c>
      <c r="PTO61" s="1">
        <v>1</v>
      </c>
      <c r="PTP61" s="1">
        <v>1</v>
      </c>
      <c r="PTQ61" s="1">
        <v>1</v>
      </c>
      <c r="PTR61" s="1">
        <v>1</v>
      </c>
      <c r="PTS61" s="1">
        <v>1</v>
      </c>
      <c r="PTT61" s="1">
        <v>1</v>
      </c>
      <c r="PTU61" s="1">
        <v>1</v>
      </c>
      <c r="PTV61" s="1">
        <v>1</v>
      </c>
      <c r="PTW61" s="1">
        <v>1</v>
      </c>
      <c r="PTX61" s="1">
        <v>1</v>
      </c>
      <c r="PTY61" s="1">
        <v>1</v>
      </c>
      <c r="PTZ61" s="1">
        <v>1</v>
      </c>
      <c r="PUA61" s="1">
        <v>1</v>
      </c>
      <c r="PUB61" s="1">
        <v>1</v>
      </c>
      <c r="PUC61" s="1">
        <v>1</v>
      </c>
      <c r="PUD61" s="1">
        <v>1</v>
      </c>
      <c r="PUE61" s="1">
        <v>1</v>
      </c>
      <c r="PUF61" s="1">
        <v>1</v>
      </c>
      <c r="PUG61" s="1">
        <v>1</v>
      </c>
      <c r="PUH61" s="1">
        <v>1</v>
      </c>
      <c r="PUI61" s="1">
        <v>1</v>
      </c>
      <c r="PUJ61" s="1">
        <v>1</v>
      </c>
      <c r="PUK61" s="1">
        <v>1</v>
      </c>
      <c r="PUL61" s="1">
        <v>1</v>
      </c>
      <c r="PUM61" s="1">
        <v>1</v>
      </c>
      <c r="PUN61" s="1">
        <v>1</v>
      </c>
      <c r="PUO61" s="1">
        <v>1</v>
      </c>
      <c r="PUP61" s="1">
        <v>1</v>
      </c>
      <c r="PUQ61" s="1">
        <v>1</v>
      </c>
      <c r="PUR61" s="1">
        <v>1</v>
      </c>
      <c r="PUS61" s="1">
        <v>1</v>
      </c>
      <c r="PUT61" s="1">
        <v>1</v>
      </c>
      <c r="PUU61" s="1">
        <v>1</v>
      </c>
      <c r="PUV61" s="1">
        <v>1</v>
      </c>
      <c r="PUW61" s="1">
        <v>1</v>
      </c>
      <c r="PUX61" s="1">
        <v>1</v>
      </c>
      <c r="PUY61" s="1">
        <v>1</v>
      </c>
      <c r="PUZ61" s="1">
        <v>1</v>
      </c>
      <c r="PVA61" s="1">
        <v>1</v>
      </c>
      <c r="PVB61" s="1">
        <v>1</v>
      </c>
      <c r="PVC61" s="1">
        <v>1</v>
      </c>
      <c r="PVD61" s="1">
        <v>1</v>
      </c>
      <c r="PVE61" s="1">
        <v>1</v>
      </c>
      <c r="PVF61" s="1">
        <v>1</v>
      </c>
      <c r="PVG61" s="1">
        <v>1</v>
      </c>
      <c r="PVH61" s="1">
        <v>1</v>
      </c>
      <c r="PVI61" s="1">
        <v>1</v>
      </c>
      <c r="PVJ61" s="1">
        <v>1</v>
      </c>
      <c r="PVK61" s="1">
        <v>1</v>
      </c>
      <c r="PVL61" s="1">
        <v>1</v>
      </c>
      <c r="PVM61" s="1">
        <v>1</v>
      </c>
      <c r="PVN61" s="1">
        <v>1</v>
      </c>
      <c r="PVO61" s="1">
        <v>1</v>
      </c>
      <c r="PVP61" s="1">
        <v>1</v>
      </c>
      <c r="PVQ61" s="1">
        <v>1</v>
      </c>
      <c r="PVR61" s="1">
        <v>1</v>
      </c>
      <c r="PVS61" s="1">
        <v>1</v>
      </c>
      <c r="PVT61" s="1">
        <v>1</v>
      </c>
      <c r="PVU61" s="1">
        <v>1</v>
      </c>
      <c r="PVV61" s="1">
        <v>1</v>
      </c>
      <c r="PVW61" s="1">
        <v>1</v>
      </c>
      <c r="PVX61" s="1">
        <v>1</v>
      </c>
      <c r="PVY61" s="1">
        <v>1</v>
      </c>
      <c r="PVZ61" s="1">
        <v>1</v>
      </c>
      <c r="PWA61" s="1">
        <v>1</v>
      </c>
      <c r="PWB61" s="1">
        <v>1</v>
      </c>
      <c r="PWC61" s="1">
        <v>1</v>
      </c>
      <c r="PWD61" s="1">
        <v>1</v>
      </c>
      <c r="PWE61" s="1">
        <v>1</v>
      </c>
      <c r="PWF61" s="1">
        <v>1</v>
      </c>
      <c r="PWG61" s="1">
        <v>1</v>
      </c>
      <c r="PWH61" s="1">
        <v>1</v>
      </c>
      <c r="PWI61" s="1">
        <v>1</v>
      </c>
      <c r="PWJ61" s="1">
        <v>1</v>
      </c>
      <c r="PWK61" s="1">
        <v>1</v>
      </c>
      <c r="PWL61" s="1">
        <v>1</v>
      </c>
      <c r="PWM61" s="1">
        <v>1</v>
      </c>
      <c r="PWN61" s="1">
        <v>1</v>
      </c>
      <c r="PWO61" s="1">
        <v>1</v>
      </c>
      <c r="PWP61" s="1">
        <v>1</v>
      </c>
      <c r="PWQ61" s="1">
        <v>1</v>
      </c>
      <c r="PWR61" s="1">
        <v>1</v>
      </c>
      <c r="PWS61" s="1">
        <v>1</v>
      </c>
      <c r="PWT61" s="1">
        <v>1</v>
      </c>
      <c r="PWU61" s="1">
        <v>1</v>
      </c>
      <c r="PWV61" s="1">
        <v>1</v>
      </c>
      <c r="PWW61" s="1">
        <v>1</v>
      </c>
      <c r="PWX61" s="1">
        <v>1</v>
      </c>
      <c r="PWY61" s="1">
        <v>1</v>
      </c>
      <c r="PWZ61" s="1">
        <v>1</v>
      </c>
      <c r="PXA61" s="1">
        <v>1</v>
      </c>
      <c r="PXB61" s="1">
        <v>1</v>
      </c>
      <c r="PXC61" s="1">
        <v>1</v>
      </c>
      <c r="PXD61" s="1">
        <v>1</v>
      </c>
      <c r="PXE61" s="1">
        <v>1</v>
      </c>
      <c r="PXF61" s="1">
        <v>1</v>
      </c>
      <c r="PXG61" s="1">
        <v>1</v>
      </c>
      <c r="PXH61" s="1">
        <v>1</v>
      </c>
      <c r="PXI61" s="1">
        <v>1</v>
      </c>
      <c r="PXJ61" s="1">
        <v>1</v>
      </c>
      <c r="PXK61" s="1">
        <v>1</v>
      </c>
      <c r="PXL61" s="1">
        <v>1</v>
      </c>
      <c r="PXM61" s="1">
        <v>1</v>
      </c>
      <c r="PXN61" s="1">
        <v>1</v>
      </c>
      <c r="PXO61" s="1">
        <v>1</v>
      </c>
      <c r="PXP61" s="1">
        <v>1</v>
      </c>
      <c r="PXQ61" s="1">
        <v>1</v>
      </c>
      <c r="PXR61" s="1">
        <v>1</v>
      </c>
      <c r="PXS61" s="1">
        <v>1</v>
      </c>
      <c r="PXT61" s="1">
        <v>1</v>
      </c>
      <c r="PXU61" s="1">
        <v>1</v>
      </c>
      <c r="PXV61" s="1">
        <v>1</v>
      </c>
      <c r="PXW61" s="1">
        <v>1</v>
      </c>
      <c r="PXX61" s="1">
        <v>1</v>
      </c>
      <c r="PXY61" s="1">
        <v>1</v>
      </c>
      <c r="PXZ61" s="1">
        <v>1</v>
      </c>
      <c r="PYA61" s="1">
        <v>1</v>
      </c>
      <c r="PYB61" s="1">
        <v>1</v>
      </c>
      <c r="PYC61" s="1">
        <v>1</v>
      </c>
      <c r="PYD61" s="1">
        <v>1</v>
      </c>
      <c r="PYE61" s="1">
        <v>1</v>
      </c>
      <c r="PYF61" s="1">
        <v>1</v>
      </c>
      <c r="PYG61" s="1">
        <v>1</v>
      </c>
      <c r="PYH61" s="1">
        <v>1</v>
      </c>
      <c r="PYI61" s="1">
        <v>1</v>
      </c>
      <c r="PYJ61" s="1">
        <v>1</v>
      </c>
      <c r="PYK61" s="1">
        <v>1</v>
      </c>
      <c r="PYL61" s="1">
        <v>1</v>
      </c>
      <c r="PYM61" s="1">
        <v>1</v>
      </c>
      <c r="PYN61" s="1">
        <v>1</v>
      </c>
      <c r="PYO61" s="1">
        <v>1</v>
      </c>
      <c r="PYP61" s="1">
        <v>1</v>
      </c>
      <c r="PYQ61" s="1">
        <v>1</v>
      </c>
      <c r="PYR61" s="1">
        <v>1</v>
      </c>
      <c r="PYS61" s="1">
        <v>1</v>
      </c>
      <c r="PYT61" s="1">
        <v>1</v>
      </c>
      <c r="PYU61" s="1">
        <v>1</v>
      </c>
      <c r="PYV61" s="1">
        <v>1</v>
      </c>
      <c r="PYW61" s="1">
        <v>1</v>
      </c>
      <c r="PYX61" s="1">
        <v>1</v>
      </c>
      <c r="PYY61" s="1">
        <v>1</v>
      </c>
      <c r="PYZ61" s="1">
        <v>1</v>
      </c>
      <c r="PZA61" s="1">
        <v>1</v>
      </c>
      <c r="PZB61" s="1">
        <v>1</v>
      </c>
      <c r="PZC61" s="1">
        <v>1</v>
      </c>
      <c r="PZD61" s="1">
        <v>1</v>
      </c>
      <c r="PZE61" s="1">
        <v>1</v>
      </c>
      <c r="PZF61" s="1">
        <v>1</v>
      </c>
      <c r="PZG61" s="1">
        <v>1</v>
      </c>
      <c r="PZH61" s="1">
        <v>1</v>
      </c>
      <c r="PZI61" s="1">
        <v>1</v>
      </c>
      <c r="PZJ61" s="1">
        <v>1</v>
      </c>
      <c r="PZK61" s="1">
        <v>1</v>
      </c>
      <c r="PZL61" s="1">
        <v>1</v>
      </c>
      <c r="PZM61" s="1">
        <v>1</v>
      </c>
      <c r="PZN61" s="1">
        <v>1</v>
      </c>
      <c r="PZO61" s="1">
        <v>1</v>
      </c>
      <c r="PZP61" s="1">
        <v>1</v>
      </c>
      <c r="PZQ61" s="1">
        <v>1</v>
      </c>
      <c r="PZR61" s="1">
        <v>1</v>
      </c>
      <c r="PZS61" s="1">
        <v>1</v>
      </c>
      <c r="PZT61" s="1">
        <v>1</v>
      </c>
      <c r="PZU61" s="1">
        <v>1</v>
      </c>
      <c r="PZV61" s="1">
        <v>1</v>
      </c>
      <c r="PZW61" s="1">
        <v>1</v>
      </c>
      <c r="PZX61" s="1">
        <v>1</v>
      </c>
      <c r="PZY61" s="1">
        <v>1</v>
      </c>
      <c r="PZZ61" s="1">
        <v>1</v>
      </c>
      <c r="QAA61" s="1">
        <v>1</v>
      </c>
      <c r="QAB61" s="1">
        <v>1</v>
      </c>
      <c r="QAC61" s="1">
        <v>1</v>
      </c>
      <c r="QAD61" s="1">
        <v>1</v>
      </c>
      <c r="QAE61" s="1">
        <v>1</v>
      </c>
      <c r="QAF61" s="1">
        <v>1</v>
      </c>
      <c r="QAG61" s="1">
        <v>1</v>
      </c>
      <c r="QAH61" s="1">
        <v>1</v>
      </c>
      <c r="QAI61" s="1">
        <v>1</v>
      </c>
      <c r="QAJ61" s="1">
        <v>1</v>
      </c>
      <c r="QAK61" s="1">
        <v>1</v>
      </c>
      <c r="QAL61" s="1">
        <v>1</v>
      </c>
      <c r="QAM61" s="1">
        <v>1</v>
      </c>
      <c r="QAN61" s="1">
        <v>1</v>
      </c>
      <c r="QAO61" s="1">
        <v>1</v>
      </c>
      <c r="QAP61" s="1">
        <v>1</v>
      </c>
      <c r="QAQ61" s="1">
        <v>1</v>
      </c>
      <c r="QAR61" s="1">
        <v>1</v>
      </c>
      <c r="QAS61" s="1">
        <v>1</v>
      </c>
      <c r="QAT61" s="1">
        <v>1</v>
      </c>
      <c r="QAU61" s="1">
        <v>1</v>
      </c>
      <c r="QAV61" s="1">
        <v>1</v>
      </c>
      <c r="QAW61" s="1">
        <v>1</v>
      </c>
      <c r="QAX61" s="1">
        <v>1</v>
      </c>
      <c r="QAY61" s="1">
        <v>1</v>
      </c>
      <c r="QAZ61" s="1">
        <v>1</v>
      </c>
      <c r="QBA61" s="1">
        <v>1</v>
      </c>
      <c r="QBB61" s="1">
        <v>1</v>
      </c>
      <c r="QBC61" s="1">
        <v>1</v>
      </c>
      <c r="QBD61" s="1">
        <v>1</v>
      </c>
      <c r="QBE61" s="1">
        <v>1</v>
      </c>
      <c r="QBF61" s="1">
        <v>1</v>
      </c>
      <c r="QBG61" s="1">
        <v>1</v>
      </c>
      <c r="QBH61" s="1">
        <v>1</v>
      </c>
      <c r="QBI61" s="1">
        <v>1</v>
      </c>
      <c r="QBJ61" s="1">
        <v>1</v>
      </c>
      <c r="QBK61" s="1">
        <v>1</v>
      </c>
      <c r="QBL61" s="1">
        <v>1</v>
      </c>
      <c r="QBM61" s="1">
        <v>1</v>
      </c>
      <c r="QBN61" s="1">
        <v>1</v>
      </c>
      <c r="QBO61" s="1">
        <v>1</v>
      </c>
      <c r="QBP61" s="1">
        <v>1</v>
      </c>
      <c r="QBQ61" s="1">
        <v>1</v>
      </c>
      <c r="QBR61" s="1">
        <v>1</v>
      </c>
      <c r="QBS61" s="1">
        <v>1</v>
      </c>
      <c r="QBT61" s="1">
        <v>1</v>
      </c>
      <c r="QBU61" s="1">
        <v>1</v>
      </c>
      <c r="QBV61" s="1">
        <v>1</v>
      </c>
      <c r="QBW61" s="1">
        <v>1</v>
      </c>
      <c r="QBX61" s="1">
        <v>1</v>
      </c>
      <c r="QBY61" s="1">
        <v>1</v>
      </c>
      <c r="QBZ61" s="1">
        <v>1</v>
      </c>
      <c r="QCA61" s="1">
        <v>1</v>
      </c>
      <c r="QCB61" s="1">
        <v>1</v>
      </c>
      <c r="QCC61" s="1">
        <v>1</v>
      </c>
      <c r="QCD61" s="1">
        <v>1</v>
      </c>
      <c r="QCE61" s="1">
        <v>1</v>
      </c>
      <c r="QCF61" s="1">
        <v>1</v>
      </c>
      <c r="QCG61" s="1">
        <v>1</v>
      </c>
      <c r="QCH61" s="1">
        <v>1</v>
      </c>
      <c r="QCI61" s="1">
        <v>1</v>
      </c>
      <c r="QCJ61" s="1">
        <v>1</v>
      </c>
      <c r="QCK61" s="1">
        <v>1</v>
      </c>
      <c r="QCL61" s="1">
        <v>1</v>
      </c>
      <c r="QCM61" s="1">
        <v>1</v>
      </c>
      <c r="QCN61" s="1">
        <v>1</v>
      </c>
      <c r="QCO61" s="1">
        <v>1</v>
      </c>
      <c r="QCP61" s="1">
        <v>1</v>
      </c>
      <c r="QCQ61" s="1">
        <v>1</v>
      </c>
      <c r="QCR61" s="1">
        <v>1</v>
      </c>
      <c r="QCS61" s="1">
        <v>1</v>
      </c>
      <c r="QCT61" s="1">
        <v>1</v>
      </c>
      <c r="QCU61" s="1">
        <v>1</v>
      </c>
      <c r="QCV61" s="1">
        <v>1</v>
      </c>
      <c r="QCW61" s="1">
        <v>1</v>
      </c>
      <c r="QCX61" s="1">
        <v>1</v>
      </c>
      <c r="QCY61" s="1">
        <v>1</v>
      </c>
      <c r="QCZ61" s="1">
        <v>1</v>
      </c>
      <c r="QDA61" s="1">
        <v>1</v>
      </c>
      <c r="QDB61" s="1">
        <v>1</v>
      </c>
      <c r="QDC61" s="1">
        <v>1</v>
      </c>
      <c r="QDD61" s="1">
        <v>1</v>
      </c>
      <c r="QDE61" s="1">
        <v>1</v>
      </c>
      <c r="QDF61" s="1">
        <v>1</v>
      </c>
      <c r="QDG61" s="1">
        <v>1</v>
      </c>
      <c r="QDH61" s="1">
        <v>1</v>
      </c>
      <c r="QDI61" s="1">
        <v>1</v>
      </c>
      <c r="QDJ61" s="1">
        <v>1</v>
      </c>
      <c r="QDK61" s="1">
        <v>1</v>
      </c>
      <c r="QDL61" s="1">
        <v>1</v>
      </c>
      <c r="QDM61" s="1">
        <v>1</v>
      </c>
      <c r="QDN61" s="1">
        <v>1</v>
      </c>
      <c r="QDO61" s="1">
        <v>1</v>
      </c>
      <c r="QDP61" s="1">
        <v>1</v>
      </c>
      <c r="QDQ61" s="1">
        <v>1</v>
      </c>
      <c r="QDR61" s="1">
        <v>1</v>
      </c>
      <c r="QDS61" s="1">
        <v>1</v>
      </c>
      <c r="QDT61" s="1">
        <v>1</v>
      </c>
      <c r="QDU61" s="1">
        <v>1</v>
      </c>
      <c r="QDV61" s="1">
        <v>1</v>
      </c>
      <c r="QDW61" s="1">
        <v>1</v>
      </c>
      <c r="QDX61" s="1">
        <v>1</v>
      </c>
      <c r="QDY61" s="1">
        <v>1</v>
      </c>
      <c r="QDZ61" s="1">
        <v>1</v>
      </c>
      <c r="QEA61" s="1">
        <v>1</v>
      </c>
      <c r="QEB61" s="1">
        <v>1</v>
      </c>
      <c r="QEC61" s="1">
        <v>1</v>
      </c>
      <c r="QED61" s="1">
        <v>1</v>
      </c>
      <c r="QEE61" s="1">
        <v>1</v>
      </c>
      <c r="QEF61" s="1">
        <v>1</v>
      </c>
      <c r="QEG61" s="1">
        <v>1</v>
      </c>
      <c r="QEH61" s="1">
        <v>1</v>
      </c>
      <c r="QEI61" s="1">
        <v>1</v>
      </c>
      <c r="QEJ61" s="1">
        <v>1</v>
      </c>
      <c r="QEK61" s="1">
        <v>1</v>
      </c>
      <c r="QEL61" s="1">
        <v>1</v>
      </c>
      <c r="QEM61" s="1">
        <v>1</v>
      </c>
      <c r="QEN61" s="1">
        <v>1</v>
      </c>
      <c r="QEO61" s="1">
        <v>1</v>
      </c>
      <c r="QEP61" s="1">
        <v>1</v>
      </c>
      <c r="QEQ61" s="1">
        <v>1</v>
      </c>
      <c r="QER61" s="1">
        <v>1</v>
      </c>
      <c r="QES61" s="1">
        <v>1</v>
      </c>
      <c r="QET61" s="1">
        <v>1</v>
      </c>
      <c r="QEU61" s="1">
        <v>1</v>
      </c>
      <c r="QEV61" s="1">
        <v>1</v>
      </c>
      <c r="QEW61" s="1">
        <v>1</v>
      </c>
      <c r="QEX61" s="1">
        <v>1</v>
      </c>
      <c r="QEY61" s="1">
        <v>1</v>
      </c>
      <c r="QEZ61" s="1">
        <v>1</v>
      </c>
      <c r="QFA61" s="1">
        <v>1</v>
      </c>
      <c r="QFB61" s="1">
        <v>1</v>
      </c>
      <c r="QFC61" s="1">
        <v>1</v>
      </c>
      <c r="QFD61" s="1">
        <v>1</v>
      </c>
      <c r="QFE61" s="1">
        <v>1</v>
      </c>
      <c r="QFF61" s="1">
        <v>1</v>
      </c>
      <c r="QFG61" s="1">
        <v>1</v>
      </c>
      <c r="QFH61" s="1">
        <v>1</v>
      </c>
      <c r="QFI61" s="1">
        <v>1</v>
      </c>
      <c r="QFJ61" s="1">
        <v>1</v>
      </c>
      <c r="QFK61" s="1">
        <v>1</v>
      </c>
      <c r="QFL61" s="1">
        <v>1</v>
      </c>
      <c r="QFM61" s="1">
        <v>1</v>
      </c>
      <c r="QFN61" s="1">
        <v>1</v>
      </c>
      <c r="QFO61" s="1">
        <v>1</v>
      </c>
      <c r="QFP61" s="1">
        <v>1</v>
      </c>
      <c r="QFQ61" s="1">
        <v>1</v>
      </c>
      <c r="QFR61" s="1">
        <v>1</v>
      </c>
      <c r="QFS61" s="1">
        <v>1</v>
      </c>
      <c r="QFT61" s="1">
        <v>1</v>
      </c>
      <c r="QFU61" s="1">
        <v>1</v>
      </c>
      <c r="QFV61" s="1">
        <v>1</v>
      </c>
      <c r="QFW61" s="1">
        <v>1</v>
      </c>
      <c r="QFX61" s="1">
        <v>1</v>
      </c>
      <c r="QFY61" s="1">
        <v>1</v>
      </c>
      <c r="QFZ61" s="1">
        <v>1</v>
      </c>
      <c r="QGA61" s="1">
        <v>1</v>
      </c>
      <c r="QGB61" s="1">
        <v>1</v>
      </c>
      <c r="QGC61" s="1">
        <v>1</v>
      </c>
      <c r="QGD61" s="1">
        <v>1</v>
      </c>
      <c r="QGE61" s="1">
        <v>1</v>
      </c>
      <c r="QGF61" s="1">
        <v>1</v>
      </c>
      <c r="QGG61" s="1">
        <v>1</v>
      </c>
      <c r="QGH61" s="1">
        <v>1</v>
      </c>
      <c r="QGI61" s="1">
        <v>1</v>
      </c>
      <c r="QGJ61" s="1">
        <v>1</v>
      </c>
      <c r="QGK61" s="1">
        <v>1</v>
      </c>
      <c r="QGL61" s="1">
        <v>1</v>
      </c>
      <c r="QGM61" s="1">
        <v>1</v>
      </c>
      <c r="QGN61" s="1">
        <v>1</v>
      </c>
      <c r="QGO61" s="1">
        <v>1</v>
      </c>
      <c r="QGP61" s="1">
        <v>1</v>
      </c>
      <c r="QGQ61" s="1">
        <v>1</v>
      </c>
      <c r="QGR61" s="1">
        <v>1</v>
      </c>
      <c r="QGS61" s="1">
        <v>1</v>
      </c>
      <c r="QGT61" s="1">
        <v>1</v>
      </c>
      <c r="QGU61" s="1">
        <v>1</v>
      </c>
      <c r="QGV61" s="1">
        <v>1</v>
      </c>
      <c r="QGW61" s="1">
        <v>1</v>
      </c>
      <c r="QGX61" s="1">
        <v>1</v>
      </c>
      <c r="QGY61" s="1">
        <v>1</v>
      </c>
      <c r="QGZ61" s="1">
        <v>1</v>
      </c>
      <c r="QHA61" s="1">
        <v>1</v>
      </c>
      <c r="QHB61" s="1">
        <v>1</v>
      </c>
      <c r="QHC61" s="1">
        <v>1</v>
      </c>
      <c r="QHD61" s="1">
        <v>1</v>
      </c>
      <c r="QHE61" s="1">
        <v>1</v>
      </c>
      <c r="QHF61" s="1">
        <v>1</v>
      </c>
      <c r="QHG61" s="1">
        <v>1</v>
      </c>
      <c r="QHH61" s="1">
        <v>1</v>
      </c>
      <c r="QHI61" s="1">
        <v>1</v>
      </c>
      <c r="QHJ61" s="1">
        <v>1</v>
      </c>
      <c r="QHK61" s="1">
        <v>1</v>
      </c>
      <c r="QHL61" s="1">
        <v>1</v>
      </c>
      <c r="QHM61" s="1">
        <v>1</v>
      </c>
      <c r="QHN61" s="1">
        <v>1</v>
      </c>
      <c r="QHO61" s="1">
        <v>1</v>
      </c>
      <c r="QHP61" s="1">
        <v>1</v>
      </c>
      <c r="QHQ61" s="1">
        <v>1</v>
      </c>
      <c r="QHR61" s="1">
        <v>1</v>
      </c>
      <c r="QHS61" s="1">
        <v>1</v>
      </c>
      <c r="QHT61" s="1">
        <v>1</v>
      </c>
      <c r="QHU61" s="1">
        <v>1</v>
      </c>
      <c r="QHV61" s="1">
        <v>1</v>
      </c>
      <c r="QHW61" s="1">
        <v>1</v>
      </c>
      <c r="QHX61" s="1">
        <v>1</v>
      </c>
      <c r="QHY61" s="1">
        <v>1</v>
      </c>
      <c r="QHZ61" s="1">
        <v>1</v>
      </c>
      <c r="QIA61" s="1">
        <v>1</v>
      </c>
      <c r="QIB61" s="1">
        <v>1</v>
      </c>
      <c r="QIC61" s="1">
        <v>1</v>
      </c>
      <c r="QID61" s="1">
        <v>1</v>
      </c>
      <c r="QIE61" s="1">
        <v>1</v>
      </c>
      <c r="QIF61" s="1">
        <v>1</v>
      </c>
      <c r="QIG61" s="1">
        <v>1</v>
      </c>
      <c r="QIH61" s="1">
        <v>1</v>
      </c>
      <c r="QII61" s="1">
        <v>1</v>
      </c>
      <c r="QIJ61" s="1">
        <v>1</v>
      </c>
      <c r="QIK61" s="1">
        <v>1</v>
      </c>
      <c r="QIL61" s="1">
        <v>1</v>
      </c>
      <c r="QIM61" s="1">
        <v>1</v>
      </c>
      <c r="QIN61" s="1">
        <v>1</v>
      </c>
      <c r="QIO61" s="1">
        <v>1</v>
      </c>
      <c r="QIP61" s="1">
        <v>1</v>
      </c>
      <c r="QIQ61" s="1">
        <v>1</v>
      </c>
      <c r="QIR61" s="1">
        <v>1</v>
      </c>
      <c r="QIS61" s="1">
        <v>1</v>
      </c>
      <c r="QIT61" s="1">
        <v>1</v>
      </c>
      <c r="QIU61" s="1">
        <v>1</v>
      </c>
      <c r="QIV61" s="1">
        <v>1</v>
      </c>
      <c r="QIW61" s="1">
        <v>1</v>
      </c>
      <c r="QIX61" s="1">
        <v>1</v>
      </c>
      <c r="QIY61" s="1">
        <v>1</v>
      </c>
      <c r="QIZ61" s="1">
        <v>1</v>
      </c>
      <c r="QJA61" s="1">
        <v>1</v>
      </c>
      <c r="QJB61" s="1">
        <v>1</v>
      </c>
      <c r="QJC61" s="1">
        <v>1</v>
      </c>
      <c r="QJD61" s="1">
        <v>1</v>
      </c>
      <c r="QJE61" s="1">
        <v>1</v>
      </c>
      <c r="QJF61" s="1">
        <v>1</v>
      </c>
      <c r="QJG61" s="1">
        <v>1</v>
      </c>
      <c r="QJH61" s="1">
        <v>1</v>
      </c>
      <c r="QJI61" s="1">
        <v>1</v>
      </c>
      <c r="QJJ61" s="1">
        <v>1</v>
      </c>
      <c r="QJK61" s="1">
        <v>1</v>
      </c>
      <c r="QJL61" s="1">
        <v>1</v>
      </c>
      <c r="QJM61" s="1">
        <v>1</v>
      </c>
      <c r="QJN61" s="1">
        <v>1</v>
      </c>
      <c r="QJO61" s="1">
        <v>1</v>
      </c>
      <c r="QJP61" s="1">
        <v>1</v>
      </c>
      <c r="QJQ61" s="1">
        <v>1</v>
      </c>
      <c r="QJR61" s="1">
        <v>1</v>
      </c>
      <c r="QJS61" s="1">
        <v>1</v>
      </c>
      <c r="QJT61" s="1">
        <v>1</v>
      </c>
      <c r="QJU61" s="1">
        <v>1</v>
      </c>
      <c r="QJV61" s="1">
        <v>1</v>
      </c>
      <c r="QJW61" s="1">
        <v>1</v>
      </c>
      <c r="QJX61" s="1">
        <v>1</v>
      </c>
      <c r="QJY61" s="1">
        <v>1</v>
      </c>
      <c r="QJZ61" s="1">
        <v>1</v>
      </c>
      <c r="QKA61" s="1">
        <v>1</v>
      </c>
      <c r="QKB61" s="1">
        <v>1</v>
      </c>
      <c r="QKC61" s="1">
        <v>1</v>
      </c>
      <c r="QKD61" s="1">
        <v>1</v>
      </c>
      <c r="QKE61" s="1">
        <v>1</v>
      </c>
      <c r="QKF61" s="1">
        <v>1</v>
      </c>
      <c r="QKG61" s="1">
        <v>1</v>
      </c>
      <c r="QKH61" s="1">
        <v>1</v>
      </c>
      <c r="QKI61" s="1">
        <v>1</v>
      </c>
      <c r="QKJ61" s="1">
        <v>1</v>
      </c>
      <c r="QKK61" s="1">
        <v>1</v>
      </c>
      <c r="QKL61" s="1">
        <v>1</v>
      </c>
      <c r="QKM61" s="1">
        <v>1</v>
      </c>
      <c r="QKN61" s="1">
        <v>1</v>
      </c>
      <c r="QKO61" s="1">
        <v>1</v>
      </c>
      <c r="QKP61" s="1">
        <v>1</v>
      </c>
      <c r="QKQ61" s="1">
        <v>1</v>
      </c>
      <c r="QKR61" s="1">
        <v>1</v>
      </c>
      <c r="QKS61" s="1">
        <v>1</v>
      </c>
      <c r="QKT61" s="1">
        <v>1</v>
      </c>
      <c r="QKU61" s="1">
        <v>1</v>
      </c>
      <c r="QKV61" s="1">
        <v>1</v>
      </c>
      <c r="QKW61" s="1">
        <v>1</v>
      </c>
      <c r="QKX61" s="1">
        <v>1</v>
      </c>
      <c r="QKY61" s="1">
        <v>1</v>
      </c>
      <c r="QKZ61" s="1">
        <v>1</v>
      </c>
      <c r="QLA61" s="1">
        <v>1</v>
      </c>
      <c r="QLB61" s="1">
        <v>1</v>
      </c>
      <c r="QLC61" s="1">
        <v>1</v>
      </c>
      <c r="QLD61" s="1">
        <v>1</v>
      </c>
      <c r="QLE61" s="1">
        <v>1</v>
      </c>
      <c r="QLF61" s="1">
        <v>1</v>
      </c>
      <c r="QLG61" s="1">
        <v>1</v>
      </c>
      <c r="QLH61" s="1">
        <v>1</v>
      </c>
      <c r="QLI61" s="1">
        <v>1</v>
      </c>
      <c r="QLJ61" s="1">
        <v>1</v>
      </c>
      <c r="QLK61" s="1">
        <v>1</v>
      </c>
      <c r="QLL61" s="1">
        <v>1</v>
      </c>
      <c r="QLM61" s="1">
        <v>1</v>
      </c>
      <c r="QLN61" s="1">
        <v>1</v>
      </c>
      <c r="QLO61" s="1">
        <v>1</v>
      </c>
      <c r="QLP61" s="1">
        <v>1</v>
      </c>
      <c r="QLQ61" s="1">
        <v>1</v>
      </c>
      <c r="QLR61" s="1">
        <v>1</v>
      </c>
      <c r="QLS61" s="1">
        <v>1</v>
      </c>
      <c r="QLT61" s="1">
        <v>1</v>
      </c>
      <c r="QLU61" s="1">
        <v>1</v>
      </c>
      <c r="QLV61" s="1">
        <v>1</v>
      </c>
      <c r="QLW61" s="1">
        <v>1</v>
      </c>
      <c r="QLX61" s="1">
        <v>1</v>
      </c>
      <c r="QLY61" s="1">
        <v>1</v>
      </c>
      <c r="QLZ61" s="1">
        <v>1</v>
      </c>
      <c r="QMA61" s="1">
        <v>1</v>
      </c>
      <c r="QMB61" s="1">
        <v>1</v>
      </c>
      <c r="QMC61" s="1">
        <v>1</v>
      </c>
      <c r="QMD61" s="1">
        <v>1</v>
      </c>
      <c r="QME61" s="1">
        <v>1</v>
      </c>
      <c r="QMF61" s="1">
        <v>1</v>
      </c>
      <c r="QMG61" s="1">
        <v>1</v>
      </c>
      <c r="QMH61" s="1">
        <v>1</v>
      </c>
      <c r="QMI61" s="1">
        <v>1</v>
      </c>
      <c r="QMJ61" s="1">
        <v>1</v>
      </c>
      <c r="QMK61" s="1">
        <v>1</v>
      </c>
      <c r="QML61" s="1">
        <v>1</v>
      </c>
      <c r="QMM61" s="1">
        <v>1</v>
      </c>
      <c r="QMN61" s="1">
        <v>1</v>
      </c>
      <c r="QMO61" s="1">
        <v>1</v>
      </c>
      <c r="QMP61" s="1">
        <v>1</v>
      </c>
      <c r="QMQ61" s="1">
        <v>1</v>
      </c>
      <c r="QMR61" s="1">
        <v>1</v>
      </c>
      <c r="QMS61" s="1">
        <v>1</v>
      </c>
      <c r="QMT61" s="1">
        <v>1</v>
      </c>
      <c r="QMU61" s="1">
        <v>1</v>
      </c>
      <c r="QMV61" s="1">
        <v>1</v>
      </c>
      <c r="QMW61" s="1">
        <v>1</v>
      </c>
      <c r="QMX61" s="1">
        <v>1</v>
      </c>
      <c r="QMY61" s="1">
        <v>1</v>
      </c>
      <c r="QMZ61" s="1">
        <v>1</v>
      </c>
      <c r="QNA61" s="1">
        <v>1</v>
      </c>
      <c r="QNB61" s="1">
        <v>1</v>
      </c>
      <c r="QNC61" s="1">
        <v>1</v>
      </c>
      <c r="QND61" s="1">
        <v>1</v>
      </c>
      <c r="QNE61" s="1">
        <v>1</v>
      </c>
      <c r="QNF61" s="1">
        <v>1</v>
      </c>
      <c r="QNG61" s="1">
        <v>1</v>
      </c>
      <c r="QNH61" s="1">
        <v>1</v>
      </c>
      <c r="QNI61" s="1">
        <v>1</v>
      </c>
      <c r="QNJ61" s="1">
        <v>1</v>
      </c>
      <c r="QNK61" s="1">
        <v>1</v>
      </c>
      <c r="QNL61" s="1">
        <v>1</v>
      </c>
      <c r="QNM61" s="1">
        <v>1</v>
      </c>
      <c r="QNN61" s="1">
        <v>1</v>
      </c>
      <c r="QNO61" s="1">
        <v>1</v>
      </c>
      <c r="QNP61" s="1">
        <v>1</v>
      </c>
      <c r="QNQ61" s="1">
        <v>1</v>
      </c>
      <c r="QNR61" s="1">
        <v>1</v>
      </c>
      <c r="QNS61" s="1">
        <v>1</v>
      </c>
      <c r="QNT61" s="1">
        <v>1</v>
      </c>
      <c r="QNU61" s="1">
        <v>1</v>
      </c>
      <c r="QNV61" s="1">
        <v>1</v>
      </c>
      <c r="QNW61" s="1">
        <v>1</v>
      </c>
      <c r="QNX61" s="1">
        <v>1</v>
      </c>
      <c r="QNY61" s="1">
        <v>1</v>
      </c>
      <c r="QNZ61" s="1">
        <v>1</v>
      </c>
      <c r="QOA61" s="1">
        <v>1</v>
      </c>
      <c r="QOB61" s="1">
        <v>1</v>
      </c>
      <c r="QOC61" s="1">
        <v>1</v>
      </c>
      <c r="QOD61" s="1">
        <v>1</v>
      </c>
      <c r="QOE61" s="1">
        <v>1</v>
      </c>
      <c r="QOF61" s="1">
        <v>1</v>
      </c>
      <c r="QOG61" s="1">
        <v>1</v>
      </c>
      <c r="QOH61" s="1">
        <v>1</v>
      </c>
      <c r="QOI61" s="1">
        <v>1</v>
      </c>
      <c r="QOJ61" s="1">
        <v>1</v>
      </c>
      <c r="QOK61" s="1">
        <v>1</v>
      </c>
      <c r="QOL61" s="1">
        <v>1</v>
      </c>
      <c r="QOM61" s="1">
        <v>1</v>
      </c>
      <c r="QON61" s="1">
        <v>1</v>
      </c>
      <c r="QOO61" s="1">
        <v>1</v>
      </c>
      <c r="QOP61" s="1">
        <v>1</v>
      </c>
      <c r="QOQ61" s="1">
        <v>1</v>
      </c>
      <c r="QOR61" s="1">
        <v>1</v>
      </c>
      <c r="QOS61" s="1">
        <v>1</v>
      </c>
      <c r="QOT61" s="1">
        <v>1</v>
      </c>
      <c r="QOU61" s="1">
        <v>1</v>
      </c>
      <c r="QOV61" s="1">
        <v>1</v>
      </c>
      <c r="QOW61" s="1">
        <v>1</v>
      </c>
      <c r="QOX61" s="1">
        <v>1</v>
      </c>
      <c r="QOY61" s="1">
        <v>1</v>
      </c>
      <c r="QOZ61" s="1">
        <v>1</v>
      </c>
      <c r="QPA61" s="1">
        <v>1</v>
      </c>
      <c r="QPB61" s="1">
        <v>1</v>
      </c>
      <c r="QPC61" s="1">
        <v>1</v>
      </c>
      <c r="QPD61" s="1">
        <v>1</v>
      </c>
      <c r="QPE61" s="1">
        <v>1</v>
      </c>
      <c r="QPF61" s="1">
        <v>1</v>
      </c>
      <c r="QPG61" s="1">
        <v>1</v>
      </c>
      <c r="QPH61" s="1">
        <v>1</v>
      </c>
      <c r="QPI61" s="1">
        <v>1</v>
      </c>
      <c r="QPJ61" s="1">
        <v>1</v>
      </c>
      <c r="QPK61" s="1">
        <v>1</v>
      </c>
      <c r="QPL61" s="1">
        <v>1</v>
      </c>
      <c r="QPM61" s="1">
        <v>1</v>
      </c>
      <c r="QPN61" s="1">
        <v>1</v>
      </c>
      <c r="QPO61" s="1">
        <v>1</v>
      </c>
      <c r="QPP61" s="1">
        <v>1</v>
      </c>
      <c r="QPQ61" s="1">
        <v>1</v>
      </c>
      <c r="QPR61" s="1">
        <v>1</v>
      </c>
      <c r="QPS61" s="1">
        <v>1</v>
      </c>
      <c r="QPT61" s="1">
        <v>1</v>
      </c>
      <c r="QPU61" s="1">
        <v>1</v>
      </c>
      <c r="QPV61" s="1">
        <v>1</v>
      </c>
      <c r="QPW61" s="1">
        <v>1</v>
      </c>
      <c r="QPX61" s="1">
        <v>1</v>
      </c>
      <c r="QPY61" s="1">
        <v>1</v>
      </c>
      <c r="QPZ61" s="1">
        <v>1</v>
      </c>
      <c r="QQA61" s="1">
        <v>1</v>
      </c>
      <c r="QQB61" s="1">
        <v>1</v>
      </c>
      <c r="QQC61" s="1">
        <v>1</v>
      </c>
      <c r="QQD61" s="1">
        <v>1</v>
      </c>
      <c r="QQE61" s="1">
        <v>1</v>
      </c>
      <c r="QQF61" s="1">
        <v>1</v>
      </c>
      <c r="QQG61" s="1">
        <v>1</v>
      </c>
      <c r="QQH61" s="1">
        <v>1</v>
      </c>
      <c r="QQI61" s="1">
        <v>1</v>
      </c>
      <c r="QQJ61" s="1">
        <v>1</v>
      </c>
      <c r="QQK61" s="1">
        <v>1</v>
      </c>
      <c r="QQL61" s="1">
        <v>1</v>
      </c>
      <c r="QQM61" s="1">
        <v>1</v>
      </c>
      <c r="QQN61" s="1">
        <v>1</v>
      </c>
      <c r="QQO61" s="1">
        <v>1</v>
      </c>
      <c r="QQP61" s="1">
        <v>1</v>
      </c>
      <c r="QQQ61" s="1">
        <v>1</v>
      </c>
      <c r="QQR61" s="1">
        <v>1</v>
      </c>
      <c r="QQS61" s="1">
        <v>1</v>
      </c>
      <c r="QQT61" s="1">
        <v>1</v>
      </c>
      <c r="QQU61" s="1">
        <v>1</v>
      </c>
      <c r="QQV61" s="1">
        <v>1</v>
      </c>
      <c r="QQW61" s="1">
        <v>1</v>
      </c>
      <c r="QQX61" s="1">
        <v>1</v>
      </c>
      <c r="QQY61" s="1">
        <v>1</v>
      </c>
      <c r="QQZ61" s="1">
        <v>1</v>
      </c>
      <c r="QRA61" s="1">
        <v>1</v>
      </c>
      <c r="QRB61" s="1">
        <v>1</v>
      </c>
      <c r="QRC61" s="1">
        <v>1</v>
      </c>
      <c r="QRD61" s="1">
        <v>1</v>
      </c>
      <c r="QRE61" s="1">
        <v>1</v>
      </c>
      <c r="QRF61" s="1">
        <v>1</v>
      </c>
      <c r="QRG61" s="1">
        <v>1</v>
      </c>
      <c r="QRH61" s="1">
        <v>1</v>
      </c>
      <c r="QRI61" s="1">
        <v>1</v>
      </c>
      <c r="QRJ61" s="1">
        <v>1</v>
      </c>
      <c r="QRK61" s="1">
        <v>1</v>
      </c>
      <c r="QRL61" s="1">
        <v>1</v>
      </c>
      <c r="QRM61" s="1">
        <v>1</v>
      </c>
      <c r="QRN61" s="1">
        <v>1</v>
      </c>
      <c r="QRO61" s="1">
        <v>1</v>
      </c>
      <c r="QRP61" s="1">
        <v>1</v>
      </c>
      <c r="QRQ61" s="1">
        <v>1</v>
      </c>
      <c r="QRR61" s="1">
        <v>1</v>
      </c>
      <c r="QRS61" s="1">
        <v>1</v>
      </c>
      <c r="QRT61" s="1">
        <v>1</v>
      </c>
      <c r="QRU61" s="1">
        <v>1</v>
      </c>
      <c r="QRV61" s="1">
        <v>1</v>
      </c>
      <c r="QRW61" s="1">
        <v>1</v>
      </c>
      <c r="QRX61" s="1">
        <v>1</v>
      </c>
      <c r="QRY61" s="1">
        <v>1</v>
      </c>
      <c r="QRZ61" s="1">
        <v>1</v>
      </c>
      <c r="QSA61" s="1">
        <v>1</v>
      </c>
      <c r="QSB61" s="1">
        <v>1</v>
      </c>
      <c r="QSC61" s="1">
        <v>1</v>
      </c>
      <c r="QSD61" s="1">
        <v>1</v>
      </c>
      <c r="QSE61" s="1">
        <v>1</v>
      </c>
      <c r="QSF61" s="1">
        <v>1</v>
      </c>
      <c r="QSG61" s="1">
        <v>1</v>
      </c>
      <c r="QSH61" s="1">
        <v>1</v>
      </c>
      <c r="QSI61" s="1">
        <v>1</v>
      </c>
      <c r="QSJ61" s="1">
        <v>1</v>
      </c>
      <c r="QSK61" s="1">
        <v>1</v>
      </c>
      <c r="QSL61" s="1">
        <v>1</v>
      </c>
      <c r="QSM61" s="1">
        <v>1</v>
      </c>
      <c r="QSN61" s="1">
        <v>1</v>
      </c>
      <c r="QSO61" s="1">
        <v>1</v>
      </c>
      <c r="QSP61" s="1">
        <v>1</v>
      </c>
      <c r="QSQ61" s="1">
        <v>1</v>
      </c>
      <c r="QSR61" s="1">
        <v>1</v>
      </c>
      <c r="QSS61" s="1">
        <v>1</v>
      </c>
      <c r="QST61" s="1">
        <v>1</v>
      </c>
      <c r="QSU61" s="1">
        <v>1</v>
      </c>
      <c r="QSV61" s="1">
        <v>1</v>
      </c>
      <c r="QSW61" s="1">
        <v>1</v>
      </c>
      <c r="QSX61" s="1">
        <v>1</v>
      </c>
      <c r="QSY61" s="1">
        <v>1</v>
      </c>
      <c r="QSZ61" s="1">
        <v>1</v>
      </c>
      <c r="QTA61" s="1">
        <v>1</v>
      </c>
      <c r="QTB61" s="1">
        <v>1</v>
      </c>
      <c r="QTC61" s="1">
        <v>1</v>
      </c>
      <c r="QTD61" s="1">
        <v>1</v>
      </c>
      <c r="QTE61" s="1">
        <v>1</v>
      </c>
      <c r="QTF61" s="1">
        <v>1</v>
      </c>
      <c r="QTG61" s="1">
        <v>1</v>
      </c>
      <c r="QTH61" s="1">
        <v>1</v>
      </c>
      <c r="QTI61" s="1">
        <v>1</v>
      </c>
      <c r="QTJ61" s="1">
        <v>1</v>
      </c>
      <c r="QTK61" s="1">
        <v>1</v>
      </c>
      <c r="QTL61" s="1">
        <v>1</v>
      </c>
      <c r="QTM61" s="1">
        <v>1</v>
      </c>
      <c r="QTN61" s="1">
        <v>1</v>
      </c>
      <c r="QTO61" s="1">
        <v>1</v>
      </c>
      <c r="QTP61" s="1">
        <v>1</v>
      </c>
      <c r="QTQ61" s="1">
        <v>1</v>
      </c>
      <c r="QTR61" s="1">
        <v>1</v>
      </c>
      <c r="QTS61" s="1">
        <v>1</v>
      </c>
      <c r="QTT61" s="1">
        <v>1</v>
      </c>
      <c r="QTU61" s="1">
        <v>1</v>
      </c>
      <c r="QTV61" s="1">
        <v>1</v>
      </c>
      <c r="QTW61" s="1">
        <v>1</v>
      </c>
      <c r="QTX61" s="1">
        <v>1</v>
      </c>
      <c r="QTY61" s="1">
        <v>1</v>
      </c>
      <c r="QTZ61" s="1">
        <v>1</v>
      </c>
      <c r="QUA61" s="1">
        <v>1</v>
      </c>
      <c r="QUB61" s="1">
        <v>1</v>
      </c>
      <c r="QUC61" s="1">
        <v>1</v>
      </c>
      <c r="QUD61" s="1">
        <v>1</v>
      </c>
      <c r="QUE61" s="1">
        <v>1</v>
      </c>
      <c r="QUF61" s="1">
        <v>1</v>
      </c>
      <c r="QUG61" s="1">
        <v>1</v>
      </c>
      <c r="QUH61" s="1">
        <v>1</v>
      </c>
      <c r="QUI61" s="1">
        <v>1</v>
      </c>
      <c r="QUJ61" s="1">
        <v>1</v>
      </c>
      <c r="QUK61" s="1">
        <v>1</v>
      </c>
      <c r="QUL61" s="1">
        <v>1</v>
      </c>
      <c r="QUM61" s="1">
        <v>1</v>
      </c>
      <c r="QUN61" s="1">
        <v>1</v>
      </c>
      <c r="QUO61" s="1">
        <v>1</v>
      </c>
      <c r="QUP61" s="1">
        <v>1</v>
      </c>
      <c r="QUQ61" s="1">
        <v>1</v>
      </c>
      <c r="QUR61" s="1">
        <v>1</v>
      </c>
      <c r="QUS61" s="1">
        <v>1</v>
      </c>
      <c r="QUT61" s="1">
        <v>1</v>
      </c>
      <c r="QUU61" s="1">
        <v>1</v>
      </c>
      <c r="QUV61" s="1">
        <v>1</v>
      </c>
      <c r="QUW61" s="1">
        <v>1</v>
      </c>
      <c r="QUX61" s="1">
        <v>1</v>
      </c>
      <c r="QUY61" s="1">
        <v>1</v>
      </c>
      <c r="QUZ61" s="1">
        <v>1</v>
      </c>
      <c r="QVA61" s="1">
        <v>1</v>
      </c>
      <c r="QVB61" s="1">
        <v>1</v>
      </c>
      <c r="QVC61" s="1">
        <v>1</v>
      </c>
      <c r="QVD61" s="1">
        <v>1</v>
      </c>
      <c r="QVE61" s="1">
        <v>1</v>
      </c>
      <c r="QVF61" s="1">
        <v>1</v>
      </c>
      <c r="QVG61" s="1">
        <v>1</v>
      </c>
      <c r="QVH61" s="1">
        <v>1</v>
      </c>
      <c r="QVI61" s="1">
        <v>1</v>
      </c>
      <c r="QVJ61" s="1">
        <v>1</v>
      </c>
      <c r="QVK61" s="1">
        <v>1</v>
      </c>
      <c r="QVL61" s="1">
        <v>1</v>
      </c>
      <c r="QVM61" s="1">
        <v>1</v>
      </c>
      <c r="QVN61" s="1">
        <v>1</v>
      </c>
      <c r="QVO61" s="1">
        <v>1</v>
      </c>
      <c r="QVP61" s="1">
        <v>1</v>
      </c>
      <c r="QVQ61" s="1">
        <v>1</v>
      </c>
      <c r="QVR61" s="1">
        <v>1</v>
      </c>
      <c r="QVS61" s="1">
        <v>1</v>
      </c>
      <c r="QVT61" s="1">
        <v>1</v>
      </c>
      <c r="QVU61" s="1">
        <v>1</v>
      </c>
      <c r="QVV61" s="1">
        <v>1</v>
      </c>
      <c r="QVW61" s="1">
        <v>1</v>
      </c>
      <c r="QVX61" s="1">
        <v>1</v>
      </c>
      <c r="QVY61" s="1">
        <v>1</v>
      </c>
      <c r="QVZ61" s="1">
        <v>1</v>
      </c>
      <c r="QWA61" s="1">
        <v>1</v>
      </c>
      <c r="QWB61" s="1">
        <v>1</v>
      </c>
      <c r="QWC61" s="1">
        <v>1</v>
      </c>
      <c r="QWD61" s="1">
        <v>1</v>
      </c>
      <c r="QWE61" s="1">
        <v>1</v>
      </c>
      <c r="QWF61" s="1">
        <v>1</v>
      </c>
      <c r="QWG61" s="1">
        <v>1</v>
      </c>
      <c r="QWH61" s="1">
        <v>1</v>
      </c>
      <c r="QWI61" s="1">
        <v>1</v>
      </c>
      <c r="QWJ61" s="1">
        <v>1</v>
      </c>
      <c r="QWK61" s="1">
        <v>1</v>
      </c>
      <c r="QWL61" s="1">
        <v>1</v>
      </c>
      <c r="QWM61" s="1">
        <v>1</v>
      </c>
      <c r="QWN61" s="1">
        <v>1</v>
      </c>
      <c r="QWO61" s="1">
        <v>1</v>
      </c>
      <c r="QWP61" s="1">
        <v>1</v>
      </c>
      <c r="QWQ61" s="1">
        <v>1</v>
      </c>
      <c r="QWR61" s="1">
        <v>1</v>
      </c>
      <c r="QWS61" s="1">
        <v>1</v>
      </c>
      <c r="QWT61" s="1">
        <v>1</v>
      </c>
      <c r="QWU61" s="1">
        <v>1</v>
      </c>
      <c r="QWV61" s="1">
        <v>1</v>
      </c>
      <c r="QWW61" s="1">
        <v>1</v>
      </c>
      <c r="QWX61" s="1">
        <v>1</v>
      </c>
      <c r="QWY61" s="1">
        <v>1</v>
      </c>
      <c r="QWZ61" s="1">
        <v>1</v>
      </c>
      <c r="QXA61" s="1">
        <v>1</v>
      </c>
      <c r="QXB61" s="1">
        <v>1</v>
      </c>
      <c r="QXC61" s="1">
        <v>1</v>
      </c>
      <c r="QXD61" s="1">
        <v>1</v>
      </c>
      <c r="QXE61" s="1">
        <v>1</v>
      </c>
      <c r="QXF61" s="1">
        <v>1</v>
      </c>
      <c r="QXG61" s="1">
        <v>1</v>
      </c>
      <c r="QXH61" s="1">
        <v>1</v>
      </c>
      <c r="QXI61" s="1">
        <v>1</v>
      </c>
      <c r="QXJ61" s="1">
        <v>1</v>
      </c>
      <c r="QXK61" s="1">
        <v>1</v>
      </c>
      <c r="QXL61" s="1">
        <v>1</v>
      </c>
      <c r="QXM61" s="1">
        <v>1</v>
      </c>
      <c r="QXN61" s="1">
        <v>1</v>
      </c>
      <c r="QXO61" s="1">
        <v>1</v>
      </c>
      <c r="QXP61" s="1">
        <v>1</v>
      </c>
      <c r="QXQ61" s="1">
        <v>1</v>
      </c>
      <c r="QXR61" s="1">
        <v>1</v>
      </c>
      <c r="QXS61" s="1">
        <v>1</v>
      </c>
      <c r="QXT61" s="1">
        <v>1</v>
      </c>
      <c r="QXU61" s="1">
        <v>1</v>
      </c>
      <c r="QXV61" s="1">
        <v>1</v>
      </c>
      <c r="QXW61" s="1">
        <v>1</v>
      </c>
      <c r="QXX61" s="1">
        <v>1</v>
      </c>
      <c r="QXY61" s="1">
        <v>1</v>
      </c>
      <c r="QXZ61" s="1">
        <v>1</v>
      </c>
      <c r="QYA61" s="1">
        <v>1</v>
      </c>
      <c r="QYB61" s="1">
        <v>1</v>
      </c>
      <c r="QYC61" s="1">
        <v>1</v>
      </c>
      <c r="QYD61" s="1">
        <v>1</v>
      </c>
      <c r="QYE61" s="1">
        <v>1</v>
      </c>
      <c r="QYF61" s="1">
        <v>1</v>
      </c>
      <c r="QYG61" s="1">
        <v>1</v>
      </c>
      <c r="QYH61" s="1">
        <v>1</v>
      </c>
      <c r="QYI61" s="1">
        <v>1</v>
      </c>
      <c r="QYJ61" s="1">
        <v>1</v>
      </c>
      <c r="QYK61" s="1">
        <v>1</v>
      </c>
      <c r="QYL61" s="1">
        <v>1</v>
      </c>
      <c r="QYM61" s="1">
        <v>1</v>
      </c>
      <c r="QYN61" s="1">
        <v>1</v>
      </c>
      <c r="QYO61" s="1">
        <v>1</v>
      </c>
      <c r="QYP61" s="1">
        <v>1</v>
      </c>
      <c r="QYQ61" s="1">
        <v>1</v>
      </c>
      <c r="QYR61" s="1">
        <v>1</v>
      </c>
      <c r="QYS61" s="1">
        <v>1</v>
      </c>
      <c r="QYT61" s="1">
        <v>1</v>
      </c>
      <c r="QYU61" s="1">
        <v>1</v>
      </c>
      <c r="QYV61" s="1">
        <v>1</v>
      </c>
      <c r="QYW61" s="1">
        <v>1</v>
      </c>
      <c r="QYX61" s="1">
        <v>1</v>
      </c>
      <c r="QYY61" s="1">
        <v>1</v>
      </c>
      <c r="QYZ61" s="1">
        <v>1</v>
      </c>
      <c r="QZA61" s="1">
        <v>1</v>
      </c>
      <c r="QZB61" s="1">
        <v>1</v>
      </c>
      <c r="QZC61" s="1">
        <v>1</v>
      </c>
      <c r="QZD61" s="1">
        <v>1</v>
      </c>
      <c r="QZE61" s="1">
        <v>1</v>
      </c>
      <c r="QZF61" s="1">
        <v>1</v>
      </c>
      <c r="QZG61" s="1">
        <v>1</v>
      </c>
      <c r="QZH61" s="1">
        <v>1</v>
      </c>
      <c r="QZI61" s="1">
        <v>1</v>
      </c>
      <c r="QZJ61" s="1">
        <v>1</v>
      </c>
      <c r="QZK61" s="1">
        <v>1</v>
      </c>
      <c r="QZL61" s="1">
        <v>1</v>
      </c>
      <c r="QZM61" s="1">
        <v>1</v>
      </c>
      <c r="QZN61" s="1">
        <v>1</v>
      </c>
      <c r="QZO61" s="1">
        <v>1</v>
      </c>
      <c r="QZP61" s="1">
        <v>1</v>
      </c>
      <c r="QZQ61" s="1">
        <v>1</v>
      </c>
      <c r="QZR61" s="1">
        <v>1</v>
      </c>
      <c r="QZS61" s="1">
        <v>1</v>
      </c>
      <c r="QZT61" s="1">
        <v>1</v>
      </c>
      <c r="QZU61" s="1">
        <v>1</v>
      </c>
      <c r="QZV61" s="1">
        <v>1</v>
      </c>
      <c r="QZW61" s="1">
        <v>1</v>
      </c>
      <c r="QZX61" s="1">
        <v>1</v>
      </c>
      <c r="QZY61" s="1">
        <v>1</v>
      </c>
      <c r="QZZ61" s="1">
        <v>1</v>
      </c>
      <c r="RAA61" s="1">
        <v>1</v>
      </c>
      <c r="RAB61" s="1">
        <v>1</v>
      </c>
      <c r="RAC61" s="1">
        <v>1</v>
      </c>
      <c r="RAD61" s="1">
        <v>1</v>
      </c>
      <c r="RAE61" s="1">
        <v>1</v>
      </c>
      <c r="RAF61" s="1">
        <v>1</v>
      </c>
      <c r="RAG61" s="1">
        <v>1</v>
      </c>
      <c r="RAH61" s="1">
        <v>1</v>
      </c>
      <c r="RAI61" s="1">
        <v>1</v>
      </c>
      <c r="RAJ61" s="1">
        <v>1</v>
      </c>
      <c r="RAK61" s="1">
        <v>1</v>
      </c>
      <c r="RAL61" s="1">
        <v>1</v>
      </c>
      <c r="RAM61" s="1">
        <v>1</v>
      </c>
      <c r="RAN61" s="1">
        <v>1</v>
      </c>
      <c r="RAO61" s="1">
        <v>1</v>
      </c>
      <c r="RAP61" s="1">
        <v>1</v>
      </c>
      <c r="RAQ61" s="1">
        <v>1</v>
      </c>
      <c r="RAR61" s="1">
        <v>1</v>
      </c>
      <c r="RAS61" s="1">
        <v>1</v>
      </c>
      <c r="RAT61" s="1">
        <v>1</v>
      </c>
      <c r="RAU61" s="1">
        <v>1</v>
      </c>
      <c r="RAV61" s="1">
        <v>1</v>
      </c>
      <c r="RAW61" s="1">
        <v>1</v>
      </c>
      <c r="RAX61" s="1">
        <v>1</v>
      </c>
      <c r="RAY61" s="1">
        <v>1</v>
      </c>
      <c r="RAZ61" s="1">
        <v>1</v>
      </c>
      <c r="RBA61" s="1">
        <v>1</v>
      </c>
      <c r="RBB61" s="1">
        <v>1</v>
      </c>
      <c r="RBC61" s="1">
        <v>1</v>
      </c>
      <c r="RBD61" s="1">
        <v>1</v>
      </c>
      <c r="RBE61" s="1">
        <v>1</v>
      </c>
      <c r="RBF61" s="1">
        <v>1</v>
      </c>
      <c r="RBG61" s="1">
        <v>1</v>
      </c>
      <c r="RBH61" s="1">
        <v>1</v>
      </c>
      <c r="RBI61" s="1">
        <v>1</v>
      </c>
      <c r="RBJ61" s="1">
        <v>1</v>
      </c>
      <c r="RBK61" s="1">
        <v>1</v>
      </c>
      <c r="RBL61" s="1">
        <v>1</v>
      </c>
      <c r="RBM61" s="1">
        <v>1</v>
      </c>
      <c r="RBN61" s="1">
        <v>1</v>
      </c>
      <c r="RBO61" s="1">
        <v>1</v>
      </c>
      <c r="RBP61" s="1">
        <v>1</v>
      </c>
      <c r="RBQ61" s="1">
        <v>1</v>
      </c>
      <c r="RBR61" s="1">
        <v>1</v>
      </c>
      <c r="RBS61" s="1">
        <v>1</v>
      </c>
      <c r="RBT61" s="1">
        <v>1</v>
      </c>
      <c r="RBU61" s="1">
        <v>1</v>
      </c>
      <c r="RBV61" s="1">
        <v>1</v>
      </c>
      <c r="RBW61" s="1">
        <v>1</v>
      </c>
      <c r="RBX61" s="1">
        <v>1</v>
      </c>
      <c r="RBY61" s="1">
        <v>1</v>
      </c>
      <c r="RBZ61" s="1">
        <v>1</v>
      </c>
      <c r="RCA61" s="1">
        <v>1</v>
      </c>
      <c r="RCB61" s="1">
        <v>1</v>
      </c>
      <c r="RCC61" s="1">
        <v>1</v>
      </c>
      <c r="RCD61" s="1">
        <v>1</v>
      </c>
      <c r="RCE61" s="1">
        <v>1</v>
      </c>
      <c r="RCF61" s="1">
        <v>1</v>
      </c>
      <c r="RCG61" s="1">
        <v>1</v>
      </c>
      <c r="RCH61" s="1">
        <v>1</v>
      </c>
      <c r="RCI61" s="1">
        <v>1</v>
      </c>
      <c r="RCJ61" s="1">
        <v>1</v>
      </c>
      <c r="RCK61" s="1">
        <v>1</v>
      </c>
      <c r="RCL61" s="1">
        <v>1</v>
      </c>
      <c r="RCM61" s="1">
        <v>1</v>
      </c>
      <c r="RCN61" s="1">
        <v>1</v>
      </c>
      <c r="RCO61" s="1">
        <v>1</v>
      </c>
      <c r="RCP61" s="1">
        <v>1</v>
      </c>
      <c r="RCQ61" s="1">
        <v>1</v>
      </c>
      <c r="RCR61" s="1">
        <v>1</v>
      </c>
      <c r="RCS61" s="1">
        <v>1</v>
      </c>
      <c r="RCT61" s="1">
        <v>1</v>
      </c>
      <c r="RCU61" s="1">
        <v>1</v>
      </c>
      <c r="RCV61" s="1">
        <v>1</v>
      </c>
      <c r="RCW61" s="1">
        <v>1</v>
      </c>
      <c r="RCX61" s="1">
        <v>1</v>
      </c>
      <c r="RCY61" s="1">
        <v>1</v>
      </c>
      <c r="RCZ61" s="1">
        <v>1</v>
      </c>
      <c r="RDA61" s="1">
        <v>1</v>
      </c>
      <c r="RDB61" s="1">
        <v>1</v>
      </c>
      <c r="RDC61" s="1">
        <v>1</v>
      </c>
      <c r="RDD61" s="1">
        <v>1</v>
      </c>
      <c r="RDE61" s="1">
        <v>1</v>
      </c>
      <c r="RDF61" s="1">
        <v>1</v>
      </c>
      <c r="RDG61" s="1">
        <v>1</v>
      </c>
      <c r="RDH61" s="1">
        <v>1</v>
      </c>
      <c r="RDI61" s="1">
        <v>1</v>
      </c>
      <c r="RDJ61" s="1">
        <v>1</v>
      </c>
      <c r="RDK61" s="1">
        <v>1</v>
      </c>
      <c r="RDL61" s="1">
        <v>1</v>
      </c>
      <c r="RDM61" s="1">
        <v>1</v>
      </c>
      <c r="RDN61" s="1">
        <v>1</v>
      </c>
      <c r="RDO61" s="1">
        <v>1</v>
      </c>
      <c r="RDP61" s="1">
        <v>1</v>
      </c>
      <c r="RDQ61" s="1">
        <v>1</v>
      </c>
      <c r="RDR61" s="1">
        <v>1</v>
      </c>
      <c r="RDS61" s="1">
        <v>1</v>
      </c>
      <c r="RDT61" s="1">
        <v>1</v>
      </c>
      <c r="RDU61" s="1">
        <v>1</v>
      </c>
      <c r="RDV61" s="1">
        <v>1</v>
      </c>
      <c r="RDW61" s="1">
        <v>1</v>
      </c>
      <c r="RDX61" s="1">
        <v>1</v>
      </c>
      <c r="RDY61" s="1">
        <v>1</v>
      </c>
      <c r="RDZ61" s="1">
        <v>1</v>
      </c>
      <c r="REA61" s="1">
        <v>1</v>
      </c>
      <c r="REB61" s="1">
        <v>1</v>
      </c>
      <c r="REC61" s="1">
        <v>1</v>
      </c>
      <c r="RED61" s="1">
        <v>1</v>
      </c>
      <c r="REE61" s="1">
        <v>1</v>
      </c>
      <c r="REF61" s="1">
        <v>1</v>
      </c>
      <c r="REG61" s="1">
        <v>1</v>
      </c>
      <c r="REH61" s="1">
        <v>1</v>
      </c>
      <c r="REI61" s="1">
        <v>1</v>
      </c>
      <c r="REJ61" s="1">
        <v>1</v>
      </c>
      <c r="REK61" s="1">
        <v>1</v>
      </c>
      <c r="REL61" s="1">
        <v>1</v>
      </c>
      <c r="REM61" s="1">
        <v>1</v>
      </c>
      <c r="REN61" s="1">
        <v>1</v>
      </c>
      <c r="REO61" s="1">
        <v>1</v>
      </c>
      <c r="REP61" s="1">
        <v>1</v>
      </c>
      <c r="REQ61" s="1">
        <v>1</v>
      </c>
      <c r="RER61" s="1">
        <v>1</v>
      </c>
      <c r="RES61" s="1">
        <v>1</v>
      </c>
      <c r="RET61" s="1">
        <v>1</v>
      </c>
      <c r="REU61" s="1">
        <v>1</v>
      </c>
      <c r="REV61" s="1">
        <v>1</v>
      </c>
      <c r="REW61" s="1">
        <v>1</v>
      </c>
      <c r="REX61" s="1">
        <v>1</v>
      </c>
      <c r="REY61" s="1">
        <v>1</v>
      </c>
      <c r="REZ61" s="1">
        <v>1</v>
      </c>
      <c r="RFA61" s="1">
        <v>1</v>
      </c>
      <c r="RFB61" s="1">
        <v>1</v>
      </c>
      <c r="RFC61" s="1">
        <v>1</v>
      </c>
      <c r="RFD61" s="1">
        <v>1</v>
      </c>
      <c r="RFE61" s="1">
        <v>1</v>
      </c>
      <c r="RFF61" s="1">
        <v>1</v>
      </c>
      <c r="RFG61" s="1">
        <v>1</v>
      </c>
      <c r="RFH61" s="1">
        <v>1</v>
      </c>
      <c r="RFI61" s="1">
        <v>1</v>
      </c>
      <c r="RFJ61" s="1">
        <v>1</v>
      </c>
      <c r="RFK61" s="1">
        <v>1</v>
      </c>
      <c r="RFL61" s="1">
        <v>1</v>
      </c>
      <c r="RFM61" s="1">
        <v>1</v>
      </c>
      <c r="RFN61" s="1">
        <v>1</v>
      </c>
      <c r="RFO61" s="1">
        <v>1</v>
      </c>
      <c r="RFP61" s="1">
        <v>1</v>
      </c>
      <c r="RFQ61" s="1">
        <v>1</v>
      </c>
      <c r="RFR61" s="1">
        <v>1</v>
      </c>
      <c r="RFS61" s="1">
        <v>1</v>
      </c>
      <c r="RFT61" s="1">
        <v>1</v>
      </c>
      <c r="RFU61" s="1">
        <v>1</v>
      </c>
      <c r="RFV61" s="1">
        <v>1</v>
      </c>
      <c r="RFW61" s="1">
        <v>1</v>
      </c>
      <c r="RFX61" s="1">
        <v>1</v>
      </c>
      <c r="RFY61" s="1">
        <v>1</v>
      </c>
      <c r="RFZ61" s="1">
        <v>1</v>
      </c>
      <c r="RGA61" s="1">
        <v>1</v>
      </c>
      <c r="RGB61" s="1">
        <v>1</v>
      </c>
      <c r="RGC61" s="1">
        <v>1</v>
      </c>
      <c r="RGD61" s="1">
        <v>1</v>
      </c>
      <c r="RGE61" s="1">
        <v>1</v>
      </c>
      <c r="RGF61" s="1">
        <v>1</v>
      </c>
      <c r="RGG61" s="1">
        <v>1</v>
      </c>
      <c r="RGH61" s="1">
        <v>1</v>
      </c>
      <c r="RGI61" s="1">
        <v>1</v>
      </c>
      <c r="RGJ61" s="1">
        <v>1</v>
      </c>
      <c r="RGK61" s="1">
        <v>1</v>
      </c>
      <c r="RGL61" s="1">
        <v>1</v>
      </c>
      <c r="RGM61" s="1">
        <v>1</v>
      </c>
      <c r="RGN61" s="1">
        <v>1</v>
      </c>
      <c r="RGO61" s="1">
        <v>1</v>
      </c>
      <c r="RGP61" s="1">
        <v>1</v>
      </c>
      <c r="RGQ61" s="1">
        <v>1</v>
      </c>
      <c r="RGR61" s="1">
        <v>1</v>
      </c>
      <c r="RGS61" s="1">
        <v>1</v>
      </c>
      <c r="RGT61" s="1">
        <v>1</v>
      </c>
      <c r="RGU61" s="1">
        <v>1</v>
      </c>
      <c r="RGV61" s="1">
        <v>1</v>
      </c>
      <c r="RGW61" s="1">
        <v>1</v>
      </c>
      <c r="RGX61" s="1">
        <v>1</v>
      </c>
      <c r="RGY61" s="1">
        <v>1</v>
      </c>
      <c r="RGZ61" s="1">
        <v>1</v>
      </c>
      <c r="RHA61" s="1">
        <v>1</v>
      </c>
      <c r="RHB61" s="1">
        <v>1</v>
      </c>
      <c r="RHC61" s="1">
        <v>1</v>
      </c>
      <c r="RHD61" s="1">
        <v>1</v>
      </c>
      <c r="RHE61" s="1">
        <v>1</v>
      </c>
      <c r="RHF61" s="1">
        <v>1</v>
      </c>
      <c r="RHG61" s="1">
        <v>1</v>
      </c>
      <c r="RHH61" s="1">
        <v>1</v>
      </c>
      <c r="RHI61" s="1">
        <v>1</v>
      </c>
      <c r="RHJ61" s="1">
        <v>1</v>
      </c>
      <c r="RHK61" s="1">
        <v>1</v>
      </c>
      <c r="RHL61" s="1">
        <v>1</v>
      </c>
      <c r="RHM61" s="1">
        <v>1</v>
      </c>
      <c r="RHN61" s="1">
        <v>1</v>
      </c>
      <c r="RHO61" s="1">
        <v>1</v>
      </c>
      <c r="RHP61" s="1">
        <v>1</v>
      </c>
      <c r="RHQ61" s="1">
        <v>1</v>
      </c>
      <c r="RHR61" s="1">
        <v>1</v>
      </c>
      <c r="RHS61" s="1">
        <v>1</v>
      </c>
      <c r="RHT61" s="1">
        <v>1</v>
      </c>
      <c r="RHU61" s="1">
        <v>1</v>
      </c>
      <c r="RHV61" s="1">
        <v>1</v>
      </c>
      <c r="RHW61" s="1">
        <v>1</v>
      </c>
      <c r="RHX61" s="1">
        <v>1</v>
      </c>
      <c r="RHY61" s="1">
        <v>1</v>
      </c>
      <c r="RHZ61" s="1">
        <v>1</v>
      </c>
      <c r="RIA61" s="1">
        <v>1</v>
      </c>
      <c r="RIB61" s="1">
        <v>1</v>
      </c>
      <c r="RIC61" s="1">
        <v>1</v>
      </c>
      <c r="RID61" s="1">
        <v>1</v>
      </c>
      <c r="RIE61" s="1">
        <v>1</v>
      </c>
      <c r="RIF61" s="1">
        <v>1</v>
      </c>
      <c r="RIG61" s="1">
        <v>1</v>
      </c>
      <c r="RIH61" s="1">
        <v>1</v>
      </c>
      <c r="RII61" s="1">
        <v>1</v>
      </c>
      <c r="RIJ61" s="1">
        <v>1</v>
      </c>
      <c r="RIK61" s="1">
        <v>1</v>
      </c>
      <c r="RIL61" s="1">
        <v>1</v>
      </c>
      <c r="RIM61" s="1">
        <v>1</v>
      </c>
      <c r="RIN61" s="1">
        <v>1</v>
      </c>
      <c r="RIO61" s="1">
        <v>1</v>
      </c>
      <c r="RIP61" s="1">
        <v>1</v>
      </c>
      <c r="RIQ61" s="1">
        <v>1</v>
      </c>
      <c r="RIR61" s="1">
        <v>1</v>
      </c>
      <c r="RIS61" s="1">
        <v>1</v>
      </c>
      <c r="RIT61" s="1">
        <v>1</v>
      </c>
      <c r="RIU61" s="1">
        <v>1</v>
      </c>
      <c r="RIV61" s="1">
        <v>1</v>
      </c>
      <c r="RIW61" s="1">
        <v>1</v>
      </c>
      <c r="RIX61" s="1">
        <v>1</v>
      </c>
      <c r="RIY61" s="1">
        <v>1</v>
      </c>
      <c r="RIZ61" s="1">
        <v>1</v>
      </c>
      <c r="RJA61" s="1">
        <v>1</v>
      </c>
      <c r="RJB61" s="1">
        <v>1</v>
      </c>
      <c r="RJC61" s="1">
        <v>1</v>
      </c>
      <c r="RJD61" s="1">
        <v>1</v>
      </c>
      <c r="RJE61" s="1">
        <v>1</v>
      </c>
      <c r="RJF61" s="1">
        <v>1</v>
      </c>
      <c r="RJG61" s="1">
        <v>1</v>
      </c>
      <c r="RJH61" s="1">
        <v>1</v>
      </c>
      <c r="RJI61" s="1">
        <v>1</v>
      </c>
      <c r="RJJ61" s="1">
        <v>1</v>
      </c>
      <c r="RJK61" s="1">
        <v>1</v>
      </c>
      <c r="RJL61" s="1">
        <v>1</v>
      </c>
      <c r="RJM61" s="1">
        <v>1</v>
      </c>
      <c r="RJN61" s="1">
        <v>1</v>
      </c>
      <c r="RJO61" s="1">
        <v>1</v>
      </c>
      <c r="RJP61" s="1">
        <v>1</v>
      </c>
      <c r="RJQ61" s="1">
        <v>1</v>
      </c>
      <c r="RJR61" s="1">
        <v>1</v>
      </c>
      <c r="RJS61" s="1">
        <v>1</v>
      </c>
      <c r="RJT61" s="1">
        <v>1</v>
      </c>
      <c r="RJU61" s="1">
        <v>1</v>
      </c>
      <c r="RJV61" s="1">
        <v>1</v>
      </c>
      <c r="RJW61" s="1">
        <v>1</v>
      </c>
      <c r="RJX61" s="1">
        <v>1</v>
      </c>
      <c r="RJY61" s="1">
        <v>1</v>
      </c>
      <c r="RJZ61" s="1">
        <v>1</v>
      </c>
      <c r="RKA61" s="1">
        <v>1</v>
      </c>
      <c r="RKB61" s="1">
        <v>1</v>
      </c>
      <c r="RKC61" s="1">
        <v>1</v>
      </c>
      <c r="RKD61" s="1">
        <v>1</v>
      </c>
      <c r="RKE61" s="1">
        <v>1</v>
      </c>
      <c r="RKF61" s="1">
        <v>1</v>
      </c>
      <c r="RKG61" s="1">
        <v>1</v>
      </c>
      <c r="RKH61" s="1">
        <v>1</v>
      </c>
      <c r="RKI61" s="1">
        <v>1</v>
      </c>
      <c r="RKJ61" s="1">
        <v>1</v>
      </c>
      <c r="RKK61" s="1">
        <v>1</v>
      </c>
      <c r="RKL61" s="1">
        <v>1</v>
      </c>
      <c r="RKM61" s="1">
        <v>1</v>
      </c>
      <c r="RKN61" s="1">
        <v>1</v>
      </c>
      <c r="RKO61" s="1">
        <v>1</v>
      </c>
      <c r="RKP61" s="1">
        <v>1</v>
      </c>
      <c r="RKQ61" s="1">
        <v>1</v>
      </c>
      <c r="RKR61" s="1">
        <v>1</v>
      </c>
      <c r="RKS61" s="1">
        <v>1</v>
      </c>
      <c r="RKT61" s="1">
        <v>1</v>
      </c>
      <c r="RKU61" s="1">
        <v>1</v>
      </c>
      <c r="RKV61" s="1">
        <v>1</v>
      </c>
      <c r="RKW61" s="1">
        <v>1</v>
      </c>
      <c r="RKX61" s="1">
        <v>1</v>
      </c>
      <c r="RKY61" s="1">
        <v>1</v>
      </c>
      <c r="RKZ61" s="1">
        <v>1</v>
      </c>
      <c r="RLA61" s="1">
        <v>1</v>
      </c>
      <c r="RLB61" s="1">
        <v>1</v>
      </c>
      <c r="RLC61" s="1">
        <v>1</v>
      </c>
      <c r="RLD61" s="1">
        <v>1</v>
      </c>
      <c r="RLE61" s="1">
        <v>1</v>
      </c>
      <c r="RLF61" s="1">
        <v>1</v>
      </c>
      <c r="RLG61" s="1">
        <v>1</v>
      </c>
      <c r="RLH61" s="1">
        <v>1</v>
      </c>
      <c r="RLI61" s="1">
        <v>1</v>
      </c>
      <c r="RLJ61" s="1">
        <v>1</v>
      </c>
      <c r="RLK61" s="1">
        <v>1</v>
      </c>
      <c r="RLL61" s="1">
        <v>1</v>
      </c>
      <c r="RLM61" s="1">
        <v>1</v>
      </c>
      <c r="RLN61" s="1">
        <v>1</v>
      </c>
      <c r="RLO61" s="1">
        <v>1</v>
      </c>
      <c r="RLP61" s="1">
        <v>1</v>
      </c>
      <c r="RLQ61" s="1">
        <v>1</v>
      </c>
      <c r="RLR61" s="1">
        <v>1</v>
      </c>
      <c r="RLS61" s="1">
        <v>1</v>
      </c>
      <c r="RLT61" s="1">
        <v>1</v>
      </c>
      <c r="RLU61" s="1">
        <v>1</v>
      </c>
      <c r="RLV61" s="1">
        <v>1</v>
      </c>
      <c r="RLW61" s="1">
        <v>1</v>
      </c>
      <c r="RLX61" s="1">
        <v>1</v>
      </c>
      <c r="RLY61" s="1">
        <v>1</v>
      </c>
      <c r="RLZ61" s="1">
        <v>1</v>
      </c>
      <c r="RMA61" s="1">
        <v>1</v>
      </c>
      <c r="RMB61" s="1">
        <v>1</v>
      </c>
      <c r="RMC61" s="1">
        <v>1</v>
      </c>
      <c r="RMD61" s="1">
        <v>1</v>
      </c>
      <c r="RME61" s="1">
        <v>1</v>
      </c>
      <c r="RMF61" s="1">
        <v>1</v>
      </c>
      <c r="RMG61" s="1">
        <v>1</v>
      </c>
      <c r="RMH61" s="1">
        <v>1</v>
      </c>
      <c r="RMI61" s="1">
        <v>1</v>
      </c>
      <c r="RMJ61" s="1">
        <v>1</v>
      </c>
      <c r="RMK61" s="1">
        <v>1</v>
      </c>
      <c r="RML61" s="1">
        <v>1</v>
      </c>
      <c r="RMM61" s="1">
        <v>1</v>
      </c>
      <c r="RMN61" s="1">
        <v>1</v>
      </c>
      <c r="RMO61" s="1">
        <v>1</v>
      </c>
      <c r="RMP61" s="1">
        <v>1</v>
      </c>
      <c r="RMQ61" s="1">
        <v>1</v>
      </c>
      <c r="RMR61" s="1">
        <v>1</v>
      </c>
      <c r="RMS61" s="1">
        <v>1</v>
      </c>
      <c r="RMT61" s="1">
        <v>1</v>
      </c>
      <c r="RMU61" s="1">
        <v>1</v>
      </c>
      <c r="RMV61" s="1">
        <v>1</v>
      </c>
      <c r="RMW61" s="1">
        <v>1</v>
      </c>
      <c r="RMX61" s="1">
        <v>1</v>
      </c>
      <c r="RMY61" s="1">
        <v>1</v>
      </c>
      <c r="RMZ61" s="1">
        <v>1</v>
      </c>
      <c r="RNA61" s="1">
        <v>1</v>
      </c>
      <c r="RNB61" s="1">
        <v>1</v>
      </c>
      <c r="RNC61" s="1">
        <v>1</v>
      </c>
      <c r="RND61" s="1">
        <v>1</v>
      </c>
      <c r="RNE61" s="1">
        <v>1</v>
      </c>
      <c r="RNF61" s="1">
        <v>1</v>
      </c>
      <c r="RNG61" s="1">
        <v>1</v>
      </c>
      <c r="RNH61" s="1">
        <v>1</v>
      </c>
      <c r="RNI61" s="1">
        <v>1</v>
      </c>
      <c r="RNJ61" s="1">
        <v>1</v>
      </c>
      <c r="RNK61" s="1">
        <v>1</v>
      </c>
      <c r="RNL61" s="1">
        <v>1</v>
      </c>
      <c r="RNM61" s="1">
        <v>1</v>
      </c>
      <c r="RNN61" s="1">
        <v>1</v>
      </c>
      <c r="RNO61" s="1">
        <v>1</v>
      </c>
      <c r="RNP61" s="1">
        <v>1</v>
      </c>
      <c r="RNQ61" s="1">
        <v>1</v>
      </c>
      <c r="RNR61" s="1">
        <v>1</v>
      </c>
      <c r="RNS61" s="1">
        <v>1</v>
      </c>
      <c r="RNT61" s="1">
        <v>1</v>
      </c>
      <c r="RNU61" s="1">
        <v>1</v>
      </c>
      <c r="RNV61" s="1">
        <v>1</v>
      </c>
      <c r="RNW61" s="1">
        <v>1</v>
      </c>
      <c r="RNX61" s="1">
        <v>1</v>
      </c>
      <c r="RNY61" s="1">
        <v>1</v>
      </c>
      <c r="RNZ61" s="1">
        <v>1</v>
      </c>
      <c r="ROA61" s="1">
        <v>1</v>
      </c>
      <c r="ROB61" s="1">
        <v>1</v>
      </c>
      <c r="ROC61" s="1">
        <v>1</v>
      </c>
      <c r="ROD61" s="1">
        <v>1</v>
      </c>
      <c r="ROE61" s="1">
        <v>1</v>
      </c>
      <c r="ROF61" s="1">
        <v>1</v>
      </c>
      <c r="ROG61" s="1">
        <v>1</v>
      </c>
      <c r="ROH61" s="1">
        <v>1</v>
      </c>
      <c r="ROI61" s="1">
        <v>1</v>
      </c>
      <c r="ROJ61" s="1">
        <v>1</v>
      </c>
      <c r="ROK61" s="1">
        <v>1</v>
      </c>
      <c r="ROL61" s="1">
        <v>1</v>
      </c>
      <c r="ROM61" s="1">
        <v>1</v>
      </c>
      <c r="RON61" s="1">
        <v>1</v>
      </c>
      <c r="ROO61" s="1">
        <v>1</v>
      </c>
      <c r="ROP61" s="1">
        <v>1</v>
      </c>
      <c r="ROQ61" s="1">
        <v>1</v>
      </c>
      <c r="ROR61" s="1">
        <v>1</v>
      </c>
      <c r="ROS61" s="1">
        <v>1</v>
      </c>
      <c r="ROT61" s="1">
        <v>1</v>
      </c>
      <c r="ROU61" s="1">
        <v>1</v>
      </c>
      <c r="ROV61" s="1">
        <v>1</v>
      </c>
      <c r="ROW61" s="1">
        <v>1</v>
      </c>
      <c r="ROX61" s="1">
        <v>1</v>
      </c>
      <c r="ROY61" s="1">
        <v>1</v>
      </c>
      <c r="ROZ61" s="1">
        <v>1</v>
      </c>
      <c r="RPA61" s="1">
        <v>1</v>
      </c>
      <c r="RPB61" s="1">
        <v>1</v>
      </c>
      <c r="RPC61" s="1">
        <v>1</v>
      </c>
      <c r="RPD61" s="1">
        <v>1</v>
      </c>
      <c r="RPE61" s="1">
        <v>1</v>
      </c>
      <c r="RPF61" s="1">
        <v>1</v>
      </c>
      <c r="RPG61" s="1">
        <v>1</v>
      </c>
      <c r="RPH61" s="1">
        <v>1</v>
      </c>
      <c r="RPI61" s="1">
        <v>1</v>
      </c>
      <c r="RPJ61" s="1">
        <v>1</v>
      </c>
      <c r="RPK61" s="1">
        <v>1</v>
      </c>
      <c r="RPL61" s="1">
        <v>1</v>
      </c>
      <c r="RPM61" s="1">
        <v>1</v>
      </c>
      <c r="RPN61" s="1">
        <v>1</v>
      </c>
      <c r="RPO61" s="1">
        <v>1</v>
      </c>
      <c r="RPP61" s="1">
        <v>1</v>
      </c>
      <c r="RPQ61" s="1">
        <v>1</v>
      </c>
      <c r="RPR61" s="1">
        <v>1</v>
      </c>
      <c r="RPS61" s="1">
        <v>1</v>
      </c>
      <c r="RPT61" s="1">
        <v>1</v>
      </c>
      <c r="RPU61" s="1">
        <v>1</v>
      </c>
      <c r="RPV61" s="1">
        <v>1</v>
      </c>
      <c r="RPW61" s="1">
        <v>1</v>
      </c>
      <c r="RPX61" s="1">
        <v>1</v>
      </c>
      <c r="RPY61" s="1">
        <v>1</v>
      </c>
      <c r="RPZ61" s="1">
        <v>1</v>
      </c>
      <c r="RQA61" s="1">
        <v>1</v>
      </c>
      <c r="RQB61" s="1">
        <v>1</v>
      </c>
      <c r="RQC61" s="1">
        <v>1</v>
      </c>
      <c r="RQD61" s="1">
        <v>1</v>
      </c>
      <c r="RQE61" s="1">
        <v>1</v>
      </c>
      <c r="RQF61" s="1">
        <v>1</v>
      </c>
      <c r="RQG61" s="1">
        <v>1</v>
      </c>
      <c r="RQH61" s="1">
        <v>1</v>
      </c>
      <c r="RQI61" s="1">
        <v>1</v>
      </c>
      <c r="RQJ61" s="1">
        <v>1</v>
      </c>
      <c r="RQK61" s="1">
        <v>1</v>
      </c>
      <c r="RQL61" s="1">
        <v>1</v>
      </c>
      <c r="RQM61" s="1">
        <v>1</v>
      </c>
      <c r="RQN61" s="1">
        <v>1</v>
      </c>
      <c r="RQO61" s="1">
        <v>1</v>
      </c>
      <c r="RQP61" s="1">
        <v>1</v>
      </c>
      <c r="RQQ61" s="1">
        <v>1</v>
      </c>
      <c r="RQR61" s="1">
        <v>1</v>
      </c>
      <c r="RQS61" s="1">
        <v>1</v>
      </c>
      <c r="RQT61" s="1">
        <v>1</v>
      </c>
      <c r="RQU61" s="1">
        <v>1</v>
      </c>
      <c r="RQV61" s="1">
        <v>1</v>
      </c>
      <c r="RQW61" s="1">
        <v>1</v>
      </c>
      <c r="RQX61" s="1">
        <v>1</v>
      </c>
      <c r="RQY61" s="1">
        <v>1</v>
      </c>
      <c r="RQZ61" s="1">
        <v>1</v>
      </c>
      <c r="RRA61" s="1">
        <v>1</v>
      </c>
      <c r="RRB61" s="1">
        <v>1</v>
      </c>
      <c r="RRC61" s="1">
        <v>1</v>
      </c>
      <c r="RRD61" s="1">
        <v>1</v>
      </c>
      <c r="RRE61" s="1">
        <v>1</v>
      </c>
      <c r="RRF61" s="1">
        <v>1</v>
      </c>
      <c r="RRG61" s="1">
        <v>1</v>
      </c>
      <c r="RRH61" s="1">
        <v>1</v>
      </c>
      <c r="RRI61" s="1">
        <v>1</v>
      </c>
      <c r="RRJ61" s="1">
        <v>1</v>
      </c>
      <c r="RRK61" s="1">
        <v>1</v>
      </c>
      <c r="RRL61" s="1">
        <v>1</v>
      </c>
      <c r="RRM61" s="1">
        <v>1</v>
      </c>
      <c r="RRN61" s="1">
        <v>1</v>
      </c>
      <c r="RRO61" s="1">
        <v>1</v>
      </c>
      <c r="RRP61" s="1">
        <v>1</v>
      </c>
      <c r="RRQ61" s="1">
        <v>1</v>
      </c>
      <c r="RRR61" s="1">
        <v>1</v>
      </c>
      <c r="RRS61" s="1">
        <v>1</v>
      </c>
      <c r="RRT61" s="1">
        <v>1</v>
      </c>
      <c r="RRU61" s="1">
        <v>1</v>
      </c>
      <c r="RRV61" s="1">
        <v>1</v>
      </c>
      <c r="RRW61" s="1">
        <v>1</v>
      </c>
      <c r="RRX61" s="1">
        <v>1</v>
      </c>
      <c r="RRY61" s="1">
        <v>1</v>
      </c>
      <c r="RRZ61" s="1">
        <v>1</v>
      </c>
      <c r="RSA61" s="1">
        <v>1</v>
      </c>
      <c r="RSB61" s="1">
        <v>1</v>
      </c>
      <c r="RSC61" s="1">
        <v>1</v>
      </c>
      <c r="RSD61" s="1">
        <v>1</v>
      </c>
      <c r="RSE61" s="1">
        <v>1</v>
      </c>
      <c r="RSF61" s="1">
        <v>1</v>
      </c>
      <c r="RSG61" s="1">
        <v>1</v>
      </c>
      <c r="RSH61" s="1">
        <v>1</v>
      </c>
      <c r="RSI61" s="1">
        <v>1</v>
      </c>
      <c r="RSJ61" s="1">
        <v>1</v>
      </c>
      <c r="RSK61" s="1">
        <v>1</v>
      </c>
      <c r="RSL61" s="1">
        <v>1</v>
      </c>
      <c r="RSM61" s="1">
        <v>1</v>
      </c>
      <c r="RSN61" s="1">
        <v>1</v>
      </c>
      <c r="RSO61" s="1">
        <v>1</v>
      </c>
      <c r="RSP61" s="1">
        <v>1</v>
      </c>
      <c r="RSQ61" s="1">
        <v>1</v>
      </c>
      <c r="RSR61" s="1">
        <v>1</v>
      </c>
      <c r="RSS61" s="1">
        <v>1</v>
      </c>
      <c r="RST61" s="1">
        <v>1</v>
      </c>
      <c r="RSU61" s="1">
        <v>1</v>
      </c>
      <c r="RSV61" s="1">
        <v>1</v>
      </c>
      <c r="RSW61" s="1">
        <v>1</v>
      </c>
      <c r="RSX61" s="1">
        <v>1</v>
      </c>
      <c r="RSY61" s="1">
        <v>1</v>
      </c>
      <c r="RSZ61" s="1">
        <v>1</v>
      </c>
      <c r="RTA61" s="1">
        <v>1</v>
      </c>
      <c r="RTB61" s="1">
        <v>1</v>
      </c>
      <c r="RTC61" s="1">
        <v>1</v>
      </c>
      <c r="RTD61" s="1">
        <v>1</v>
      </c>
      <c r="RTE61" s="1">
        <v>1</v>
      </c>
      <c r="RTF61" s="1">
        <v>1</v>
      </c>
      <c r="RTG61" s="1">
        <v>1</v>
      </c>
      <c r="RTH61" s="1">
        <v>1</v>
      </c>
      <c r="RTI61" s="1">
        <v>1</v>
      </c>
      <c r="RTJ61" s="1">
        <v>1</v>
      </c>
      <c r="RTK61" s="1">
        <v>1</v>
      </c>
      <c r="RTL61" s="1">
        <v>1</v>
      </c>
      <c r="RTM61" s="1">
        <v>1</v>
      </c>
      <c r="RTN61" s="1">
        <v>1</v>
      </c>
      <c r="RTO61" s="1">
        <v>1</v>
      </c>
      <c r="RTP61" s="1">
        <v>1</v>
      </c>
      <c r="RTQ61" s="1">
        <v>1</v>
      </c>
      <c r="RTR61" s="1">
        <v>1</v>
      </c>
      <c r="RTS61" s="1">
        <v>1</v>
      </c>
      <c r="RTT61" s="1">
        <v>1</v>
      </c>
      <c r="RTU61" s="1">
        <v>1</v>
      </c>
      <c r="RTV61" s="1">
        <v>1</v>
      </c>
      <c r="RTW61" s="1">
        <v>1</v>
      </c>
      <c r="RTX61" s="1">
        <v>1</v>
      </c>
      <c r="RTY61" s="1">
        <v>1</v>
      </c>
      <c r="RTZ61" s="1">
        <v>1</v>
      </c>
      <c r="RUA61" s="1">
        <v>1</v>
      </c>
      <c r="RUB61" s="1">
        <v>1</v>
      </c>
      <c r="RUC61" s="1">
        <v>1</v>
      </c>
      <c r="RUD61" s="1">
        <v>1</v>
      </c>
      <c r="RUE61" s="1">
        <v>1</v>
      </c>
      <c r="RUF61" s="1">
        <v>1</v>
      </c>
      <c r="RUG61" s="1">
        <v>1</v>
      </c>
      <c r="RUH61" s="1">
        <v>1</v>
      </c>
      <c r="RUI61" s="1">
        <v>1</v>
      </c>
      <c r="RUJ61" s="1">
        <v>1</v>
      </c>
      <c r="RUK61" s="1">
        <v>1</v>
      </c>
      <c r="RUL61" s="1">
        <v>1</v>
      </c>
      <c r="RUM61" s="1">
        <v>1</v>
      </c>
      <c r="RUN61" s="1">
        <v>1</v>
      </c>
      <c r="RUO61" s="1">
        <v>1</v>
      </c>
      <c r="RUP61" s="1">
        <v>1</v>
      </c>
      <c r="RUQ61" s="1">
        <v>1</v>
      </c>
      <c r="RUR61" s="1">
        <v>1</v>
      </c>
      <c r="RUS61" s="1">
        <v>1</v>
      </c>
      <c r="RUT61" s="1">
        <v>1</v>
      </c>
      <c r="RUU61" s="1">
        <v>1</v>
      </c>
      <c r="RUV61" s="1">
        <v>1</v>
      </c>
      <c r="RUW61" s="1">
        <v>1</v>
      </c>
      <c r="RUX61" s="1">
        <v>1</v>
      </c>
      <c r="RUY61" s="1">
        <v>1</v>
      </c>
      <c r="RUZ61" s="1">
        <v>1</v>
      </c>
      <c r="RVA61" s="1">
        <v>1</v>
      </c>
      <c r="RVB61" s="1">
        <v>1</v>
      </c>
      <c r="RVC61" s="1">
        <v>1</v>
      </c>
      <c r="RVD61" s="1">
        <v>1</v>
      </c>
      <c r="RVE61" s="1">
        <v>1</v>
      </c>
      <c r="RVF61" s="1">
        <v>1</v>
      </c>
      <c r="RVG61" s="1">
        <v>1</v>
      </c>
      <c r="RVH61" s="1">
        <v>1</v>
      </c>
      <c r="RVI61" s="1">
        <v>1</v>
      </c>
      <c r="RVJ61" s="1">
        <v>1</v>
      </c>
      <c r="RVK61" s="1">
        <v>1</v>
      </c>
      <c r="RVL61" s="1">
        <v>1</v>
      </c>
      <c r="RVM61" s="1">
        <v>1</v>
      </c>
      <c r="RVN61" s="1">
        <v>1</v>
      </c>
      <c r="RVO61" s="1">
        <v>1</v>
      </c>
      <c r="RVP61" s="1">
        <v>1</v>
      </c>
      <c r="RVQ61" s="1">
        <v>1</v>
      </c>
      <c r="RVR61" s="1">
        <v>1</v>
      </c>
      <c r="RVS61" s="1">
        <v>1</v>
      </c>
      <c r="RVT61" s="1">
        <v>1</v>
      </c>
      <c r="RVU61" s="1">
        <v>1</v>
      </c>
      <c r="RVV61" s="1">
        <v>1</v>
      </c>
      <c r="RVW61" s="1">
        <v>1</v>
      </c>
      <c r="RVX61" s="1">
        <v>1</v>
      </c>
      <c r="RVY61" s="1">
        <v>1</v>
      </c>
      <c r="RVZ61" s="1">
        <v>1</v>
      </c>
      <c r="RWA61" s="1">
        <v>1</v>
      </c>
      <c r="RWB61" s="1">
        <v>1</v>
      </c>
      <c r="RWC61" s="1">
        <v>1</v>
      </c>
      <c r="RWD61" s="1">
        <v>1</v>
      </c>
      <c r="RWE61" s="1">
        <v>1</v>
      </c>
      <c r="RWF61" s="1">
        <v>1</v>
      </c>
      <c r="RWG61" s="1">
        <v>1</v>
      </c>
      <c r="RWH61" s="1">
        <v>1</v>
      </c>
      <c r="RWI61" s="1">
        <v>1</v>
      </c>
      <c r="RWJ61" s="1">
        <v>1</v>
      </c>
      <c r="RWK61" s="1">
        <v>1</v>
      </c>
      <c r="RWL61" s="1">
        <v>1</v>
      </c>
      <c r="RWM61" s="1">
        <v>1</v>
      </c>
      <c r="RWN61" s="1">
        <v>1</v>
      </c>
      <c r="RWO61" s="1">
        <v>1</v>
      </c>
      <c r="RWP61" s="1">
        <v>1</v>
      </c>
      <c r="RWQ61" s="1">
        <v>1</v>
      </c>
      <c r="RWR61" s="1">
        <v>1</v>
      </c>
      <c r="RWS61" s="1">
        <v>1</v>
      </c>
      <c r="RWT61" s="1">
        <v>1</v>
      </c>
      <c r="RWU61" s="1">
        <v>1</v>
      </c>
      <c r="RWV61" s="1">
        <v>1</v>
      </c>
      <c r="RWW61" s="1">
        <v>1</v>
      </c>
      <c r="RWX61" s="1">
        <v>1</v>
      </c>
      <c r="RWY61" s="1">
        <v>1</v>
      </c>
      <c r="RWZ61" s="1">
        <v>1</v>
      </c>
      <c r="RXA61" s="1">
        <v>1</v>
      </c>
      <c r="RXB61" s="1">
        <v>1</v>
      </c>
      <c r="RXC61" s="1">
        <v>1</v>
      </c>
      <c r="RXD61" s="1">
        <v>1</v>
      </c>
      <c r="RXE61" s="1">
        <v>1</v>
      </c>
      <c r="RXF61" s="1">
        <v>1</v>
      </c>
      <c r="RXG61" s="1">
        <v>1</v>
      </c>
      <c r="RXH61" s="1">
        <v>1</v>
      </c>
      <c r="RXI61" s="1">
        <v>1</v>
      </c>
      <c r="RXJ61" s="1">
        <v>1</v>
      </c>
      <c r="RXK61" s="1">
        <v>1</v>
      </c>
      <c r="RXL61" s="1">
        <v>1</v>
      </c>
      <c r="RXM61" s="1">
        <v>1</v>
      </c>
      <c r="RXN61" s="1">
        <v>1</v>
      </c>
      <c r="RXO61" s="1">
        <v>1</v>
      </c>
      <c r="RXP61" s="1">
        <v>1</v>
      </c>
      <c r="RXQ61" s="1">
        <v>1</v>
      </c>
      <c r="RXR61" s="1">
        <v>1</v>
      </c>
      <c r="RXS61" s="1">
        <v>1</v>
      </c>
      <c r="RXT61" s="1">
        <v>1</v>
      </c>
      <c r="RXU61" s="1">
        <v>1</v>
      </c>
      <c r="RXV61" s="1">
        <v>1</v>
      </c>
      <c r="RXW61" s="1">
        <v>1</v>
      </c>
      <c r="RXX61" s="1">
        <v>1</v>
      </c>
      <c r="RXY61" s="1">
        <v>1</v>
      </c>
      <c r="RXZ61" s="1">
        <v>1</v>
      </c>
      <c r="RYA61" s="1">
        <v>1</v>
      </c>
      <c r="RYB61" s="1">
        <v>1</v>
      </c>
      <c r="RYC61" s="1">
        <v>1</v>
      </c>
      <c r="RYD61" s="1">
        <v>1</v>
      </c>
      <c r="RYE61" s="1">
        <v>1</v>
      </c>
      <c r="RYF61" s="1">
        <v>1</v>
      </c>
      <c r="RYG61" s="1">
        <v>1</v>
      </c>
      <c r="RYH61" s="1">
        <v>1</v>
      </c>
      <c r="RYI61" s="1">
        <v>1</v>
      </c>
      <c r="RYJ61" s="1">
        <v>1</v>
      </c>
      <c r="RYK61" s="1">
        <v>1</v>
      </c>
      <c r="RYL61" s="1">
        <v>1</v>
      </c>
      <c r="RYM61" s="1">
        <v>1</v>
      </c>
      <c r="RYN61" s="1">
        <v>1</v>
      </c>
      <c r="RYO61" s="1">
        <v>1</v>
      </c>
      <c r="RYP61" s="1">
        <v>1</v>
      </c>
      <c r="RYQ61" s="1">
        <v>1</v>
      </c>
      <c r="RYR61" s="1">
        <v>1</v>
      </c>
      <c r="RYS61" s="1">
        <v>1</v>
      </c>
      <c r="RYT61" s="1">
        <v>1</v>
      </c>
      <c r="RYU61" s="1">
        <v>1</v>
      </c>
      <c r="RYV61" s="1">
        <v>1</v>
      </c>
      <c r="RYW61" s="1">
        <v>1</v>
      </c>
      <c r="RYX61" s="1">
        <v>1</v>
      </c>
      <c r="RYY61" s="1">
        <v>1</v>
      </c>
      <c r="RYZ61" s="1">
        <v>1</v>
      </c>
      <c r="RZA61" s="1">
        <v>1</v>
      </c>
      <c r="RZB61" s="1">
        <v>1</v>
      </c>
      <c r="RZC61" s="1">
        <v>1</v>
      </c>
      <c r="RZD61" s="1">
        <v>1</v>
      </c>
      <c r="RZE61" s="1">
        <v>1</v>
      </c>
      <c r="RZF61" s="1">
        <v>1</v>
      </c>
      <c r="RZG61" s="1">
        <v>1</v>
      </c>
      <c r="RZH61" s="1">
        <v>1</v>
      </c>
      <c r="RZI61" s="1">
        <v>1</v>
      </c>
      <c r="RZJ61" s="1">
        <v>1</v>
      </c>
      <c r="RZK61" s="1">
        <v>1</v>
      </c>
      <c r="RZL61" s="1">
        <v>1</v>
      </c>
      <c r="RZM61" s="1">
        <v>1</v>
      </c>
      <c r="RZN61" s="1">
        <v>1</v>
      </c>
      <c r="RZO61" s="1">
        <v>1</v>
      </c>
      <c r="RZP61" s="1">
        <v>1</v>
      </c>
      <c r="RZQ61" s="1">
        <v>1</v>
      </c>
      <c r="RZR61" s="1">
        <v>1</v>
      </c>
      <c r="RZS61" s="1">
        <v>1</v>
      </c>
      <c r="RZT61" s="1">
        <v>1</v>
      </c>
      <c r="RZU61" s="1">
        <v>1</v>
      </c>
      <c r="RZV61" s="1">
        <v>1</v>
      </c>
      <c r="RZW61" s="1">
        <v>1</v>
      </c>
      <c r="RZX61" s="1">
        <v>1</v>
      </c>
      <c r="RZY61" s="1">
        <v>1</v>
      </c>
      <c r="RZZ61" s="1">
        <v>1</v>
      </c>
      <c r="SAA61" s="1">
        <v>1</v>
      </c>
      <c r="SAB61" s="1">
        <v>1</v>
      </c>
      <c r="SAC61" s="1">
        <v>1</v>
      </c>
      <c r="SAD61" s="1">
        <v>1</v>
      </c>
      <c r="SAE61" s="1">
        <v>1</v>
      </c>
      <c r="SAF61" s="1">
        <v>1</v>
      </c>
      <c r="SAG61" s="1">
        <v>1</v>
      </c>
      <c r="SAH61" s="1">
        <v>1</v>
      </c>
      <c r="SAI61" s="1">
        <v>1</v>
      </c>
      <c r="SAJ61" s="1">
        <v>1</v>
      </c>
      <c r="SAK61" s="1">
        <v>1</v>
      </c>
      <c r="SAL61" s="1">
        <v>1</v>
      </c>
      <c r="SAM61" s="1">
        <v>1</v>
      </c>
      <c r="SAN61" s="1">
        <v>1</v>
      </c>
      <c r="SAO61" s="1">
        <v>1</v>
      </c>
      <c r="SAP61" s="1">
        <v>1</v>
      </c>
      <c r="SAQ61" s="1">
        <v>1</v>
      </c>
      <c r="SAR61" s="1">
        <v>1</v>
      </c>
      <c r="SAS61" s="1">
        <v>1</v>
      </c>
      <c r="SAT61" s="1">
        <v>1</v>
      </c>
      <c r="SAU61" s="1">
        <v>1</v>
      </c>
      <c r="SAV61" s="1">
        <v>1</v>
      </c>
      <c r="SAW61" s="1">
        <v>1</v>
      </c>
      <c r="SAX61" s="1">
        <v>1</v>
      </c>
      <c r="SAY61" s="1">
        <v>1</v>
      </c>
      <c r="SAZ61" s="1">
        <v>1</v>
      </c>
      <c r="SBA61" s="1">
        <v>1</v>
      </c>
      <c r="SBB61" s="1">
        <v>1</v>
      </c>
      <c r="SBC61" s="1">
        <v>1</v>
      </c>
      <c r="SBD61" s="1">
        <v>1</v>
      </c>
      <c r="SBE61" s="1">
        <v>1</v>
      </c>
      <c r="SBF61" s="1">
        <v>1</v>
      </c>
      <c r="SBG61" s="1">
        <v>1</v>
      </c>
      <c r="SBH61" s="1">
        <v>1</v>
      </c>
      <c r="SBI61" s="1">
        <v>1</v>
      </c>
      <c r="SBJ61" s="1">
        <v>1</v>
      </c>
      <c r="SBK61" s="1">
        <v>1</v>
      </c>
      <c r="SBL61" s="1">
        <v>1</v>
      </c>
      <c r="SBM61" s="1">
        <v>1</v>
      </c>
      <c r="SBN61" s="1">
        <v>1</v>
      </c>
      <c r="SBO61" s="1">
        <v>1</v>
      </c>
      <c r="SBP61" s="1">
        <v>1</v>
      </c>
      <c r="SBQ61" s="1">
        <v>1</v>
      </c>
      <c r="SBR61" s="1">
        <v>1</v>
      </c>
      <c r="SBS61" s="1">
        <v>1</v>
      </c>
      <c r="SBT61" s="1">
        <v>1</v>
      </c>
      <c r="SBU61" s="1">
        <v>1</v>
      </c>
      <c r="SBV61" s="1">
        <v>1</v>
      </c>
      <c r="SBW61" s="1">
        <v>1</v>
      </c>
      <c r="SBX61" s="1">
        <v>1</v>
      </c>
      <c r="SBY61" s="1">
        <v>1</v>
      </c>
      <c r="SBZ61" s="1">
        <v>1</v>
      </c>
      <c r="SCA61" s="1">
        <v>1</v>
      </c>
      <c r="SCB61" s="1">
        <v>1</v>
      </c>
      <c r="SCC61" s="1">
        <v>1</v>
      </c>
      <c r="SCD61" s="1">
        <v>1</v>
      </c>
      <c r="SCE61" s="1">
        <v>1</v>
      </c>
      <c r="SCF61" s="1">
        <v>1</v>
      </c>
      <c r="SCG61" s="1">
        <v>1</v>
      </c>
      <c r="SCH61" s="1">
        <v>1</v>
      </c>
      <c r="SCI61" s="1">
        <v>1</v>
      </c>
      <c r="SCJ61" s="1">
        <v>1</v>
      </c>
      <c r="SCK61" s="1">
        <v>1</v>
      </c>
      <c r="SCL61" s="1">
        <v>1</v>
      </c>
      <c r="SCM61" s="1">
        <v>1</v>
      </c>
      <c r="SCN61" s="1">
        <v>1</v>
      </c>
      <c r="SCO61" s="1">
        <v>1</v>
      </c>
      <c r="SCP61" s="1">
        <v>1</v>
      </c>
      <c r="SCQ61" s="1">
        <v>1</v>
      </c>
      <c r="SCR61" s="1">
        <v>1</v>
      </c>
      <c r="SCS61" s="1">
        <v>1</v>
      </c>
      <c r="SCT61" s="1">
        <v>1</v>
      </c>
      <c r="SCU61" s="1">
        <v>1</v>
      </c>
      <c r="SCV61" s="1">
        <v>1</v>
      </c>
      <c r="SCW61" s="1">
        <v>1</v>
      </c>
      <c r="SCX61" s="1">
        <v>1</v>
      </c>
      <c r="SCY61" s="1">
        <v>1</v>
      </c>
      <c r="SCZ61" s="1">
        <v>1</v>
      </c>
      <c r="SDA61" s="1">
        <v>1</v>
      </c>
      <c r="SDB61" s="1">
        <v>1</v>
      </c>
      <c r="SDC61" s="1">
        <v>1</v>
      </c>
      <c r="SDD61" s="1">
        <v>1</v>
      </c>
      <c r="SDE61" s="1">
        <v>1</v>
      </c>
      <c r="SDF61" s="1">
        <v>1</v>
      </c>
      <c r="SDG61" s="1">
        <v>1</v>
      </c>
      <c r="SDH61" s="1">
        <v>1</v>
      </c>
      <c r="SDI61" s="1">
        <v>1</v>
      </c>
      <c r="SDJ61" s="1">
        <v>1</v>
      </c>
      <c r="SDK61" s="1">
        <v>1</v>
      </c>
      <c r="SDL61" s="1">
        <v>1</v>
      </c>
      <c r="SDM61" s="1">
        <v>1</v>
      </c>
      <c r="SDN61" s="1">
        <v>1</v>
      </c>
      <c r="SDO61" s="1">
        <v>1</v>
      </c>
      <c r="SDP61" s="1">
        <v>1</v>
      </c>
      <c r="SDQ61" s="1">
        <v>1</v>
      </c>
      <c r="SDR61" s="1">
        <v>1</v>
      </c>
      <c r="SDS61" s="1">
        <v>1</v>
      </c>
      <c r="SDT61" s="1">
        <v>1</v>
      </c>
      <c r="SDU61" s="1">
        <v>1</v>
      </c>
      <c r="SDV61" s="1">
        <v>1</v>
      </c>
      <c r="SDW61" s="1">
        <v>1</v>
      </c>
      <c r="SDX61" s="1">
        <v>1</v>
      </c>
      <c r="SDY61" s="1">
        <v>1</v>
      </c>
      <c r="SDZ61" s="1">
        <v>1</v>
      </c>
      <c r="SEA61" s="1">
        <v>1</v>
      </c>
      <c r="SEB61" s="1">
        <v>1</v>
      </c>
      <c r="SEC61" s="1">
        <v>1</v>
      </c>
      <c r="SED61" s="1">
        <v>1</v>
      </c>
      <c r="SEE61" s="1">
        <v>1</v>
      </c>
      <c r="SEF61" s="1">
        <v>1</v>
      </c>
      <c r="SEG61" s="1">
        <v>1</v>
      </c>
      <c r="SEH61" s="1">
        <v>1</v>
      </c>
      <c r="SEI61" s="1">
        <v>1</v>
      </c>
      <c r="SEJ61" s="1">
        <v>1</v>
      </c>
      <c r="SEK61" s="1">
        <v>1</v>
      </c>
      <c r="SEL61" s="1">
        <v>1</v>
      </c>
      <c r="SEM61" s="1">
        <v>1</v>
      </c>
      <c r="SEN61" s="1">
        <v>1</v>
      </c>
      <c r="SEO61" s="1">
        <v>1</v>
      </c>
      <c r="SEP61" s="1">
        <v>1</v>
      </c>
      <c r="SEQ61" s="1">
        <v>1</v>
      </c>
      <c r="SER61" s="1">
        <v>1</v>
      </c>
      <c r="SES61" s="1">
        <v>1</v>
      </c>
      <c r="SET61" s="1">
        <v>1</v>
      </c>
      <c r="SEU61" s="1">
        <v>1</v>
      </c>
      <c r="SEV61" s="1">
        <v>1</v>
      </c>
      <c r="SEW61" s="1">
        <v>1</v>
      </c>
      <c r="SEX61" s="1">
        <v>1</v>
      </c>
      <c r="SEY61" s="1">
        <v>1</v>
      </c>
      <c r="SEZ61" s="1">
        <v>1</v>
      </c>
      <c r="SFA61" s="1">
        <v>1</v>
      </c>
      <c r="SFB61" s="1">
        <v>1</v>
      </c>
      <c r="SFC61" s="1">
        <v>1</v>
      </c>
      <c r="SFD61" s="1">
        <v>1</v>
      </c>
      <c r="SFE61" s="1">
        <v>1</v>
      </c>
      <c r="SFF61" s="1">
        <v>1</v>
      </c>
      <c r="SFG61" s="1">
        <v>1</v>
      </c>
      <c r="SFH61" s="1">
        <v>1</v>
      </c>
      <c r="SFI61" s="1">
        <v>1</v>
      </c>
      <c r="SFJ61" s="1">
        <v>1</v>
      </c>
      <c r="SFK61" s="1">
        <v>1</v>
      </c>
      <c r="SFL61" s="1">
        <v>1</v>
      </c>
      <c r="SFM61" s="1">
        <v>1</v>
      </c>
      <c r="SFN61" s="1">
        <v>1</v>
      </c>
      <c r="SFO61" s="1">
        <v>1</v>
      </c>
      <c r="SFP61" s="1">
        <v>1</v>
      </c>
      <c r="SFQ61" s="1">
        <v>1</v>
      </c>
      <c r="SFR61" s="1">
        <v>1</v>
      </c>
      <c r="SFS61" s="1">
        <v>1</v>
      </c>
      <c r="SFT61" s="1">
        <v>1</v>
      </c>
      <c r="SFU61" s="1">
        <v>1</v>
      </c>
      <c r="SFV61" s="1">
        <v>1</v>
      </c>
      <c r="SFW61" s="1">
        <v>1</v>
      </c>
      <c r="SFX61" s="1">
        <v>1</v>
      </c>
      <c r="SFY61" s="1">
        <v>1</v>
      </c>
      <c r="SFZ61" s="1">
        <v>1</v>
      </c>
      <c r="SGA61" s="1">
        <v>1</v>
      </c>
      <c r="SGB61" s="1">
        <v>1</v>
      </c>
      <c r="SGC61" s="1">
        <v>1</v>
      </c>
      <c r="SGD61" s="1">
        <v>1</v>
      </c>
      <c r="SGE61" s="1">
        <v>1</v>
      </c>
      <c r="SGF61" s="1">
        <v>1</v>
      </c>
      <c r="SGG61" s="1">
        <v>1</v>
      </c>
      <c r="SGH61" s="1">
        <v>1</v>
      </c>
      <c r="SGI61" s="1">
        <v>1</v>
      </c>
      <c r="SGJ61" s="1">
        <v>1</v>
      </c>
      <c r="SGK61" s="1">
        <v>1</v>
      </c>
      <c r="SGL61" s="1">
        <v>1</v>
      </c>
      <c r="SGM61" s="1">
        <v>1</v>
      </c>
      <c r="SGN61" s="1">
        <v>1</v>
      </c>
      <c r="SGO61" s="1">
        <v>1</v>
      </c>
      <c r="SGP61" s="1">
        <v>1</v>
      </c>
      <c r="SGQ61" s="1">
        <v>1</v>
      </c>
      <c r="SGR61" s="1">
        <v>1</v>
      </c>
      <c r="SGS61" s="1">
        <v>1</v>
      </c>
      <c r="SGT61" s="1">
        <v>1</v>
      </c>
      <c r="SGU61" s="1">
        <v>1</v>
      </c>
      <c r="SGV61" s="1">
        <v>1</v>
      </c>
      <c r="SGW61" s="1">
        <v>1</v>
      </c>
      <c r="SGX61" s="1">
        <v>1</v>
      </c>
      <c r="SGY61" s="1">
        <v>1</v>
      </c>
      <c r="SGZ61" s="1">
        <v>1</v>
      </c>
      <c r="SHA61" s="1">
        <v>1</v>
      </c>
      <c r="SHB61" s="1">
        <v>1</v>
      </c>
      <c r="SHC61" s="1">
        <v>1</v>
      </c>
      <c r="SHD61" s="1">
        <v>1</v>
      </c>
      <c r="SHE61" s="1">
        <v>1</v>
      </c>
      <c r="SHF61" s="1">
        <v>1</v>
      </c>
      <c r="SHG61" s="1">
        <v>1</v>
      </c>
      <c r="SHH61" s="1">
        <v>1</v>
      </c>
      <c r="SHI61" s="1">
        <v>1</v>
      </c>
      <c r="SHJ61" s="1">
        <v>1</v>
      </c>
      <c r="SHK61" s="1">
        <v>1</v>
      </c>
      <c r="SHL61" s="1">
        <v>1</v>
      </c>
      <c r="SHM61" s="1">
        <v>1</v>
      </c>
      <c r="SHN61" s="1">
        <v>1</v>
      </c>
      <c r="SHO61" s="1">
        <v>1</v>
      </c>
      <c r="SHP61" s="1">
        <v>1</v>
      </c>
      <c r="SHQ61" s="1">
        <v>1</v>
      </c>
      <c r="SHR61" s="1">
        <v>1</v>
      </c>
      <c r="SHS61" s="1">
        <v>1</v>
      </c>
      <c r="SHT61" s="1">
        <v>1</v>
      </c>
      <c r="SHU61" s="1">
        <v>1</v>
      </c>
      <c r="SHV61" s="1">
        <v>1</v>
      </c>
      <c r="SHW61" s="1">
        <v>1</v>
      </c>
      <c r="SHX61" s="1">
        <v>1</v>
      </c>
      <c r="SHY61" s="1">
        <v>1</v>
      </c>
      <c r="SHZ61" s="1">
        <v>1</v>
      </c>
      <c r="SIA61" s="1">
        <v>1</v>
      </c>
      <c r="SIB61" s="1">
        <v>1</v>
      </c>
      <c r="SIC61" s="1">
        <v>1</v>
      </c>
      <c r="SID61" s="1">
        <v>1</v>
      </c>
      <c r="SIE61" s="1">
        <v>1</v>
      </c>
      <c r="SIF61" s="1">
        <v>1</v>
      </c>
      <c r="SIG61" s="1">
        <v>1</v>
      </c>
      <c r="SIH61" s="1">
        <v>1</v>
      </c>
      <c r="SII61" s="1">
        <v>1</v>
      </c>
      <c r="SIJ61" s="1">
        <v>1</v>
      </c>
      <c r="SIK61" s="1">
        <v>1</v>
      </c>
      <c r="SIL61" s="1">
        <v>1</v>
      </c>
      <c r="SIM61" s="1">
        <v>1</v>
      </c>
      <c r="SIN61" s="1">
        <v>1</v>
      </c>
      <c r="SIO61" s="1">
        <v>1</v>
      </c>
      <c r="SIP61" s="1">
        <v>1</v>
      </c>
      <c r="SIQ61" s="1">
        <v>1</v>
      </c>
      <c r="SIR61" s="1">
        <v>1</v>
      </c>
      <c r="SIS61" s="1">
        <v>1</v>
      </c>
      <c r="SIT61" s="1">
        <v>1</v>
      </c>
      <c r="SIU61" s="1">
        <v>1</v>
      </c>
      <c r="SIV61" s="1">
        <v>1</v>
      </c>
      <c r="SIW61" s="1">
        <v>1</v>
      </c>
      <c r="SIX61" s="1">
        <v>1</v>
      </c>
      <c r="SIY61" s="1">
        <v>1</v>
      </c>
      <c r="SIZ61" s="1">
        <v>1</v>
      </c>
      <c r="SJA61" s="1">
        <v>1</v>
      </c>
      <c r="SJB61" s="1">
        <v>1</v>
      </c>
      <c r="SJC61" s="1">
        <v>1</v>
      </c>
      <c r="SJD61" s="1">
        <v>1</v>
      </c>
      <c r="SJE61" s="1">
        <v>1</v>
      </c>
      <c r="SJF61" s="1">
        <v>1</v>
      </c>
      <c r="SJG61" s="1">
        <v>1</v>
      </c>
      <c r="SJH61" s="1">
        <v>1</v>
      </c>
      <c r="SJI61" s="1">
        <v>1</v>
      </c>
      <c r="SJJ61" s="1">
        <v>1</v>
      </c>
      <c r="SJK61" s="1">
        <v>1</v>
      </c>
      <c r="SJL61" s="1">
        <v>1</v>
      </c>
      <c r="SJM61" s="1">
        <v>1</v>
      </c>
      <c r="SJN61" s="1">
        <v>1</v>
      </c>
      <c r="SJO61" s="1">
        <v>1</v>
      </c>
      <c r="SJP61" s="1">
        <v>1</v>
      </c>
      <c r="SJQ61" s="1">
        <v>1</v>
      </c>
      <c r="SJR61" s="1">
        <v>1</v>
      </c>
      <c r="SJS61" s="1">
        <v>1</v>
      </c>
      <c r="SJT61" s="1">
        <v>1</v>
      </c>
      <c r="SJU61" s="1">
        <v>1</v>
      </c>
      <c r="SJV61" s="1">
        <v>1</v>
      </c>
      <c r="SJW61" s="1">
        <v>1</v>
      </c>
      <c r="SJX61" s="1">
        <v>1</v>
      </c>
      <c r="SJY61" s="1">
        <v>1</v>
      </c>
      <c r="SJZ61" s="1">
        <v>1</v>
      </c>
      <c r="SKA61" s="1">
        <v>1</v>
      </c>
      <c r="SKB61" s="1">
        <v>1</v>
      </c>
      <c r="SKC61" s="1">
        <v>1</v>
      </c>
      <c r="SKD61" s="1">
        <v>1</v>
      </c>
      <c r="SKE61" s="1">
        <v>1</v>
      </c>
      <c r="SKF61" s="1">
        <v>1</v>
      </c>
      <c r="SKG61" s="1">
        <v>1</v>
      </c>
      <c r="SKH61" s="1">
        <v>1</v>
      </c>
      <c r="SKI61" s="1">
        <v>1</v>
      </c>
      <c r="SKJ61" s="1">
        <v>1</v>
      </c>
      <c r="SKK61" s="1">
        <v>1</v>
      </c>
      <c r="SKL61" s="1">
        <v>1</v>
      </c>
      <c r="SKM61" s="1">
        <v>1</v>
      </c>
      <c r="SKN61" s="1">
        <v>1</v>
      </c>
      <c r="SKO61" s="1">
        <v>1</v>
      </c>
      <c r="SKP61" s="1">
        <v>1</v>
      </c>
      <c r="SKQ61" s="1">
        <v>1</v>
      </c>
      <c r="SKR61" s="1">
        <v>1</v>
      </c>
      <c r="SKS61" s="1">
        <v>1</v>
      </c>
      <c r="SKT61" s="1">
        <v>1</v>
      </c>
      <c r="SKU61" s="1">
        <v>1</v>
      </c>
      <c r="SKV61" s="1">
        <v>1</v>
      </c>
      <c r="SKW61" s="1">
        <v>1</v>
      </c>
      <c r="SKX61" s="1">
        <v>1</v>
      </c>
      <c r="SKY61" s="1">
        <v>1</v>
      </c>
      <c r="SKZ61" s="1">
        <v>1</v>
      </c>
      <c r="SLA61" s="1">
        <v>1</v>
      </c>
      <c r="SLB61" s="1">
        <v>1</v>
      </c>
      <c r="SLC61" s="1">
        <v>1</v>
      </c>
      <c r="SLD61" s="1">
        <v>1</v>
      </c>
      <c r="SLE61" s="1">
        <v>1</v>
      </c>
      <c r="SLF61" s="1">
        <v>1</v>
      </c>
      <c r="SLG61" s="1">
        <v>1</v>
      </c>
      <c r="SLH61" s="1">
        <v>1</v>
      </c>
      <c r="SLI61" s="1">
        <v>1</v>
      </c>
      <c r="SLJ61" s="1">
        <v>1</v>
      </c>
      <c r="SLK61" s="1">
        <v>1</v>
      </c>
      <c r="SLL61" s="1">
        <v>1</v>
      </c>
      <c r="SLM61" s="1">
        <v>1</v>
      </c>
      <c r="SLN61" s="1">
        <v>1</v>
      </c>
      <c r="SLO61" s="1">
        <v>1</v>
      </c>
      <c r="SLP61" s="1">
        <v>1</v>
      </c>
      <c r="SLQ61" s="1">
        <v>1</v>
      </c>
      <c r="SLR61" s="1">
        <v>1</v>
      </c>
      <c r="SLS61" s="1">
        <v>1</v>
      </c>
      <c r="SLT61" s="1">
        <v>1</v>
      </c>
      <c r="SLU61" s="1">
        <v>1</v>
      </c>
      <c r="SLV61" s="1">
        <v>1</v>
      </c>
      <c r="SLW61" s="1">
        <v>1</v>
      </c>
      <c r="SLX61" s="1">
        <v>1</v>
      </c>
      <c r="SLY61" s="1">
        <v>1</v>
      </c>
      <c r="SLZ61" s="1">
        <v>1</v>
      </c>
      <c r="SMA61" s="1">
        <v>1</v>
      </c>
      <c r="SMB61" s="1">
        <v>1</v>
      </c>
      <c r="SMC61" s="1">
        <v>1</v>
      </c>
      <c r="SMD61" s="1">
        <v>1</v>
      </c>
      <c r="SME61" s="1">
        <v>1</v>
      </c>
      <c r="SMF61" s="1">
        <v>1</v>
      </c>
      <c r="SMG61" s="1">
        <v>1</v>
      </c>
      <c r="SMH61" s="1">
        <v>1</v>
      </c>
      <c r="SMI61" s="1">
        <v>1</v>
      </c>
      <c r="SMJ61" s="1">
        <v>1</v>
      </c>
      <c r="SMK61" s="1">
        <v>1</v>
      </c>
      <c r="SML61" s="1">
        <v>1</v>
      </c>
      <c r="SMM61" s="1">
        <v>1</v>
      </c>
      <c r="SMN61" s="1">
        <v>1</v>
      </c>
      <c r="SMO61" s="1">
        <v>1</v>
      </c>
      <c r="SMP61" s="1">
        <v>1</v>
      </c>
      <c r="SMQ61" s="1">
        <v>1</v>
      </c>
      <c r="SMR61" s="1">
        <v>1</v>
      </c>
      <c r="SMS61" s="1">
        <v>1</v>
      </c>
      <c r="SMT61" s="1">
        <v>1</v>
      </c>
      <c r="SMU61" s="1">
        <v>1</v>
      </c>
      <c r="SMV61" s="1">
        <v>1</v>
      </c>
      <c r="SMW61" s="1">
        <v>1</v>
      </c>
      <c r="SMX61" s="1">
        <v>1</v>
      </c>
      <c r="SMY61" s="1">
        <v>1</v>
      </c>
      <c r="SMZ61" s="1">
        <v>1</v>
      </c>
      <c r="SNA61" s="1">
        <v>1</v>
      </c>
      <c r="SNB61" s="1">
        <v>1</v>
      </c>
      <c r="SNC61" s="1">
        <v>1</v>
      </c>
      <c r="SND61" s="1">
        <v>1</v>
      </c>
      <c r="SNE61" s="1">
        <v>1</v>
      </c>
      <c r="SNF61" s="1">
        <v>1</v>
      </c>
      <c r="SNG61" s="1">
        <v>1</v>
      </c>
      <c r="SNH61" s="1">
        <v>1</v>
      </c>
      <c r="SNI61" s="1">
        <v>1</v>
      </c>
      <c r="SNJ61" s="1">
        <v>1</v>
      </c>
      <c r="SNK61" s="1">
        <v>1</v>
      </c>
      <c r="SNL61" s="1">
        <v>1</v>
      </c>
      <c r="SNM61" s="1">
        <v>1</v>
      </c>
      <c r="SNN61" s="1">
        <v>1</v>
      </c>
      <c r="SNO61" s="1">
        <v>1</v>
      </c>
      <c r="SNP61" s="1">
        <v>1</v>
      </c>
      <c r="SNQ61" s="1">
        <v>1</v>
      </c>
      <c r="SNR61" s="1">
        <v>1</v>
      </c>
      <c r="SNS61" s="1">
        <v>1</v>
      </c>
      <c r="SNT61" s="1">
        <v>1</v>
      </c>
      <c r="SNU61" s="1">
        <v>1</v>
      </c>
      <c r="SNV61" s="1">
        <v>1</v>
      </c>
      <c r="SNW61" s="1">
        <v>1</v>
      </c>
      <c r="SNX61" s="1">
        <v>1</v>
      </c>
      <c r="SNY61" s="1">
        <v>1</v>
      </c>
      <c r="SNZ61" s="1">
        <v>1</v>
      </c>
      <c r="SOA61" s="1">
        <v>1</v>
      </c>
      <c r="SOB61" s="1">
        <v>1</v>
      </c>
      <c r="SOC61" s="1">
        <v>1</v>
      </c>
      <c r="SOD61" s="1">
        <v>1</v>
      </c>
      <c r="SOE61" s="1">
        <v>1</v>
      </c>
      <c r="SOF61" s="1">
        <v>1</v>
      </c>
      <c r="SOG61" s="1">
        <v>1</v>
      </c>
      <c r="SOH61" s="1">
        <v>1</v>
      </c>
      <c r="SOI61" s="1">
        <v>1</v>
      </c>
      <c r="SOJ61" s="1">
        <v>1</v>
      </c>
      <c r="SOK61" s="1">
        <v>1</v>
      </c>
      <c r="SOL61" s="1">
        <v>1</v>
      </c>
      <c r="SOM61" s="1">
        <v>1</v>
      </c>
      <c r="SON61" s="1">
        <v>1</v>
      </c>
      <c r="SOO61" s="1">
        <v>1</v>
      </c>
      <c r="SOP61" s="1">
        <v>1</v>
      </c>
      <c r="SOQ61" s="1">
        <v>1</v>
      </c>
      <c r="SOR61" s="1">
        <v>1</v>
      </c>
      <c r="SOS61" s="1">
        <v>1</v>
      </c>
      <c r="SOT61" s="1">
        <v>1</v>
      </c>
      <c r="SOU61" s="1">
        <v>1</v>
      </c>
      <c r="SOV61" s="1">
        <v>1</v>
      </c>
      <c r="SOW61" s="1">
        <v>1</v>
      </c>
      <c r="SOX61" s="1">
        <v>1</v>
      </c>
      <c r="SOY61" s="1">
        <v>1</v>
      </c>
      <c r="SOZ61" s="1">
        <v>1</v>
      </c>
      <c r="SPA61" s="1">
        <v>1</v>
      </c>
      <c r="SPB61" s="1">
        <v>1</v>
      </c>
      <c r="SPC61" s="1">
        <v>1</v>
      </c>
      <c r="SPD61" s="1">
        <v>1</v>
      </c>
      <c r="SPE61" s="1">
        <v>1</v>
      </c>
      <c r="SPF61" s="1">
        <v>1</v>
      </c>
      <c r="SPG61" s="1">
        <v>1</v>
      </c>
      <c r="SPH61" s="1">
        <v>1</v>
      </c>
      <c r="SPI61" s="1">
        <v>1</v>
      </c>
      <c r="SPJ61" s="1">
        <v>1</v>
      </c>
      <c r="SPK61" s="1">
        <v>1</v>
      </c>
      <c r="SPL61" s="1">
        <v>1</v>
      </c>
      <c r="SPM61" s="1">
        <v>1</v>
      </c>
      <c r="SPN61" s="1">
        <v>1</v>
      </c>
      <c r="SPO61" s="1">
        <v>1</v>
      </c>
      <c r="SPP61" s="1">
        <v>1</v>
      </c>
      <c r="SPQ61" s="1">
        <v>1</v>
      </c>
      <c r="SPR61" s="1">
        <v>1</v>
      </c>
      <c r="SPS61" s="1">
        <v>1</v>
      </c>
      <c r="SPT61" s="1">
        <v>1</v>
      </c>
      <c r="SPU61" s="1">
        <v>1</v>
      </c>
      <c r="SPV61" s="1">
        <v>1</v>
      </c>
      <c r="SPW61" s="1">
        <v>1</v>
      </c>
      <c r="SPX61" s="1">
        <v>1</v>
      </c>
      <c r="SPY61" s="1">
        <v>1</v>
      </c>
      <c r="SPZ61" s="1">
        <v>1</v>
      </c>
      <c r="SQA61" s="1">
        <v>1</v>
      </c>
      <c r="SQB61" s="1">
        <v>1</v>
      </c>
      <c r="SQC61" s="1">
        <v>1</v>
      </c>
      <c r="SQD61" s="1">
        <v>1</v>
      </c>
      <c r="SQE61" s="1">
        <v>1</v>
      </c>
      <c r="SQF61" s="1">
        <v>1</v>
      </c>
      <c r="SQG61" s="1">
        <v>1</v>
      </c>
      <c r="SQH61" s="1">
        <v>1</v>
      </c>
      <c r="SQI61" s="1">
        <v>1</v>
      </c>
      <c r="SQJ61" s="1">
        <v>1</v>
      </c>
      <c r="SQK61" s="1">
        <v>1</v>
      </c>
      <c r="SQL61" s="1">
        <v>1</v>
      </c>
      <c r="SQM61" s="1">
        <v>1</v>
      </c>
      <c r="SQN61" s="1">
        <v>1</v>
      </c>
      <c r="SQO61" s="1">
        <v>1</v>
      </c>
      <c r="SQP61" s="1">
        <v>1</v>
      </c>
      <c r="SQQ61" s="1">
        <v>1</v>
      </c>
      <c r="SQR61" s="1">
        <v>1</v>
      </c>
      <c r="SQS61" s="1">
        <v>1</v>
      </c>
      <c r="SQT61" s="1">
        <v>1</v>
      </c>
      <c r="SQU61" s="1">
        <v>1</v>
      </c>
      <c r="SQV61" s="1">
        <v>1</v>
      </c>
      <c r="SQW61" s="1">
        <v>1</v>
      </c>
      <c r="SQX61" s="1">
        <v>1</v>
      </c>
      <c r="SQY61" s="1">
        <v>1</v>
      </c>
      <c r="SQZ61" s="1">
        <v>1</v>
      </c>
      <c r="SRA61" s="1">
        <v>1</v>
      </c>
      <c r="SRB61" s="1">
        <v>1</v>
      </c>
      <c r="SRC61" s="1">
        <v>1</v>
      </c>
      <c r="SRD61" s="1">
        <v>1</v>
      </c>
      <c r="SRE61" s="1">
        <v>1</v>
      </c>
      <c r="SRF61" s="1">
        <v>1</v>
      </c>
      <c r="SRG61" s="1">
        <v>1</v>
      </c>
      <c r="SRH61" s="1">
        <v>1</v>
      </c>
      <c r="SRI61" s="1">
        <v>1</v>
      </c>
      <c r="SRJ61" s="1">
        <v>1</v>
      </c>
      <c r="SRK61" s="1">
        <v>1</v>
      </c>
      <c r="SRL61" s="1">
        <v>1</v>
      </c>
      <c r="SRM61" s="1">
        <v>1</v>
      </c>
      <c r="SRN61" s="1">
        <v>1</v>
      </c>
      <c r="SRO61" s="1">
        <v>1</v>
      </c>
      <c r="SRP61" s="1">
        <v>1</v>
      </c>
      <c r="SRQ61" s="1">
        <v>1</v>
      </c>
      <c r="SRR61" s="1">
        <v>1</v>
      </c>
      <c r="SRS61" s="1">
        <v>1</v>
      </c>
      <c r="SRT61" s="1">
        <v>1</v>
      </c>
      <c r="SRU61" s="1">
        <v>1</v>
      </c>
      <c r="SRV61" s="1">
        <v>1</v>
      </c>
      <c r="SRW61" s="1">
        <v>1</v>
      </c>
      <c r="SRX61" s="1">
        <v>1</v>
      </c>
      <c r="SRY61" s="1">
        <v>1</v>
      </c>
      <c r="SRZ61" s="1">
        <v>1</v>
      </c>
      <c r="SSA61" s="1">
        <v>1</v>
      </c>
      <c r="SSB61" s="1">
        <v>1</v>
      </c>
      <c r="SSC61" s="1">
        <v>1</v>
      </c>
      <c r="SSD61" s="1">
        <v>1</v>
      </c>
      <c r="SSE61" s="1">
        <v>1</v>
      </c>
      <c r="SSF61" s="1">
        <v>1</v>
      </c>
      <c r="SSG61" s="1">
        <v>1</v>
      </c>
      <c r="SSH61" s="1">
        <v>1</v>
      </c>
      <c r="SSI61" s="1">
        <v>1</v>
      </c>
      <c r="SSJ61" s="1">
        <v>1</v>
      </c>
      <c r="SSK61" s="1">
        <v>1</v>
      </c>
      <c r="SSL61" s="1">
        <v>1</v>
      </c>
      <c r="SSM61" s="1">
        <v>1</v>
      </c>
      <c r="SSN61" s="1">
        <v>1</v>
      </c>
      <c r="SSO61" s="1">
        <v>1</v>
      </c>
      <c r="SSP61" s="1">
        <v>1</v>
      </c>
      <c r="SSQ61" s="1">
        <v>1</v>
      </c>
      <c r="SSR61" s="1">
        <v>1</v>
      </c>
      <c r="SSS61" s="1">
        <v>1</v>
      </c>
      <c r="SST61" s="1">
        <v>1</v>
      </c>
      <c r="SSU61" s="1">
        <v>1</v>
      </c>
      <c r="SSV61" s="1">
        <v>1</v>
      </c>
      <c r="SSW61" s="1">
        <v>1</v>
      </c>
      <c r="SSX61" s="1">
        <v>1</v>
      </c>
      <c r="SSY61" s="1">
        <v>1</v>
      </c>
      <c r="SSZ61" s="1">
        <v>1</v>
      </c>
      <c r="STA61" s="1">
        <v>1</v>
      </c>
      <c r="STB61" s="1">
        <v>1</v>
      </c>
      <c r="STC61" s="1">
        <v>1</v>
      </c>
      <c r="STD61" s="1">
        <v>1</v>
      </c>
      <c r="STE61" s="1">
        <v>1</v>
      </c>
      <c r="STF61" s="1">
        <v>1</v>
      </c>
      <c r="STG61" s="1">
        <v>1</v>
      </c>
      <c r="STH61" s="1">
        <v>1</v>
      </c>
      <c r="STI61" s="1">
        <v>1</v>
      </c>
      <c r="STJ61" s="1">
        <v>1</v>
      </c>
      <c r="STK61" s="1">
        <v>1</v>
      </c>
      <c r="STL61" s="1">
        <v>1</v>
      </c>
      <c r="STM61" s="1">
        <v>1</v>
      </c>
      <c r="STN61" s="1">
        <v>1</v>
      </c>
      <c r="STO61" s="1">
        <v>1</v>
      </c>
      <c r="STP61" s="1">
        <v>1</v>
      </c>
      <c r="STQ61" s="1">
        <v>1</v>
      </c>
      <c r="STR61" s="1">
        <v>1</v>
      </c>
      <c r="STS61" s="1">
        <v>1</v>
      </c>
      <c r="STT61" s="1">
        <v>1</v>
      </c>
      <c r="STU61" s="1">
        <v>1</v>
      </c>
      <c r="STV61" s="1">
        <v>1</v>
      </c>
      <c r="STW61" s="1">
        <v>1</v>
      </c>
      <c r="STX61" s="1">
        <v>1</v>
      </c>
      <c r="STY61" s="1">
        <v>1</v>
      </c>
      <c r="STZ61" s="1">
        <v>1</v>
      </c>
      <c r="SUA61" s="1">
        <v>1</v>
      </c>
      <c r="SUB61" s="1">
        <v>1</v>
      </c>
      <c r="SUC61" s="1">
        <v>1</v>
      </c>
      <c r="SUD61" s="1">
        <v>1</v>
      </c>
      <c r="SUE61" s="1">
        <v>1</v>
      </c>
      <c r="SUF61" s="1">
        <v>1</v>
      </c>
      <c r="SUG61" s="1">
        <v>1</v>
      </c>
      <c r="SUH61" s="1">
        <v>1</v>
      </c>
      <c r="SUI61" s="1">
        <v>1</v>
      </c>
      <c r="SUJ61" s="1">
        <v>1</v>
      </c>
      <c r="SUK61" s="1">
        <v>1</v>
      </c>
      <c r="SUL61" s="1">
        <v>1</v>
      </c>
      <c r="SUM61" s="1">
        <v>1</v>
      </c>
      <c r="SUN61" s="1">
        <v>1</v>
      </c>
      <c r="SUO61" s="1">
        <v>1</v>
      </c>
      <c r="SUP61" s="1">
        <v>1</v>
      </c>
      <c r="SUQ61" s="1">
        <v>1</v>
      </c>
      <c r="SUR61" s="1">
        <v>1</v>
      </c>
      <c r="SUS61" s="1">
        <v>1</v>
      </c>
      <c r="SUT61" s="1">
        <v>1</v>
      </c>
      <c r="SUU61" s="1">
        <v>1</v>
      </c>
      <c r="SUV61" s="1">
        <v>1</v>
      </c>
      <c r="SUW61" s="1">
        <v>1</v>
      </c>
      <c r="SUX61" s="1">
        <v>1</v>
      </c>
      <c r="SUY61" s="1">
        <v>1</v>
      </c>
      <c r="SUZ61" s="1">
        <v>1</v>
      </c>
      <c r="SVA61" s="1">
        <v>1</v>
      </c>
      <c r="SVB61" s="1">
        <v>1</v>
      </c>
      <c r="SVC61" s="1">
        <v>1</v>
      </c>
      <c r="SVD61" s="1">
        <v>1</v>
      </c>
      <c r="SVE61" s="1">
        <v>1</v>
      </c>
      <c r="SVF61" s="1">
        <v>1</v>
      </c>
      <c r="SVG61" s="1">
        <v>1</v>
      </c>
      <c r="SVH61" s="1">
        <v>1</v>
      </c>
      <c r="SVI61" s="1">
        <v>1</v>
      </c>
      <c r="SVJ61" s="1">
        <v>1</v>
      </c>
      <c r="SVK61" s="1">
        <v>1</v>
      </c>
      <c r="SVL61" s="1">
        <v>1</v>
      </c>
      <c r="SVM61" s="1">
        <v>1</v>
      </c>
      <c r="SVN61" s="1">
        <v>1</v>
      </c>
      <c r="SVO61" s="1">
        <v>1</v>
      </c>
      <c r="SVP61" s="1">
        <v>1</v>
      </c>
      <c r="SVQ61" s="1">
        <v>1</v>
      </c>
      <c r="SVR61" s="1">
        <v>1</v>
      </c>
      <c r="SVS61" s="1">
        <v>1</v>
      </c>
      <c r="SVT61" s="1">
        <v>1</v>
      </c>
      <c r="SVU61" s="1">
        <v>1</v>
      </c>
      <c r="SVV61" s="1">
        <v>1</v>
      </c>
      <c r="SVW61" s="1">
        <v>1</v>
      </c>
      <c r="SVX61" s="1">
        <v>1</v>
      </c>
      <c r="SVY61" s="1">
        <v>1</v>
      </c>
      <c r="SVZ61" s="1">
        <v>1</v>
      </c>
      <c r="SWA61" s="1">
        <v>1</v>
      </c>
      <c r="SWB61" s="1">
        <v>1</v>
      </c>
      <c r="SWC61" s="1">
        <v>1</v>
      </c>
      <c r="SWD61" s="1">
        <v>1</v>
      </c>
      <c r="SWE61" s="1">
        <v>1</v>
      </c>
      <c r="SWF61" s="1">
        <v>1</v>
      </c>
      <c r="SWG61" s="1">
        <v>1</v>
      </c>
      <c r="SWH61" s="1">
        <v>1</v>
      </c>
      <c r="SWI61" s="1">
        <v>1</v>
      </c>
      <c r="SWJ61" s="1">
        <v>1</v>
      </c>
      <c r="SWK61" s="1">
        <v>1</v>
      </c>
      <c r="SWL61" s="1">
        <v>1</v>
      </c>
      <c r="SWM61" s="1">
        <v>1</v>
      </c>
      <c r="SWN61" s="1">
        <v>1</v>
      </c>
      <c r="SWO61" s="1">
        <v>1</v>
      </c>
      <c r="SWP61" s="1">
        <v>1</v>
      </c>
      <c r="SWQ61" s="1">
        <v>1</v>
      </c>
      <c r="SWR61" s="1">
        <v>1</v>
      </c>
      <c r="SWS61" s="1">
        <v>1</v>
      </c>
      <c r="SWT61" s="1">
        <v>1</v>
      </c>
      <c r="SWU61" s="1">
        <v>1</v>
      </c>
      <c r="SWV61" s="1">
        <v>1</v>
      </c>
      <c r="SWW61" s="1">
        <v>1</v>
      </c>
      <c r="SWX61" s="1">
        <v>1</v>
      </c>
      <c r="SWY61" s="1">
        <v>1</v>
      </c>
      <c r="SWZ61" s="1">
        <v>1</v>
      </c>
      <c r="SXA61" s="1">
        <v>1</v>
      </c>
      <c r="SXB61" s="1">
        <v>1</v>
      </c>
      <c r="SXC61" s="1">
        <v>1</v>
      </c>
      <c r="SXD61" s="1">
        <v>1</v>
      </c>
      <c r="SXE61" s="1">
        <v>1</v>
      </c>
      <c r="SXF61" s="1">
        <v>1</v>
      </c>
      <c r="SXG61" s="1">
        <v>1</v>
      </c>
      <c r="SXH61" s="1">
        <v>1</v>
      </c>
      <c r="SXI61" s="1">
        <v>1</v>
      </c>
      <c r="SXJ61" s="1">
        <v>1</v>
      </c>
      <c r="SXK61" s="1">
        <v>1</v>
      </c>
      <c r="SXL61" s="1">
        <v>1</v>
      </c>
      <c r="SXM61" s="1">
        <v>1</v>
      </c>
      <c r="SXN61" s="1">
        <v>1</v>
      </c>
      <c r="SXO61" s="1">
        <v>1</v>
      </c>
      <c r="SXP61" s="1">
        <v>1</v>
      </c>
      <c r="SXQ61" s="1">
        <v>1</v>
      </c>
      <c r="SXR61" s="1">
        <v>1</v>
      </c>
      <c r="SXS61" s="1">
        <v>1</v>
      </c>
      <c r="SXT61" s="1">
        <v>1</v>
      </c>
      <c r="SXU61" s="1">
        <v>1</v>
      </c>
      <c r="SXV61" s="1">
        <v>1</v>
      </c>
      <c r="SXW61" s="1">
        <v>1</v>
      </c>
      <c r="SXX61" s="1">
        <v>1</v>
      </c>
      <c r="SXY61" s="1">
        <v>1</v>
      </c>
      <c r="SXZ61" s="1">
        <v>1</v>
      </c>
      <c r="SYA61" s="1">
        <v>1</v>
      </c>
      <c r="SYB61" s="1">
        <v>1</v>
      </c>
      <c r="SYC61" s="1">
        <v>1</v>
      </c>
      <c r="SYD61" s="1">
        <v>1</v>
      </c>
      <c r="SYE61" s="1">
        <v>1</v>
      </c>
      <c r="SYF61" s="1">
        <v>1</v>
      </c>
      <c r="SYG61" s="1">
        <v>1</v>
      </c>
      <c r="SYH61" s="1">
        <v>1</v>
      </c>
      <c r="SYI61" s="1">
        <v>1</v>
      </c>
      <c r="SYJ61" s="1">
        <v>1</v>
      </c>
      <c r="SYK61" s="1">
        <v>1</v>
      </c>
      <c r="SYL61" s="1">
        <v>1</v>
      </c>
      <c r="SYM61" s="1">
        <v>1</v>
      </c>
      <c r="SYN61" s="1">
        <v>1</v>
      </c>
      <c r="SYO61" s="1">
        <v>1</v>
      </c>
      <c r="SYP61" s="1">
        <v>1</v>
      </c>
      <c r="SYQ61" s="1">
        <v>1</v>
      </c>
      <c r="SYR61" s="1">
        <v>1</v>
      </c>
      <c r="SYS61" s="1">
        <v>1</v>
      </c>
      <c r="SYT61" s="1">
        <v>1</v>
      </c>
      <c r="SYU61" s="1">
        <v>1</v>
      </c>
      <c r="SYV61" s="1">
        <v>1</v>
      </c>
      <c r="SYW61" s="1">
        <v>1</v>
      </c>
      <c r="SYX61" s="1">
        <v>1</v>
      </c>
      <c r="SYY61" s="1">
        <v>1</v>
      </c>
      <c r="SYZ61" s="1">
        <v>1</v>
      </c>
      <c r="SZA61" s="1">
        <v>1</v>
      </c>
      <c r="SZB61" s="1">
        <v>1</v>
      </c>
      <c r="SZC61" s="1">
        <v>1</v>
      </c>
      <c r="SZD61" s="1">
        <v>1</v>
      </c>
      <c r="SZE61" s="1">
        <v>1</v>
      </c>
      <c r="SZF61" s="1">
        <v>1</v>
      </c>
      <c r="SZG61" s="1">
        <v>1</v>
      </c>
      <c r="SZH61" s="1">
        <v>1</v>
      </c>
      <c r="SZI61" s="1">
        <v>1</v>
      </c>
      <c r="SZJ61" s="1">
        <v>1</v>
      </c>
      <c r="SZK61" s="1">
        <v>1</v>
      </c>
      <c r="SZL61" s="1">
        <v>1</v>
      </c>
      <c r="SZM61" s="1">
        <v>1</v>
      </c>
      <c r="SZN61" s="1">
        <v>1</v>
      </c>
      <c r="SZO61" s="1">
        <v>1</v>
      </c>
      <c r="SZP61" s="1">
        <v>1</v>
      </c>
      <c r="SZQ61" s="1">
        <v>1</v>
      </c>
      <c r="SZR61" s="1">
        <v>1</v>
      </c>
      <c r="SZS61" s="1">
        <v>1</v>
      </c>
      <c r="SZT61" s="1">
        <v>1</v>
      </c>
      <c r="SZU61" s="1">
        <v>1</v>
      </c>
      <c r="SZV61" s="1">
        <v>1</v>
      </c>
      <c r="SZW61" s="1">
        <v>1</v>
      </c>
      <c r="SZX61" s="1">
        <v>1</v>
      </c>
      <c r="SZY61" s="1">
        <v>1</v>
      </c>
      <c r="SZZ61" s="1">
        <v>1</v>
      </c>
      <c r="TAA61" s="1">
        <v>1</v>
      </c>
      <c r="TAB61" s="1">
        <v>1</v>
      </c>
      <c r="TAC61" s="1">
        <v>1</v>
      </c>
      <c r="TAD61" s="1">
        <v>1</v>
      </c>
      <c r="TAE61" s="1">
        <v>1</v>
      </c>
      <c r="TAF61" s="1">
        <v>1</v>
      </c>
      <c r="TAG61" s="1">
        <v>1</v>
      </c>
      <c r="TAH61" s="1">
        <v>1</v>
      </c>
      <c r="TAI61" s="1">
        <v>1</v>
      </c>
      <c r="TAJ61" s="1">
        <v>1</v>
      </c>
      <c r="TAK61" s="1">
        <v>1</v>
      </c>
      <c r="TAL61" s="1">
        <v>1</v>
      </c>
      <c r="TAM61" s="1">
        <v>1</v>
      </c>
      <c r="TAN61" s="1">
        <v>1</v>
      </c>
      <c r="TAO61" s="1">
        <v>1</v>
      </c>
      <c r="TAP61" s="1">
        <v>1</v>
      </c>
      <c r="TAQ61" s="1">
        <v>1</v>
      </c>
      <c r="TAR61" s="1">
        <v>1</v>
      </c>
      <c r="TAS61" s="1">
        <v>1</v>
      </c>
      <c r="TAT61" s="1">
        <v>1</v>
      </c>
      <c r="TAU61" s="1">
        <v>1</v>
      </c>
      <c r="TAV61" s="1">
        <v>1</v>
      </c>
      <c r="TAW61" s="1">
        <v>1</v>
      </c>
      <c r="TAX61" s="1">
        <v>1</v>
      </c>
      <c r="TAY61" s="1">
        <v>1</v>
      </c>
      <c r="TAZ61" s="1">
        <v>1</v>
      </c>
      <c r="TBA61" s="1">
        <v>1</v>
      </c>
      <c r="TBB61" s="1">
        <v>1</v>
      </c>
      <c r="TBC61" s="1">
        <v>1</v>
      </c>
      <c r="TBD61" s="1">
        <v>1</v>
      </c>
      <c r="TBE61" s="1">
        <v>1</v>
      </c>
      <c r="TBF61" s="1">
        <v>1</v>
      </c>
      <c r="TBG61" s="1">
        <v>1</v>
      </c>
      <c r="TBH61" s="1">
        <v>1</v>
      </c>
      <c r="TBI61" s="1">
        <v>1</v>
      </c>
      <c r="TBJ61" s="1">
        <v>1</v>
      </c>
      <c r="TBK61" s="1">
        <v>1</v>
      </c>
      <c r="TBL61" s="1">
        <v>1</v>
      </c>
      <c r="TBM61" s="1">
        <v>1</v>
      </c>
      <c r="TBN61" s="1">
        <v>1</v>
      </c>
      <c r="TBO61" s="1">
        <v>1</v>
      </c>
      <c r="TBP61" s="1">
        <v>1</v>
      </c>
      <c r="TBQ61" s="1">
        <v>1</v>
      </c>
      <c r="TBR61" s="1">
        <v>1</v>
      </c>
      <c r="TBS61" s="1">
        <v>1</v>
      </c>
      <c r="TBT61" s="1">
        <v>1</v>
      </c>
      <c r="TBU61" s="1">
        <v>1</v>
      </c>
      <c r="TBV61" s="1">
        <v>1</v>
      </c>
      <c r="TBW61" s="1">
        <v>1</v>
      </c>
      <c r="TBX61" s="1">
        <v>1</v>
      </c>
      <c r="TBY61" s="1">
        <v>1</v>
      </c>
      <c r="TBZ61" s="1">
        <v>1</v>
      </c>
      <c r="TCA61" s="1">
        <v>1</v>
      </c>
      <c r="TCB61" s="1">
        <v>1</v>
      </c>
      <c r="TCC61" s="1">
        <v>1</v>
      </c>
      <c r="TCD61" s="1">
        <v>1</v>
      </c>
      <c r="TCE61" s="1">
        <v>1</v>
      </c>
      <c r="TCF61" s="1">
        <v>1</v>
      </c>
      <c r="TCG61" s="1">
        <v>1</v>
      </c>
      <c r="TCH61" s="1">
        <v>1</v>
      </c>
      <c r="TCI61" s="1">
        <v>1</v>
      </c>
      <c r="TCJ61" s="1">
        <v>1</v>
      </c>
      <c r="TCK61" s="1">
        <v>1</v>
      </c>
      <c r="TCL61" s="1">
        <v>1</v>
      </c>
      <c r="TCM61" s="1">
        <v>1</v>
      </c>
      <c r="TCN61" s="1">
        <v>1</v>
      </c>
      <c r="TCO61" s="1">
        <v>1</v>
      </c>
      <c r="TCP61" s="1">
        <v>1</v>
      </c>
      <c r="TCQ61" s="1">
        <v>1</v>
      </c>
      <c r="TCR61" s="1">
        <v>1</v>
      </c>
      <c r="TCS61" s="1">
        <v>1</v>
      </c>
      <c r="TCT61" s="1">
        <v>1</v>
      </c>
      <c r="TCU61" s="1">
        <v>1</v>
      </c>
      <c r="TCV61" s="1">
        <v>1</v>
      </c>
      <c r="TCW61" s="1">
        <v>1</v>
      </c>
      <c r="TCX61" s="1">
        <v>1</v>
      </c>
      <c r="TCY61" s="1">
        <v>1</v>
      </c>
      <c r="TCZ61" s="1">
        <v>1</v>
      </c>
      <c r="TDA61" s="1">
        <v>1</v>
      </c>
      <c r="TDB61" s="1">
        <v>1</v>
      </c>
      <c r="TDC61" s="1">
        <v>1</v>
      </c>
      <c r="TDD61" s="1">
        <v>1</v>
      </c>
      <c r="TDE61" s="1">
        <v>1</v>
      </c>
      <c r="TDF61" s="1">
        <v>1</v>
      </c>
      <c r="TDG61" s="1">
        <v>1</v>
      </c>
      <c r="TDH61" s="1">
        <v>1</v>
      </c>
      <c r="TDI61" s="1">
        <v>1</v>
      </c>
      <c r="TDJ61" s="1">
        <v>1</v>
      </c>
      <c r="TDK61" s="1">
        <v>1</v>
      </c>
      <c r="TDL61" s="1">
        <v>1</v>
      </c>
      <c r="TDM61" s="1">
        <v>1</v>
      </c>
      <c r="TDN61" s="1">
        <v>1</v>
      </c>
      <c r="TDO61" s="1">
        <v>1</v>
      </c>
      <c r="TDP61" s="1">
        <v>1</v>
      </c>
      <c r="TDQ61" s="1">
        <v>1</v>
      </c>
      <c r="TDR61" s="1">
        <v>1</v>
      </c>
      <c r="TDS61" s="1">
        <v>1</v>
      </c>
      <c r="TDT61" s="1">
        <v>1</v>
      </c>
      <c r="TDU61" s="1">
        <v>1</v>
      </c>
      <c r="TDV61" s="1">
        <v>1</v>
      </c>
      <c r="TDW61" s="1">
        <v>1</v>
      </c>
      <c r="TDX61" s="1">
        <v>1</v>
      </c>
      <c r="TDY61" s="1">
        <v>1</v>
      </c>
      <c r="TDZ61" s="1">
        <v>1</v>
      </c>
      <c r="TEA61" s="1">
        <v>1</v>
      </c>
      <c r="TEB61" s="1">
        <v>1</v>
      </c>
      <c r="TEC61" s="1">
        <v>1</v>
      </c>
      <c r="TED61" s="1">
        <v>1</v>
      </c>
      <c r="TEE61" s="1">
        <v>1</v>
      </c>
      <c r="TEF61" s="1">
        <v>1</v>
      </c>
      <c r="TEG61" s="1">
        <v>1</v>
      </c>
      <c r="TEH61" s="1">
        <v>1</v>
      </c>
      <c r="TEI61" s="1">
        <v>1</v>
      </c>
      <c r="TEJ61" s="1">
        <v>1</v>
      </c>
      <c r="TEK61" s="1">
        <v>1</v>
      </c>
      <c r="TEL61" s="1">
        <v>1</v>
      </c>
      <c r="TEM61" s="1">
        <v>1</v>
      </c>
      <c r="TEN61" s="1">
        <v>1</v>
      </c>
      <c r="TEO61" s="1">
        <v>1</v>
      </c>
      <c r="TEP61" s="1">
        <v>1</v>
      </c>
      <c r="TEQ61" s="1">
        <v>1</v>
      </c>
      <c r="TER61" s="1">
        <v>1</v>
      </c>
      <c r="TES61" s="1">
        <v>1</v>
      </c>
      <c r="TET61" s="1">
        <v>1</v>
      </c>
      <c r="TEU61" s="1">
        <v>1</v>
      </c>
      <c r="TEV61" s="1">
        <v>1</v>
      </c>
      <c r="TEW61" s="1">
        <v>1</v>
      </c>
      <c r="TEX61" s="1">
        <v>1</v>
      </c>
      <c r="TEY61" s="1">
        <v>1</v>
      </c>
      <c r="TEZ61" s="1">
        <v>1</v>
      </c>
      <c r="TFA61" s="1">
        <v>1</v>
      </c>
      <c r="TFB61" s="1">
        <v>1</v>
      </c>
      <c r="TFC61" s="1">
        <v>1</v>
      </c>
      <c r="TFD61" s="1">
        <v>1</v>
      </c>
      <c r="TFE61" s="1">
        <v>1</v>
      </c>
      <c r="TFF61" s="1">
        <v>1</v>
      </c>
      <c r="TFG61" s="1">
        <v>1</v>
      </c>
      <c r="TFH61" s="1">
        <v>1</v>
      </c>
      <c r="TFI61" s="1">
        <v>1</v>
      </c>
      <c r="TFJ61" s="1">
        <v>1</v>
      </c>
      <c r="TFK61" s="1">
        <v>1</v>
      </c>
      <c r="TFL61" s="1">
        <v>1</v>
      </c>
      <c r="TFM61" s="1">
        <v>1</v>
      </c>
      <c r="TFN61" s="1">
        <v>1</v>
      </c>
      <c r="TFO61" s="1">
        <v>1</v>
      </c>
      <c r="TFP61" s="1">
        <v>1</v>
      </c>
      <c r="TFQ61" s="1">
        <v>1</v>
      </c>
      <c r="TFR61" s="1">
        <v>1</v>
      </c>
      <c r="TFS61" s="1">
        <v>1</v>
      </c>
      <c r="TFT61" s="1">
        <v>1</v>
      </c>
      <c r="TFU61" s="1">
        <v>1</v>
      </c>
      <c r="TFV61" s="1">
        <v>1</v>
      </c>
      <c r="TFW61" s="1">
        <v>1</v>
      </c>
      <c r="TFX61" s="1">
        <v>1</v>
      </c>
      <c r="TFY61" s="1">
        <v>1</v>
      </c>
      <c r="TFZ61" s="1">
        <v>1</v>
      </c>
      <c r="TGA61" s="1">
        <v>1</v>
      </c>
      <c r="TGB61" s="1">
        <v>1</v>
      </c>
      <c r="TGC61" s="1">
        <v>1</v>
      </c>
      <c r="TGD61" s="1">
        <v>1</v>
      </c>
      <c r="TGE61" s="1">
        <v>1</v>
      </c>
      <c r="TGF61" s="1">
        <v>1</v>
      </c>
      <c r="TGG61" s="1">
        <v>1</v>
      </c>
      <c r="TGH61" s="1">
        <v>1</v>
      </c>
      <c r="TGI61" s="1">
        <v>1</v>
      </c>
      <c r="TGJ61" s="1">
        <v>1</v>
      </c>
      <c r="TGK61" s="1">
        <v>1</v>
      </c>
      <c r="TGL61" s="1">
        <v>1</v>
      </c>
      <c r="TGM61" s="1">
        <v>1</v>
      </c>
      <c r="TGN61" s="1">
        <v>1</v>
      </c>
      <c r="TGO61" s="1">
        <v>1</v>
      </c>
      <c r="TGP61" s="1">
        <v>1</v>
      </c>
      <c r="TGQ61" s="1">
        <v>1</v>
      </c>
      <c r="TGR61" s="1">
        <v>1</v>
      </c>
      <c r="TGS61" s="1">
        <v>1</v>
      </c>
      <c r="TGT61" s="1">
        <v>1</v>
      </c>
      <c r="TGU61" s="1">
        <v>1</v>
      </c>
      <c r="TGV61" s="1">
        <v>1</v>
      </c>
      <c r="TGW61" s="1">
        <v>1</v>
      </c>
      <c r="TGX61" s="1">
        <v>1</v>
      </c>
      <c r="TGY61" s="1">
        <v>1</v>
      </c>
      <c r="TGZ61" s="1">
        <v>1</v>
      </c>
      <c r="THA61" s="1">
        <v>1</v>
      </c>
      <c r="THB61" s="1">
        <v>1</v>
      </c>
      <c r="THC61" s="1">
        <v>1</v>
      </c>
      <c r="THD61" s="1">
        <v>1</v>
      </c>
      <c r="THE61" s="1">
        <v>1</v>
      </c>
      <c r="THF61" s="1">
        <v>1</v>
      </c>
      <c r="THG61" s="1">
        <v>1</v>
      </c>
      <c r="THH61" s="1">
        <v>1</v>
      </c>
      <c r="THI61" s="1">
        <v>1</v>
      </c>
      <c r="THJ61" s="1">
        <v>1</v>
      </c>
      <c r="THK61" s="1">
        <v>1</v>
      </c>
      <c r="THL61" s="1">
        <v>1</v>
      </c>
      <c r="THM61" s="1">
        <v>1</v>
      </c>
      <c r="THN61" s="1">
        <v>1</v>
      </c>
      <c r="THO61" s="1">
        <v>1</v>
      </c>
      <c r="THP61" s="1">
        <v>1</v>
      </c>
      <c r="THQ61" s="1">
        <v>1</v>
      </c>
      <c r="THR61" s="1">
        <v>1</v>
      </c>
      <c r="THS61" s="1">
        <v>1</v>
      </c>
      <c r="THT61" s="1">
        <v>1</v>
      </c>
      <c r="THU61" s="1">
        <v>1</v>
      </c>
      <c r="THV61" s="1">
        <v>1</v>
      </c>
      <c r="THW61" s="1">
        <v>1</v>
      </c>
      <c r="THX61" s="1">
        <v>1</v>
      </c>
      <c r="THY61" s="1">
        <v>1</v>
      </c>
      <c r="THZ61" s="1">
        <v>1</v>
      </c>
      <c r="TIA61" s="1">
        <v>1</v>
      </c>
      <c r="TIB61" s="1">
        <v>1</v>
      </c>
      <c r="TIC61" s="1">
        <v>1</v>
      </c>
      <c r="TID61" s="1">
        <v>1</v>
      </c>
      <c r="TIE61" s="1">
        <v>1</v>
      </c>
      <c r="TIF61" s="1">
        <v>1</v>
      </c>
      <c r="TIG61" s="1">
        <v>1</v>
      </c>
      <c r="TIH61" s="1">
        <v>1</v>
      </c>
      <c r="TII61" s="1">
        <v>1</v>
      </c>
      <c r="TIJ61" s="1">
        <v>1</v>
      </c>
      <c r="TIK61" s="1">
        <v>1</v>
      </c>
      <c r="TIL61" s="1">
        <v>1</v>
      </c>
      <c r="TIM61" s="1">
        <v>1</v>
      </c>
      <c r="TIN61" s="1">
        <v>1</v>
      </c>
      <c r="TIO61" s="1">
        <v>1</v>
      </c>
      <c r="TIP61" s="1">
        <v>1</v>
      </c>
      <c r="TIQ61" s="1">
        <v>1</v>
      </c>
      <c r="TIR61" s="1">
        <v>1</v>
      </c>
      <c r="TIS61" s="1">
        <v>1</v>
      </c>
      <c r="TIT61" s="1">
        <v>1</v>
      </c>
      <c r="TIU61" s="1">
        <v>1</v>
      </c>
      <c r="TIV61" s="1">
        <v>1</v>
      </c>
      <c r="TIW61" s="1">
        <v>1</v>
      </c>
      <c r="TIX61" s="1">
        <v>1</v>
      </c>
      <c r="TIY61" s="1">
        <v>1</v>
      </c>
      <c r="TIZ61" s="1">
        <v>1</v>
      </c>
      <c r="TJA61" s="1">
        <v>1</v>
      </c>
      <c r="TJB61" s="1">
        <v>1</v>
      </c>
      <c r="TJC61" s="1">
        <v>1</v>
      </c>
      <c r="TJD61" s="1">
        <v>1</v>
      </c>
      <c r="TJE61" s="1">
        <v>1</v>
      </c>
      <c r="TJF61" s="1">
        <v>1</v>
      </c>
      <c r="TJG61" s="1">
        <v>1</v>
      </c>
      <c r="TJH61" s="1">
        <v>1</v>
      </c>
      <c r="TJI61" s="1">
        <v>1</v>
      </c>
      <c r="TJJ61" s="1">
        <v>1</v>
      </c>
      <c r="TJK61" s="1">
        <v>1</v>
      </c>
      <c r="TJL61" s="1">
        <v>1</v>
      </c>
      <c r="TJM61" s="1">
        <v>1</v>
      </c>
      <c r="TJN61" s="1">
        <v>1</v>
      </c>
      <c r="TJO61" s="1">
        <v>1</v>
      </c>
      <c r="TJP61" s="1">
        <v>1</v>
      </c>
      <c r="TJQ61" s="1">
        <v>1</v>
      </c>
      <c r="TJR61" s="1">
        <v>1</v>
      </c>
      <c r="TJS61" s="1">
        <v>1</v>
      </c>
      <c r="TJT61" s="1">
        <v>1</v>
      </c>
      <c r="TJU61" s="1">
        <v>1</v>
      </c>
      <c r="TJV61" s="1">
        <v>1</v>
      </c>
      <c r="TJW61" s="1">
        <v>1</v>
      </c>
      <c r="TJX61" s="1">
        <v>1</v>
      </c>
      <c r="TJY61" s="1">
        <v>1</v>
      </c>
      <c r="TJZ61" s="1">
        <v>1</v>
      </c>
      <c r="TKA61" s="1">
        <v>1</v>
      </c>
      <c r="TKB61" s="1">
        <v>1</v>
      </c>
      <c r="TKC61" s="1">
        <v>1</v>
      </c>
      <c r="TKD61" s="1">
        <v>1</v>
      </c>
      <c r="TKE61" s="1">
        <v>1</v>
      </c>
      <c r="TKF61" s="1">
        <v>1</v>
      </c>
      <c r="TKG61" s="1">
        <v>1</v>
      </c>
      <c r="TKH61" s="1">
        <v>1</v>
      </c>
      <c r="TKI61" s="1">
        <v>1</v>
      </c>
      <c r="TKJ61" s="1">
        <v>1</v>
      </c>
      <c r="TKK61" s="1">
        <v>1</v>
      </c>
      <c r="TKL61" s="1">
        <v>1</v>
      </c>
      <c r="TKM61" s="1">
        <v>1</v>
      </c>
      <c r="TKN61" s="1">
        <v>1</v>
      </c>
      <c r="TKO61" s="1">
        <v>1</v>
      </c>
      <c r="TKP61" s="1">
        <v>1</v>
      </c>
      <c r="TKQ61" s="1">
        <v>1</v>
      </c>
      <c r="TKR61" s="1">
        <v>1</v>
      </c>
      <c r="TKS61" s="1">
        <v>1</v>
      </c>
      <c r="TKT61" s="1">
        <v>1</v>
      </c>
      <c r="TKU61" s="1">
        <v>1</v>
      </c>
      <c r="TKV61" s="1">
        <v>1</v>
      </c>
      <c r="TKW61" s="1">
        <v>1</v>
      </c>
      <c r="TKX61" s="1">
        <v>1</v>
      </c>
      <c r="TKY61" s="1">
        <v>1</v>
      </c>
      <c r="TKZ61" s="1">
        <v>1</v>
      </c>
      <c r="TLA61" s="1">
        <v>1</v>
      </c>
      <c r="TLB61" s="1">
        <v>1</v>
      </c>
      <c r="TLC61" s="1">
        <v>1</v>
      </c>
      <c r="TLD61" s="1">
        <v>1</v>
      </c>
      <c r="TLE61" s="1">
        <v>1</v>
      </c>
      <c r="TLF61" s="1">
        <v>1</v>
      </c>
      <c r="TLG61" s="1">
        <v>1</v>
      </c>
      <c r="TLH61" s="1">
        <v>1</v>
      </c>
      <c r="TLI61" s="1">
        <v>1</v>
      </c>
      <c r="TLJ61" s="1">
        <v>1</v>
      </c>
      <c r="TLK61" s="1">
        <v>1</v>
      </c>
      <c r="TLL61" s="1">
        <v>1</v>
      </c>
      <c r="TLM61" s="1">
        <v>1</v>
      </c>
      <c r="TLN61" s="1">
        <v>1</v>
      </c>
      <c r="TLO61" s="1">
        <v>1</v>
      </c>
      <c r="TLP61" s="1">
        <v>1</v>
      </c>
      <c r="TLQ61" s="1">
        <v>1</v>
      </c>
      <c r="TLR61" s="1">
        <v>1</v>
      </c>
      <c r="TLS61" s="1">
        <v>1</v>
      </c>
      <c r="TLT61" s="1">
        <v>1</v>
      </c>
      <c r="TLU61" s="1">
        <v>1</v>
      </c>
      <c r="TLV61" s="1">
        <v>1</v>
      </c>
      <c r="TLW61" s="1">
        <v>1</v>
      </c>
      <c r="TLX61" s="1">
        <v>1</v>
      </c>
      <c r="TLY61" s="1">
        <v>1</v>
      </c>
      <c r="TLZ61" s="1">
        <v>1</v>
      </c>
      <c r="TMA61" s="1">
        <v>1</v>
      </c>
      <c r="TMB61" s="1">
        <v>1</v>
      </c>
      <c r="TMC61" s="1">
        <v>1</v>
      </c>
      <c r="TMD61" s="1">
        <v>1</v>
      </c>
      <c r="TME61" s="1">
        <v>1</v>
      </c>
      <c r="TMF61" s="1">
        <v>1</v>
      </c>
      <c r="TMG61" s="1">
        <v>1</v>
      </c>
      <c r="TMH61" s="1">
        <v>1</v>
      </c>
      <c r="TMI61" s="1">
        <v>1</v>
      </c>
      <c r="TMJ61" s="1">
        <v>1</v>
      </c>
      <c r="TMK61" s="1">
        <v>1</v>
      </c>
      <c r="TML61" s="1">
        <v>1</v>
      </c>
      <c r="TMM61" s="1">
        <v>1</v>
      </c>
      <c r="TMN61" s="1">
        <v>1</v>
      </c>
      <c r="TMO61" s="1">
        <v>1</v>
      </c>
      <c r="TMP61" s="1">
        <v>1</v>
      </c>
      <c r="TMQ61" s="1">
        <v>1</v>
      </c>
      <c r="TMR61" s="1">
        <v>1</v>
      </c>
      <c r="TMS61" s="1">
        <v>1</v>
      </c>
      <c r="TMT61" s="1">
        <v>1</v>
      </c>
      <c r="TMU61" s="1">
        <v>1</v>
      </c>
      <c r="TMV61" s="1">
        <v>1</v>
      </c>
      <c r="TMW61" s="1">
        <v>1</v>
      </c>
      <c r="TMX61" s="1">
        <v>1</v>
      </c>
      <c r="TMY61" s="1">
        <v>1</v>
      </c>
      <c r="TMZ61" s="1">
        <v>1</v>
      </c>
      <c r="TNA61" s="1">
        <v>1</v>
      </c>
      <c r="TNB61" s="1">
        <v>1</v>
      </c>
      <c r="TNC61" s="1">
        <v>1</v>
      </c>
      <c r="TND61" s="1">
        <v>1</v>
      </c>
      <c r="TNE61" s="1">
        <v>1</v>
      </c>
      <c r="TNF61" s="1">
        <v>1</v>
      </c>
      <c r="TNG61" s="1">
        <v>1</v>
      </c>
      <c r="TNH61" s="1">
        <v>1</v>
      </c>
      <c r="TNI61" s="1">
        <v>1</v>
      </c>
      <c r="TNJ61" s="1">
        <v>1</v>
      </c>
      <c r="TNK61" s="1">
        <v>1</v>
      </c>
      <c r="TNL61" s="1">
        <v>1</v>
      </c>
      <c r="TNM61" s="1">
        <v>1</v>
      </c>
      <c r="TNN61" s="1">
        <v>1</v>
      </c>
      <c r="TNO61" s="1">
        <v>1</v>
      </c>
      <c r="TNP61" s="1">
        <v>1</v>
      </c>
      <c r="TNQ61" s="1">
        <v>1</v>
      </c>
      <c r="TNR61" s="1">
        <v>1</v>
      </c>
      <c r="TNS61" s="1">
        <v>1</v>
      </c>
      <c r="TNT61" s="1">
        <v>1</v>
      </c>
      <c r="TNU61" s="1">
        <v>1</v>
      </c>
      <c r="TNV61" s="1">
        <v>1</v>
      </c>
      <c r="TNW61" s="1">
        <v>1</v>
      </c>
      <c r="TNX61" s="1">
        <v>1</v>
      </c>
      <c r="TNY61" s="1">
        <v>1</v>
      </c>
      <c r="TNZ61" s="1">
        <v>1</v>
      </c>
      <c r="TOA61" s="1">
        <v>1</v>
      </c>
      <c r="TOB61" s="1">
        <v>1</v>
      </c>
      <c r="TOC61" s="1">
        <v>1</v>
      </c>
      <c r="TOD61" s="1">
        <v>1</v>
      </c>
      <c r="TOE61" s="1">
        <v>1</v>
      </c>
      <c r="TOF61" s="1">
        <v>1</v>
      </c>
      <c r="TOG61" s="1">
        <v>1</v>
      </c>
      <c r="TOH61" s="1">
        <v>1</v>
      </c>
      <c r="TOI61" s="1">
        <v>1</v>
      </c>
      <c r="TOJ61" s="1">
        <v>1</v>
      </c>
      <c r="TOK61" s="1">
        <v>1</v>
      </c>
      <c r="TOL61" s="1">
        <v>1</v>
      </c>
      <c r="TOM61" s="1">
        <v>1</v>
      </c>
      <c r="TON61" s="1">
        <v>1</v>
      </c>
      <c r="TOO61" s="1">
        <v>1</v>
      </c>
      <c r="TOP61" s="1">
        <v>1</v>
      </c>
      <c r="TOQ61" s="1">
        <v>1</v>
      </c>
      <c r="TOR61" s="1">
        <v>1</v>
      </c>
      <c r="TOS61" s="1">
        <v>1</v>
      </c>
      <c r="TOT61" s="1">
        <v>1</v>
      </c>
      <c r="TOU61" s="1">
        <v>1</v>
      </c>
      <c r="TOV61" s="1">
        <v>1</v>
      </c>
      <c r="TOW61" s="1">
        <v>1</v>
      </c>
      <c r="TOX61" s="1">
        <v>1</v>
      </c>
      <c r="TOY61" s="1">
        <v>1</v>
      </c>
      <c r="TOZ61" s="1">
        <v>1</v>
      </c>
      <c r="TPA61" s="1">
        <v>1</v>
      </c>
      <c r="TPB61" s="1">
        <v>1</v>
      </c>
      <c r="TPC61" s="1">
        <v>1</v>
      </c>
      <c r="TPD61" s="1">
        <v>1</v>
      </c>
      <c r="TPE61" s="1">
        <v>1</v>
      </c>
      <c r="TPF61" s="1">
        <v>1</v>
      </c>
      <c r="TPG61" s="1">
        <v>1</v>
      </c>
      <c r="TPH61" s="1">
        <v>1</v>
      </c>
      <c r="TPI61" s="1">
        <v>1</v>
      </c>
      <c r="TPJ61" s="1">
        <v>1</v>
      </c>
      <c r="TPK61" s="1">
        <v>1</v>
      </c>
      <c r="TPL61" s="1">
        <v>1</v>
      </c>
      <c r="TPM61" s="1">
        <v>1</v>
      </c>
      <c r="TPN61" s="1">
        <v>1</v>
      </c>
      <c r="TPO61" s="1">
        <v>1</v>
      </c>
      <c r="TPP61" s="1">
        <v>1</v>
      </c>
      <c r="TPQ61" s="1">
        <v>1</v>
      </c>
      <c r="TPR61" s="1">
        <v>1</v>
      </c>
      <c r="TPS61" s="1">
        <v>1</v>
      </c>
      <c r="TPT61" s="1">
        <v>1</v>
      </c>
      <c r="TPU61" s="1">
        <v>1</v>
      </c>
      <c r="TPV61" s="1">
        <v>1</v>
      </c>
      <c r="TPW61" s="1">
        <v>1</v>
      </c>
      <c r="TPX61" s="1">
        <v>1</v>
      </c>
      <c r="TPY61" s="1">
        <v>1</v>
      </c>
      <c r="TPZ61" s="1">
        <v>1</v>
      </c>
      <c r="TQA61" s="1">
        <v>1</v>
      </c>
      <c r="TQB61" s="1">
        <v>1</v>
      </c>
      <c r="TQC61" s="1">
        <v>1</v>
      </c>
      <c r="TQD61" s="1">
        <v>1</v>
      </c>
      <c r="TQE61" s="1">
        <v>1</v>
      </c>
      <c r="TQF61" s="1">
        <v>1</v>
      </c>
      <c r="TQG61" s="1">
        <v>1</v>
      </c>
      <c r="TQH61" s="1">
        <v>1</v>
      </c>
      <c r="TQI61" s="1">
        <v>1</v>
      </c>
      <c r="TQJ61" s="1">
        <v>1</v>
      </c>
      <c r="TQK61" s="1">
        <v>1</v>
      </c>
      <c r="TQL61" s="1">
        <v>1</v>
      </c>
      <c r="TQM61" s="1">
        <v>1</v>
      </c>
      <c r="TQN61" s="1">
        <v>1</v>
      </c>
      <c r="TQO61" s="1">
        <v>1</v>
      </c>
      <c r="TQP61" s="1">
        <v>1</v>
      </c>
      <c r="TQQ61" s="1">
        <v>1</v>
      </c>
      <c r="TQR61" s="1">
        <v>1</v>
      </c>
      <c r="TQS61" s="1">
        <v>1</v>
      </c>
      <c r="TQT61" s="1">
        <v>1</v>
      </c>
      <c r="TQU61" s="1">
        <v>1</v>
      </c>
      <c r="TQV61" s="1">
        <v>1</v>
      </c>
      <c r="TQW61" s="1">
        <v>1</v>
      </c>
      <c r="TQX61" s="1">
        <v>1</v>
      </c>
      <c r="TQY61" s="1">
        <v>1</v>
      </c>
      <c r="TQZ61" s="1">
        <v>1</v>
      </c>
      <c r="TRA61" s="1">
        <v>1</v>
      </c>
      <c r="TRB61" s="1">
        <v>1</v>
      </c>
      <c r="TRC61" s="1">
        <v>1</v>
      </c>
      <c r="TRD61" s="1">
        <v>1</v>
      </c>
      <c r="TRE61" s="1">
        <v>1</v>
      </c>
      <c r="TRF61" s="1">
        <v>1</v>
      </c>
      <c r="TRG61" s="1">
        <v>1</v>
      </c>
      <c r="TRH61" s="1">
        <v>1</v>
      </c>
      <c r="TRI61" s="1">
        <v>1</v>
      </c>
      <c r="TRJ61" s="1">
        <v>1</v>
      </c>
      <c r="TRK61" s="1">
        <v>1</v>
      </c>
      <c r="TRL61" s="1">
        <v>1</v>
      </c>
      <c r="TRM61" s="1">
        <v>1</v>
      </c>
      <c r="TRN61" s="1">
        <v>1</v>
      </c>
      <c r="TRO61" s="1">
        <v>1</v>
      </c>
      <c r="TRP61" s="1">
        <v>1</v>
      </c>
      <c r="TRQ61" s="1">
        <v>1</v>
      </c>
      <c r="TRR61" s="1">
        <v>1</v>
      </c>
      <c r="TRS61" s="1">
        <v>1</v>
      </c>
      <c r="TRT61" s="1">
        <v>1</v>
      </c>
      <c r="TRU61" s="1">
        <v>1</v>
      </c>
      <c r="TRV61" s="1">
        <v>1</v>
      </c>
      <c r="TRW61" s="1">
        <v>1</v>
      </c>
      <c r="TRX61" s="1">
        <v>1</v>
      </c>
      <c r="TRY61" s="1">
        <v>1</v>
      </c>
      <c r="TRZ61" s="1">
        <v>1</v>
      </c>
      <c r="TSA61" s="1">
        <v>1</v>
      </c>
      <c r="TSB61" s="1">
        <v>1</v>
      </c>
      <c r="TSC61" s="1">
        <v>1</v>
      </c>
      <c r="TSD61" s="1">
        <v>1</v>
      </c>
      <c r="TSE61" s="1">
        <v>1</v>
      </c>
      <c r="TSF61" s="1">
        <v>1</v>
      </c>
      <c r="TSG61" s="1">
        <v>1</v>
      </c>
      <c r="TSH61" s="1">
        <v>1</v>
      </c>
      <c r="TSI61" s="1">
        <v>1</v>
      </c>
      <c r="TSJ61" s="1">
        <v>1</v>
      </c>
      <c r="TSK61" s="1">
        <v>1</v>
      </c>
      <c r="TSL61" s="1">
        <v>1</v>
      </c>
      <c r="TSM61" s="1">
        <v>1</v>
      </c>
      <c r="TSN61" s="1">
        <v>1</v>
      </c>
      <c r="TSO61" s="1">
        <v>1</v>
      </c>
      <c r="TSP61" s="1">
        <v>1</v>
      </c>
      <c r="TSQ61" s="1">
        <v>1</v>
      </c>
      <c r="TSR61" s="1">
        <v>1</v>
      </c>
      <c r="TSS61" s="1">
        <v>1</v>
      </c>
      <c r="TST61" s="1">
        <v>1</v>
      </c>
      <c r="TSU61" s="1">
        <v>1</v>
      </c>
      <c r="TSV61" s="1">
        <v>1</v>
      </c>
      <c r="TSW61" s="1">
        <v>1</v>
      </c>
      <c r="TSX61" s="1">
        <v>1</v>
      </c>
      <c r="TSY61" s="1">
        <v>1</v>
      </c>
      <c r="TSZ61" s="1">
        <v>1</v>
      </c>
      <c r="TTA61" s="1">
        <v>1</v>
      </c>
      <c r="TTB61" s="1">
        <v>1</v>
      </c>
      <c r="TTC61" s="1">
        <v>1</v>
      </c>
      <c r="TTD61" s="1">
        <v>1</v>
      </c>
      <c r="TTE61" s="1">
        <v>1</v>
      </c>
      <c r="TTF61" s="1">
        <v>1</v>
      </c>
      <c r="TTG61" s="1">
        <v>1</v>
      </c>
      <c r="TTH61" s="1">
        <v>1</v>
      </c>
      <c r="TTI61" s="1">
        <v>1</v>
      </c>
      <c r="TTJ61" s="1">
        <v>1</v>
      </c>
      <c r="TTK61" s="1">
        <v>1</v>
      </c>
      <c r="TTL61" s="1">
        <v>1</v>
      </c>
      <c r="TTM61" s="1">
        <v>1</v>
      </c>
      <c r="TTN61" s="1">
        <v>1</v>
      </c>
      <c r="TTO61" s="1">
        <v>1</v>
      </c>
      <c r="TTP61" s="1">
        <v>1</v>
      </c>
      <c r="TTQ61" s="1">
        <v>1</v>
      </c>
      <c r="TTR61" s="1">
        <v>1</v>
      </c>
      <c r="TTS61" s="1">
        <v>1</v>
      </c>
      <c r="TTT61" s="1">
        <v>1</v>
      </c>
      <c r="TTU61" s="1">
        <v>1</v>
      </c>
      <c r="TTV61" s="1">
        <v>1</v>
      </c>
      <c r="TTW61" s="1">
        <v>1</v>
      </c>
      <c r="TTX61" s="1">
        <v>1</v>
      </c>
      <c r="TTY61" s="1">
        <v>1</v>
      </c>
      <c r="TTZ61" s="1">
        <v>1</v>
      </c>
      <c r="TUA61" s="1">
        <v>1</v>
      </c>
      <c r="TUB61" s="1">
        <v>1</v>
      </c>
      <c r="TUC61" s="1">
        <v>1</v>
      </c>
      <c r="TUD61" s="1">
        <v>1</v>
      </c>
      <c r="TUE61" s="1">
        <v>1</v>
      </c>
      <c r="TUF61" s="1">
        <v>1</v>
      </c>
      <c r="TUG61" s="1">
        <v>1</v>
      </c>
      <c r="TUH61" s="1">
        <v>1</v>
      </c>
      <c r="TUI61" s="1">
        <v>1</v>
      </c>
      <c r="TUJ61" s="1">
        <v>1</v>
      </c>
      <c r="TUK61" s="1">
        <v>1</v>
      </c>
      <c r="TUL61" s="1">
        <v>1</v>
      </c>
      <c r="TUM61" s="1">
        <v>1</v>
      </c>
      <c r="TUN61" s="1">
        <v>1</v>
      </c>
      <c r="TUO61" s="1">
        <v>1</v>
      </c>
      <c r="TUP61" s="1">
        <v>1</v>
      </c>
      <c r="TUQ61" s="1">
        <v>1</v>
      </c>
      <c r="TUR61" s="1">
        <v>1</v>
      </c>
      <c r="TUS61" s="1">
        <v>1</v>
      </c>
      <c r="TUT61" s="1">
        <v>1</v>
      </c>
      <c r="TUU61" s="1">
        <v>1</v>
      </c>
      <c r="TUV61" s="1">
        <v>1</v>
      </c>
      <c r="TUW61" s="1">
        <v>1</v>
      </c>
      <c r="TUX61" s="1">
        <v>1</v>
      </c>
      <c r="TUY61" s="1">
        <v>1</v>
      </c>
      <c r="TUZ61" s="1">
        <v>1</v>
      </c>
      <c r="TVA61" s="1">
        <v>1</v>
      </c>
      <c r="TVB61" s="1">
        <v>1</v>
      </c>
      <c r="TVC61" s="1">
        <v>1</v>
      </c>
      <c r="TVD61" s="1">
        <v>1</v>
      </c>
      <c r="TVE61" s="1">
        <v>1</v>
      </c>
      <c r="TVF61" s="1">
        <v>1</v>
      </c>
      <c r="TVG61" s="1">
        <v>1</v>
      </c>
      <c r="TVH61" s="1">
        <v>1</v>
      </c>
      <c r="TVI61" s="1">
        <v>1</v>
      </c>
      <c r="TVJ61" s="1">
        <v>1</v>
      </c>
      <c r="TVK61" s="1">
        <v>1</v>
      </c>
      <c r="TVL61" s="1">
        <v>1</v>
      </c>
      <c r="TVM61" s="1">
        <v>1</v>
      </c>
      <c r="TVN61" s="1">
        <v>1</v>
      </c>
      <c r="TVO61" s="1">
        <v>1</v>
      </c>
      <c r="TVP61" s="1">
        <v>1</v>
      </c>
      <c r="TVQ61" s="1">
        <v>1</v>
      </c>
      <c r="TVR61" s="1">
        <v>1</v>
      </c>
      <c r="TVS61" s="1">
        <v>1</v>
      </c>
      <c r="TVT61" s="1">
        <v>1</v>
      </c>
      <c r="TVU61" s="1">
        <v>1</v>
      </c>
      <c r="TVV61" s="1">
        <v>1</v>
      </c>
      <c r="TVW61" s="1">
        <v>1</v>
      </c>
      <c r="TVX61" s="1">
        <v>1</v>
      </c>
      <c r="TVY61" s="1">
        <v>1</v>
      </c>
      <c r="TVZ61" s="1">
        <v>1</v>
      </c>
      <c r="TWA61" s="1">
        <v>1</v>
      </c>
      <c r="TWB61" s="1">
        <v>1</v>
      </c>
      <c r="TWC61" s="1">
        <v>1</v>
      </c>
      <c r="TWD61" s="1">
        <v>1</v>
      </c>
      <c r="TWE61" s="1">
        <v>1</v>
      </c>
      <c r="TWF61" s="1">
        <v>1</v>
      </c>
      <c r="TWG61" s="1">
        <v>1</v>
      </c>
      <c r="TWH61" s="1">
        <v>1</v>
      </c>
      <c r="TWI61" s="1">
        <v>1</v>
      </c>
      <c r="TWJ61" s="1">
        <v>1</v>
      </c>
      <c r="TWK61" s="1">
        <v>1</v>
      </c>
      <c r="TWL61" s="1">
        <v>1</v>
      </c>
      <c r="TWM61" s="1">
        <v>1</v>
      </c>
      <c r="TWN61" s="1">
        <v>1</v>
      </c>
      <c r="TWO61" s="1">
        <v>1</v>
      </c>
      <c r="TWP61" s="1">
        <v>1</v>
      </c>
      <c r="TWQ61" s="1">
        <v>1</v>
      </c>
      <c r="TWR61" s="1">
        <v>1</v>
      </c>
      <c r="TWS61" s="1">
        <v>1</v>
      </c>
      <c r="TWT61" s="1">
        <v>1</v>
      </c>
      <c r="TWU61" s="1">
        <v>1</v>
      </c>
      <c r="TWV61" s="1">
        <v>1</v>
      </c>
      <c r="TWW61" s="1">
        <v>1</v>
      </c>
      <c r="TWX61" s="1">
        <v>1</v>
      </c>
      <c r="TWY61" s="1">
        <v>1</v>
      </c>
      <c r="TWZ61" s="1">
        <v>1</v>
      </c>
      <c r="TXA61" s="1">
        <v>1</v>
      </c>
      <c r="TXB61" s="1">
        <v>1</v>
      </c>
      <c r="TXC61" s="1">
        <v>1</v>
      </c>
      <c r="TXD61" s="1">
        <v>1</v>
      </c>
      <c r="TXE61" s="1">
        <v>1</v>
      </c>
      <c r="TXF61" s="1">
        <v>1</v>
      </c>
      <c r="TXG61" s="1">
        <v>1</v>
      </c>
      <c r="TXH61" s="1">
        <v>1</v>
      </c>
      <c r="TXI61" s="1">
        <v>1</v>
      </c>
      <c r="TXJ61" s="1">
        <v>1</v>
      </c>
      <c r="TXK61" s="1">
        <v>1</v>
      </c>
      <c r="TXL61" s="1">
        <v>1</v>
      </c>
      <c r="TXM61" s="1">
        <v>1</v>
      </c>
      <c r="TXN61" s="1">
        <v>1</v>
      </c>
      <c r="TXO61" s="1">
        <v>1</v>
      </c>
      <c r="TXP61" s="1">
        <v>1</v>
      </c>
      <c r="TXQ61" s="1">
        <v>1</v>
      </c>
      <c r="TXR61" s="1">
        <v>1</v>
      </c>
      <c r="TXS61" s="1">
        <v>1</v>
      </c>
      <c r="TXT61" s="1">
        <v>1</v>
      </c>
      <c r="TXU61" s="1">
        <v>1</v>
      </c>
      <c r="TXV61" s="1">
        <v>1</v>
      </c>
      <c r="TXW61" s="1">
        <v>1</v>
      </c>
      <c r="TXX61" s="1">
        <v>1</v>
      </c>
      <c r="TXY61" s="1">
        <v>1</v>
      </c>
      <c r="TXZ61" s="1">
        <v>1</v>
      </c>
      <c r="TYA61" s="1">
        <v>1</v>
      </c>
      <c r="TYB61" s="1">
        <v>1</v>
      </c>
      <c r="TYC61" s="1">
        <v>1</v>
      </c>
      <c r="TYD61" s="1">
        <v>1</v>
      </c>
      <c r="TYE61" s="1">
        <v>1</v>
      </c>
      <c r="TYF61" s="1">
        <v>1</v>
      </c>
      <c r="TYG61" s="1">
        <v>1</v>
      </c>
      <c r="TYH61" s="1">
        <v>1</v>
      </c>
      <c r="TYI61" s="1">
        <v>1</v>
      </c>
      <c r="TYJ61" s="1">
        <v>1</v>
      </c>
      <c r="TYK61" s="1">
        <v>1</v>
      </c>
      <c r="TYL61" s="1">
        <v>1</v>
      </c>
      <c r="TYM61" s="1">
        <v>1</v>
      </c>
      <c r="TYN61" s="1">
        <v>1</v>
      </c>
      <c r="TYO61" s="1">
        <v>1</v>
      </c>
      <c r="TYP61" s="1">
        <v>1</v>
      </c>
      <c r="TYQ61" s="1">
        <v>1</v>
      </c>
      <c r="TYR61" s="1">
        <v>1</v>
      </c>
      <c r="TYS61" s="1">
        <v>1</v>
      </c>
      <c r="TYT61" s="1">
        <v>1</v>
      </c>
      <c r="TYU61" s="1">
        <v>1</v>
      </c>
      <c r="TYV61" s="1">
        <v>1</v>
      </c>
      <c r="TYW61" s="1">
        <v>1</v>
      </c>
      <c r="TYX61" s="1">
        <v>1</v>
      </c>
      <c r="TYY61" s="1">
        <v>1</v>
      </c>
      <c r="TYZ61" s="1">
        <v>1</v>
      </c>
      <c r="TZA61" s="1">
        <v>1</v>
      </c>
      <c r="TZB61" s="1">
        <v>1</v>
      </c>
      <c r="TZC61" s="1">
        <v>1</v>
      </c>
      <c r="TZD61" s="1">
        <v>1</v>
      </c>
      <c r="TZE61" s="1">
        <v>1</v>
      </c>
      <c r="TZF61" s="1">
        <v>1</v>
      </c>
      <c r="TZG61" s="1">
        <v>1</v>
      </c>
      <c r="TZH61" s="1">
        <v>1</v>
      </c>
      <c r="TZI61" s="1">
        <v>1</v>
      </c>
      <c r="TZJ61" s="1">
        <v>1</v>
      </c>
      <c r="TZK61" s="1">
        <v>1</v>
      </c>
      <c r="TZL61" s="1">
        <v>1</v>
      </c>
      <c r="TZM61" s="1">
        <v>1</v>
      </c>
      <c r="TZN61" s="1">
        <v>1</v>
      </c>
      <c r="TZO61" s="1">
        <v>1</v>
      </c>
      <c r="TZP61" s="1">
        <v>1</v>
      </c>
      <c r="TZQ61" s="1">
        <v>1</v>
      </c>
      <c r="TZR61" s="1">
        <v>1</v>
      </c>
      <c r="TZS61" s="1">
        <v>1</v>
      </c>
      <c r="TZT61" s="1">
        <v>1</v>
      </c>
      <c r="TZU61" s="1">
        <v>1</v>
      </c>
      <c r="TZV61" s="1">
        <v>1</v>
      </c>
      <c r="TZW61" s="1">
        <v>1</v>
      </c>
      <c r="TZX61" s="1">
        <v>1</v>
      </c>
      <c r="TZY61" s="1">
        <v>1</v>
      </c>
      <c r="TZZ61" s="1">
        <v>1</v>
      </c>
      <c r="UAA61" s="1">
        <v>1</v>
      </c>
      <c r="UAB61" s="1">
        <v>1</v>
      </c>
      <c r="UAC61" s="1">
        <v>1</v>
      </c>
      <c r="UAD61" s="1">
        <v>1</v>
      </c>
      <c r="UAE61" s="1">
        <v>1</v>
      </c>
      <c r="UAF61" s="1">
        <v>1</v>
      </c>
      <c r="UAG61" s="1">
        <v>1</v>
      </c>
      <c r="UAH61" s="1">
        <v>1</v>
      </c>
      <c r="UAI61" s="1">
        <v>1</v>
      </c>
      <c r="UAJ61" s="1">
        <v>1</v>
      </c>
      <c r="UAK61" s="1">
        <v>1</v>
      </c>
      <c r="UAL61" s="1">
        <v>1</v>
      </c>
      <c r="UAM61" s="1">
        <v>1</v>
      </c>
      <c r="UAN61" s="1">
        <v>1</v>
      </c>
      <c r="UAO61" s="1">
        <v>1</v>
      </c>
      <c r="UAP61" s="1">
        <v>1</v>
      </c>
      <c r="UAQ61" s="1">
        <v>1</v>
      </c>
      <c r="UAR61" s="1">
        <v>1</v>
      </c>
      <c r="UAS61" s="1">
        <v>1</v>
      </c>
      <c r="UAT61" s="1">
        <v>1</v>
      </c>
      <c r="UAU61" s="1">
        <v>1</v>
      </c>
      <c r="UAV61" s="1">
        <v>1</v>
      </c>
      <c r="UAW61" s="1">
        <v>1</v>
      </c>
      <c r="UAX61" s="1">
        <v>1</v>
      </c>
      <c r="UAY61" s="1">
        <v>1</v>
      </c>
      <c r="UAZ61" s="1">
        <v>1</v>
      </c>
      <c r="UBA61" s="1">
        <v>1</v>
      </c>
      <c r="UBB61" s="1">
        <v>1</v>
      </c>
      <c r="UBC61" s="1">
        <v>1</v>
      </c>
      <c r="UBD61" s="1">
        <v>1</v>
      </c>
      <c r="UBE61" s="1">
        <v>1</v>
      </c>
      <c r="UBF61" s="1">
        <v>1</v>
      </c>
      <c r="UBG61" s="1">
        <v>1</v>
      </c>
      <c r="UBH61" s="1">
        <v>1</v>
      </c>
      <c r="UBI61" s="1">
        <v>1</v>
      </c>
      <c r="UBJ61" s="1">
        <v>1</v>
      </c>
      <c r="UBK61" s="1">
        <v>1</v>
      </c>
      <c r="UBL61" s="1">
        <v>1</v>
      </c>
      <c r="UBM61" s="1">
        <v>1</v>
      </c>
      <c r="UBN61" s="1">
        <v>1</v>
      </c>
      <c r="UBO61" s="1">
        <v>1</v>
      </c>
      <c r="UBP61" s="1">
        <v>1</v>
      </c>
      <c r="UBQ61" s="1">
        <v>1</v>
      </c>
      <c r="UBR61" s="1">
        <v>1</v>
      </c>
      <c r="UBS61" s="1">
        <v>1</v>
      </c>
      <c r="UBT61" s="1">
        <v>1</v>
      </c>
      <c r="UBU61" s="1">
        <v>1</v>
      </c>
      <c r="UBV61" s="1">
        <v>1</v>
      </c>
      <c r="UBW61" s="1">
        <v>1</v>
      </c>
      <c r="UBX61" s="1">
        <v>1</v>
      </c>
      <c r="UBY61" s="1">
        <v>1</v>
      </c>
      <c r="UBZ61" s="1">
        <v>1</v>
      </c>
      <c r="UCA61" s="1">
        <v>1</v>
      </c>
      <c r="UCB61" s="1">
        <v>1</v>
      </c>
      <c r="UCC61" s="1">
        <v>1</v>
      </c>
      <c r="UCD61" s="1">
        <v>1</v>
      </c>
      <c r="UCE61" s="1">
        <v>1</v>
      </c>
      <c r="UCF61" s="1">
        <v>1</v>
      </c>
      <c r="UCG61" s="1">
        <v>1</v>
      </c>
      <c r="UCH61" s="1">
        <v>1</v>
      </c>
      <c r="UCI61" s="1">
        <v>1</v>
      </c>
      <c r="UCJ61" s="1">
        <v>1</v>
      </c>
      <c r="UCK61" s="1">
        <v>1</v>
      </c>
      <c r="UCL61" s="1">
        <v>1</v>
      </c>
      <c r="UCM61" s="1">
        <v>1</v>
      </c>
      <c r="UCN61" s="1">
        <v>1</v>
      </c>
      <c r="UCO61" s="1">
        <v>1</v>
      </c>
      <c r="UCP61" s="1">
        <v>1</v>
      </c>
      <c r="UCQ61" s="1">
        <v>1</v>
      </c>
      <c r="UCR61" s="1">
        <v>1</v>
      </c>
      <c r="UCS61" s="1">
        <v>1</v>
      </c>
      <c r="UCT61" s="1">
        <v>1</v>
      </c>
      <c r="UCU61" s="1">
        <v>1</v>
      </c>
      <c r="UCV61" s="1">
        <v>1</v>
      </c>
      <c r="UCW61" s="1">
        <v>1</v>
      </c>
      <c r="UCX61" s="1">
        <v>1</v>
      </c>
      <c r="UCY61" s="1">
        <v>1</v>
      </c>
      <c r="UCZ61" s="1">
        <v>1</v>
      </c>
      <c r="UDA61" s="1">
        <v>1</v>
      </c>
      <c r="UDB61" s="1">
        <v>1</v>
      </c>
      <c r="UDC61" s="1">
        <v>1</v>
      </c>
      <c r="UDD61" s="1">
        <v>1</v>
      </c>
      <c r="UDE61" s="1">
        <v>1</v>
      </c>
      <c r="UDF61" s="1">
        <v>1</v>
      </c>
      <c r="UDG61" s="1">
        <v>1</v>
      </c>
      <c r="UDH61" s="1">
        <v>1</v>
      </c>
      <c r="UDI61" s="1">
        <v>1</v>
      </c>
      <c r="UDJ61" s="1">
        <v>1</v>
      </c>
      <c r="UDK61" s="1">
        <v>1</v>
      </c>
      <c r="UDL61" s="1">
        <v>1</v>
      </c>
      <c r="UDM61" s="1">
        <v>1</v>
      </c>
      <c r="UDN61" s="1">
        <v>1</v>
      </c>
      <c r="UDO61" s="1">
        <v>1</v>
      </c>
      <c r="UDP61" s="1">
        <v>1</v>
      </c>
      <c r="UDQ61" s="1">
        <v>1</v>
      </c>
      <c r="UDR61" s="1">
        <v>1</v>
      </c>
      <c r="UDS61" s="1">
        <v>1</v>
      </c>
      <c r="UDT61" s="1">
        <v>1</v>
      </c>
      <c r="UDU61" s="1">
        <v>1</v>
      </c>
      <c r="UDV61" s="1">
        <v>1</v>
      </c>
      <c r="UDW61" s="1">
        <v>1</v>
      </c>
      <c r="UDX61" s="1">
        <v>1</v>
      </c>
      <c r="UDY61" s="1">
        <v>1</v>
      </c>
      <c r="UDZ61" s="1">
        <v>1</v>
      </c>
      <c r="UEA61" s="1">
        <v>1</v>
      </c>
      <c r="UEB61" s="1">
        <v>1</v>
      </c>
      <c r="UEC61" s="1">
        <v>1</v>
      </c>
      <c r="UED61" s="1">
        <v>1</v>
      </c>
      <c r="UEE61" s="1">
        <v>1</v>
      </c>
      <c r="UEF61" s="1">
        <v>1</v>
      </c>
      <c r="UEG61" s="1">
        <v>1</v>
      </c>
      <c r="UEH61" s="1">
        <v>1</v>
      </c>
      <c r="UEI61" s="1">
        <v>1</v>
      </c>
      <c r="UEJ61" s="1">
        <v>1</v>
      </c>
      <c r="UEK61" s="1">
        <v>1</v>
      </c>
      <c r="UEL61" s="1">
        <v>1</v>
      </c>
      <c r="UEM61" s="1">
        <v>1</v>
      </c>
      <c r="UEN61" s="1">
        <v>1</v>
      </c>
      <c r="UEO61" s="1">
        <v>1</v>
      </c>
      <c r="UEP61" s="1">
        <v>1</v>
      </c>
      <c r="UEQ61" s="1">
        <v>1</v>
      </c>
      <c r="UER61" s="1">
        <v>1</v>
      </c>
      <c r="UES61" s="1">
        <v>1</v>
      </c>
      <c r="UET61" s="1">
        <v>1</v>
      </c>
      <c r="UEU61" s="1">
        <v>1</v>
      </c>
      <c r="UEV61" s="1">
        <v>1</v>
      </c>
      <c r="UEW61" s="1">
        <v>1</v>
      </c>
      <c r="UEX61" s="1">
        <v>1</v>
      </c>
      <c r="UEY61" s="1">
        <v>1</v>
      </c>
      <c r="UEZ61" s="1">
        <v>1</v>
      </c>
      <c r="UFA61" s="1">
        <v>1</v>
      </c>
      <c r="UFB61" s="1">
        <v>1</v>
      </c>
      <c r="UFC61" s="1">
        <v>1</v>
      </c>
      <c r="UFD61" s="1">
        <v>1</v>
      </c>
      <c r="UFE61" s="1">
        <v>1</v>
      </c>
      <c r="UFF61" s="1">
        <v>1</v>
      </c>
      <c r="UFG61" s="1">
        <v>1</v>
      </c>
      <c r="UFH61" s="1">
        <v>1</v>
      </c>
      <c r="UFI61" s="1">
        <v>1</v>
      </c>
      <c r="UFJ61" s="1">
        <v>1</v>
      </c>
      <c r="UFK61" s="1">
        <v>1</v>
      </c>
      <c r="UFL61" s="1">
        <v>1</v>
      </c>
      <c r="UFM61" s="1">
        <v>1</v>
      </c>
      <c r="UFN61" s="1">
        <v>1</v>
      </c>
      <c r="UFO61" s="1">
        <v>1</v>
      </c>
      <c r="UFP61" s="1">
        <v>1</v>
      </c>
      <c r="UFQ61" s="1">
        <v>1</v>
      </c>
      <c r="UFR61" s="1">
        <v>1</v>
      </c>
      <c r="UFS61" s="1">
        <v>1</v>
      </c>
      <c r="UFT61" s="1">
        <v>1</v>
      </c>
      <c r="UFU61" s="1">
        <v>1</v>
      </c>
      <c r="UFV61" s="1">
        <v>1</v>
      </c>
      <c r="UFW61" s="1">
        <v>1</v>
      </c>
      <c r="UFX61" s="1">
        <v>1</v>
      </c>
      <c r="UFY61" s="1">
        <v>1</v>
      </c>
      <c r="UFZ61" s="1">
        <v>1</v>
      </c>
      <c r="UGA61" s="1">
        <v>1</v>
      </c>
      <c r="UGB61" s="1">
        <v>1</v>
      </c>
      <c r="UGC61" s="1">
        <v>1</v>
      </c>
      <c r="UGD61" s="1">
        <v>1</v>
      </c>
      <c r="UGE61" s="1">
        <v>1</v>
      </c>
      <c r="UGF61" s="1">
        <v>1</v>
      </c>
      <c r="UGG61" s="1">
        <v>1</v>
      </c>
      <c r="UGH61" s="1">
        <v>1</v>
      </c>
      <c r="UGI61" s="1">
        <v>1</v>
      </c>
      <c r="UGJ61" s="1">
        <v>1</v>
      </c>
      <c r="UGK61" s="1">
        <v>1</v>
      </c>
      <c r="UGL61" s="1">
        <v>1</v>
      </c>
      <c r="UGM61" s="1">
        <v>1</v>
      </c>
      <c r="UGN61" s="1">
        <v>1</v>
      </c>
      <c r="UGO61" s="1">
        <v>1</v>
      </c>
      <c r="UGP61" s="1">
        <v>1</v>
      </c>
      <c r="UGQ61" s="1">
        <v>1</v>
      </c>
      <c r="UGR61" s="1">
        <v>1</v>
      </c>
      <c r="UGS61" s="1">
        <v>1</v>
      </c>
      <c r="UGT61" s="1">
        <v>1</v>
      </c>
      <c r="UGU61" s="1">
        <v>1</v>
      </c>
      <c r="UGV61" s="1">
        <v>1</v>
      </c>
      <c r="UGW61" s="1">
        <v>1</v>
      </c>
      <c r="UGX61" s="1">
        <v>1</v>
      </c>
      <c r="UGY61" s="1">
        <v>1</v>
      </c>
      <c r="UGZ61" s="1">
        <v>1</v>
      </c>
      <c r="UHA61" s="1">
        <v>1</v>
      </c>
      <c r="UHB61" s="1">
        <v>1</v>
      </c>
      <c r="UHC61" s="1">
        <v>1</v>
      </c>
      <c r="UHD61" s="1">
        <v>1</v>
      </c>
      <c r="UHE61" s="1">
        <v>1</v>
      </c>
      <c r="UHF61" s="1">
        <v>1</v>
      </c>
      <c r="UHG61" s="1">
        <v>1</v>
      </c>
      <c r="UHH61" s="1">
        <v>1</v>
      </c>
      <c r="UHI61" s="1">
        <v>1</v>
      </c>
      <c r="UHJ61" s="1">
        <v>1</v>
      </c>
      <c r="UHK61" s="1">
        <v>1</v>
      </c>
      <c r="UHL61" s="1">
        <v>1</v>
      </c>
      <c r="UHM61" s="1">
        <v>1</v>
      </c>
      <c r="UHN61" s="1">
        <v>1</v>
      </c>
      <c r="UHO61" s="1">
        <v>1</v>
      </c>
      <c r="UHP61" s="1">
        <v>1</v>
      </c>
      <c r="UHQ61" s="1">
        <v>1</v>
      </c>
      <c r="UHR61" s="1">
        <v>1</v>
      </c>
      <c r="UHS61" s="1">
        <v>1</v>
      </c>
      <c r="UHT61" s="1">
        <v>1</v>
      </c>
      <c r="UHU61" s="1">
        <v>1</v>
      </c>
      <c r="UHV61" s="1">
        <v>1</v>
      </c>
      <c r="UHW61" s="1">
        <v>1</v>
      </c>
      <c r="UHX61" s="1">
        <v>1</v>
      </c>
      <c r="UHY61" s="1">
        <v>1</v>
      </c>
      <c r="UHZ61" s="1">
        <v>1</v>
      </c>
      <c r="UIA61" s="1">
        <v>1</v>
      </c>
      <c r="UIB61" s="1">
        <v>1</v>
      </c>
      <c r="UIC61" s="1">
        <v>1</v>
      </c>
      <c r="UID61" s="1">
        <v>1</v>
      </c>
      <c r="UIE61" s="1">
        <v>1</v>
      </c>
      <c r="UIF61" s="1">
        <v>1</v>
      </c>
      <c r="UIG61" s="1">
        <v>1</v>
      </c>
      <c r="UIH61" s="1">
        <v>1</v>
      </c>
      <c r="UII61" s="1">
        <v>1</v>
      </c>
      <c r="UIJ61" s="1">
        <v>1</v>
      </c>
      <c r="UIK61" s="1">
        <v>1</v>
      </c>
      <c r="UIL61" s="1">
        <v>1</v>
      </c>
      <c r="UIM61" s="1">
        <v>1</v>
      </c>
      <c r="UIN61" s="1">
        <v>1</v>
      </c>
      <c r="UIO61" s="1">
        <v>1</v>
      </c>
      <c r="UIP61" s="1">
        <v>1</v>
      </c>
      <c r="UIQ61" s="1">
        <v>1</v>
      </c>
      <c r="UIR61" s="1">
        <v>1</v>
      </c>
      <c r="UIS61" s="1">
        <v>1</v>
      </c>
      <c r="UIT61" s="1">
        <v>1</v>
      </c>
      <c r="UIU61" s="1">
        <v>1</v>
      </c>
      <c r="UIV61" s="1">
        <v>1</v>
      </c>
      <c r="UIW61" s="1">
        <v>1</v>
      </c>
      <c r="UIX61" s="1">
        <v>1</v>
      </c>
      <c r="UIY61" s="1">
        <v>1</v>
      </c>
      <c r="UIZ61" s="1">
        <v>1</v>
      </c>
      <c r="UJA61" s="1">
        <v>1</v>
      </c>
      <c r="UJB61" s="1">
        <v>1</v>
      </c>
      <c r="UJC61" s="1">
        <v>1</v>
      </c>
      <c r="UJD61" s="1">
        <v>1</v>
      </c>
      <c r="UJE61" s="1">
        <v>1</v>
      </c>
      <c r="UJF61" s="1">
        <v>1</v>
      </c>
      <c r="UJG61" s="1">
        <v>1</v>
      </c>
      <c r="UJH61" s="1">
        <v>1</v>
      </c>
      <c r="UJI61" s="1">
        <v>1</v>
      </c>
      <c r="UJJ61" s="1">
        <v>1</v>
      </c>
      <c r="UJK61" s="1">
        <v>1</v>
      </c>
      <c r="UJL61" s="1">
        <v>1</v>
      </c>
      <c r="UJM61" s="1">
        <v>1</v>
      </c>
      <c r="UJN61" s="1">
        <v>1</v>
      </c>
      <c r="UJO61" s="1">
        <v>1</v>
      </c>
      <c r="UJP61" s="1">
        <v>1</v>
      </c>
      <c r="UJQ61" s="1">
        <v>1</v>
      </c>
      <c r="UJR61" s="1">
        <v>1</v>
      </c>
      <c r="UJS61" s="1">
        <v>1</v>
      </c>
      <c r="UJT61" s="1">
        <v>1</v>
      </c>
      <c r="UJU61" s="1">
        <v>1</v>
      </c>
      <c r="UJV61" s="1">
        <v>1</v>
      </c>
      <c r="UJW61" s="1">
        <v>1</v>
      </c>
      <c r="UJX61" s="1">
        <v>1</v>
      </c>
      <c r="UJY61" s="1">
        <v>1</v>
      </c>
      <c r="UJZ61" s="1">
        <v>1</v>
      </c>
      <c r="UKA61" s="1">
        <v>1</v>
      </c>
      <c r="UKB61" s="1">
        <v>1</v>
      </c>
      <c r="UKC61" s="1">
        <v>1</v>
      </c>
      <c r="UKD61" s="1">
        <v>1</v>
      </c>
      <c r="UKE61" s="1">
        <v>1</v>
      </c>
      <c r="UKF61" s="1">
        <v>1</v>
      </c>
      <c r="UKG61" s="1">
        <v>1</v>
      </c>
      <c r="UKH61" s="1">
        <v>1</v>
      </c>
      <c r="UKI61" s="1">
        <v>1</v>
      </c>
      <c r="UKJ61" s="1">
        <v>1</v>
      </c>
      <c r="UKK61" s="1">
        <v>1</v>
      </c>
      <c r="UKL61" s="1">
        <v>1</v>
      </c>
      <c r="UKM61" s="1">
        <v>1</v>
      </c>
      <c r="UKN61" s="1">
        <v>1</v>
      </c>
      <c r="UKO61" s="1">
        <v>1</v>
      </c>
      <c r="UKP61" s="1">
        <v>1</v>
      </c>
      <c r="UKQ61" s="1">
        <v>1</v>
      </c>
      <c r="UKR61" s="1">
        <v>1</v>
      </c>
      <c r="UKS61" s="1">
        <v>1</v>
      </c>
      <c r="UKT61" s="1">
        <v>1</v>
      </c>
      <c r="UKU61" s="1">
        <v>1</v>
      </c>
      <c r="UKV61" s="1">
        <v>1</v>
      </c>
      <c r="UKW61" s="1">
        <v>1</v>
      </c>
      <c r="UKX61" s="1">
        <v>1</v>
      </c>
      <c r="UKY61" s="1">
        <v>1</v>
      </c>
      <c r="UKZ61" s="1">
        <v>1</v>
      </c>
      <c r="ULA61" s="1">
        <v>1</v>
      </c>
      <c r="ULB61" s="1">
        <v>1</v>
      </c>
      <c r="ULC61" s="1">
        <v>1</v>
      </c>
      <c r="ULD61" s="1">
        <v>1</v>
      </c>
      <c r="ULE61" s="1">
        <v>1</v>
      </c>
      <c r="ULF61" s="1">
        <v>1</v>
      </c>
      <c r="ULG61" s="1">
        <v>1</v>
      </c>
      <c r="ULH61" s="1">
        <v>1</v>
      </c>
      <c r="ULI61" s="1">
        <v>1</v>
      </c>
      <c r="ULJ61" s="1">
        <v>1</v>
      </c>
      <c r="ULK61" s="1">
        <v>1</v>
      </c>
      <c r="ULL61" s="1">
        <v>1</v>
      </c>
      <c r="ULM61" s="1">
        <v>1</v>
      </c>
      <c r="ULN61" s="1">
        <v>1</v>
      </c>
      <c r="ULO61" s="1">
        <v>1</v>
      </c>
      <c r="ULP61" s="1">
        <v>1</v>
      </c>
      <c r="ULQ61" s="1">
        <v>1</v>
      </c>
      <c r="ULR61" s="1">
        <v>1</v>
      </c>
      <c r="ULS61" s="1">
        <v>1</v>
      </c>
      <c r="ULT61" s="1">
        <v>1</v>
      </c>
      <c r="ULU61" s="1">
        <v>1</v>
      </c>
      <c r="ULV61" s="1">
        <v>1</v>
      </c>
      <c r="ULW61" s="1">
        <v>1</v>
      </c>
      <c r="ULX61" s="1">
        <v>1</v>
      </c>
      <c r="ULY61" s="1">
        <v>1</v>
      </c>
      <c r="ULZ61" s="1">
        <v>1</v>
      </c>
      <c r="UMA61" s="1">
        <v>1</v>
      </c>
      <c r="UMB61" s="1">
        <v>1</v>
      </c>
      <c r="UMC61" s="1">
        <v>1</v>
      </c>
      <c r="UMD61" s="1">
        <v>1</v>
      </c>
      <c r="UME61" s="1">
        <v>1</v>
      </c>
      <c r="UMF61" s="1">
        <v>1</v>
      </c>
      <c r="UMG61" s="1">
        <v>1</v>
      </c>
      <c r="UMH61" s="1">
        <v>1</v>
      </c>
      <c r="UMI61" s="1">
        <v>1</v>
      </c>
      <c r="UMJ61" s="1">
        <v>1</v>
      </c>
      <c r="UMK61" s="1">
        <v>1</v>
      </c>
      <c r="UML61" s="1">
        <v>1</v>
      </c>
      <c r="UMM61" s="1">
        <v>1</v>
      </c>
      <c r="UMN61" s="1">
        <v>1</v>
      </c>
      <c r="UMO61" s="1">
        <v>1</v>
      </c>
      <c r="UMP61" s="1">
        <v>1</v>
      </c>
      <c r="UMQ61" s="1">
        <v>1</v>
      </c>
      <c r="UMR61" s="1">
        <v>1</v>
      </c>
      <c r="UMS61" s="1">
        <v>1</v>
      </c>
      <c r="UMT61" s="1">
        <v>1</v>
      </c>
      <c r="UMU61" s="1">
        <v>1</v>
      </c>
      <c r="UMV61" s="1">
        <v>1</v>
      </c>
      <c r="UMW61" s="1">
        <v>1</v>
      </c>
      <c r="UMX61" s="1">
        <v>1</v>
      </c>
      <c r="UMY61" s="1">
        <v>1</v>
      </c>
      <c r="UMZ61" s="1">
        <v>1</v>
      </c>
      <c r="UNA61" s="1">
        <v>1</v>
      </c>
      <c r="UNB61" s="1">
        <v>1</v>
      </c>
      <c r="UNC61" s="1">
        <v>1</v>
      </c>
      <c r="UND61" s="1">
        <v>1</v>
      </c>
      <c r="UNE61" s="1">
        <v>1</v>
      </c>
      <c r="UNF61" s="1">
        <v>1</v>
      </c>
      <c r="UNG61" s="1">
        <v>1</v>
      </c>
      <c r="UNH61" s="1">
        <v>1</v>
      </c>
      <c r="UNI61" s="1">
        <v>1</v>
      </c>
      <c r="UNJ61" s="1">
        <v>1</v>
      </c>
      <c r="UNK61" s="1">
        <v>1</v>
      </c>
      <c r="UNL61" s="1">
        <v>1</v>
      </c>
      <c r="UNM61" s="1">
        <v>1</v>
      </c>
      <c r="UNN61" s="1">
        <v>1</v>
      </c>
      <c r="UNO61" s="1">
        <v>1</v>
      </c>
      <c r="UNP61" s="1">
        <v>1</v>
      </c>
      <c r="UNQ61" s="1">
        <v>1</v>
      </c>
      <c r="UNR61" s="1">
        <v>1</v>
      </c>
      <c r="UNS61" s="1">
        <v>1</v>
      </c>
      <c r="UNT61" s="1">
        <v>1</v>
      </c>
      <c r="UNU61" s="1">
        <v>1</v>
      </c>
      <c r="UNV61" s="1">
        <v>1</v>
      </c>
      <c r="UNW61" s="1">
        <v>1</v>
      </c>
      <c r="UNX61" s="1">
        <v>1</v>
      </c>
      <c r="UNY61" s="1">
        <v>1</v>
      </c>
      <c r="UNZ61" s="1">
        <v>1</v>
      </c>
      <c r="UOA61" s="1">
        <v>1</v>
      </c>
      <c r="UOB61" s="1">
        <v>1</v>
      </c>
      <c r="UOC61" s="1">
        <v>1</v>
      </c>
      <c r="UOD61" s="1">
        <v>1</v>
      </c>
      <c r="UOE61" s="1">
        <v>1</v>
      </c>
      <c r="UOF61" s="1">
        <v>1</v>
      </c>
      <c r="UOG61" s="1">
        <v>1</v>
      </c>
      <c r="UOH61" s="1">
        <v>1</v>
      </c>
      <c r="UOI61" s="1">
        <v>1</v>
      </c>
      <c r="UOJ61" s="1">
        <v>1</v>
      </c>
      <c r="UOK61" s="1">
        <v>1</v>
      </c>
      <c r="UOL61" s="1">
        <v>1</v>
      </c>
      <c r="UOM61" s="1">
        <v>1</v>
      </c>
      <c r="UON61" s="1">
        <v>1</v>
      </c>
      <c r="UOO61" s="1">
        <v>1</v>
      </c>
      <c r="UOP61" s="1">
        <v>1</v>
      </c>
      <c r="UOQ61" s="1">
        <v>1</v>
      </c>
      <c r="UOR61" s="1">
        <v>1</v>
      </c>
      <c r="UOS61" s="1">
        <v>1</v>
      </c>
      <c r="UOT61" s="1">
        <v>1</v>
      </c>
      <c r="UOU61" s="1">
        <v>1</v>
      </c>
      <c r="UOV61" s="1">
        <v>1</v>
      </c>
      <c r="UOW61" s="1">
        <v>1</v>
      </c>
      <c r="UOX61" s="1">
        <v>1</v>
      </c>
      <c r="UOY61" s="1">
        <v>1</v>
      </c>
      <c r="UOZ61" s="1">
        <v>1</v>
      </c>
      <c r="UPA61" s="1">
        <v>1</v>
      </c>
      <c r="UPB61" s="1">
        <v>1</v>
      </c>
      <c r="UPC61" s="1">
        <v>1</v>
      </c>
      <c r="UPD61" s="1">
        <v>1</v>
      </c>
      <c r="UPE61" s="1">
        <v>1</v>
      </c>
      <c r="UPF61" s="1">
        <v>1</v>
      </c>
      <c r="UPG61" s="1">
        <v>1</v>
      </c>
      <c r="UPH61" s="1">
        <v>1</v>
      </c>
      <c r="UPI61" s="1">
        <v>1</v>
      </c>
      <c r="UPJ61" s="1">
        <v>1</v>
      </c>
      <c r="UPK61" s="1">
        <v>1</v>
      </c>
      <c r="UPL61" s="1">
        <v>1</v>
      </c>
      <c r="UPM61" s="1">
        <v>1</v>
      </c>
      <c r="UPN61" s="1">
        <v>1</v>
      </c>
      <c r="UPO61" s="1">
        <v>1</v>
      </c>
      <c r="UPP61" s="1">
        <v>1</v>
      </c>
      <c r="UPQ61" s="1">
        <v>1</v>
      </c>
      <c r="UPR61" s="1">
        <v>1</v>
      </c>
      <c r="UPS61" s="1">
        <v>1</v>
      </c>
      <c r="UPT61" s="1">
        <v>1</v>
      </c>
      <c r="UPU61" s="1">
        <v>1</v>
      </c>
      <c r="UPV61" s="1">
        <v>1</v>
      </c>
      <c r="UPW61" s="1">
        <v>1</v>
      </c>
      <c r="UPX61" s="1">
        <v>1</v>
      </c>
      <c r="UPY61" s="1">
        <v>1</v>
      </c>
      <c r="UPZ61" s="1">
        <v>1</v>
      </c>
      <c r="UQA61" s="1">
        <v>1</v>
      </c>
      <c r="UQB61" s="1">
        <v>1</v>
      </c>
      <c r="UQC61" s="1">
        <v>1</v>
      </c>
      <c r="UQD61" s="1">
        <v>1</v>
      </c>
      <c r="UQE61" s="1">
        <v>1</v>
      </c>
      <c r="UQF61" s="1">
        <v>1</v>
      </c>
      <c r="UQG61" s="1">
        <v>1</v>
      </c>
      <c r="UQH61" s="1">
        <v>1</v>
      </c>
      <c r="UQI61" s="1">
        <v>1</v>
      </c>
      <c r="UQJ61" s="1">
        <v>1</v>
      </c>
      <c r="UQK61" s="1">
        <v>1</v>
      </c>
      <c r="UQL61" s="1">
        <v>1</v>
      </c>
      <c r="UQM61" s="1">
        <v>1</v>
      </c>
      <c r="UQN61" s="1">
        <v>1</v>
      </c>
      <c r="UQO61" s="1">
        <v>1</v>
      </c>
      <c r="UQP61" s="1">
        <v>1</v>
      </c>
      <c r="UQQ61" s="1">
        <v>1</v>
      </c>
      <c r="UQR61" s="1">
        <v>1</v>
      </c>
      <c r="UQS61" s="1">
        <v>1</v>
      </c>
      <c r="UQT61" s="1">
        <v>1</v>
      </c>
      <c r="UQU61" s="1">
        <v>1</v>
      </c>
      <c r="UQV61" s="1">
        <v>1</v>
      </c>
      <c r="UQW61" s="1">
        <v>1</v>
      </c>
      <c r="UQX61" s="1">
        <v>1</v>
      </c>
      <c r="UQY61" s="1">
        <v>1</v>
      </c>
      <c r="UQZ61" s="1">
        <v>1</v>
      </c>
      <c r="URA61" s="1">
        <v>1</v>
      </c>
      <c r="URB61" s="1">
        <v>1</v>
      </c>
      <c r="URC61" s="1">
        <v>1</v>
      </c>
      <c r="URD61" s="1">
        <v>1</v>
      </c>
      <c r="URE61" s="1">
        <v>1</v>
      </c>
      <c r="URF61" s="1">
        <v>1</v>
      </c>
      <c r="URG61" s="1">
        <v>1</v>
      </c>
      <c r="URH61" s="1">
        <v>1</v>
      </c>
      <c r="URI61" s="1">
        <v>1</v>
      </c>
      <c r="URJ61" s="1">
        <v>1</v>
      </c>
      <c r="URK61" s="1">
        <v>1</v>
      </c>
      <c r="URL61" s="1">
        <v>1</v>
      </c>
      <c r="URM61" s="1">
        <v>1</v>
      </c>
      <c r="URN61" s="1">
        <v>1</v>
      </c>
      <c r="URO61" s="1">
        <v>1</v>
      </c>
      <c r="URP61" s="1">
        <v>1</v>
      </c>
      <c r="URQ61" s="1">
        <v>1</v>
      </c>
      <c r="URR61" s="1">
        <v>1</v>
      </c>
      <c r="URS61" s="1">
        <v>1</v>
      </c>
      <c r="URT61" s="1">
        <v>1</v>
      </c>
      <c r="URU61" s="1">
        <v>1</v>
      </c>
      <c r="URV61" s="1">
        <v>1</v>
      </c>
      <c r="URW61" s="1">
        <v>1</v>
      </c>
      <c r="URX61" s="1">
        <v>1</v>
      </c>
      <c r="URY61" s="1">
        <v>1</v>
      </c>
      <c r="URZ61" s="1">
        <v>1</v>
      </c>
      <c r="USA61" s="1">
        <v>1</v>
      </c>
      <c r="USB61" s="1">
        <v>1</v>
      </c>
      <c r="USC61" s="1">
        <v>1</v>
      </c>
      <c r="USD61" s="1">
        <v>1</v>
      </c>
      <c r="USE61" s="1">
        <v>1</v>
      </c>
      <c r="USF61" s="1">
        <v>1</v>
      </c>
      <c r="USG61" s="1">
        <v>1</v>
      </c>
      <c r="USH61" s="1">
        <v>1</v>
      </c>
      <c r="USI61" s="1">
        <v>1</v>
      </c>
      <c r="USJ61" s="1">
        <v>1</v>
      </c>
      <c r="USK61" s="1">
        <v>1</v>
      </c>
      <c r="USL61" s="1">
        <v>1</v>
      </c>
      <c r="USM61" s="1">
        <v>1</v>
      </c>
      <c r="USN61" s="1">
        <v>1</v>
      </c>
      <c r="USO61" s="1">
        <v>1</v>
      </c>
      <c r="USP61" s="1">
        <v>1</v>
      </c>
      <c r="USQ61" s="1">
        <v>1</v>
      </c>
      <c r="USR61" s="1">
        <v>1</v>
      </c>
      <c r="USS61" s="1">
        <v>1</v>
      </c>
      <c r="UST61" s="1">
        <v>1</v>
      </c>
      <c r="USU61" s="1">
        <v>1</v>
      </c>
      <c r="USV61" s="1">
        <v>1</v>
      </c>
      <c r="USW61" s="1">
        <v>1</v>
      </c>
      <c r="USX61" s="1">
        <v>1</v>
      </c>
      <c r="USY61" s="1">
        <v>1</v>
      </c>
      <c r="USZ61" s="1">
        <v>1</v>
      </c>
      <c r="UTA61" s="1">
        <v>1</v>
      </c>
      <c r="UTB61" s="1">
        <v>1</v>
      </c>
      <c r="UTC61" s="1">
        <v>1</v>
      </c>
      <c r="UTD61" s="1">
        <v>1</v>
      </c>
      <c r="UTE61" s="1">
        <v>1</v>
      </c>
      <c r="UTF61" s="1">
        <v>1</v>
      </c>
      <c r="UTG61" s="1">
        <v>1</v>
      </c>
      <c r="UTH61" s="1">
        <v>1</v>
      </c>
      <c r="UTI61" s="1">
        <v>1</v>
      </c>
      <c r="UTJ61" s="1">
        <v>1</v>
      </c>
      <c r="UTK61" s="1">
        <v>1</v>
      </c>
      <c r="UTL61" s="1">
        <v>1</v>
      </c>
      <c r="UTM61" s="1">
        <v>1</v>
      </c>
      <c r="UTN61" s="1">
        <v>1</v>
      </c>
      <c r="UTO61" s="1">
        <v>1</v>
      </c>
      <c r="UTP61" s="1">
        <v>1</v>
      </c>
      <c r="UTQ61" s="1">
        <v>1</v>
      </c>
      <c r="UTR61" s="1">
        <v>1</v>
      </c>
      <c r="UTS61" s="1">
        <v>1</v>
      </c>
      <c r="UTT61" s="1">
        <v>1</v>
      </c>
      <c r="UTU61" s="1">
        <v>1</v>
      </c>
      <c r="UTV61" s="1">
        <v>1</v>
      </c>
      <c r="UTW61" s="1">
        <v>1</v>
      </c>
      <c r="UTX61" s="1">
        <v>1</v>
      </c>
      <c r="UTY61" s="1">
        <v>1</v>
      </c>
      <c r="UTZ61" s="1">
        <v>1</v>
      </c>
      <c r="UUA61" s="1">
        <v>1</v>
      </c>
      <c r="UUB61" s="1">
        <v>1</v>
      </c>
      <c r="UUC61" s="1">
        <v>1</v>
      </c>
      <c r="UUD61" s="1">
        <v>1</v>
      </c>
      <c r="UUE61" s="1">
        <v>1</v>
      </c>
      <c r="UUF61" s="1">
        <v>1</v>
      </c>
      <c r="UUG61" s="1">
        <v>1</v>
      </c>
      <c r="UUH61" s="1">
        <v>1</v>
      </c>
      <c r="UUI61" s="1">
        <v>1</v>
      </c>
      <c r="UUJ61" s="1">
        <v>1</v>
      </c>
      <c r="UUK61" s="1">
        <v>1</v>
      </c>
      <c r="UUL61" s="1">
        <v>1</v>
      </c>
      <c r="UUM61" s="1">
        <v>1</v>
      </c>
      <c r="UUN61" s="1">
        <v>1</v>
      </c>
      <c r="UUO61" s="1">
        <v>1</v>
      </c>
      <c r="UUP61" s="1">
        <v>1</v>
      </c>
      <c r="UUQ61" s="1">
        <v>1</v>
      </c>
      <c r="UUR61" s="1">
        <v>1</v>
      </c>
      <c r="UUS61" s="1">
        <v>1</v>
      </c>
      <c r="UUT61" s="1">
        <v>1</v>
      </c>
      <c r="UUU61" s="1">
        <v>1</v>
      </c>
      <c r="UUV61" s="1">
        <v>1</v>
      </c>
      <c r="UUW61" s="1">
        <v>1</v>
      </c>
      <c r="UUX61" s="1">
        <v>1</v>
      </c>
      <c r="UUY61" s="1">
        <v>1</v>
      </c>
      <c r="UUZ61" s="1">
        <v>1</v>
      </c>
      <c r="UVA61" s="1">
        <v>1</v>
      </c>
      <c r="UVB61" s="1">
        <v>1</v>
      </c>
      <c r="UVC61" s="1">
        <v>1</v>
      </c>
      <c r="UVD61" s="1">
        <v>1</v>
      </c>
      <c r="UVE61" s="1">
        <v>1</v>
      </c>
      <c r="UVF61" s="1">
        <v>1</v>
      </c>
      <c r="UVG61" s="1">
        <v>1</v>
      </c>
      <c r="UVH61" s="1">
        <v>1</v>
      </c>
      <c r="UVI61" s="1">
        <v>1</v>
      </c>
      <c r="UVJ61" s="1">
        <v>1</v>
      </c>
      <c r="UVK61" s="1">
        <v>1</v>
      </c>
      <c r="UVL61" s="1">
        <v>1</v>
      </c>
      <c r="UVM61" s="1">
        <v>1</v>
      </c>
      <c r="UVN61" s="1">
        <v>1</v>
      </c>
      <c r="UVO61" s="1">
        <v>1</v>
      </c>
      <c r="UVP61" s="1">
        <v>1</v>
      </c>
      <c r="UVQ61" s="1">
        <v>1</v>
      </c>
      <c r="UVR61" s="1">
        <v>1</v>
      </c>
      <c r="UVS61" s="1">
        <v>1</v>
      </c>
      <c r="UVT61" s="1">
        <v>1</v>
      </c>
      <c r="UVU61" s="1">
        <v>1</v>
      </c>
      <c r="UVV61" s="1">
        <v>1</v>
      </c>
      <c r="UVW61" s="1">
        <v>1</v>
      </c>
      <c r="UVX61" s="1">
        <v>1</v>
      </c>
      <c r="UVY61" s="1">
        <v>1</v>
      </c>
      <c r="UVZ61" s="1">
        <v>1</v>
      </c>
      <c r="UWA61" s="1">
        <v>1</v>
      </c>
      <c r="UWB61" s="1">
        <v>1</v>
      </c>
      <c r="UWC61" s="1">
        <v>1</v>
      </c>
      <c r="UWD61" s="1">
        <v>1</v>
      </c>
      <c r="UWE61" s="1">
        <v>1</v>
      </c>
      <c r="UWF61" s="1">
        <v>1</v>
      </c>
      <c r="UWG61" s="1">
        <v>1</v>
      </c>
      <c r="UWH61" s="1">
        <v>1</v>
      </c>
      <c r="UWI61" s="1">
        <v>1</v>
      </c>
      <c r="UWJ61" s="1">
        <v>1</v>
      </c>
      <c r="UWK61" s="1">
        <v>1</v>
      </c>
      <c r="UWL61" s="1">
        <v>1</v>
      </c>
      <c r="UWM61" s="1">
        <v>1</v>
      </c>
      <c r="UWN61" s="1">
        <v>1</v>
      </c>
      <c r="UWO61" s="1">
        <v>1</v>
      </c>
      <c r="UWP61" s="1">
        <v>1</v>
      </c>
      <c r="UWQ61" s="1">
        <v>1</v>
      </c>
      <c r="UWR61" s="1">
        <v>1</v>
      </c>
      <c r="UWS61" s="1">
        <v>1</v>
      </c>
      <c r="UWT61" s="1">
        <v>1</v>
      </c>
      <c r="UWU61" s="1">
        <v>1</v>
      </c>
      <c r="UWV61" s="1">
        <v>1</v>
      </c>
      <c r="UWW61" s="1">
        <v>1</v>
      </c>
      <c r="UWX61" s="1">
        <v>1</v>
      </c>
      <c r="UWY61" s="1">
        <v>1</v>
      </c>
      <c r="UWZ61" s="1">
        <v>1</v>
      </c>
      <c r="UXA61" s="1">
        <v>1</v>
      </c>
      <c r="UXB61" s="1">
        <v>1</v>
      </c>
      <c r="UXC61" s="1">
        <v>1</v>
      </c>
      <c r="UXD61" s="1">
        <v>1</v>
      </c>
      <c r="UXE61" s="1">
        <v>1</v>
      </c>
      <c r="UXF61" s="1">
        <v>1</v>
      </c>
      <c r="UXG61" s="1">
        <v>1</v>
      </c>
      <c r="UXH61" s="1">
        <v>1</v>
      </c>
      <c r="UXI61" s="1">
        <v>1</v>
      </c>
      <c r="UXJ61" s="1">
        <v>1</v>
      </c>
      <c r="UXK61" s="1">
        <v>1</v>
      </c>
      <c r="UXL61" s="1">
        <v>1</v>
      </c>
      <c r="UXM61" s="1">
        <v>1</v>
      </c>
      <c r="UXN61" s="1">
        <v>1</v>
      </c>
      <c r="UXO61" s="1">
        <v>1</v>
      </c>
      <c r="UXP61" s="1">
        <v>1</v>
      </c>
      <c r="UXQ61" s="1">
        <v>1</v>
      </c>
      <c r="UXR61" s="1">
        <v>1</v>
      </c>
      <c r="UXS61" s="1">
        <v>1</v>
      </c>
      <c r="UXT61" s="1">
        <v>1</v>
      </c>
      <c r="UXU61" s="1">
        <v>1</v>
      </c>
      <c r="UXV61" s="1">
        <v>1</v>
      </c>
      <c r="UXW61" s="1">
        <v>1</v>
      </c>
      <c r="UXX61" s="1">
        <v>1</v>
      </c>
      <c r="UXY61" s="1">
        <v>1</v>
      </c>
      <c r="UXZ61" s="1">
        <v>1</v>
      </c>
      <c r="UYA61" s="1">
        <v>1</v>
      </c>
      <c r="UYB61" s="1">
        <v>1</v>
      </c>
      <c r="UYC61" s="1">
        <v>1</v>
      </c>
      <c r="UYD61" s="1">
        <v>1</v>
      </c>
      <c r="UYE61" s="1">
        <v>1</v>
      </c>
      <c r="UYF61" s="1">
        <v>1</v>
      </c>
      <c r="UYG61" s="1">
        <v>1</v>
      </c>
      <c r="UYH61" s="1">
        <v>1</v>
      </c>
      <c r="UYI61" s="1">
        <v>1</v>
      </c>
      <c r="UYJ61" s="1">
        <v>1</v>
      </c>
      <c r="UYK61" s="1">
        <v>1</v>
      </c>
      <c r="UYL61" s="1">
        <v>1</v>
      </c>
      <c r="UYM61" s="1">
        <v>1</v>
      </c>
      <c r="UYN61" s="1">
        <v>1</v>
      </c>
      <c r="UYO61" s="1">
        <v>1</v>
      </c>
      <c r="UYP61" s="1">
        <v>1</v>
      </c>
      <c r="UYQ61" s="1">
        <v>1</v>
      </c>
      <c r="UYR61" s="1">
        <v>1</v>
      </c>
      <c r="UYS61" s="1">
        <v>1</v>
      </c>
      <c r="UYT61" s="1">
        <v>1</v>
      </c>
      <c r="UYU61" s="1">
        <v>1</v>
      </c>
      <c r="UYV61" s="1">
        <v>1</v>
      </c>
      <c r="UYW61" s="1">
        <v>1</v>
      </c>
      <c r="UYX61" s="1">
        <v>1</v>
      </c>
      <c r="UYY61" s="1">
        <v>1</v>
      </c>
      <c r="UYZ61" s="1">
        <v>1</v>
      </c>
      <c r="UZA61" s="1">
        <v>1</v>
      </c>
      <c r="UZB61" s="1">
        <v>1</v>
      </c>
      <c r="UZC61" s="1">
        <v>1</v>
      </c>
      <c r="UZD61" s="1">
        <v>1</v>
      </c>
      <c r="UZE61" s="1">
        <v>1</v>
      </c>
      <c r="UZF61" s="1">
        <v>1</v>
      </c>
      <c r="UZG61" s="1">
        <v>1</v>
      </c>
      <c r="UZH61" s="1">
        <v>1</v>
      </c>
      <c r="UZI61" s="1">
        <v>1</v>
      </c>
      <c r="UZJ61" s="1">
        <v>1</v>
      </c>
      <c r="UZK61" s="1">
        <v>1</v>
      </c>
      <c r="UZL61" s="1">
        <v>1</v>
      </c>
      <c r="UZM61" s="1">
        <v>1</v>
      </c>
      <c r="UZN61" s="1">
        <v>1</v>
      </c>
      <c r="UZO61" s="1">
        <v>1</v>
      </c>
      <c r="UZP61" s="1">
        <v>1</v>
      </c>
      <c r="UZQ61" s="1">
        <v>1</v>
      </c>
      <c r="UZR61" s="1">
        <v>1</v>
      </c>
      <c r="UZS61" s="1">
        <v>1</v>
      </c>
      <c r="UZT61" s="1">
        <v>1</v>
      </c>
      <c r="UZU61" s="1">
        <v>1</v>
      </c>
      <c r="UZV61" s="1">
        <v>1</v>
      </c>
      <c r="UZW61" s="1">
        <v>1</v>
      </c>
      <c r="UZX61" s="1">
        <v>1</v>
      </c>
      <c r="UZY61" s="1">
        <v>1</v>
      </c>
      <c r="UZZ61" s="1">
        <v>1</v>
      </c>
      <c r="VAA61" s="1">
        <v>1</v>
      </c>
      <c r="VAB61" s="1">
        <v>1</v>
      </c>
      <c r="VAC61" s="1">
        <v>1</v>
      </c>
      <c r="VAD61" s="1">
        <v>1</v>
      </c>
      <c r="VAE61" s="1">
        <v>1</v>
      </c>
      <c r="VAF61" s="1">
        <v>1</v>
      </c>
      <c r="VAG61" s="1">
        <v>1</v>
      </c>
      <c r="VAH61" s="1">
        <v>1</v>
      </c>
      <c r="VAI61" s="1">
        <v>1</v>
      </c>
      <c r="VAJ61" s="1">
        <v>1</v>
      </c>
      <c r="VAK61" s="1">
        <v>1</v>
      </c>
      <c r="VAL61" s="1">
        <v>1</v>
      </c>
      <c r="VAM61" s="1">
        <v>1</v>
      </c>
      <c r="VAN61" s="1">
        <v>1</v>
      </c>
      <c r="VAO61" s="1">
        <v>1</v>
      </c>
      <c r="VAP61" s="1">
        <v>1</v>
      </c>
      <c r="VAQ61" s="1">
        <v>1</v>
      </c>
      <c r="VAR61" s="1">
        <v>1</v>
      </c>
      <c r="VAS61" s="1">
        <v>1</v>
      </c>
      <c r="VAT61" s="1">
        <v>1</v>
      </c>
      <c r="VAU61" s="1">
        <v>1</v>
      </c>
      <c r="VAV61" s="1">
        <v>1</v>
      </c>
      <c r="VAW61" s="1">
        <v>1</v>
      </c>
      <c r="VAX61" s="1">
        <v>1</v>
      </c>
      <c r="VAY61" s="1">
        <v>1</v>
      </c>
      <c r="VAZ61" s="1">
        <v>1</v>
      </c>
      <c r="VBA61" s="1">
        <v>1</v>
      </c>
      <c r="VBB61" s="1">
        <v>1</v>
      </c>
      <c r="VBC61" s="1">
        <v>1</v>
      </c>
      <c r="VBD61" s="1">
        <v>1</v>
      </c>
      <c r="VBE61" s="1">
        <v>1</v>
      </c>
      <c r="VBF61" s="1">
        <v>1</v>
      </c>
      <c r="VBG61" s="1">
        <v>1</v>
      </c>
      <c r="VBH61" s="1">
        <v>1</v>
      </c>
      <c r="VBI61" s="1">
        <v>1</v>
      </c>
      <c r="VBJ61" s="1">
        <v>1</v>
      </c>
      <c r="VBK61" s="1">
        <v>1</v>
      </c>
      <c r="VBL61" s="1">
        <v>1</v>
      </c>
      <c r="VBM61" s="1">
        <v>1</v>
      </c>
      <c r="VBN61" s="1">
        <v>1</v>
      </c>
      <c r="VBO61" s="1">
        <v>1</v>
      </c>
      <c r="VBP61" s="1">
        <v>1</v>
      </c>
      <c r="VBQ61" s="1">
        <v>1</v>
      </c>
      <c r="VBR61" s="1">
        <v>1</v>
      </c>
      <c r="VBS61" s="1">
        <v>1</v>
      </c>
      <c r="VBT61" s="1">
        <v>1</v>
      </c>
      <c r="VBU61" s="1">
        <v>1</v>
      </c>
      <c r="VBV61" s="1">
        <v>1</v>
      </c>
      <c r="VBW61" s="1">
        <v>1</v>
      </c>
      <c r="VBX61" s="1">
        <v>1</v>
      </c>
      <c r="VBY61" s="1">
        <v>1</v>
      </c>
      <c r="VBZ61" s="1">
        <v>1</v>
      </c>
      <c r="VCA61" s="1">
        <v>1</v>
      </c>
      <c r="VCB61" s="1">
        <v>1</v>
      </c>
      <c r="VCC61" s="1">
        <v>1</v>
      </c>
      <c r="VCD61" s="1">
        <v>1</v>
      </c>
      <c r="VCE61" s="1">
        <v>1</v>
      </c>
      <c r="VCF61" s="1">
        <v>1</v>
      </c>
      <c r="VCG61" s="1">
        <v>1</v>
      </c>
      <c r="VCH61" s="1">
        <v>1</v>
      </c>
      <c r="VCI61" s="1">
        <v>1</v>
      </c>
      <c r="VCJ61" s="1">
        <v>1</v>
      </c>
      <c r="VCK61" s="1">
        <v>1</v>
      </c>
      <c r="VCL61" s="1">
        <v>1</v>
      </c>
      <c r="VCM61" s="1">
        <v>1</v>
      </c>
      <c r="VCN61" s="1">
        <v>1</v>
      </c>
      <c r="VCO61" s="1">
        <v>1</v>
      </c>
      <c r="VCP61" s="1">
        <v>1</v>
      </c>
      <c r="VCQ61" s="1">
        <v>1</v>
      </c>
      <c r="VCR61" s="1">
        <v>1</v>
      </c>
      <c r="VCS61" s="1">
        <v>1</v>
      </c>
      <c r="VCT61" s="1">
        <v>1</v>
      </c>
      <c r="VCU61" s="1">
        <v>1</v>
      </c>
      <c r="VCV61" s="1">
        <v>1</v>
      </c>
      <c r="VCW61" s="1">
        <v>1</v>
      </c>
      <c r="VCX61" s="1">
        <v>1</v>
      </c>
      <c r="VCY61" s="1">
        <v>1</v>
      </c>
      <c r="VCZ61" s="1">
        <v>1</v>
      </c>
      <c r="VDA61" s="1">
        <v>1</v>
      </c>
      <c r="VDB61" s="1">
        <v>1</v>
      </c>
      <c r="VDC61" s="1">
        <v>1</v>
      </c>
      <c r="VDD61" s="1">
        <v>1</v>
      </c>
      <c r="VDE61" s="1">
        <v>1</v>
      </c>
      <c r="VDF61" s="1">
        <v>1</v>
      </c>
      <c r="VDG61" s="1">
        <v>1</v>
      </c>
      <c r="VDH61" s="1">
        <v>1</v>
      </c>
      <c r="VDI61" s="1">
        <v>1</v>
      </c>
      <c r="VDJ61" s="1">
        <v>1</v>
      </c>
      <c r="VDK61" s="1">
        <v>1</v>
      </c>
      <c r="VDL61" s="1">
        <v>1</v>
      </c>
      <c r="VDM61" s="1">
        <v>1</v>
      </c>
      <c r="VDN61" s="1">
        <v>1</v>
      </c>
      <c r="VDO61" s="1">
        <v>1</v>
      </c>
      <c r="VDP61" s="1">
        <v>1</v>
      </c>
      <c r="VDQ61" s="1">
        <v>1</v>
      </c>
      <c r="VDR61" s="1">
        <v>1</v>
      </c>
      <c r="VDS61" s="1">
        <v>1</v>
      </c>
      <c r="VDT61" s="1">
        <v>1</v>
      </c>
      <c r="VDU61" s="1">
        <v>1</v>
      </c>
      <c r="VDV61" s="1">
        <v>1</v>
      </c>
      <c r="VDW61" s="1">
        <v>1</v>
      </c>
      <c r="VDX61" s="1">
        <v>1</v>
      </c>
      <c r="VDY61" s="1">
        <v>1</v>
      </c>
      <c r="VDZ61" s="1">
        <v>1</v>
      </c>
      <c r="VEA61" s="1">
        <v>1</v>
      </c>
      <c r="VEB61" s="1">
        <v>1</v>
      </c>
      <c r="VEC61" s="1">
        <v>1</v>
      </c>
      <c r="VED61" s="1">
        <v>1</v>
      </c>
      <c r="VEE61" s="1">
        <v>1</v>
      </c>
      <c r="VEF61" s="1">
        <v>1</v>
      </c>
      <c r="VEG61" s="1">
        <v>1</v>
      </c>
      <c r="VEH61" s="1">
        <v>1</v>
      </c>
      <c r="VEI61" s="1">
        <v>1</v>
      </c>
      <c r="VEJ61" s="1">
        <v>1</v>
      </c>
      <c r="VEK61" s="1">
        <v>1</v>
      </c>
      <c r="VEL61" s="1">
        <v>1</v>
      </c>
      <c r="VEM61" s="1">
        <v>1</v>
      </c>
      <c r="VEN61" s="1">
        <v>1</v>
      </c>
      <c r="VEO61" s="1">
        <v>1</v>
      </c>
      <c r="VEP61" s="1">
        <v>1</v>
      </c>
      <c r="VEQ61" s="1">
        <v>1</v>
      </c>
      <c r="VER61" s="1">
        <v>1</v>
      </c>
      <c r="VES61" s="1">
        <v>1</v>
      </c>
      <c r="VET61" s="1">
        <v>1</v>
      </c>
      <c r="VEU61" s="1">
        <v>1</v>
      </c>
      <c r="VEV61" s="1">
        <v>1</v>
      </c>
      <c r="VEW61" s="1">
        <v>1</v>
      </c>
      <c r="VEX61" s="1">
        <v>1</v>
      </c>
      <c r="VEY61" s="1">
        <v>1</v>
      </c>
      <c r="VEZ61" s="1">
        <v>1</v>
      </c>
      <c r="VFA61" s="1">
        <v>1</v>
      </c>
      <c r="VFB61" s="1">
        <v>1</v>
      </c>
      <c r="VFC61" s="1">
        <v>1</v>
      </c>
      <c r="VFD61" s="1">
        <v>1</v>
      </c>
      <c r="VFE61" s="1">
        <v>1</v>
      </c>
      <c r="VFF61" s="1">
        <v>1</v>
      </c>
      <c r="VFG61" s="1">
        <v>1</v>
      </c>
      <c r="VFH61" s="1">
        <v>1</v>
      </c>
      <c r="VFI61" s="1">
        <v>1</v>
      </c>
      <c r="VFJ61" s="1">
        <v>1</v>
      </c>
      <c r="VFK61" s="1">
        <v>1</v>
      </c>
      <c r="VFL61" s="1">
        <v>1</v>
      </c>
      <c r="VFM61" s="1">
        <v>1</v>
      </c>
      <c r="VFN61" s="1">
        <v>1</v>
      </c>
      <c r="VFO61" s="1">
        <v>1</v>
      </c>
      <c r="VFP61" s="1">
        <v>1</v>
      </c>
      <c r="VFQ61" s="1">
        <v>1</v>
      </c>
      <c r="VFR61" s="1">
        <v>1</v>
      </c>
      <c r="VFS61" s="1">
        <v>1</v>
      </c>
      <c r="VFT61" s="1">
        <v>1</v>
      </c>
      <c r="VFU61" s="1">
        <v>1</v>
      </c>
      <c r="VFV61" s="1">
        <v>1</v>
      </c>
      <c r="VFW61" s="1">
        <v>1</v>
      </c>
      <c r="VFX61" s="1">
        <v>1</v>
      </c>
      <c r="VFY61" s="1">
        <v>1</v>
      </c>
      <c r="VFZ61" s="1">
        <v>1</v>
      </c>
      <c r="VGA61" s="1">
        <v>1</v>
      </c>
      <c r="VGB61" s="1">
        <v>1</v>
      </c>
      <c r="VGC61" s="1">
        <v>1</v>
      </c>
      <c r="VGD61" s="1">
        <v>1</v>
      </c>
      <c r="VGE61" s="1">
        <v>1</v>
      </c>
      <c r="VGF61" s="1">
        <v>1</v>
      </c>
      <c r="VGG61" s="1">
        <v>1</v>
      </c>
      <c r="VGH61" s="1">
        <v>1</v>
      </c>
      <c r="VGI61" s="1">
        <v>1</v>
      </c>
      <c r="VGJ61" s="1">
        <v>1</v>
      </c>
      <c r="VGK61" s="1">
        <v>1</v>
      </c>
      <c r="VGL61" s="1">
        <v>1</v>
      </c>
      <c r="VGM61" s="1">
        <v>1</v>
      </c>
      <c r="VGN61" s="1">
        <v>1</v>
      </c>
      <c r="VGO61" s="1">
        <v>1</v>
      </c>
      <c r="VGP61" s="1">
        <v>1</v>
      </c>
      <c r="VGQ61" s="1">
        <v>1</v>
      </c>
      <c r="VGR61" s="1">
        <v>1</v>
      </c>
      <c r="VGS61" s="1">
        <v>1</v>
      </c>
      <c r="VGT61" s="1">
        <v>1</v>
      </c>
      <c r="VGU61" s="1">
        <v>1</v>
      </c>
      <c r="VGV61" s="1">
        <v>1</v>
      </c>
      <c r="VGW61" s="1">
        <v>1</v>
      </c>
      <c r="VGX61" s="1">
        <v>1</v>
      </c>
      <c r="VGY61" s="1">
        <v>1</v>
      </c>
      <c r="VGZ61" s="1">
        <v>1</v>
      </c>
      <c r="VHA61" s="1">
        <v>1</v>
      </c>
      <c r="VHB61" s="1">
        <v>1</v>
      </c>
      <c r="VHC61" s="1">
        <v>1</v>
      </c>
      <c r="VHD61" s="1">
        <v>1</v>
      </c>
      <c r="VHE61" s="1">
        <v>1</v>
      </c>
      <c r="VHF61" s="1">
        <v>1</v>
      </c>
      <c r="VHG61" s="1">
        <v>1</v>
      </c>
      <c r="VHH61" s="1">
        <v>1</v>
      </c>
      <c r="VHI61" s="1">
        <v>1</v>
      </c>
      <c r="VHJ61" s="1">
        <v>1</v>
      </c>
      <c r="VHK61" s="1">
        <v>1</v>
      </c>
      <c r="VHL61" s="1">
        <v>1</v>
      </c>
      <c r="VHM61" s="1">
        <v>1</v>
      </c>
      <c r="VHN61" s="1">
        <v>1</v>
      </c>
      <c r="VHO61" s="1">
        <v>1</v>
      </c>
      <c r="VHP61" s="1">
        <v>1</v>
      </c>
      <c r="VHQ61" s="1">
        <v>1</v>
      </c>
      <c r="VHR61" s="1">
        <v>1</v>
      </c>
      <c r="VHS61" s="1">
        <v>1</v>
      </c>
      <c r="VHT61" s="1">
        <v>1</v>
      </c>
      <c r="VHU61" s="1">
        <v>1</v>
      </c>
      <c r="VHV61" s="1">
        <v>1</v>
      </c>
      <c r="VHW61" s="1">
        <v>1</v>
      </c>
      <c r="VHX61" s="1">
        <v>1</v>
      </c>
      <c r="VHY61" s="1">
        <v>1</v>
      </c>
      <c r="VHZ61" s="1">
        <v>1</v>
      </c>
      <c r="VIA61" s="1">
        <v>1</v>
      </c>
      <c r="VIB61" s="1">
        <v>1</v>
      </c>
      <c r="VIC61" s="1">
        <v>1</v>
      </c>
      <c r="VID61" s="1">
        <v>1</v>
      </c>
      <c r="VIE61" s="1">
        <v>1</v>
      </c>
      <c r="VIF61" s="1">
        <v>1</v>
      </c>
      <c r="VIG61" s="1">
        <v>1</v>
      </c>
      <c r="VIH61" s="1">
        <v>1</v>
      </c>
      <c r="VII61" s="1">
        <v>1</v>
      </c>
      <c r="VIJ61" s="1">
        <v>1</v>
      </c>
      <c r="VIK61" s="1">
        <v>1</v>
      </c>
      <c r="VIL61" s="1">
        <v>1</v>
      </c>
      <c r="VIM61" s="1">
        <v>1</v>
      </c>
      <c r="VIN61" s="1">
        <v>1</v>
      </c>
      <c r="VIO61" s="1">
        <v>1</v>
      </c>
      <c r="VIP61" s="1">
        <v>1</v>
      </c>
      <c r="VIQ61" s="1">
        <v>1</v>
      </c>
      <c r="VIR61" s="1">
        <v>1</v>
      </c>
      <c r="VIS61" s="1">
        <v>1</v>
      </c>
      <c r="VIT61" s="1">
        <v>1</v>
      </c>
      <c r="VIU61" s="1">
        <v>1</v>
      </c>
      <c r="VIV61" s="1">
        <v>1</v>
      </c>
      <c r="VIW61" s="1">
        <v>1</v>
      </c>
      <c r="VIX61" s="1">
        <v>1</v>
      </c>
      <c r="VIY61" s="1">
        <v>1</v>
      </c>
      <c r="VIZ61" s="1">
        <v>1</v>
      </c>
      <c r="VJA61" s="1">
        <v>1</v>
      </c>
      <c r="VJB61" s="1">
        <v>1</v>
      </c>
      <c r="VJC61" s="1">
        <v>1</v>
      </c>
      <c r="VJD61" s="1">
        <v>1</v>
      </c>
      <c r="VJE61" s="1">
        <v>1</v>
      </c>
      <c r="VJF61" s="1">
        <v>1</v>
      </c>
      <c r="VJG61" s="1">
        <v>1</v>
      </c>
      <c r="VJH61" s="1">
        <v>1</v>
      </c>
      <c r="VJI61" s="1">
        <v>1</v>
      </c>
      <c r="VJJ61" s="1">
        <v>1</v>
      </c>
      <c r="VJK61" s="1">
        <v>1</v>
      </c>
      <c r="VJL61" s="1">
        <v>1</v>
      </c>
      <c r="VJM61" s="1">
        <v>1</v>
      </c>
      <c r="VJN61" s="1">
        <v>1</v>
      </c>
      <c r="VJO61" s="1">
        <v>1</v>
      </c>
      <c r="VJP61" s="1">
        <v>1</v>
      </c>
      <c r="VJQ61" s="1">
        <v>1</v>
      </c>
      <c r="VJR61" s="1">
        <v>1</v>
      </c>
      <c r="VJS61" s="1">
        <v>1</v>
      </c>
      <c r="VJT61" s="1">
        <v>1</v>
      </c>
      <c r="VJU61" s="1">
        <v>1</v>
      </c>
      <c r="VJV61" s="1">
        <v>1</v>
      </c>
      <c r="VJW61" s="1">
        <v>1</v>
      </c>
      <c r="VJX61" s="1">
        <v>1</v>
      </c>
      <c r="VJY61" s="1">
        <v>1</v>
      </c>
      <c r="VJZ61" s="1">
        <v>1</v>
      </c>
      <c r="VKA61" s="1">
        <v>1</v>
      </c>
      <c r="VKB61" s="1">
        <v>1</v>
      </c>
      <c r="VKC61" s="1">
        <v>1</v>
      </c>
      <c r="VKD61" s="1">
        <v>1</v>
      </c>
      <c r="VKE61" s="1">
        <v>1</v>
      </c>
      <c r="VKF61" s="1">
        <v>1</v>
      </c>
      <c r="VKG61" s="1">
        <v>1</v>
      </c>
      <c r="VKH61" s="1">
        <v>1</v>
      </c>
      <c r="VKI61" s="1">
        <v>1</v>
      </c>
      <c r="VKJ61" s="1">
        <v>1</v>
      </c>
      <c r="VKK61" s="1">
        <v>1</v>
      </c>
      <c r="VKL61" s="1">
        <v>1</v>
      </c>
      <c r="VKM61" s="1">
        <v>1</v>
      </c>
      <c r="VKN61" s="1">
        <v>1</v>
      </c>
      <c r="VKO61" s="1">
        <v>1</v>
      </c>
      <c r="VKP61" s="1">
        <v>1</v>
      </c>
      <c r="VKQ61" s="1">
        <v>1</v>
      </c>
      <c r="VKR61" s="1">
        <v>1</v>
      </c>
      <c r="VKS61" s="1">
        <v>1</v>
      </c>
      <c r="VKT61" s="1">
        <v>1</v>
      </c>
      <c r="VKU61" s="1">
        <v>1</v>
      </c>
      <c r="VKV61" s="1">
        <v>1</v>
      </c>
      <c r="VKW61" s="1">
        <v>1</v>
      </c>
      <c r="VKX61" s="1">
        <v>1</v>
      </c>
      <c r="VKY61" s="1">
        <v>1</v>
      </c>
      <c r="VKZ61" s="1">
        <v>1</v>
      </c>
      <c r="VLA61" s="1">
        <v>1</v>
      </c>
      <c r="VLB61" s="1">
        <v>1</v>
      </c>
      <c r="VLC61" s="1">
        <v>1</v>
      </c>
      <c r="VLD61" s="1">
        <v>1</v>
      </c>
      <c r="VLE61" s="1">
        <v>1</v>
      </c>
      <c r="VLF61" s="1">
        <v>1</v>
      </c>
      <c r="VLG61" s="1">
        <v>1</v>
      </c>
      <c r="VLH61" s="1">
        <v>1</v>
      </c>
      <c r="VLI61" s="1">
        <v>1</v>
      </c>
      <c r="VLJ61" s="1">
        <v>1</v>
      </c>
      <c r="VLK61" s="1">
        <v>1</v>
      </c>
      <c r="VLL61" s="1">
        <v>1</v>
      </c>
      <c r="VLM61" s="1">
        <v>1</v>
      </c>
      <c r="VLN61" s="1">
        <v>1</v>
      </c>
      <c r="VLO61" s="1">
        <v>1</v>
      </c>
      <c r="VLP61" s="1">
        <v>1</v>
      </c>
      <c r="VLQ61" s="1">
        <v>1</v>
      </c>
      <c r="VLR61" s="1">
        <v>1</v>
      </c>
      <c r="VLS61" s="1">
        <v>1</v>
      </c>
      <c r="VLT61" s="1">
        <v>1</v>
      </c>
      <c r="VLU61" s="1">
        <v>1</v>
      </c>
      <c r="VLV61" s="1">
        <v>1</v>
      </c>
      <c r="VLW61" s="1">
        <v>1</v>
      </c>
      <c r="VLX61" s="1">
        <v>1</v>
      </c>
      <c r="VLY61" s="1">
        <v>1</v>
      </c>
      <c r="VLZ61" s="1">
        <v>1</v>
      </c>
      <c r="VMA61" s="1">
        <v>1</v>
      </c>
      <c r="VMB61" s="1">
        <v>1</v>
      </c>
      <c r="VMC61" s="1">
        <v>1</v>
      </c>
      <c r="VMD61" s="1">
        <v>1</v>
      </c>
      <c r="VME61" s="1">
        <v>1</v>
      </c>
      <c r="VMF61" s="1">
        <v>1</v>
      </c>
      <c r="VMG61" s="1">
        <v>1</v>
      </c>
      <c r="VMH61" s="1">
        <v>1</v>
      </c>
      <c r="VMI61" s="1">
        <v>1</v>
      </c>
      <c r="VMJ61" s="1">
        <v>1</v>
      </c>
      <c r="VMK61" s="1">
        <v>1</v>
      </c>
      <c r="VML61" s="1">
        <v>1</v>
      </c>
      <c r="VMM61" s="1">
        <v>1</v>
      </c>
      <c r="VMN61" s="1">
        <v>1</v>
      </c>
      <c r="VMO61" s="1">
        <v>1</v>
      </c>
      <c r="VMP61" s="1">
        <v>1</v>
      </c>
      <c r="VMQ61" s="1">
        <v>1</v>
      </c>
      <c r="VMR61" s="1">
        <v>1</v>
      </c>
      <c r="VMS61" s="1">
        <v>1</v>
      </c>
      <c r="VMT61" s="1">
        <v>1</v>
      </c>
      <c r="VMU61" s="1">
        <v>1</v>
      </c>
      <c r="VMV61" s="1">
        <v>1</v>
      </c>
      <c r="VMW61" s="1">
        <v>1</v>
      </c>
      <c r="VMX61" s="1">
        <v>1</v>
      </c>
      <c r="VMY61" s="1">
        <v>1</v>
      </c>
      <c r="VMZ61" s="1">
        <v>1</v>
      </c>
      <c r="VNA61" s="1">
        <v>1</v>
      </c>
      <c r="VNB61" s="1">
        <v>1</v>
      </c>
      <c r="VNC61" s="1">
        <v>1</v>
      </c>
      <c r="VND61" s="1">
        <v>1</v>
      </c>
      <c r="VNE61" s="1">
        <v>1</v>
      </c>
      <c r="VNF61" s="1">
        <v>1</v>
      </c>
      <c r="VNG61" s="1">
        <v>1</v>
      </c>
      <c r="VNH61" s="1">
        <v>1</v>
      </c>
      <c r="VNI61" s="1">
        <v>1</v>
      </c>
      <c r="VNJ61" s="1">
        <v>1</v>
      </c>
      <c r="VNK61" s="1">
        <v>1</v>
      </c>
      <c r="VNL61" s="1">
        <v>1</v>
      </c>
      <c r="VNM61" s="1">
        <v>1</v>
      </c>
      <c r="VNN61" s="1">
        <v>1</v>
      </c>
      <c r="VNO61" s="1">
        <v>1</v>
      </c>
      <c r="VNP61" s="1">
        <v>1</v>
      </c>
      <c r="VNQ61" s="1">
        <v>1</v>
      </c>
      <c r="VNR61" s="1">
        <v>1</v>
      </c>
      <c r="VNS61" s="1">
        <v>1</v>
      </c>
      <c r="VNT61" s="1">
        <v>1</v>
      </c>
      <c r="VNU61" s="1">
        <v>1</v>
      </c>
      <c r="VNV61" s="1">
        <v>1</v>
      </c>
      <c r="VNW61" s="1">
        <v>1</v>
      </c>
      <c r="VNX61" s="1">
        <v>1</v>
      </c>
      <c r="VNY61" s="1">
        <v>1</v>
      </c>
      <c r="VNZ61" s="1">
        <v>1</v>
      </c>
      <c r="VOA61" s="1">
        <v>1</v>
      </c>
      <c r="VOB61" s="1">
        <v>1</v>
      </c>
      <c r="VOC61" s="1">
        <v>1</v>
      </c>
      <c r="VOD61" s="1">
        <v>1</v>
      </c>
      <c r="VOE61" s="1">
        <v>1</v>
      </c>
      <c r="VOF61" s="1">
        <v>1</v>
      </c>
      <c r="VOG61" s="1">
        <v>1</v>
      </c>
      <c r="VOH61" s="1">
        <v>1</v>
      </c>
      <c r="VOI61" s="1">
        <v>1</v>
      </c>
      <c r="VOJ61" s="1">
        <v>1</v>
      </c>
      <c r="VOK61" s="1">
        <v>1</v>
      </c>
      <c r="VOL61" s="1">
        <v>1</v>
      </c>
      <c r="VOM61" s="1">
        <v>1</v>
      </c>
      <c r="VON61" s="1">
        <v>1</v>
      </c>
      <c r="VOO61" s="1">
        <v>1</v>
      </c>
      <c r="VOP61" s="1">
        <v>1</v>
      </c>
      <c r="VOQ61" s="1">
        <v>1</v>
      </c>
      <c r="VOR61" s="1">
        <v>1</v>
      </c>
      <c r="VOS61" s="1">
        <v>1</v>
      </c>
      <c r="VOT61" s="1">
        <v>1</v>
      </c>
      <c r="VOU61" s="1">
        <v>1</v>
      </c>
      <c r="VOV61" s="1">
        <v>1</v>
      </c>
      <c r="VOW61" s="1">
        <v>1</v>
      </c>
      <c r="VOX61" s="1">
        <v>1</v>
      </c>
      <c r="VOY61" s="1">
        <v>1</v>
      </c>
      <c r="VOZ61" s="1">
        <v>1</v>
      </c>
      <c r="VPA61" s="1">
        <v>1</v>
      </c>
      <c r="VPB61" s="1">
        <v>1</v>
      </c>
      <c r="VPC61" s="1">
        <v>1</v>
      </c>
      <c r="VPD61" s="1">
        <v>1</v>
      </c>
      <c r="VPE61" s="1">
        <v>1</v>
      </c>
      <c r="VPF61" s="1">
        <v>1</v>
      </c>
      <c r="VPG61" s="1">
        <v>1</v>
      </c>
      <c r="VPH61" s="1">
        <v>1</v>
      </c>
      <c r="VPI61" s="1">
        <v>1</v>
      </c>
      <c r="VPJ61" s="1">
        <v>1</v>
      </c>
      <c r="VPK61" s="1">
        <v>1</v>
      </c>
      <c r="VPL61" s="1">
        <v>1</v>
      </c>
      <c r="VPM61" s="1">
        <v>1</v>
      </c>
      <c r="VPN61" s="1">
        <v>1</v>
      </c>
      <c r="VPO61" s="1">
        <v>1</v>
      </c>
      <c r="VPP61" s="1">
        <v>1</v>
      </c>
      <c r="VPQ61" s="1">
        <v>1</v>
      </c>
      <c r="VPR61" s="1">
        <v>1</v>
      </c>
      <c r="VPS61" s="1">
        <v>1</v>
      </c>
      <c r="VPT61" s="1">
        <v>1</v>
      </c>
      <c r="VPU61" s="1">
        <v>1</v>
      </c>
      <c r="VPV61" s="1">
        <v>1</v>
      </c>
      <c r="VPW61" s="1">
        <v>1</v>
      </c>
      <c r="VPX61" s="1">
        <v>1</v>
      </c>
      <c r="VPY61" s="1">
        <v>1</v>
      </c>
      <c r="VPZ61" s="1">
        <v>1</v>
      </c>
      <c r="VQA61" s="1">
        <v>1</v>
      </c>
      <c r="VQB61" s="1">
        <v>1</v>
      </c>
      <c r="VQC61" s="1">
        <v>1</v>
      </c>
      <c r="VQD61" s="1">
        <v>1</v>
      </c>
      <c r="VQE61" s="1">
        <v>1</v>
      </c>
      <c r="VQF61" s="1">
        <v>1</v>
      </c>
      <c r="VQG61" s="1">
        <v>1</v>
      </c>
      <c r="VQH61" s="1">
        <v>1</v>
      </c>
      <c r="VQI61" s="1">
        <v>1</v>
      </c>
      <c r="VQJ61" s="1">
        <v>1</v>
      </c>
      <c r="VQK61" s="1">
        <v>1</v>
      </c>
      <c r="VQL61" s="1">
        <v>1</v>
      </c>
      <c r="VQM61" s="1">
        <v>1</v>
      </c>
      <c r="VQN61" s="1">
        <v>1</v>
      </c>
      <c r="VQO61" s="1">
        <v>1</v>
      </c>
      <c r="VQP61" s="1">
        <v>1</v>
      </c>
      <c r="VQQ61" s="1">
        <v>1</v>
      </c>
      <c r="VQR61" s="1">
        <v>1</v>
      </c>
      <c r="VQS61" s="1">
        <v>1</v>
      </c>
      <c r="VQT61" s="1">
        <v>1</v>
      </c>
      <c r="VQU61" s="1">
        <v>1</v>
      </c>
      <c r="VQV61" s="1">
        <v>1</v>
      </c>
      <c r="VQW61" s="1">
        <v>1</v>
      </c>
      <c r="VQX61" s="1">
        <v>1</v>
      </c>
      <c r="VQY61" s="1">
        <v>1</v>
      </c>
      <c r="VQZ61" s="1">
        <v>1</v>
      </c>
      <c r="VRA61" s="1">
        <v>1</v>
      </c>
      <c r="VRB61" s="1">
        <v>1</v>
      </c>
      <c r="VRC61" s="1">
        <v>1</v>
      </c>
      <c r="VRD61" s="1">
        <v>1</v>
      </c>
      <c r="VRE61" s="1">
        <v>1</v>
      </c>
      <c r="VRF61" s="1">
        <v>1</v>
      </c>
      <c r="VRG61" s="1">
        <v>1</v>
      </c>
      <c r="VRH61" s="1">
        <v>1</v>
      </c>
      <c r="VRI61" s="1">
        <v>1</v>
      </c>
      <c r="VRJ61" s="1">
        <v>1</v>
      </c>
      <c r="VRK61" s="1">
        <v>1</v>
      </c>
      <c r="VRL61" s="1">
        <v>1</v>
      </c>
      <c r="VRM61" s="1">
        <v>1</v>
      </c>
      <c r="VRN61" s="1">
        <v>1</v>
      </c>
      <c r="VRO61" s="1">
        <v>1</v>
      </c>
      <c r="VRP61" s="1">
        <v>1</v>
      </c>
      <c r="VRQ61" s="1">
        <v>1</v>
      </c>
      <c r="VRR61" s="1">
        <v>1</v>
      </c>
      <c r="VRS61" s="1">
        <v>1</v>
      </c>
      <c r="VRT61" s="1">
        <v>1</v>
      </c>
      <c r="VRU61" s="1">
        <v>1</v>
      </c>
      <c r="VRV61" s="1">
        <v>1</v>
      </c>
      <c r="VRW61" s="1">
        <v>1</v>
      </c>
      <c r="VRX61" s="1">
        <v>1</v>
      </c>
      <c r="VRY61" s="1">
        <v>1</v>
      </c>
      <c r="VRZ61" s="1">
        <v>1</v>
      </c>
      <c r="VSA61" s="1">
        <v>1</v>
      </c>
      <c r="VSB61" s="1">
        <v>1</v>
      </c>
      <c r="VSC61" s="1">
        <v>1</v>
      </c>
      <c r="VSD61" s="1">
        <v>1</v>
      </c>
      <c r="VSE61" s="1">
        <v>1</v>
      </c>
      <c r="VSF61" s="1">
        <v>1</v>
      </c>
      <c r="VSG61" s="1">
        <v>1</v>
      </c>
      <c r="VSH61" s="1">
        <v>1</v>
      </c>
      <c r="VSI61" s="1">
        <v>1</v>
      </c>
      <c r="VSJ61" s="1">
        <v>1</v>
      </c>
      <c r="VSK61" s="1">
        <v>1</v>
      </c>
      <c r="VSL61" s="1">
        <v>1</v>
      </c>
      <c r="VSM61" s="1">
        <v>1</v>
      </c>
      <c r="VSN61" s="1">
        <v>1</v>
      </c>
      <c r="VSO61" s="1">
        <v>1</v>
      </c>
      <c r="VSP61" s="1">
        <v>1</v>
      </c>
      <c r="VSQ61" s="1">
        <v>1</v>
      </c>
      <c r="VSR61" s="1">
        <v>1</v>
      </c>
      <c r="VSS61" s="1">
        <v>1</v>
      </c>
      <c r="VST61" s="1">
        <v>1</v>
      </c>
      <c r="VSU61" s="1">
        <v>1</v>
      </c>
      <c r="VSV61" s="1">
        <v>1</v>
      </c>
      <c r="VSW61" s="1">
        <v>1</v>
      </c>
      <c r="VSX61" s="1">
        <v>1</v>
      </c>
      <c r="VSY61" s="1">
        <v>1</v>
      </c>
      <c r="VSZ61" s="1">
        <v>1</v>
      </c>
      <c r="VTA61" s="1">
        <v>1</v>
      </c>
      <c r="VTB61" s="1">
        <v>1</v>
      </c>
      <c r="VTC61" s="1">
        <v>1</v>
      </c>
      <c r="VTD61" s="1">
        <v>1</v>
      </c>
      <c r="VTE61" s="1">
        <v>1</v>
      </c>
      <c r="VTF61" s="1">
        <v>1</v>
      </c>
      <c r="VTG61" s="1">
        <v>1</v>
      </c>
      <c r="VTH61" s="1">
        <v>1</v>
      </c>
      <c r="VTI61" s="1">
        <v>1</v>
      </c>
      <c r="VTJ61" s="1">
        <v>1</v>
      </c>
      <c r="VTK61" s="1">
        <v>1</v>
      </c>
      <c r="VTL61" s="1">
        <v>1</v>
      </c>
      <c r="VTM61" s="1">
        <v>1</v>
      </c>
      <c r="VTN61" s="1">
        <v>1</v>
      </c>
      <c r="VTO61" s="1">
        <v>1</v>
      </c>
      <c r="VTP61" s="1">
        <v>1</v>
      </c>
      <c r="VTQ61" s="1">
        <v>1</v>
      </c>
      <c r="VTR61" s="1">
        <v>1</v>
      </c>
      <c r="VTS61" s="1">
        <v>1</v>
      </c>
      <c r="VTT61" s="1">
        <v>1</v>
      </c>
      <c r="VTU61" s="1">
        <v>1</v>
      </c>
      <c r="VTV61" s="1">
        <v>1</v>
      </c>
      <c r="VTW61" s="1">
        <v>1</v>
      </c>
      <c r="VTX61" s="1">
        <v>1</v>
      </c>
      <c r="VTY61" s="1">
        <v>1</v>
      </c>
      <c r="VTZ61" s="1">
        <v>1</v>
      </c>
      <c r="VUA61" s="1">
        <v>1</v>
      </c>
      <c r="VUB61" s="1">
        <v>1</v>
      </c>
      <c r="VUC61" s="1">
        <v>1</v>
      </c>
      <c r="VUD61" s="1">
        <v>1</v>
      </c>
      <c r="VUE61" s="1">
        <v>1</v>
      </c>
      <c r="VUF61" s="1">
        <v>1</v>
      </c>
      <c r="VUG61" s="1">
        <v>1</v>
      </c>
      <c r="VUH61" s="1">
        <v>1</v>
      </c>
      <c r="VUI61" s="1">
        <v>1</v>
      </c>
      <c r="VUJ61" s="1">
        <v>1</v>
      </c>
      <c r="VUK61" s="1">
        <v>1</v>
      </c>
      <c r="VUL61" s="1">
        <v>1</v>
      </c>
      <c r="VUM61" s="1">
        <v>1</v>
      </c>
      <c r="VUN61" s="1">
        <v>1</v>
      </c>
      <c r="VUO61" s="1">
        <v>1</v>
      </c>
      <c r="VUP61" s="1">
        <v>1</v>
      </c>
      <c r="VUQ61" s="1">
        <v>1</v>
      </c>
      <c r="VUR61" s="1">
        <v>1</v>
      </c>
      <c r="VUS61" s="1">
        <v>1</v>
      </c>
      <c r="VUT61" s="1">
        <v>1</v>
      </c>
      <c r="VUU61" s="1">
        <v>1</v>
      </c>
      <c r="VUV61" s="1">
        <v>1</v>
      </c>
      <c r="VUW61" s="1">
        <v>1</v>
      </c>
      <c r="VUX61" s="1">
        <v>1</v>
      </c>
      <c r="VUY61" s="1">
        <v>1</v>
      </c>
      <c r="VUZ61" s="1">
        <v>1</v>
      </c>
      <c r="VVA61" s="1">
        <v>1</v>
      </c>
      <c r="VVB61" s="1">
        <v>1</v>
      </c>
      <c r="VVC61" s="1">
        <v>1</v>
      </c>
      <c r="VVD61" s="1">
        <v>1</v>
      </c>
      <c r="VVE61" s="1">
        <v>1</v>
      </c>
      <c r="VVF61" s="1">
        <v>1</v>
      </c>
      <c r="VVG61" s="1">
        <v>1</v>
      </c>
      <c r="VVH61" s="1">
        <v>1</v>
      </c>
      <c r="VVI61" s="1">
        <v>1</v>
      </c>
      <c r="VVJ61" s="1">
        <v>1</v>
      </c>
      <c r="VVK61" s="1">
        <v>1</v>
      </c>
      <c r="VVL61" s="1">
        <v>1</v>
      </c>
      <c r="VVM61" s="1">
        <v>1</v>
      </c>
      <c r="VVN61" s="1">
        <v>1</v>
      </c>
      <c r="VVO61" s="1">
        <v>1</v>
      </c>
      <c r="VVP61" s="1">
        <v>1</v>
      </c>
      <c r="VVQ61" s="1">
        <v>1</v>
      </c>
      <c r="VVR61" s="1">
        <v>1</v>
      </c>
      <c r="VVS61" s="1">
        <v>1</v>
      </c>
      <c r="VVT61" s="1">
        <v>1</v>
      </c>
      <c r="VVU61" s="1">
        <v>1</v>
      </c>
      <c r="VVV61" s="1">
        <v>1</v>
      </c>
      <c r="VVW61" s="1">
        <v>1</v>
      </c>
      <c r="VVX61" s="1">
        <v>1</v>
      </c>
      <c r="VVY61" s="1">
        <v>1</v>
      </c>
      <c r="VVZ61" s="1">
        <v>1</v>
      </c>
      <c r="VWA61" s="1">
        <v>1</v>
      </c>
      <c r="VWB61" s="1">
        <v>1</v>
      </c>
      <c r="VWC61" s="1">
        <v>1</v>
      </c>
      <c r="VWD61" s="1">
        <v>1</v>
      </c>
      <c r="VWE61" s="1">
        <v>1</v>
      </c>
      <c r="VWF61" s="1">
        <v>1</v>
      </c>
      <c r="VWG61" s="1">
        <v>1</v>
      </c>
      <c r="VWH61" s="1">
        <v>1</v>
      </c>
      <c r="VWI61" s="1">
        <v>1</v>
      </c>
      <c r="VWJ61" s="1">
        <v>1</v>
      </c>
      <c r="VWK61" s="1">
        <v>1</v>
      </c>
      <c r="VWL61" s="1">
        <v>1</v>
      </c>
      <c r="VWM61" s="1">
        <v>1</v>
      </c>
      <c r="VWN61" s="1">
        <v>1</v>
      </c>
      <c r="VWO61" s="1">
        <v>1</v>
      </c>
      <c r="VWP61" s="1">
        <v>1</v>
      </c>
      <c r="VWQ61" s="1">
        <v>1</v>
      </c>
      <c r="VWR61" s="1">
        <v>1</v>
      </c>
      <c r="VWS61" s="1">
        <v>1</v>
      </c>
      <c r="VWT61" s="1">
        <v>1</v>
      </c>
      <c r="VWU61" s="1">
        <v>1</v>
      </c>
      <c r="VWV61" s="1">
        <v>1</v>
      </c>
      <c r="VWW61" s="1">
        <v>1</v>
      </c>
      <c r="VWX61" s="1">
        <v>1</v>
      </c>
      <c r="VWY61" s="1">
        <v>1</v>
      </c>
      <c r="VWZ61" s="1">
        <v>1</v>
      </c>
      <c r="VXA61" s="1">
        <v>1</v>
      </c>
      <c r="VXB61" s="1">
        <v>1</v>
      </c>
      <c r="VXC61" s="1">
        <v>1</v>
      </c>
      <c r="VXD61" s="1">
        <v>1</v>
      </c>
      <c r="VXE61" s="1">
        <v>1</v>
      </c>
      <c r="VXF61" s="1">
        <v>1</v>
      </c>
      <c r="VXG61" s="1">
        <v>1</v>
      </c>
      <c r="VXH61" s="1">
        <v>1</v>
      </c>
      <c r="VXI61" s="1">
        <v>1</v>
      </c>
      <c r="VXJ61" s="1">
        <v>1</v>
      </c>
      <c r="VXK61" s="1">
        <v>1</v>
      </c>
      <c r="VXL61" s="1">
        <v>1</v>
      </c>
      <c r="VXM61" s="1">
        <v>1</v>
      </c>
      <c r="VXN61" s="1">
        <v>1</v>
      </c>
      <c r="VXO61" s="1">
        <v>1</v>
      </c>
      <c r="VXP61" s="1">
        <v>1</v>
      </c>
      <c r="VXQ61" s="1">
        <v>1</v>
      </c>
      <c r="VXR61" s="1">
        <v>1</v>
      </c>
      <c r="VXS61" s="1">
        <v>1</v>
      </c>
      <c r="VXT61" s="1">
        <v>1</v>
      </c>
      <c r="VXU61" s="1">
        <v>1</v>
      </c>
      <c r="VXV61" s="1">
        <v>1</v>
      </c>
      <c r="VXW61" s="1">
        <v>1</v>
      </c>
      <c r="VXX61" s="1">
        <v>1</v>
      </c>
      <c r="VXY61" s="1">
        <v>1</v>
      </c>
      <c r="VXZ61" s="1">
        <v>1</v>
      </c>
      <c r="VYA61" s="1">
        <v>1</v>
      </c>
      <c r="VYB61" s="1">
        <v>1</v>
      </c>
      <c r="VYC61" s="1">
        <v>1</v>
      </c>
      <c r="VYD61" s="1">
        <v>1</v>
      </c>
      <c r="VYE61" s="1">
        <v>1</v>
      </c>
      <c r="VYF61" s="1">
        <v>1</v>
      </c>
      <c r="VYG61" s="1">
        <v>1</v>
      </c>
      <c r="VYH61" s="1">
        <v>1</v>
      </c>
      <c r="VYI61" s="1">
        <v>1</v>
      </c>
      <c r="VYJ61" s="1">
        <v>1</v>
      </c>
      <c r="VYK61" s="1">
        <v>1</v>
      </c>
      <c r="VYL61" s="1">
        <v>1</v>
      </c>
      <c r="VYM61" s="1">
        <v>1</v>
      </c>
      <c r="VYN61" s="1">
        <v>1</v>
      </c>
      <c r="VYO61" s="1">
        <v>1</v>
      </c>
      <c r="VYP61" s="1">
        <v>1</v>
      </c>
      <c r="VYQ61" s="1">
        <v>1</v>
      </c>
      <c r="VYR61" s="1">
        <v>1</v>
      </c>
      <c r="VYS61" s="1">
        <v>1</v>
      </c>
      <c r="VYT61" s="1">
        <v>1</v>
      </c>
      <c r="VYU61" s="1">
        <v>1</v>
      </c>
      <c r="VYV61" s="1">
        <v>1</v>
      </c>
      <c r="VYW61" s="1">
        <v>1</v>
      </c>
      <c r="VYX61" s="1">
        <v>1</v>
      </c>
      <c r="VYY61" s="1">
        <v>1</v>
      </c>
      <c r="VYZ61" s="1">
        <v>1</v>
      </c>
      <c r="VZA61" s="1">
        <v>1</v>
      </c>
      <c r="VZB61" s="1">
        <v>1</v>
      </c>
      <c r="VZC61" s="1">
        <v>1</v>
      </c>
      <c r="VZD61" s="1">
        <v>1</v>
      </c>
      <c r="VZE61" s="1">
        <v>1</v>
      </c>
      <c r="VZF61" s="1">
        <v>1</v>
      </c>
      <c r="VZG61" s="1">
        <v>1</v>
      </c>
      <c r="VZH61" s="1">
        <v>1</v>
      </c>
      <c r="VZI61" s="1">
        <v>1</v>
      </c>
      <c r="VZJ61" s="1">
        <v>1</v>
      </c>
      <c r="VZK61" s="1">
        <v>1</v>
      </c>
      <c r="VZL61" s="1">
        <v>1</v>
      </c>
      <c r="VZM61" s="1">
        <v>1</v>
      </c>
      <c r="VZN61" s="1">
        <v>1</v>
      </c>
      <c r="VZO61" s="1">
        <v>1</v>
      </c>
      <c r="VZP61" s="1">
        <v>1</v>
      </c>
      <c r="VZQ61" s="1">
        <v>1</v>
      </c>
      <c r="VZR61" s="1">
        <v>1</v>
      </c>
      <c r="VZS61" s="1">
        <v>1</v>
      </c>
      <c r="VZT61" s="1">
        <v>1</v>
      </c>
      <c r="VZU61" s="1">
        <v>1</v>
      </c>
      <c r="VZV61" s="1">
        <v>1</v>
      </c>
      <c r="VZW61" s="1">
        <v>1</v>
      </c>
      <c r="VZX61" s="1">
        <v>1</v>
      </c>
      <c r="VZY61" s="1">
        <v>1</v>
      </c>
      <c r="VZZ61" s="1">
        <v>1</v>
      </c>
      <c r="WAA61" s="1">
        <v>1</v>
      </c>
      <c r="WAB61" s="1">
        <v>1</v>
      </c>
      <c r="WAC61" s="1">
        <v>1</v>
      </c>
      <c r="WAD61" s="1">
        <v>1</v>
      </c>
      <c r="WAE61" s="1">
        <v>1</v>
      </c>
      <c r="WAF61" s="1">
        <v>1</v>
      </c>
      <c r="WAG61" s="1">
        <v>1</v>
      </c>
      <c r="WAH61" s="1">
        <v>1</v>
      </c>
      <c r="WAI61" s="1">
        <v>1</v>
      </c>
      <c r="WAJ61" s="1">
        <v>1</v>
      </c>
      <c r="WAK61" s="1">
        <v>1</v>
      </c>
      <c r="WAL61" s="1">
        <v>1</v>
      </c>
      <c r="WAM61" s="1">
        <v>1</v>
      </c>
      <c r="WAN61" s="1">
        <v>1</v>
      </c>
      <c r="WAO61" s="1">
        <v>1</v>
      </c>
      <c r="WAP61" s="1">
        <v>1</v>
      </c>
      <c r="WAQ61" s="1">
        <v>1</v>
      </c>
      <c r="WAR61" s="1">
        <v>1</v>
      </c>
      <c r="WAS61" s="1">
        <v>1</v>
      </c>
      <c r="WAT61" s="1">
        <v>1</v>
      </c>
      <c r="WAU61" s="1">
        <v>1</v>
      </c>
      <c r="WAV61" s="1">
        <v>1</v>
      </c>
      <c r="WAW61" s="1">
        <v>1</v>
      </c>
      <c r="WAX61" s="1">
        <v>1</v>
      </c>
      <c r="WAY61" s="1">
        <v>1</v>
      </c>
      <c r="WAZ61" s="1">
        <v>1</v>
      </c>
      <c r="WBA61" s="1">
        <v>1</v>
      </c>
      <c r="WBB61" s="1">
        <v>1</v>
      </c>
      <c r="WBC61" s="1">
        <v>1</v>
      </c>
      <c r="WBD61" s="1">
        <v>1</v>
      </c>
      <c r="WBE61" s="1">
        <v>1</v>
      </c>
      <c r="WBF61" s="1">
        <v>1</v>
      </c>
      <c r="WBG61" s="1">
        <v>1</v>
      </c>
      <c r="WBH61" s="1">
        <v>1</v>
      </c>
      <c r="WBI61" s="1">
        <v>1</v>
      </c>
      <c r="WBJ61" s="1">
        <v>1</v>
      </c>
      <c r="WBK61" s="1">
        <v>1</v>
      </c>
      <c r="WBL61" s="1">
        <v>1</v>
      </c>
      <c r="WBM61" s="1">
        <v>1</v>
      </c>
      <c r="WBN61" s="1">
        <v>1</v>
      </c>
      <c r="WBO61" s="1">
        <v>1</v>
      </c>
      <c r="WBP61" s="1">
        <v>1</v>
      </c>
      <c r="WBQ61" s="1">
        <v>1</v>
      </c>
      <c r="WBR61" s="1">
        <v>1</v>
      </c>
      <c r="WBS61" s="1">
        <v>1</v>
      </c>
      <c r="WBT61" s="1">
        <v>1</v>
      </c>
      <c r="WBU61" s="1">
        <v>1</v>
      </c>
      <c r="WBV61" s="1">
        <v>1</v>
      </c>
      <c r="WBW61" s="1">
        <v>1</v>
      </c>
      <c r="WBX61" s="1">
        <v>1</v>
      </c>
      <c r="WBY61" s="1">
        <v>1</v>
      </c>
      <c r="WBZ61" s="1">
        <v>1</v>
      </c>
      <c r="WCA61" s="1">
        <v>1</v>
      </c>
      <c r="WCB61" s="1">
        <v>1</v>
      </c>
      <c r="WCC61" s="1">
        <v>1</v>
      </c>
      <c r="WCD61" s="1">
        <v>1</v>
      </c>
      <c r="WCE61" s="1">
        <v>1</v>
      </c>
      <c r="WCF61" s="1">
        <v>1</v>
      </c>
      <c r="WCG61" s="1">
        <v>1</v>
      </c>
      <c r="WCH61" s="1">
        <v>1</v>
      </c>
      <c r="WCI61" s="1">
        <v>1</v>
      </c>
      <c r="WCJ61" s="1">
        <v>1</v>
      </c>
      <c r="WCK61" s="1">
        <v>1</v>
      </c>
      <c r="WCL61" s="1">
        <v>1</v>
      </c>
      <c r="WCM61" s="1">
        <v>1</v>
      </c>
      <c r="WCN61" s="1">
        <v>1</v>
      </c>
      <c r="WCO61" s="1">
        <v>1</v>
      </c>
      <c r="WCP61" s="1">
        <v>1</v>
      </c>
      <c r="WCQ61" s="1">
        <v>1</v>
      </c>
      <c r="WCR61" s="1">
        <v>1</v>
      </c>
      <c r="WCS61" s="1">
        <v>1</v>
      </c>
      <c r="WCT61" s="1">
        <v>1</v>
      </c>
      <c r="WCU61" s="1">
        <v>1</v>
      </c>
      <c r="WCV61" s="1">
        <v>1</v>
      </c>
      <c r="WCW61" s="1">
        <v>1</v>
      </c>
      <c r="WCX61" s="1">
        <v>1</v>
      </c>
      <c r="WCY61" s="1">
        <v>1</v>
      </c>
      <c r="WCZ61" s="1">
        <v>1</v>
      </c>
      <c r="WDA61" s="1">
        <v>1</v>
      </c>
      <c r="WDB61" s="1">
        <v>1</v>
      </c>
      <c r="WDC61" s="1">
        <v>1</v>
      </c>
      <c r="WDD61" s="1">
        <v>1</v>
      </c>
      <c r="WDE61" s="1">
        <v>1</v>
      </c>
      <c r="WDF61" s="1">
        <v>1</v>
      </c>
      <c r="WDG61" s="1">
        <v>1</v>
      </c>
      <c r="WDH61" s="1">
        <v>1</v>
      </c>
      <c r="WDI61" s="1">
        <v>1</v>
      </c>
      <c r="WDJ61" s="1">
        <v>1</v>
      </c>
      <c r="WDK61" s="1">
        <v>1</v>
      </c>
      <c r="WDL61" s="1">
        <v>1</v>
      </c>
      <c r="WDM61" s="1">
        <v>1</v>
      </c>
      <c r="WDN61" s="1">
        <v>1</v>
      </c>
      <c r="WDO61" s="1">
        <v>1</v>
      </c>
      <c r="WDP61" s="1">
        <v>1</v>
      </c>
      <c r="WDQ61" s="1">
        <v>1</v>
      </c>
      <c r="WDR61" s="1">
        <v>1</v>
      </c>
      <c r="WDS61" s="1">
        <v>1</v>
      </c>
      <c r="WDT61" s="1">
        <v>1</v>
      </c>
      <c r="WDU61" s="1">
        <v>1</v>
      </c>
      <c r="WDV61" s="1">
        <v>1</v>
      </c>
      <c r="WDW61" s="1">
        <v>1</v>
      </c>
      <c r="WDX61" s="1">
        <v>1</v>
      </c>
      <c r="WDY61" s="1">
        <v>1</v>
      </c>
      <c r="WDZ61" s="1">
        <v>1</v>
      </c>
      <c r="WEA61" s="1">
        <v>1</v>
      </c>
      <c r="WEB61" s="1">
        <v>1</v>
      </c>
      <c r="WEC61" s="1">
        <v>1</v>
      </c>
      <c r="WED61" s="1">
        <v>1</v>
      </c>
      <c r="WEE61" s="1">
        <v>1</v>
      </c>
      <c r="WEF61" s="1">
        <v>1</v>
      </c>
      <c r="WEG61" s="1">
        <v>1</v>
      </c>
      <c r="WEH61" s="1">
        <v>1</v>
      </c>
      <c r="WEI61" s="1">
        <v>1</v>
      </c>
      <c r="WEJ61" s="1">
        <v>1</v>
      </c>
      <c r="WEK61" s="1">
        <v>1</v>
      </c>
      <c r="WEL61" s="1">
        <v>1</v>
      </c>
      <c r="WEM61" s="1">
        <v>1</v>
      </c>
      <c r="WEN61" s="1">
        <v>1</v>
      </c>
      <c r="WEO61" s="1">
        <v>1</v>
      </c>
      <c r="WEP61" s="1">
        <v>1</v>
      </c>
      <c r="WEQ61" s="1">
        <v>1</v>
      </c>
      <c r="WER61" s="1">
        <v>1</v>
      </c>
      <c r="WES61" s="1">
        <v>1</v>
      </c>
      <c r="WET61" s="1">
        <v>1</v>
      </c>
      <c r="WEU61" s="1">
        <v>1</v>
      </c>
      <c r="WEV61" s="1">
        <v>1</v>
      </c>
      <c r="WEW61" s="1">
        <v>1</v>
      </c>
      <c r="WEX61" s="1">
        <v>1</v>
      </c>
      <c r="WEY61" s="1">
        <v>1</v>
      </c>
      <c r="WEZ61" s="1">
        <v>1</v>
      </c>
      <c r="WFA61" s="1">
        <v>1</v>
      </c>
      <c r="WFB61" s="1">
        <v>1</v>
      </c>
      <c r="WFC61" s="1">
        <v>1</v>
      </c>
      <c r="WFD61" s="1">
        <v>1</v>
      </c>
      <c r="WFE61" s="1">
        <v>1</v>
      </c>
      <c r="WFF61" s="1">
        <v>1</v>
      </c>
      <c r="WFG61" s="1">
        <v>1</v>
      </c>
      <c r="WFH61" s="1">
        <v>1</v>
      </c>
      <c r="WFI61" s="1">
        <v>1</v>
      </c>
      <c r="WFJ61" s="1">
        <v>1</v>
      </c>
      <c r="WFK61" s="1">
        <v>1</v>
      </c>
      <c r="WFL61" s="1">
        <v>1</v>
      </c>
      <c r="WFM61" s="1">
        <v>1</v>
      </c>
      <c r="WFN61" s="1">
        <v>1</v>
      </c>
      <c r="WFO61" s="1">
        <v>1</v>
      </c>
      <c r="WFP61" s="1">
        <v>1</v>
      </c>
      <c r="WFQ61" s="1">
        <v>1</v>
      </c>
      <c r="WFR61" s="1">
        <v>1</v>
      </c>
      <c r="WFS61" s="1">
        <v>1</v>
      </c>
      <c r="WFT61" s="1">
        <v>1</v>
      </c>
      <c r="WFU61" s="1">
        <v>1</v>
      </c>
      <c r="WFV61" s="1">
        <v>1</v>
      </c>
      <c r="WFW61" s="1">
        <v>1</v>
      </c>
      <c r="WFX61" s="1">
        <v>1</v>
      </c>
      <c r="WFY61" s="1">
        <v>1</v>
      </c>
      <c r="WFZ61" s="1">
        <v>1</v>
      </c>
      <c r="WGA61" s="1">
        <v>1</v>
      </c>
      <c r="WGB61" s="1">
        <v>1</v>
      </c>
      <c r="WGC61" s="1">
        <v>1</v>
      </c>
      <c r="WGD61" s="1">
        <v>1</v>
      </c>
      <c r="WGE61" s="1">
        <v>1</v>
      </c>
      <c r="WGF61" s="1">
        <v>1</v>
      </c>
      <c r="WGG61" s="1">
        <v>1</v>
      </c>
      <c r="WGH61" s="1">
        <v>1</v>
      </c>
      <c r="WGI61" s="1">
        <v>1</v>
      </c>
      <c r="WGJ61" s="1">
        <v>1</v>
      </c>
      <c r="WGK61" s="1">
        <v>1</v>
      </c>
      <c r="WGL61" s="1">
        <v>1</v>
      </c>
      <c r="WGM61" s="1">
        <v>1</v>
      </c>
      <c r="WGN61" s="1">
        <v>1</v>
      </c>
      <c r="WGO61" s="1">
        <v>1</v>
      </c>
      <c r="WGP61" s="1">
        <v>1</v>
      </c>
      <c r="WGQ61" s="1">
        <v>1</v>
      </c>
      <c r="WGR61" s="1">
        <v>1</v>
      </c>
      <c r="WGS61" s="1">
        <v>1</v>
      </c>
      <c r="WGT61" s="1">
        <v>1</v>
      </c>
      <c r="WGU61" s="1">
        <v>1</v>
      </c>
      <c r="WGV61" s="1">
        <v>1</v>
      </c>
      <c r="WGW61" s="1">
        <v>1</v>
      </c>
      <c r="WGX61" s="1">
        <v>1</v>
      </c>
      <c r="WGY61" s="1">
        <v>1</v>
      </c>
      <c r="WGZ61" s="1">
        <v>1</v>
      </c>
      <c r="WHA61" s="1">
        <v>1</v>
      </c>
      <c r="WHB61" s="1">
        <v>1</v>
      </c>
      <c r="WHC61" s="1">
        <v>1</v>
      </c>
      <c r="WHD61" s="1">
        <v>1</v>
      </c>
      <c r="WHE61" s="1">
        <v>1</v>
      </c>
      <c r="WHF61" s="1">
        <v>1</v>
      </c>
      <c r="WHG61" s="1">
        <v>1</v>
      </c>
      <c r="WHH61" s="1">
        <v>1</v>
      </c>
      <c r="WHI61" s="1">
        <v>1</v>
      </c>
      <c r="WHJ61" s="1">
        <v>1</v>
      </c>
      <c r="WHK61" s="1">
        <v>1</v>
      </c>
      <c r="WHL61" s="1">
        <v>1</v>
      </c>
      <c r="WHM61" s="1">
        <v>1</v>
      </c>
      <c r="WHN61" s="1">
        <v>1</v>
      </c>
      <c r="WHO61" s="1">
        <v>1</v>
      </c>
      <c r="WHP61" s="1">
        <v>1</v>
      </c>
      <c r="WHQ61" s="1">
        <v>1</v>
      </c>
      <c r="WHR61" s="1">
        <v>1</v>
      </c>
      <c r="WHS61" s="1">
        <v>1</v>
      </c>
      <c r="WHT61" s="1">
        <v>1</v>
      </c>
      <c r="WHU61" s="1">
        <v>1</v>
      </c>
      <c r="WHV61" s="1">
        <v>1</v>
      </c>
      <c r="WHW61" s="1">
        <v>1</v>
      </c>
      <c r="WHX61" s="1">
        <v>1</v>
      </c>
      <c r="WHY61" s="1">
        <v>1</v>
      </c>
      <c r="WHZ61" s="1">
        <v>1</v>
      </c>
      <c r="WIA61" s="1">
        <v>1</v>
      </c>
      <c r="WIB61" s="1">
        <v>1</v>
      </c>
      <c r="WIC61" s="1">
        <v>1</v>
      </c>
      <c r="WID61" s="1">
        <v>1</v>
      </c>
      <c r="WIE61" s="1">
        <v>1</v>
      </c>
      <c r="WIF61" s="1">
        <v>1</v>
      </c>
      <c r="WIG61" s="1">
        <v>1</v>
      </c>
      <c r="WIH61" s="1">
        <v>1</v>
      </c>
      <c r="WII61" s="1">
        <v>1</v>
      </c>
      <c r="WIJ61" s="1">
        <v>1</v>
      </c>
      <c r="WIK61" s="1">
        <v>1</v>
      </c>
      <c r="WIL61" s="1">
        <v>1</v>
      </c>
      <c r="WIM61" s="1">
        <v>1</v>
      </c>
      <c r="WIN61" s="1">
        <v>1</v>
      </c>
      <c r="WIO61" s="1">
        <v>1</v>
      </c>
      <c r="WIP61" s="1">
        <v>1</v>
      </c>
      <c r="WIQ61" s="1">
        <v>1</v>
      </c>
      <c r="WIR61" s="1">
        <v>1</v>
      </c>
      <c r="WIS61" s="1">
        <v>1</v>
      </c>
      <c r="WIT61" s="1">
        <v>1</v>
      </c>
      <c r="WIU61" s="1">
        <v>1</v>
      </c>
      <c r="WIV61" s="1">
        <v>1</v>
      </c>
      <c r="WIW61" s="1">
        <v>1</v>
      </c>
      <c r="WIX61" s="1">
        <v>1</v>
      </c>
      <c r="WIY61" s="1">
        <v>1</v>
      </c>
      <c r="WIZ61" s="1">
        <v>1</v>
      </c>
      <c r="WJA61" s="1">
        <v>1</v>
      </c>
      <c r="WJB61" s="1">
        <v>1</v>
      </c>
      <c r="WJC61" s="1">
        <v>1</v>
      </c>
      <c r="WJD61" s="1">
        <v>1</v>
      </c>
      <c r="WJE61" s="1">
        <v>1</v>
      </c>
      <c r="WJF61" s="1">
        <v>1</v>
      </c>
      <c r="WJG61" s="1">
        <v>1</v>
      </c>
      <c r="WJH61" s="1">
        <v>1</v>
      </c>
      <c r="WJI61" s="1">
        <v>1</v>
      </c>
      <c r="WJJ61" s="1">
        <v>1</v>
      </c>
      <c r="WJK61" s="1">
        <v>1</v>
      </c>
      <c r="WJL61" s="1">
        <v>1</v>
      </c>
      <c r="WJM61" s="1">
        <v>1</v>
      </c>
      <c r="WJN61" s="1">
        <v>1</v>
      </c>
      <c r="WJO61" s="1">
        <v>1</v>
      </c>
      <c r="WJP61" s="1">
        <v>1</v>
      </c>
      <c r="WJQ61" s="1">
        <v>1</v>
      </c>
      <c r="WJR61" s="1">
        <v>1</v>
      </c>
      <c r="WJS61" s="1">
        <v>1</v>
      </c>
      <c r="WJT61" s="1">
        <v>1</v>
      </c>
      <c r="WJU61" s="1">
        <v>1</v>
      </c>
      <c r="WJV61" s="1">
        <v>1</v>
      </c>
      <c r="WJW61" s="1">
        <v>1</v>
      </c>
      <c r="WJX61" s="1">
        <v>1</v>
      </c>
      <c r="WJY61" s="1">
        <v>1</v>
      </c>
      <c r="WJZ61" s="1">
        <v>1</v>
      </c>
      <c r="WKA61" s="1">
        <v>1</v>
      </c>
      <c r="WKB61" s="1">
        <v>1</v>
      </c>
      <c r="WKC61" s="1">
        <v>1</v>
      </c>
      <c r="WKD61" s="1">
        <v>1</v>
      </c>
      <c r="WKE61" s="1">
        <v>1</v>
      </c>
      <c r="WKF61" s="1">
        <v>1</v>
      </c>
      <c r="WKG61" s="1">
        <v>1</v>
      </c>
      <c r="WKH61" s="1">
        <v>1</v>
      </c>
      <c r="WKI61" s="1">
        <v>1</v>
      </c>
      <c r="WKJ61" s="1">
        <v>1</v>
      </c>
      <c r="WKK61" s="1">
        <v>1</v>
      </c>
      <c r="WKL61" s="1">
        <v>1</v>
      </c>
      <c r="WKM61" s="1">
        <v>1</v>
      </c>
      <c r="WKN61" s="1">
        <v>1</v>
      </c>
      <c r="WKO61" s="1">
        <v>1</v>
      </c>
      <c r="WKP61" s="1">
        <v>1</v>
      </c>
      <c r="WKQ61" s="1">
        <v>1</v>
      </c>
      <c r="WKR61" s="1">
        <v>1</v>
      </c>
      <c r="WKS61" s="1">
        <v>1</v>
      </c>
      <c r="WKT61" s="1">
        <v>1</v>
      </c>
      <c r="WKU61" s="1">
        <v>1</v>
      </c>
      <c r="WKV61" s="1">
        <v>1</v>
      </c>
      <c r="WKW61" s="1">
        <v>1</v>
      </c>
      <c r="WKX61" s="1">
        <v>1</v>
      </c>
      <c r="WKY61" s="1">
        <v>1</v>
      </c>
      <c r="WKZ61" s="1">
        <v>1</v>
      </c>
      <c r="WLA61" s="1">
        <v>1</v>
      </c>
      <c r="WLB61" s="1">
        <v>1</v>
      </c>
      <c r="WLC61" s="1">
        <v>1</v>
      </c>
      <c r="WLD61" s="1">
        <v>1</v>
      </c>
      <c r="WLE61" s="1">
        <v>1</v>
      </c>
      <c r="WLF61" s="1">
        <v>1</v>
      </c>
      <c r="WLG61" s="1">
        <v>1</v>
      </c>
      <c r="WLH61" s="1">
        <v>1</v>
      </c>
      <c r="WLI61" s="1">
        <v>1</v>
      </c>
      <c r="WLJ61" s="1">
        <v>1</v>
      </c>
      <c r="WLK61" s="1">
        <v>1</v>
      </c>
      <c r="WLL61" s="1">
        <v>1</v>
      </c>
      <c r="WLM61" s="1">
        <v>1</v>
      </c>
      <c r="WLN61" s="1">
        <v>1</v>
      </c>
      <c r="WLO61" s="1">
        <v>1</v>
      </c>
      <c r="WLP61" s="1">
        <v>1</v>
      </c>
      <c r="WLQ61" s="1">
        <v>1</v>
      </c>
      <c r="WLR61" s="1">
        <v>1</v>
      </c>
      <c r="WLS61" s="1">
        <v>1</v>
      </c>
      <c r="WLT61" s="1">
        <v>1</v>
      </c>
      <c r="WLU61" s="1">
        <v>1</v>
      </c>
      <c r="WLV61" s="1">
        <v>1</v>
      </c>
      <c r="WLW61" s="1">
        <v>1</v>
      </c>
      <c r="WLX61" s="1">
        <v>1</v>
      </c>
      <c r="WLY61" s="1">
        <v>1</v>
      </c>
      <c r="WLZ61" s="1">
        <v>1</v>
      </c>
      <c r="WMA61" s="1">
        <v>1</v>
      </c>
      <c r="WMB61" s="1">
        <v>1</v>
      </c>
      <c r="WMC61" s="1">
        <v>1</v>
      </c>
      <c r="WMD61" s="1">
        <v>1</v>
      </c>
      <c r="WME61" s="1">
        <v>1</v>
      </c>
      <c r="WMF61" s="1">
        <v>1</v>
      </c>
      <c r="WMG61" s="1">
        <v>1</v>
      </c>
      <c r="WMH61" s="1">
        <v>1</v>
      </c>
      <c r="WMI61" s="1">
        <v>1</v>
      </c>
      <c r="WMJ61" s="1">
        <v>1</v>
      </c>
      <c r="WMK61" s="1">
        <v>1</v>
      </c>
      <c r="WML61" s="1">
        <v>1</v>
      </c>
      <c r="WMM61" s="1">
        <v>1</v>
      </c>
      <c r="WMN61" s="1">
        <v>1</v>
      </c>
      <c r="WMO61" s="1">
        <v>1</v>
      </c>
      <c r="WMP61" s="1">
        <v>1</v>
      </c>
      <c r="WMQ61" s="1">
        <v>1</v>
      </c>
      <c r="WMR61" s="1">
        <v>1</v>
      </c>
      <c r="WMS61" s="1">
        <v>1</v>
      </c>
      <c r="WMT61" s="1">
        <v>1</v>
      </c>
      <c r="WMU61" s="1">
        <v>1</v>
      </c>
      <c r="WMV61" s="1">
        <v>1</v>
      </c>
      <c r="WMW61" s="1">
        <v>1</v>
      </c>
      <c r="WMX61" s="1">
        <v>1</v>
      </c>
      <c r="WMY61" s="1">
        <v>1</v>
      </c>
      <c r="WMZ61" s="1">
        <v>1</v>
      </c>
      <c r="WNA61" s="1">
        <v>1</v>
      </c>
      <c r="WNB61" s="1">
        <v>1</v>
      </c>
      <c r="WNC61" s="1">
        <v>1</v>
      </c>
      <c r="WND61" s="1">
        <v>1</v>
      </c>
      <c r="WNE61" s="1">
        <v>1</v>
      </c>
      <c r="WNF61" s="1">
        <v>1</v>
      </c>
      <c r="WNG61" s="1">
        <v>1</v>
      </c>
      <c r="WNH61" s="1">
        <v>1</v>
      </c>
      <c r="WNI61" s="1">
        <v>1</v>
      </c>
      <c r="WNJ61" s="1">
        <v>1</v>
      </c>
      <c r="WNK61" s="1">
        <v>1</v>
      </c>
      <c r="WNL61" s="1">
        <v>1</v>
      </c>
      <c r="WNM61" s="1">
        <v>1</v>
      </c>
      <c r="WNN61" s="1">
        <v>1</v>
      </c>
      <c r="WNO61" s="1">
        <v>1</v>
      </c>
      <c r="WNP61" s="1">
        <v>1</v>
      </c>
      <c r="WNQ61" s="1">
        <v>1</v>
      </c>
      <c r="WNR61" s="1">
        <v>1</v>
      </c>
      <c r="WNS61" s="1">
        <v>1</v>
      </c>
      <c r="WNT61" s="1">
        <v>1</v>
      </c>
      <c r="WNU61" s="1">
        <v>1</v>
      </c>
      <c r="WNV61" s="1">
        <v>1</v>
      </c>
      <c r="WNW61" s="1">
        <v>1</v>
      </c>
      <c r="WNX61" s="1">
        <v>1</v>
      </c>
      <c r="WNY61" s="1">
        <v>1</v>
      </c>
      <c r="WNZ61" s="1">
        <v>1</v>
      </c>
      <c r="WOA61" s="1">
        <v>1</v>
      </c>
      <c r="WOB61" s="1">
        <v>1</v>
      </c>
      <c r="WOC61" s="1">
        <v>1</v>
      </c>
      <c r="WOD61" s="1">
        <v>1</v>
      </c>
      <c r="WOE61" s="1">
        <v>1</v>
      </c>
      <c r="WOF61" s="1">
        <v>1</v>
      </c>
      <c r="WOG61" s="1">
        <v>1</v>
      </c>
      <c r="WOH61" s="1">
        <v>1</v>
      </c>
      <c r="WOI61" s="1">
        <v>1</v>
      </c>
      <c r="WOJ61" s="1">
        <v>1</v>
      </c>
      <c r="WOK61" s="1">
        <v>1</v>
      </c>
      <c r="WOL61" s="1">
        <v>1</v>
      </c>
      <c r="WOM61" s="1">
        <v>1</v>
      </c>
      <c r="WON61" s="1">
        <v>1</v>
      </c>
      <c r="WOO61" s="1">
        <v>1</v>
      </c>
      <c r="WOP61" s="1">
        <v>1</v>
      </c>
      <c r="WOQ61" s="1">
        <v>1</v>
      </c>
      <c r="WOR61" s="1">
        <v>1</v>
      </c>
      <c r="WOS61" s="1">
        <v>1</v>
      </c>
      <c r="WOT61" s="1">
        <v>1</v>
      </c>
      <c r="WOU61" s="1">
        <v>1</v>
      </c>
      <c r="WOV61" s="1">
        <v>1</v>
      </c>
      <c r="WOW61" s="1">
        <v>1</v>
      </c>
      <c r="WOX61" s="1">
        <v>1</v>
      </c>
      <c r="WOY61" s="1">
        <v>1</v>
      </c>
      <c r="WOZ61" s="1">
        <v>1</v>
      </c>
      <c r="WPA61" s="1">
        <v>1</v>
      </c>
      <c r="WPB61" s="1">
        <v>1</v>
      </c>
      <c r="WPC61" s="1">
        <v>1</v>
      </c>
      <c r="WPD61" s="1">
        <v>1</v>
      </c>
      <c r="WPE61" s="1">
        <v>1</v>
      </c>
      <c r="WPF61" s="1">
        <v>1</v>
      </c>
      <c r="WPG61" s="1">
        <v>1</v>
      </c>
      <c r="WPH61" s="1">
        <v>1</v>
      </c>
      <c r="WPI61" s="1">
        <v>1</v>
      </c>
      <c r="WPJ61" s="1">
        <v>1</v>
      </c>
      <c r="WPK61" s="1">
        <v>1</v>
      </c>
      <c r="WPL61" s="1">
        <v>1</v>
      </c>
      <c r="WPM61" s="1">
        <v>1</v>
      </c>
      <c r="WPN61" s="1">
        <v>1</v>
      </c>
      <c r="WPO61" s="1">
        <v>1</v>
      </c>
      <c r="WPP61" s="1">
        <v>1</v>
      </c>
      <c r="WPQ61" s="1">
        <v>1</v>
      </c>
      <c r="WPR61" s="1">
        <v>1</v>
      </c>
      <c r="WPS61" s="1">
        <v>1</v>
      </c>
      <c r="WPT61" s="1">
        <v>1</v>
      </c>
      <c r="WPU61" s="1">
        <v>1</v>
      </c>
      <c r="WPV61" s="1">
        <v>1</v>
      </c>
      <c r="WPW61" s="1">
        <v>1</v>
      </c>
      <c r="WPX61" s="1">
        <v>1</v>
      </c>
      <c r="WPY61" s="1">
        <v>1</v>
      </c>
      <c r="WPZ61" s="1">
        <v>1</v>
      </c>
      <c r="WQA61" s="1">
        <v>1</v>
      </c>
      <c r="WQB61" s="1">
        <v>1</v>
      </c>
      <c r="WQC61" s="1">
        <v>1</v>
      </c>
      <c r="WQD61" s="1">
        <v>1</v>
      </c>
      <c r="WQE61" s="1">
        <v>1</v>
      </c>
      <c r="WQF61" s="1">
        <v>1</v>
      </c>
      <c r="WQG61" s="1">
        <v>1</v>
      </c>
      <c r="WQH61" s="1">
        <v>1</v>
      </c>
      <c r="WQI61" s="1">
        <v>1</v>
      </c>
      <c r="WQJ61" s="1">
        <v>1</v>
      </c>
      <c r="WQK61" s="1">
        <v>1</v>
      </c>
      <c r="WQL61" s="1">
        <v>1</v>
      </c>
      <c r="WQM61" s="1">
        <v>1</v>
      </c>
      <c r="WQN61" s="1">
        <v>1</v>
      </c>
      <c r="WQO61" s="1">
        <v>1</v>
      </c>
      <c r="WQP61" s="1">
        <v>1</v>
      </c>
      <c r="WQQ61" s="1">
        <v>1</v>
      </c>
      <c r="WQR61" s="1">
        <v>1</v>
      </c>
      <c r="WQS61" s="1">
        <v>1</v>
      </c>
      <c r="WQT61" s="1">
        <v>1</v>
      </c>
      <c r="WQU61" s="1">
        <v>1</v>
      </c>
      <c r="WQV61" s="1">
        <v>1</v>
      </c>
      <c r="WQW61" s="1">
        <v>1</v>
      </c>
      <c r="WQX61" s="1">
        <v>1</v>
      </c>
      <c r="WQY61" s="1">
        <v>1</v>
      </c>
      <c r="WQZ61" s="1">
        <v>1</v>
      </c>
      <c r="WRA61" s="1">
        <v>1</v>
      </c>
      <c r="WRB61" s="1">
        <v>1</v>
      </c>
      <c r="WRC61" s="1">
        <v>1</v>
      </c>
      <c r="WRD61" s="1">
        <v>1</v>
      </c>
      <c r="WRE61" s="1">
        <v>1</v>
      </c>
      <c r="WRF61" s="1">
        <v>1</v>
      </c>
      <c r="WRG61" s="1">
        <v>1</v>
      </c>
      <c r="WRH61" s="1">
        <v>1</v>
      </c>
      <c r="WRI61" s="1">
        <v>1</v>
      </c>
      <c r="WRJ61" s="1">
        <v>1</v>
      </c>
      <c r="WRK61" s="1">
        <v>1</v>
      </c>
      <c r="WRL61" s="1">
        <v>1</v>
      </c>
      <c r="WRM61" s="1">
        <v>1</v>
      </c>
      <c r="WRN61" s="1">
        <v>1</v>
      </c>
      <c r="WRO61" s="1">
        <v>1</v>
      </c>
      <c r="WRP61" s="1">
        <v>1</v>
      </c>
      <c r="WRQ61" s="1">
        <v>1</v>
      </c>
      <c r="WRR61" s="1">
        <v>1</v>
      </c>
      <c r="WRS61" s="1">
        <v>1</v>
      </c>
      <c r="WRT61" s="1">
        <v>1</v>
      </c>
      <c r="WRU61" s="1">
        <v>1</v>
      </c>
      <c r="WRV61" s="1">
        <v>1</v>
      </c>
      <c r="WRW61" s="1">
        <v>1</v>
      </c>
      <c r="WRX61" s="1">
        <v>1</v>
      </c>
      <c r="WRY61" s="1">
        <v>1</v>
      </c>
      <c r="WRZ61" s="1">
        <v>1</v>
      </c>
      <c r="WSA61" s="1">
        <v>1</v>
      </c>
      <c r="WSB61" s="1">
        <v>1</v>
      </c>
      <c r="WSC61" s="1">
        <v>1</v>
      </c>
      <c r="WSD61" s="1">
        <v>1</v>
      </c>
      <c r="WSE61" s="1">
        <v>1</v>
      </c>
      <c r="WSF61" s="1">
        <v>1</v>
      </c>
      <c r="WSG61" s="1">
        <v>1</v>
      </c>
      <c r="WSH61" s="1">
        <v>1</v>
      </c>
      <c r="WSI61" s="1">
        <v>1</v>
      </c>
      <c r="WSJ61" s="1">
        <v>1</v>
      </c>
      <c r="WSK61" s="1">
        <v>1</v>
      </c>
      <c r="WSL61" s="1">
        <v>1</v>
      </c>
      <c r="WSM61" s="1">
        <v>1</v>
      </c>
      <c r="WSN61" s="1">
        <v>1</v>
      </c>
      <c r="WSO61" s="1">
        <v>1</v>
      </c>
      <c r="WSP61" s="1">
        <v>1</v>
      </c>
      <c r="WSQ61" s="1">
        <v>1</v>
      </c>
      <c r="WSR61" s="1">
        <v>1</v>
      </c>
      <c r="WSS61" s="1">
        <v>1</v>
      </c>
      <c r="WST61" s="1">
        <v>1</v>
      </c>
      <c r="WSU61" s="1">
        <v>1</v>
      </c>
      <c r="WSV61" s="1">
        <v>1</v>
      </c>
      <c r="WSW61" s="1">
        <v>1</v>
      </c>
      <c r="WSX61" s="1">
        <v>1</v>
      </c>
      <c r="WSY61" s="1">
        <v>1</v>
      </c>
      <c r="WSZ61" s="1">
        <v>1</v>
      </c>
      <c r="WTA61" s="1">
        <v>1</v>
      </c>
      <c r="WTB61" s="1">
        <v>1</v>
      </c>
      <c r="WTC61" s="1">
        <v>1</v>
      </c>
      <c r="WTD61" s="1">
        <v>1</v>
      </c>
      <c r="WTE61" s="1">
        <v>1</v>
      </c>
      <c r="WTF61" s="1">
        <v>1</v>
      </c>
      <c r="WTG61" s="1">
        <v>1</v>
      </c>
      <c r="WTH61" s="1">
        <v>1</v>
      </c>
      <c r="WTI61" s="1">
        <v>1</v>
      </c>
      <c r="WTJ61" s="1">
        <v>1</v>
      </c>
      <c r="WTK61" s="1">
        <v>1</v>
      </c>
      <c r="WTL61" s="1">
        <v>1</v>
      </c>
      <c r="WTM61" s="1">
        <v>1</v>
      </c>
      <c r="WTN61" s="1">
        <v>1</v>
      </c>
      <c r="WTO61" s="1">
        <v>1</v>
      </c>
      <c r="WTP61" s="1">
        <v>1</v>
      </c>
      <c r="WTQ61" s="1">
        <v>1</v>
      </c>
      <c r="WTR61" s="1">
        <v>1</v>
      </c>
      <c r="WTS61" s="1">
        <v>1</v>
      </c>
      <c r="WTT61" s="1">
        <v>1</v>
      </c>
      <c r="WTU61" s="1">
        <v>1</v>
      </c>
      <c r="WTV61" s="1">
        <v>1</v>
      </c>
      <c r="WTW61" s="1">
        <v>1</v>
      </c>
      <c r="WTX61" s="1">
        <v>1</v>
      </c>
      <c r="WTY61" s="1">
        <v>1</v>
      </c>
      <c r="WTZ61" s="1">
        <v>1</v>
      </c>
      <c r="WUA61" s="1">
        <v>1</v>
      </c>
      <c r="WUB61" s="1">
        <v>1</v>
      </c>
      <c r="WUC61" s="1">
        <v>1</v>
      </c>
      <c r="WUD61" s="1">
        <v>1</v>
      </c>
      <c r="WUE61" s="1">
        <v>1</v>
      </c>
      <c r="WUF61" s="1">
        <v>1</v>
      </c>
      <c r="WUG61" s="1">
        <v>1</v>
      </c>
      <c r="WUH61" s="1">
        <v>1</v>
      </c>
      <c r="WUI61" s="1">
        <v>1</v>
      </c>
      <c r="WUJ61" s="1">
        <v>1</v>
      </c>
      <c r="WUK61" s="1">
        <v>1</v>
      </c>
      <c r="WUL61" s="1">
        <v>1</v>
      </c>
      <c r="WUM61" s="1">
        <v>1</v>
      </c>
      <c r="WUN61" s="1">
        <v>1</v>
      </c>
      <c r="WUO61" s="1">
        <v>1</v>
      </c>
      <c r="WUP61" s="1">
        <v>1</v>
      </c>
      <c r="WUQ61" s="1">
        <v>1</v>
      </c>
      <c r="WUR61" s="1">
        <v>1</v>
      </c>
      <c r="WUS61" s="1">
        <v>1</v>
      </c>
      <c r="WUT61" s="1">
        <v>1</v>
      </c>
      <c r="WUU61" s="1">
        <v>1</v>
      </c>
      <c r="WUV61" s="1">
        <v>1</v>
      </c>
      <c r="WUW61" s="1">
        <v>1</v>
      </c>
      <c r="WUX61" s="1">
        <v>1</v>
      </c>
      <c r="WUY61" s="1">
        <v>1</v>
      </c>
      <c r="WUZ61" s="1">
        <v>1</v>
      </c>
      <c r="WVA61" s="1">
        <v>1</v>
      </c>
      <c r="WVB61" s="1">
        <v>1</v>
      </c>
      <c r="WVC61" s="1">
        <v>1</v>
      </c>
      <c r="WVD61" s="1">
        <v>1</v>
      </c>
      <c r="WVE61" s="1">
        <v>1</v>
      </c>
      <c r="WVF61" s="1">
        <v>1</v>
      </c>
      <c r="WVG61" s="1">
        <v>1</v>
      </c>
      <c r="WVH61" s="1">
        <v>1</v>
      </c>
      <c r="WVI61" s="1">
        <v>1</v>
      </c>
      <c r="WVJ61" s="1">
        <v>1</v>
      </c>
      <c r="WVK61" s="1">
        <v>1</v>
      </c>
      <c r="WVL61" s="1">
        <v>1</v>
      </c>
      <c r="WVM61" s="1">
        <v>1</v>
      </c>
      <c r="WVN61" s="1">
        <v>1</v>
      </c>
      <c r="WVO61" s="1">
        <v>1</v>
      </c>
      <c r="WVP61" s="1">
        <v>1</v>
      </c>
      <c r="WVQ61" s="1">
        <v>1</v>
      </c>
      <c r="WVR61" s="1">
        <v>1</v>
      </c>
      <c r="WVS61" s="1">
        <v>1</v>
      </c>
      <c r="WVT61" s="1">
        <v>1</v>
      </c>
      <c r="WVU61" s="1">
        <v>1</v>
      </c>
      <c r="WVV61" s="1">
        <v>1</v>
      </c>
      <c r="WVW61" s="1">
        <v>1</v>
      </c>
      <c r="WVX61" s="1">
        <v>1</v>
      </c>
      <c r="WVY61" s="1">
        <v>1</v>
      </c>
      <c r="WVZ61" s="1">
        <v>1</v>
      </c>
      <c r="WWA61" s="1">
        <v>1</v>
      </c>
      <c r="WWB61" s="1">
        <v>1</v>
      </c>
      <c r="WWC61" s="1">
        <v>1</v>
      </c>
      <c r="WWD61" s="1">
        <v>1</v>
      </c>
      <c r="WWE61" s="1">
        <v>1</v>
      </c>
      <c r="WWF61" s="1">
        <v>1</v>
      </c>
      <c r="WWG61" s="1">
        <v>1</v>
      </c>
      <c r="WWH61" s="1">
        <v>1</v>
      </c>
      <c r="WWI61" s="1">
        <v>1</v>
      </c>
      <c r="WWJ61" s="1">
        <v>1</v>
      </c>
      <c r="WWK61" s="1">
        <v>1</v>
      </c>
      <c r="WWL61" s="1">
        <v>1</v>
      </c>
      <c r="WWM61" s="1">
        <v>1</v>
      </c>
      <c r="WWN61" s="1">
        <v>1</v>
      </c>
      <c r="WWO61" s="1">
        <v>1</v>
      </c>
      <c r="WWP61" s="1">
        <v>1</v>
      </c>
      <c r="WWQ61" s="1">
        <v>1</v>
      </c>
      <c r="WWR61" s="1">
        <v>1</v>
      </c>
      <c r="WWS61" s="1">
        <v>1</v>
      </c>
      <c r="WWT61" s="1">
        <v>1</v>
      </c>
      <c r="WWU61" s="1">
        <v>1</v>
      </c>
      <c r="WWV61" s="1">
        <v>1</v>
      </c>
      <c r="WWW61" s="1">
        <v>1</v>
      </c>
      <c r="WWX61" s="1">
        <v>1</v>
      </c>
      <c r="WWY61" s="1">
        <v>1</v>
      </c>
      <c r="WWZ61" s="1">
        <v>1</v>
      </c>
      <c r="WXA61" s="1">
        <v>1</v>
      </c>
      <c r="WXB61" s="1">
        <v>1</v>
      </c>
      <c r="WXC61" s="1">
        <v>1</v>
      </c>
      <c r="WXD61" s="1">
        <v>1</v>
      </c>
      <c r="WXE61" s="1">
        <v>1</v>
      </c>
      <c r="WXF61" s="1">
        <v>1</v>
      </c>
      <c r="WXG61" s="1">
        <v>1</v>
      </c>
      <c r="WXH61" s="1">
        <v>1</v>
      </c>
      <c r="WXI61" s="1">
        <v>1</v>
      </c>
      <c r="WXJ61" s="1">
        <v>1</v>
      </c>
      <c r="WXK61" s="1">
        <v>1</v>
      </c>
      <c r="WXL61" s="1">
        <v>1</v>
      </c>
      <c r="WXM61" s="1">
        <v>1</v>
      </c>
      <c r="WXN61" s="1">
        <v>1</v>
      </c>
      <c r="WXO61" s="1">
        <v>1</v>
      </c>
      <c r="WXP61" s="1">
        <v>1</v>
      </c>
      <c r="WXQ61" s="1">
        <v>1</v>
      </c>
      <c r="WXR61" s="1">
        <v>1</v>
      </c>
      <c r="WXS61" s="1">
        <v>1</v>
      </c>
      <c r="WXT61" s="1">
        <v>1</v>
      </c>
      <c r="WXU61" s="1">
        <v>1</v>
      </c>
      <c r="WXV61" s="1">
        <v>1</v>
      </c>
      <c r="WXW61" s="1">
        <v>1</v>
      </c>
      <c r="WXX61" s="1">
        <v>1</v>
      </c>
      <c r="WXY61" s="1">
        <v>1</v>
      </c>
      <c r="WXZ61" s="1">
        <v>1</v>
      </c>
      <c r="WYA61" s="1">
        <v>1</v>
      </c>
      <c r="WYB61" s="1">
        <v>1</v>
      </c>
      <c r="WYC61" s="1">
        <v>1</v>
      </c>
      <c r="WYD61" s="1">
        <v>1</v>
      </c>
      <c r="WYE61" s="1">
        <v>1</v>
      </c>
      <c r="WYF61" s="1">
        <v>1</v>
      </c>
      <c r="WYG61" s="1">
        <v>1</v>
      </c>
      <c r="WYH61" s="1">
        <v>1</v>
      </c>
      <c r="WYI61" s="1">
        <v>1</v>
      </c>
      <c r="WYJ61" s="1">
        <v>1</v>
      </c>
      <c r="WYK61" s="1">
        <v>1</v>
      </c>
      <c r="WYL61" s="1">
        <v>1</v>
      </c>
      <c r="WYM61" s="1">
        <v>1</v>
      </c>
      <c r="WYN61" s="1">
        <v>1</v>
      </c>
      <c r="WYO61" s="1">
        <v>1</v>
      </c>
      <c r="WYP61" s="1">
        <v>1</v>
      </c>
      <c r="WYQ61" s="1">
        <v>1</v>
      </c>
      <c r="WYR61" s="1">
        <v>1</v>
      </c>
      <c r="WYS61" s="1">
        <v>1</v>
      </c>
      <c r="WYT61" s="1">
        <v>1</v>
      </c>
      <c r="WYU61" s="1">
        <v>1</v>
      </c>
      <c r="WYV61" s="1">
        <v>1</v>
      </c>
      <c r="WYW61" s="1">
        <v>1</v>
      </c>
      <c r="WYX61" s="1">
        <v>1</v>
      </c>
      <c r="WYY61" s="1">
        <v>1</v>
      </c>
      <c r="WYZ61" s="1">
        <v>1</v>
      </c>
      <c r="WZA61" s="1">
        <v>1</v>
      </c>
      <c r="WZB61" s="1">
        <v>1</v>
      </c>
      <c r="WZC61" s="1">
        <v>1</v>
      </c>
      <c r="WZD61" s="1">
        <v>1</v>
      </c>
      <c r="WZE61" s="1">
        <v>1</v>
      </c>
      <c r="WZF61" s="1">
        <v>1</v>
      </c>
      <c r="WZG61" s="1">
        <v>1</v>
      </c>
      <c r="WZH61" s="1">
        <v>1</v>
      </c>
      <c r="WZI61" s="1">
        <v>1</v>
      </c>
      <c r="WZJ61" s="1">
        <v>1</v>
      </c>
      <c r="WZK61" s="1">
        <v>1</v>
      </c>
      <c r="WZL61" s="1">
        <v>1</v>
      </c>
      <c r="WZM61" s="1">
        <v>1</v>
      </c>
      <c r="WZN61" s="1">
        <v>1</v>
      </c>
      <c r="WZO61" s="1">
        <v>1</v>
      </c>
      <c r="WZP61" s="1">
        <v>1</v>
      </c>
      <c r="WZQ61" s="1">
        <v>1</v>
      </c>
      <c r="WZR61" s="1">
        <v>1</v>
      </c>
      <c r="WZS61" s="1">
        <v>1</v>
      </c>
      <c r="WZT61" s="1">
        <v>1</v>
      </c>
      <c r="WZU61" s="1">
        <v>1</v>
      </c>
      <c r="WZV61" s="1">
        <v>1</v>
      </c>
      <c r="WZW61" s="1">
        <v>1</v>
      </c>
      <c r="WZX61" s="1">
        <v>1</v>
      </c>
      <c r="WZY61" s="1">
        <v>1</v>
      </c>
      <c r="WZZ61" s="1">
        <v>1</v>
      </c>
      <c r="XAA61" s="1">
        <v>1</v>
      </c>
      <c r="XAB61" s="1">
        <v>1</v>
      </c>
      <c r="XAC61" s="1">
        <v>1</v>
      </c>
      <c r="XAD61" s="1">
        <v>1</v>
      </c>
      <c r="XAE61" s="1">
        <v>1</v>
      </c>
      <c r="XAF61" s="1">
        <v>1</v>
      </c>
      <c r="XAG61" s="1">
        <v>1</v>
      </c>
      <c r="XAH61" s="1">
        <v>1</v>
      </c>
      <c r="XAI61" s="1">
        <v>1</v>
      </c>
      <c r="XAJ61" s="1">
        <v>1</v>
      </c>
      <c r="XAK61" s="1">
        <v>1</v>
      </c>
      <c r="XAL61" s="1">
        <v>1</v>
      </c>
      <c r="XAM61" s="1">
        <v>1</v>
      </c>
      <c r="XAN61" s="1">
        <v>1</v>
      </c>
      <c r="XAO61" s="1">
        <v>1</v>
      </c>
      <c r="XAP61" s="1">
        <v>1</v>
      </c>
      <c r="XAQ61" s="1">
        <v>1</v>
      </c>
      <c r="XAR61" s="1">
        <v>1</v>
      </c>
      <c r="XAS61" s="1">
        <v>1</v>
      </c>
      <c r="XAT61" s="1">
        <v>1</v>
      </c>
      <c r="XAU61" s="1">
        <v>1</v>
      </c>
      <c r="XAV61" s="1">
        <v>1</v>
      </c>
      <c r="XAW61" s="1">
        <v>1</v>
      </c>
      <c r="XAX61" s="1">
        <v>1</v>
      </c>
      <c r="XAY61" s="1">
        <v>1</v>
      </c>
      <c r="XAZ61" s="1">
        <v>1</v>
      </c>
      <c r="XBA61" s="1">
        <v>1</v>
      </c>
      <c r="XBB61" s="1">
        <v>1</v>
      </c>
      <c r="XBC61" s="1">
        <v>1</v>
      </c>
      <c r="XBD61" s="1">
        <v>1</v>
      </c>
      <c r="XBE61" s="1">
        <v>1</v>
      </c>
      <c r="XBF61" s="1">
        <v>1</v>
      </c>
      <c r="XBG61" s="1">
        <v>1</v>
      </c>
      <c r="XBH61" s="1">
        <v>1</v>
      </c>
      <c r="XBI61" s="1">
        <v>1</v>
      </c>
      <c r="XBJ61" s="1">
        <v>1</v>
      </c>
      <c r="XBK61" s="1">
        <v>1</v>
      </c>
      <c r="XBL61" s="1">
        <v>1</v>
      </c>
      <c r="XBM61" s="1">
        <v>1</v>
      </c>
      <c r="XBN61" s="1">
        <v>1</v>
      </c>
      <c r="XBO61" s="1">
        <v>1</v>
      </c>
      <c r="XBP61" s="1">
        <v>1</v>
      </c>
      <c r="XBQ61" s="1">
        <v>1</v>
      </c>
      <c r="XBR61" s="1">
        <v>1</v>
      </c>
      <c r="XBS61" s="1">
        <v>1</v>
      </c>
      <c r="XBT61" s="1">
        <v>1</v>
      </c>
      <c r="XBU61" s="1">
        <v>1</v>
      </c>
      <c r="XBV61" s="1">
        <v>1</v>
      </c>
      <c r="XBW61" s="1">
        <v>1</v>
      </c>
      <c r="XBX61" s="1">
        <v>1</v>
      </c>
      <c r="XBY61" s="1">
        <v>1</v>
      </c>
      <c r="XBZ61" s="1">
        <v>1</v>
      </c>
      <c r="XCA61" s="1">
        <v>1</v>
      </c>
      <c r="XCB61" s="1">
        <v>1</v>
      </c>
      <c r="XCC61" s="1">
        <v>1</v>
      </c>
      <c r="XCD61" s="1">
        <v>1</v>
      </c>
      <c r="XCE61" s="1">
        <v>1</v>
      </c>
      <c r="XCF61" s="1">
        <v>1</v>
      </c>
      <c r="XCG61" s="1">
        <v>1</v>
      </c>
      <c r="XCH61" s="1">
        <v>1</v>
      </c>
      <c r="XCI61" s="1">
        <v>1</v>
      </c>
      <c r="XCJ61" s="1">
        <v>1</v>
      </c>
      <c r="XCK61" s="1">
        <v>1</v>
      </c>
      <c r="XCL61" s="1">
        <v>1</v>
      </c>
      <c r="XCM61" s="1">
        <v>1</v>
      </c>
      <c r="XCN61" s="1">
        <v>1</v>
      </c>
      <c r="XCO61" s="1">
        <v>1</v>
      </c>
      <c r="XCP61" s="1">
        <v>1</v>
      </c>
      <c r="XCQ61" s="1">
        <v>1</v>
      </c>
      <c r="XCR61" s="1">
        <v>1</v>
      </c>
      <c r="XCS61" s="1">
        <v>1</v>
      </c>
      <c r="XCT61" s="1">
        <v>1</v>
      </c>
      <c r="XCU61" s="1">
        <v>1</v>
      </c>
      <c r="XCV61" s="1">
        <v>1</v>
      </c>
      <c r="XCW61" s="1">
        <v>1</v>
      </c>
      <c r="XCX61" s="1">
        <v>1</v>
      </c>
      <c r="XCY61" s="1">
        <v>1</v>
      </c>
      <c r="XCZ61" s="1">
        <v>1</v>
      </c>
      <c r="XDA61" s="1">
        <v>1</v>
      </c>
      <c r="XDB61" s="1">
        <v>1</v>
      </c>
      <c r="XDC61" s="1">
        <v>1</v>
      </c>
      <c r="XDD61" s="1">
        <v>1</v>
      </c>
      <c r="XDE61" s="1">
        <v>1</v>
      </c>
      <c r="XDF61" s="1">
        <v>1</v>
      </c>
      <c r="XDG61" s="1">
        <v>1</v>
      </c>
      <c r="XDH61" s="1">
        <v>1</v>
      </c>
      <c r="XDI61" s="1">
        <v>1</v>
      </c>
      <c r="XDJ61" s="1">
        <v>1</v>
      </c>
      <c r="XDK61" s="1">
        <v>1</v>
      </c>
      <c r="XDL61" s="1">
        <v>1</v>
      </c>
      <c r="XDM61" s="1">
        <v>1</v>
      </c>
      <c r="XDN61" s="1">
        <v>1</v>
      </c>
      <c r="XDO61" s="1">
        <v>1</v>
      </c>
      <c r="XDP61" s="1">
        <v>1</v>
      </c>
      <c r="XDQ61" s="1">
        <v>1</v>
      </c>
      <c r="XDR61" s="1">
        <v>1</v>
      </c>
      <c r="XDS61" s="1">
        <v>1</v>
      </c>
      <c r="XDT61" s="1">
        <v>1</v>
      </c>
      <c r="XDU61" s="1">
        <v>1</v>
      </c>
      <c r="XDV61" s="1">
        <v>1</v>
      </c>
      <c r="XDW61" s="1">
        <v>1</v>
      </c>
      <c r="XDX61" s="1">
        <v>1</v>
      </c>
      <c r="XDY61" s="1">
        <v>1</v>
      </c>
      <c r="XDZ61" s="1">
        <v>1</v>
      </c>
      <c r="XEA61" s="1">
        <v>1</v>
      </c>
      <c r="XEB61" s="1">
        <v>1</v>
      </c>
      <c r="XEC61" s="1">
        <v>1</v>
      </c>
      <c r="XED61" s="1">
        <v>1</v>
      </c>
      <c r="XEE61" s="1">
        <v>1</v>
      </c>
      <c r="XEF61" s="1">
        <v>1</v>
      </c>
      <c r="XEG61" s="1">
        <v>1</v>
      </c>
      <c r="XEH61" s="1">
        <v>1</v>
      </c>
      <c r="XEI61" s="1">
        <v>1</v>
      </c>
      <c r="XEJ61" s="1">
        <v>1</v>
      </c>
      <c r="XEK61" s="1">
        <v>1</v>
      </c>
      <c r="XEL61" s="1">
        <v>1</v>
      </c>
      <c r="XEM61" s="1">
        <v>1</v>
      </c>
      <c r="XEN61" s="1">
        <v>1</v>
      </c>
      <c r="XEO61" s="1">
        <v>1</v>
      </c>
      <c r="XEP61" s="1">
        <v>1</v>
      </c>
      <c r="XEQ61" s="1">
        <v>1</v>
      </c>
      <c r="XER61" s="1">
        <v>1</v>
      </c>
      <c r="XES61" s="1">
        <v>1</v>
      </c>
      <c r="XET61" s="1">
        <v>1</v>
      </c>
      <c r="XEU61" s="1">
        <v>1</v>
      </c>
      <c r="XEV61" s="1">
        <v>1</v>
      </c>
      <c r="XEW61" s="1">
        <v>1</v>
      </c>
      <c r="XEX61" s="1">
        <v>1</v>
      </c>
      <c r="XEY61" s="1">
        <v>1</v>
      </c>
      <c r="XEZ61" s="1">
        <v>1</v>
      </c>
      <c r="XFA61" s="1">
        <v>1</v>
      </c>
      <c r="XFB61" s="1">
        <v>1</v>
      </c>
      <c r="XFC61" s="1">
        <v>1</v>
      </c>
      <c r="XFD61" s="1">
        <v>1</v>
      </c>
    </row>
    <row r="62" spans="1:16384" ht="15" hidden="1" customHeight="1"/>
    <row r="63" spans="1:16384" ht="15" hidden="1" customHeight="1"/>
    <row r="64" spans="1:1638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t="15" hidden="1" customHeight="1"/>
    <row r="86" ht="15" hidden="1" customHeight="1"/>
    <row r="87" ht="15" hidden="1" customHeight="1"/>
    <row r="88" ht="15" hidden="1" customHeight="1"/>
    <row r="89" ht="15" hidden="1" customHeight="1"/>
    <row r="90" ht="15" hidden="1" customHeight="1"/>
    <row r="91" ht="15" hidden="1" customHeight="1"/>
    <row r="92" ht="15" hidden="1" customHeight="1"/>
    <row r="93" ht="15" hidden="1" customHeight="1"/>
    <row r="94" ht="15" hidden="1" customHeight="1"/>
    <row r="95" ht="15" hidden="1" customHeight="1"/>
    <row r="96" ht="15" hidden="1" customHeight="1"/>
    <row r="97" ht="15" hidden="1" customHeight="1"/>
    <row r="98" ht="15" hidden="1" customHeight="1"/>
    <row r="99" ht="15" hidden="1" customHeight="1"/>
    <row r="100" ht="15" hidden="1" customHeight="1"/>
    <row r="101" ht="15" hidden="1" customHeight="1"/>
    <row r="102" ht="15" hidden="1" customHeight="1"/>
    <row r="103" ht="15" hidden="1" customHeight="1"/>
    <row r="104" ht="15" hidden="1" customHeight="1"/>
    <row r="105" ht="15" hidden="1" customHeight="1"/>
    <row r="106" ht="15" hidden="1" customHeight="1"/>
    <row r="107" ht="15" hidden="1" customHeight="1"/>
    <row r="108" ht="15" hidden="1" customHeight="1"/>
    <row r="109" ht="15" hidden="1" customHeight="1"/>
    <row r="110" ht="15" hidden="1" customHeight="1"/>
    <row r="111" ht="15" hidden="1" customHeight="1"/>
    <row r="112" ht="15" hidden="1" customHeight="1"/>
    <row r="113" ht="15" hidden="1" customHeight="1"/>
    <row r="114" ht="15" hidden="1" customHeight="1"/>
    <row r="115" ht="15" hidden="1" customHeight="1"/>
    <row r="116" ht="15" hidden="1" customHeight="1"/>
    <row r="117" ht="15" hidden="1" customHeight="1"/>
    <row r="118" ht="15" hidden="1" customHeight="1"/>
    <row r="119" ht="15" hidden="1" customHeight="1"/>
    <row r="120" ht="15" hidden="1" customHeight="1"/>
    <row r="121" ht="15" hidden="1" customHeight="1"/>
    <row r="122" ht="15" hidden="1" customHeight="1"/>
    <row r="123" ht="15" hidden="1" customHeight="1"/>
    <row r="124" ht="15" hidden="1" customHeight="1"/>
    <row r="125" ht="15" hidden="1" customHeight="1"/>
    <row r="126" ht="15" hidden="1" customHeight="1"/>
    <row r="127" ht="15" hidden="1" customHeight="1"/>
    <row r="128" ht="15" hidden="1" customHeight="1"/>
    <row r="129" ht="15" hidden="1" customHeight="1"/>
    <row r="130" ht="15" hidden="1" customHeight="1"/>
    <row r="131" ht="15" hidden="1" customHeight="1"/>
    <row r="132" ht="15" hidden="1" customHeight="1"/>
    <row r="133" ht="15" hidden="1" customHeight="1"/>
    <row r="134" ht="15" hidden="1" customHeight="1"/>
    <row r="135" ht="15" hidden="1" customHeight="1"/>
    <row r="136" ht="15" hidden="1" customHeight="1"/>
    <row r="137" ht="15" hidden="1" customHeight="1"/>
    <row r="138" ht="15" hidden="1" customHeight="1"/>
    <row r="139" ht="15" hidden="1" customHeight="1"/>
    <row r="140" ht="15" hidden="1" customHeight="1"/>
    <row r="141" ht="15" hidden="1" customHeight="1"/>
    <row r="142" ht="15" hidden="1" customHeight="1"/>
    <row r="143" ht="15" hidden="1" customHeight="1"/>
    <row r="144" ht="15" hidden="1" customHeight="1"/>
    <row r="145" ht="15" hidden="1" customHeight="1"/>
    <row r="146" ht="15" hidden="1" customHeight="1"/>
    <row r="147" ht="15" hidden="1" customHeight="1"/>
    <row r="148" ht="15" hidden="1" customHeight="1"/>
    <row r="149" ht="15" hidden="1" customHeight="1"/>
    <row r="150" ht="15" hidden="1" customHeight="1"/>
    <row r="151" ht="15" hidden="1" customHeight="1"/>
    <row r="152" ht="15" hidden="1" customHeight="1"/>
    <row r="153" ht="15" hidden="1" customHeight="1"/>
    <row r="154" ht="15" hidden="1" customHeight="1"/>
    <row r="155" ht="15" hidden="1" customHeight="1"/>
    <row r="156" ht="15" hidden="1" customHeight="1"/>
    <row r="157" ht="15" hidden="1" customHeight="1"/>
    <row r="158" ht="15" hidden="1" customHeight="1"/>
    <row r="159" ht="15" hidden="1" customHeight="1"/>
    <row r="160" ht="15" hidden="1" customHeight="1"/>
    <row r="161" spans="13:21" ht="15" hidden="1" customHeight="1"/>
    <row r="162" spans="13:21" ht="15" hidden="1" customHeight="1"/>
    <row r="163" spans="13:21" ht="15" hidden="1" customHeight="1"/>
    <row r="164" spans="13:21" ht="15" hidden="1" customHeight="1"/>
    <row r="165" spans="13:21" ht="15" hidden="1" customHeight="1"/>
    <row r="166" spans="13:21" ht="15" hidden="1" customHeight="1"/>
    <row r="167" spans="13:21" ht="15" hidden="1" customHeight="1"/>
    <row r="168" spans="13:21" ht="15" hidden="1" customHeight="1"/>
    <row r="169" spans="13:21" ht="15" hidden="1" customHeight="1"/>
    <row r="170" spans="13:21" ht="15" hidden="1" customHeight="1">
      <c r="M170" s="137"/>
      <c r="N170" s="137"/>
      <c r="O170" s="137"/>
      <c r="P170" s="137"/>
      <c r="Q170" s="137"/>
      <c r="R170" s="137"/>
      <c r="S170" s="137"/>
      <c r="T170" s="137"/>
      <c r="U170" s="137"/>
    </row>
    <row r="171" spans="13:21" ht="15" hidden="1" customHeight="1">
      <c r="M171" s="137"/>
      <c r="N171" s="137"/>
      <c r="O171" s="137"/>
      <c r="P171" s="137"/>
      <c r="Q171" s="137"/>
      <c r="R171" s="137"/>
      <c r="S171" s="137"/>
      <c r="T171" s="137"/>
      <c r="U171" s="137"/>
    </row>
    <row r="172" spans="13:21" ht="15" hidden="1" customHeight="1">
      <c r="M172" s="137"/>
      <c r="N172" s="137"/>
      <c r="O172" s="137"/>
      <c r="P172" s="137"/>
      <c r="Q172" s="137"/>
      <c r="R172" s="137"/>
      <c r="S172" s="137"/>
      <c r="T172" s="137"/>
      <c r="U172" s="137"/>
    </row>
    <row r="173" spans="13:21" ht="15" hidden="1" customHeight="1">
      <c r="M173" s="137"/>
      <c r="N173" s="137"/>
      <c r="O173" s="137"/>
      <c r="P173" s="137"/>
      <c r="Q173" s="137"/>
      <c r="R173" s="137"/>
      <c r="S173" s="137"/>
      <c r="T173" s="137"/>
      <c r="U173" s="137"/>
    </row>
    <row r="174" spans="13:21" ht="15" hidden="1" customHeight="1">
      <c r="M174" s="137"/>
      <c r="N174" s="137"/>
      <c r="O174" s="137"/>
      <c r="P174" s="137"/>
      <c r="Q174" s="137"/>
      <c r="R174" s="137"/>
      <c r="S174" s="137"/>
      <c r="T174" s="137"/>
      <c r="U174" s="137"/>
    </row>
    <row r="175" spans="13:21" ht="15" hidden="1" customHeight="1">
      <c r="M175" s="137"/>
      <c r="N175" s="137"/>
      <c r="O175" s="137"/>
      <c r="P175" s="137"/>
      <c r="Q175" s="137"/>
      <c r="R175" s="137"/>
      <c r="S175" s="137"/>
      <c r="T175" s="137"/>
      <c r="U175" s="137"/>
    </row>
    <row r="176" spans="13:21" ht="15" hidden="1" customHeight="1">
      <c r="M176" s="137"/>
      <c r="N176" s="137"/>
      <c r="O176" s="137"/>
      <c r="P176" s="137"/>
      <c r="Q176" s="137"/>
      <c r="R176" s="137"/>
      <c r="S176" s="137"/>
      <c r="T176" s="137"/>
      <c r="U176" s="137"/>
    </row>
    <row r="177" spans="13:21" ht="15" hidden="1" customHeight="1">
      <c r="M177" s="137"/>
      <c r="N177" s="137"/>
      <c r="O177" s="137"/>
      <c r="P177" s="137"/>
      <c r="Q177" s="137"/>
      <c r="R177" s="137"/>
      <c r="S177" s="137"/>
      <c r="T177" s="137"/>
      <c r="U177" s="137"/>
    </row>
    <row r="178" spans="13:21" ht="15" hidden="1" customHeight="1">
      <c r="M178" s="137"/>
      <c r="N178" s="137"/>
      <c r="O178" s="137"/>
      <c r="P178" s="137"/>
      <c r="Q178" s="137"/>
      <c r="R178" s="137"/>
      <c r="S178" s="137"/>
      <c r="T178" s="137"/>
      <c r="U178" s="137"/>
    </row>
    <row r="179" spans="13:21" ht="15" hidden="1" customHeight="1">
      <c r="M179" s="137"/>
      <c r="N179" s="137"/>
      <c r="O179" s="137"/>
      <c r="P179" s="137"/>
      <c r="Q179" s="137"/>
      <c r="R179" s="137"/>
      <c r="S179" s="137"/>
      <c r="T179" s="137"/>
      <c r="U179" s="137"/>
    </row>
    <row r="180" spans="13:21" ht="15" hidden="1" customHeight="1">
      <c r="M180" s="137"/>
      <c r="N180" s="137"/>
      <c r="O180" s="137"/>
      <c r="P180" s="137"/>
      <c r="Q180" s="137"/>
      <c r="R180" s="137"/>
      <c r="S180" s="137"/>
      <c r="T180" s="137"/>
      <c r="U180" s="137"/>
    </row>
    <row r="181" spans="13:21" ht="15" hidden="1" customHeight="1">
      <c r="M181" s="137"/>
      <c r="N181" s="137"/>
      <c r="O181" s="137"/>
      <c r="P181" s="137"/>
      <c r="Q181" s="137"/>
      <c r="R181" s="137"/>
      <c r="S181" s="137"/>
      <c r="T181" s="137"/>
      <c r="U181" s="137"/>
    </row>
    <row r="182" spans="13:21" ht="15" hidden="1" customHeight="1">
      <c r="M182" s="137"/>
      <c r="N182" s="137"/>
      <c r="O182" s="137"/>
      <c r="P182" s="137"/>
      <c r="Q182" s="137"/>
      <c r="R182" s="137"/>
      <c r="S182" s="137"/>
      <c r="T182" s="137"/>
      <c r="U182" s="137"/>
    </row>
    <row r="183" spans="13:21" ht="15" hidden="1" customHeight="1">
      <c r="M183" s="137"/>
      <c r="N183" s="137"/>
      <c r="O183" s="137"/>
      <c r="P183" s="137"/>
      <c r="Q183" s="137"/>
      <c r="R183" s="137"/>
      <c r="S183" s="137"/>
      <c r="T183" s="137"/>
      <c r="U183" s="137"/>
    </row>
    <row r="184" spans="13:21" ht="15" hidden="1" customHeight="1">
      <c r="M184" s="137"/>
      <c r="N184" s="137"/>
      <c r="O184" s="137"/>
      <c r="P184" s="137"/>
      <c r="Q184" s="137"/>
      <c r="R184" s="137"/>
      <c r="S184" s="137"/>
      <c r="T184" s="137"/>
      <c r="U184" s="137"/>
    </row>
    <row r="185" spans="13:21" ht="15" hidden="1" customHeight="1">
      <c r="M185" s="137"/>
      <c r="N185" s="137"/>
      <c r="O185" s="137"/>
      <c r="P185" s="137"/>
      <c r="Q185" s="137"/>
      <c r="R185" s="137"/>
      <c r="S185" s="137"/>
      <c r="T185" s="137"/>
      <c r="U185" s="137"/>
    </row>
    <row r="186" spans="13:21" ht="15" hidden="1" customHeight="1">
      <c r="M186" s="137"/>
      <c r="N186" s="137"/>
      <c r="O186" s="137"/>
      <c r="P186" s="137"/>
      <c r="Q186" s="137"/>
      <c r="R186" s="137"/>
      <c r="S186" s="137"/>
      <c r="T186" s="137"/>
      <c r="U186" s="137"/>
    </row>
    <row r="187" spans="13:21" ht="15" hidden="1" customHeight="1">
      <c r="M187" s="137"/>
      <c r="N187" s="137"/>
      <c r="O187" s="137"/>
      <c r="P187" s="137"/>
      <c r="Q187" s="137"/>
      <c r="R187" s="137"/>
      <c r="S187" s="137"/>
      <c r="T187" s="137"/>
      <c r="U187" s="137"/>
    </row>
    <row r="188" spans="13:21" ht="15" hidden="1" customHeight="1">
      <c r="M188" s="137"/>
      <c r="N188" s="137"/>
      <c r="O188" s="137"/>
      <c r="P188" s="137"/>
      <c r="Q188" s="137"/>
      <c r="R188" s="137"/>
      <c r="S188" s="137"/>
      <c r="T188" s="137"/>
      <c r="U188" s="137"/>
    </row>
    <row r="189" spans="13:21" ht="15" hidden="1" customHeight="1">
      <c r="M189" s="137"/>
      <c r="N189" s="137"/>
      <c r="O189" s="137"/>
      <c r="P189" s="137"/>
      <c r="Q189" s="137"/>
      <c r="R189" s="137"/>
      <c r="S189" s="137"/>
      <c r="T189" s="137"/>
      <c r="U189" s="137"/>
    </row>
    <row r="190" spans="13:21" ht="15" hidden="1" customHeight="1">
      <c r="M190" s="137"/>
      <c r="N190" s="137"/>
      <c r="O190" s="137"/>
      <c r="P190" s="137"/>
      <c r="Q190" s="137"/>
      <c r="R190" s="137"/>
      <c r="S190" s="137"/>
      <c r="T190" s="137"/>
      <c r="U190" s="137"/>
    </row>
    <row r="191" spans="13:21" ht="15" hidden="1" customHeight="1">
      <c r="M191" s="137"/>
      <c r="N191" s="137"/>
      <c r="O191" s="137"/>
      <c r="P191" s="137"/>
      <c r="Q191" s="137"/>
      <c r="R191" s="137"/>
      <c r="S191" s="137"/>
      <c r="T191" s="137"/>
      <c r="U191" s="137"/>
    </row>
    <row r="192" spans="13:21" ht="15" hidden="1" customHeight="1">
      <c r="M192" s="137"/>
      <c r="N192" s="137"/>
      <c r="O192" s="137"/>
      <c r="P192" s="137"/>
      <c r="Q192" s="137"/>
      <c r="R192" s="137"/>
      <c r="S192" s="137"/>
      <c r="T192" s="137"/>
      <c r="U192" s="137"/>
    </row>
    <row r="193" spans="13:21" ht="15" hidden="1" customHeight="1">
      <c r="M193" s="137"/>
      <c r="N193" s="137"/>
      <c r="O193" s="137"/>
      <c r="P193" s="137"/>
      <c r="Q193" s="137"/>
      <c r="R193" s="137"/>
      <c r="S193" s="137"/>
      <c r="T193" s="137"/>
      <c r="U193" s="137"/>
    </row>
    <row r="194" spans="13:21" ht="15" hidden="1" customHeight="1">
      <c r="M194" s="137"/>
      <c r="N194" s="137"/>
      <c r="O194" s="137"/>
      <c r="P194" s="137"/>
      <c r="Q194" s="137"/>
      <c r="R194" s="137"/>
      <c r="S194" s="137"/>
      <c r="T194" s="137"/>
      <c r="U194" s="137"/>
    </row>
    <row r="195" spans="13:21" ht="15" hidden="1" customHeight="1">
      <c r="M195" s="137"/>
      <c r="N195" s="137"/>
      <c r="O195" s="137"/>
      <c r="P195" s="137"/>
      <c r="Q195" s="137"/>
      <c r="R195" s="137"/>
      <c r="S195" s="137"/>
      <c r="T195" s="137"/>
      <c r="U195" s="137"/>
    </row>
    <row r="196" spans="13:21" ht="15" hidden="1" customHeight="1">
      <c r="M196" s="137"/>
      <c r="N196" s="137"/>
      <c r="O196" s="137"/>
      <c r="P196" s="137"/>
      <c r="Q196" s="137"/>
      <c r="R196" s="137"/>
      <c r="S196" s="137"/>
      <c r="T196" s="137"/>
      <c r="U196" s="137"/>
    </row>
    <row r="197" spans="13:21" ht="15" hidden="1" customHeight="1">
      <c r="M197" s="137"/>
      <c r="N197" s="137"/>
      <c r="O197" s="137"/>
      <c r="P197" s="137"/>
      <c r="Q197" s="137"/>
      <c r="R197" s="137"/>
      <c r="S197" s="137"/>
      <c r="T197" s="137"/>
      <c r="U197" s="137"/>
    </row>
    <row r="198" spans="13:21" ht="15" hidden="1" customHeight="1"/>
    <row r="199" spans="13:21" ht="15" hidden="1" customHeight="1"/>
    <row r="200" spans="13:21" ht="15" hidden="1" customHeight="1"/>
    <row r="201" spans="13:21" ht="15" hidden="1" customHeight="1"/>
    <row r="202" spans="13:21" ht="15" hidden="1" customHeight="1"/>
    <row r="203" spans="13:21" ht="15" hidden="1" customHeight="1"/>
    <row r="204" spans="13:21" ht="15" hidden="1" customHeight="1"/>
    <row r="205" spans="13:21" ht="15" hidden="1" customHeight="1"/>
    <row r="206" spans="13:21" ht="15" hidden="1" customHeight="1"/>
    <row r="207" spans="13:21" ht="15" hidden="1" customHeight="1"/>
    <row r="208" spans="13:21" ht="15" hidden="1" customHeight="1"/>
    <row r="209" ht="15" hidden="1" customHeight="1"/>
    <row r="210" ht="15" hidden="1" customHeight="1"/>
    <row r="211" ht="15" hidden="1" customHeight="1"/>
    <row r="212" ht="15" hidden="1" customHeight="1"/>
    <row r="213" ht="15" hidden="1" customHeight="1"/>
    <row r="214" ht="15" hidden="1" customHeight="1"/>
    <row r="215" ht="15" hidden="1" customHeight="1"/>
    <row r="216" ht="15" hidden="1" customHeight="1"/>
    <row r="217" ht="15" hidden="1" customHeight="1"/>
    <row r="218" ht="15" hidden="1" customHeight="1"/>
    <row r="219" ht="15" hidden="1" customHeight="1"/>
    <row r="220" ht="15" hidden="1" customHeight="1"/>
    <row r="221" ht="15" hidden="1" customHeight="1"/>
    <row r="222" ht="15" hidden="1" customHeight="1"/>
    <row r="223" ht="15" hidden="1" customHeight="1"/>
    <row r="224" ht="15" hidden="1" customHeight="1"/>
    <row r="225" ht="15" hidden="1" customHeight="1"/>
    <row r="226" ht="15" hidden="1" customHeight="1"/>
    <row r="227" ht="15" hidden="1" customHeight="1"/>
    <row r="228" ht="15" hidden="1" customHeight="1"/>
    <row r="229" ht="15" hidden="1" customHeight="1"/>
    <row r="230" ht="15" hidden="1" customHeight="1"/>
    <row r="231" ht="15" hidden="1" customHeight="1"/>
    <row r="232" ht="15" hidden="1" customHeight="1"/>
    <row r="233" ht="15" hidden="1" customHeight="1"/>
    <row r="234" ht="15" hidden="1" customHeight="1"/>
    <row r="235" ht="15" hidden="1" customHeight="1"/>
    <row r="236" ht="15" hidden="1" customHeight="1"/>
    <row r="237" ht="15" hidden="1" customHeight="1"/>
    <row r="238" ht="15" hidden="1" customHeight="1"/>
    <row r="239" ht="15" hidden="1" customHeight="1"/>
    <row r="240" ht="15" hidden="1" customHeight="1"/>
    <row r="241" ht="15" hidden="1" customHeight="1"/>
    <row r="242" ht="15" hidden="1" customHeight="1"/>
    <row r="243" ht="15" hidden="1" customHeight="1"/>
    <row r="244" ht="15" hidden="1" customHeight="1"/>
    <row r="245" ht="15" hidden="1" customHeight="1"/>
    <row r="246" ht="15" hidden="1" customHeight="1"/>
    <row r="247" ht="15" hidden="1" customHeight="1"/>
    <row r="248" ht="15" hidden="1" customHeight="1"/>
    <row r="249" ht="15" hidden="1" customHeight="1"/>
    <row r="250" ht="15" hidden="1" customHeight="1"/>
    <row r="251" ht="15" hidden="1" customHeight="1"/>
    <row r="252" ht="15" hidden="1" customHeight="1"/>
    <row r="253" ht="15" hidden="1" customHeight="1"/>
    <row r="254" ht="15" hidden="1" customHeight="1"/>
    <row r="255" ht="15" hidden="1" customHeight="1"/>
    <row r="256" ht="15" hidden="1" customHeight="1"/>
    <row r="257" ht="15" hidden="1" customHeight="1"/>
    <row r="258" ht="15" hidden="1" customHeight="1"/>
    <row r="259" ht="15" hidden="1" customHeight="1"/>
    <row r="260" ht="15" hidden="1" customHeight="1"/>
    <row r="261" ht="15" hidden="1" customHeight="1"/>
    <row r="262" ht="15" hidden="1" customHeight="1"/>
    <row r="263" ht="15" hidden="1" customHeight="1"/>
    <row r="264" ht="15" hidden="1" customHeight="1"/>
    <row r="265" ht="15" hidden="1" customHeight="1"/>
    <row r="266" ht="15" hidden="1" customHeight="1"/>
    <row r="267" ht="15" hidden="1" customHeight="1"/>
    <row r="268" ht="15" hidden="1" customHeight="1"/>
    <row r="269" ht="15" hidden="1" customHeight="1"/>
    <row r="270" ht="15" hidden="1" customHeight="1"/>
    <row r="271" ht="15" hidden="1" customHeight="1"/>
    <row r="272" ht="15" hidden="1" customHeight="1"/>
    <row r="273" ht="15" hidden="1" customHeight="1"/>
    <row r="274" ht="15" hidden="1" customHeight="1"/>
    <row r="275" ht="15" hidden="1" customHeight="1"/>
    <row r="276" ht="15" hidden="1" customHeight="1"/>
    <row r="277" ht="15" hidden="1" customHeight="1"/>
    <row r="278" ht="15" hidden="1" customHeight="1"/>
    <row r="279" ht="15" hidden="1" customHeight="1"/>
    <row r="280" ht="15" hidden="1" customHeight="1"/>
    <row r="281" ht="15" hidden="1" customHeight="1"/>
    <row r="282" ht="15" hidden="1" customHeight="1"/>
    <row r="283" ht="15" hidden="1" customHeight="1"/>
    <row r="284" ht="15" hidden="1" customHeight="1"/>
    <row r="285" ht="15" hidden="1" customHeight="1"/>
    <row r="286" ht="15" hidden="1" customHeight="1"/>
    <row r="287" ht="15" hidden="1" customHeight="1"/>
    <row r="288" ht="15" hidden="1" customHeight="1"/>
    <row r="289" ht="15" hidden="1" customHeight="1"/>
    <row r="290" ht="15" hidden="1" customHeight="1"/>
    <row r="291" ht="15" hidden="1" customHeight="1"/>
    <row r="292" ht="15" hidden="1" customHeight="1"/>
    <row r="293" ht="15" hidden="1" customHeight="1"/>
    <row r="294" ht="15" hidden="1" customHeight="1"/>
    <row r="295" ht="15" hidden="1" customHeight="1"/>
    <row r="296" ht="15" hidden="1" customHeight="1"/>
    <row r="297" ht="15" hidden="1" customHeight="1"/>
    <row r="298" ht="15" hidden="1" customHeight="1"/>
    <row r="299" ht="15" hidden="1" customHeight="1"/>
    <row r="300" ht="15" hidden="1" customHeight="1"/>
    <row r="301" ht="15" hidden="1" customHeight="1"/>
    <row r="302" ht="15" hidden="1" customHeight="1"/>
    <row r="303" ht="15" hidden="1" customHeight="1"/>
    <row r="304" ht="15" hidden="1" customHeight="1"/>
    <row r="305" ht="15" hidden="1" customHeight="1"/>
    <row r="306" ht="15" hidden="1" customHeight="1"/>
    <row r="307" ht="15" hidden="1" customHeight="1"/>
    <row r="308" ht="15" hidden="1" customHeight="1"/>
    <row r="309" ht="15" hidden="1" customHeight="1"/>
    <row r="310" ht="15" hidden="1" customHeight="1"/>
    <row r="311" ht="15" hidden="1" customHeight="1"/>
    <row r="312" ht="15" hidden="1" customHeight="1"/>
    <row r="313" ht="15" hidden="1" customHeight="1"/>
    <row r="314" ht="15" hidden="1" customHeight="1"/>
    <row r="315" ht="15" hidden="1" customHeight="1"/>
    <row r="316" ht="15" hidden="1" customHeight="1"/>
    <row r="317" ht="15" hidden="1" customHeight="1"/>
    <row r="318" ht="15" hidden="1" customHeight="1"/>
    <row r="319" ht="15" hidden="1" customHeight="1"/>
    <row r="320" ht="15" hidden="1" customHeight="1"/>
    <row r="321" ht="15" hidden="1" customHeight="1"/>
    <row r="322" ht="15" hidden="1" customHeight="1"/>
    <row r="323" ht="15" hidden="1" customHeight="1"/>
    <row r="324" ht="15" hidden="1" customHeight="1"/>
    <row r="325" ht="15" hidden="1" customHeight="1"/>
    <row r="326" ht="15" hidden="1" customHeight="1"/>
    <row r="327" ht="15" hidden="1" customHeight="1"/>
    <row r="328" ht="15" hidden="1" customHeight="1"/>
    <row r="329" ht="15" hidden="1" customHeight="1"/>
    <row r="330" ht="15" hidden="1" customHeight="1"/>
    <row r="331" ht="15" hidden="1" customHeight="1"/>
    <row r="332" ht="15" hidden="1" customHeight="1"/>
    <row r="333" ht="15" hidden="1" customHeight="1"/>
    <row r="334" ht="15" hidden="1" customHeight="1"/>
    <row r="335" ht="15" hidden="1" customHeight="1"/>
    <row r="336" ht="15" hidden="1" customHeight="1"/>
    <row r="337" ht="15" hidden="1" customHeight="1"/>
    <row r="338" ht="15" hidden="1" customHeight="1"/>
    <row r="339" ht="15" hidden="1" customHeight="1"/>
    <row r="340" ht="15" hidden="1" customHeight="1"/>
    <row r="341" ht="15" hidden="1" customHeight="1"/>
    <row r="342" ht="15" hidden="1" customHeight="1"/>
    <row r="343" ht="15" hidden="1" customHeight="1"/>
    <row r="344" ht="15" hidden="1" customHeight="1"/>
    <row r="345" ht="15" hidden="1" customHeight="1"/>
    <row r="346" ht="15" hidden="1" customHeight="1"/>
    <row r="347" ht="15" hidden="1" customHeight="1"/>
    <row r="348" ht="15" hidden="1" customHeight="1"/>
    <row r="349" ht="15" hidden="1" customHeight="1"/>
    <row r="350" ht="15" hidden="1" customHeight="1"/>
    <row r="351" ht="15" hidden="1" customHeight="1"/>
    <row r="352" ht="15" hidden="1" customHeight="1"/>
    <row r="353" ht="15" hidden="1" customHeight="1"/>
    <row r="354" ht="15" hidden="1" customHeight="1"/>
    <row r="355" ht="15" hidden="1" customHeight="1"/>
    <row r="356" ht="15" hidden="1" customHeight="1"/>
    <row r="357" ht="15" hidden="1" customHeight="1"/>
    <row r="358" ht="15" hidden="1" customHeight="1"/>
    <row r="359" ht="15" hidden="1" customHeight="1"/>
    <row r="360" ht="15" hidden="1" customHeight="1"/>
    <row r="361" ht="15" hidden="1" customHeight="1"/>
    <row r="362" ht="15" hidden="1" customHeight="1"/>
    <row r="363" ht="15" hidden="1" customHeight="1"/>
    <row r="364" ht="15" hidden="1" customHeight="1"/>
    <row r="365" ht="15" hidden="1" customHeight="1"/>
    <row r="366" ht="15" hidden="1" customHeight="1"/>
    <row r="367" ht="15" hidden="1" customHeight="1"/>
    <row r="368" ht="15" hidden="1" customHeight="1"/>
    <row r="369" ht="15" hidden="1" customHeight="1"/>
    <row r="370" ht="15" hidden="1" customHeight="1"/>
    <row r="371" ht="15" hidden="1" customHeight="1"/>
    <row r="372" ht="15" hidden="1" customHeight="1"/>
    <row r="373" ht="15" hidden="1" customHeight="1"/>
    <row r="374" ht="15" hidden="1" customHeight="1"/>
    <row r="375" ht="15" hidden="1" customHeight="1"/>
    <row r="376" ht="15" hidden="1" customHeight="1"/>
    <row r="377" ht="15" hidden="1" customHeight="1"/>
    <row r="378" ht="15" hidden="1" customHeight="1"/>
    <row r="379" ht="15" hidden="1" customHeight="1"/>
    <row r="380" ht="15" hidden="1" customHeight="1"/>
    <row r="381" ht="15" hidden="1" customHeight="1"/>
    <row r="382" ht="15" hidden="1" customHeight="1"/>
    <row r="383" ht="15" hidden="1" customHeight="1"/>
    <row r="384" ht="15" hidden="1" customHeight="1"/>
    <row r="385" ht="15" hidden="1" customHeight="1"/>
    <row r="386" ht="15" hidden="1" customHeight="1"/>
    <row r="387" ht="15" hidden="1" customHeight="1"/>
    <row r="388" ht="15" hidden="1" customHeight="1"/>
    <row r="389" ht="15" hidden="1" customHeight="1"/>
    <row r="390" ht="15" hidden="1" customHeight="1"/>
    <row r="391" ht="15" hidden="1" customHeight="1"/>
    <row r="392" ht="15" hidden="1" customHeight="1"/>
    <row r="393" ht="15" hidden="1" customHeight="1"/>
    <row r="394" ht="15" hidden="1" customHeight="1"/>
    <row r="395" ht="15" hidden="1" customHeight="1"/>
    <row r="396" ht="15" hidden="1" customHeight="1"/>
    <row r="397" ht="15" hidden="1" customHeight="1"/>
    <row r="398" ht="15" hidden="1" customHeight="1"/>
    <row r="399" ht="15" hidden="1" customHeight="1"/>
    <row r="400" ht="15" hidden="1" customHeight="1"/>
    <row r="401" ht="15" hidden="1" customHeight="1"/>
    <row r="402" ht="15" hidden="1" customHeight="1"/>
    <row r="403" ht="15" hidden="1" customHeight="1"/>
    <row r="404" ht="15" hidden="1" customHeight="1"/>
    <row r="405" ht="15" hidden="1" customHeight="1"/>
    <row r="406" ht="15" hidden="1" customHeight="1"/>
    <row r="407" ht="15" hidden="1" customHeight="1"/>
    <row r="408" ht="15" hidden="1" customHeight="1"/>
    <row r="409" ht="15" hidden="1" customHeight="1"/>
    <row r="410" ht="15" hidden="1" customHeight="1"/>
    <row r="411" ht="15" hidden="1" customHeight="1"/>
    <row r="412" ht="15" hidden="1" customHeight="1"/>
    <row r="413" ht="15" hidden="1" customHeight="1"/>
    <row r="414" ht="15" hidden="1" customHeight="1"/>
    <row r="415" ht="15" hidden="1" customHeight="1"/>
    <row r="416" ht="15" hidden="1" customHeight="1"/>
    <row r="417" ht="15" hidden="1" customHeight="1"/>
    <row r="418" ht="15" hidden="1" customHeight="1"/>
    <row r="419" ht="15" hidden="1" customHeight="1"/>
    <row r="420" ht="15" hidden="1" customHeight="1"/>
    <row r="421" ht="15" hidden="1" customHeight="1"/>
    <row r="422" ht="15" hidden="1" customHeight="1"/>
    <row r="423" ht="15" hidden="1" customHeight="1"/>
    <row r="424" ht="15" hidden="1" customHeight="1"/>
    <row r="425" ht="15" hidden="1" customHeight="1"/>
    <row r="426" ht="15" hidden="1" customHeight="1"/>
    <row r="427" ht="15" hidden="1" customHeight="1"/>
    <row r="428" ht="15" hidden="1" customHeight="1"/>
    <row r="429" ht="15" hidden="1" customHeight="1"/>
    <row r="430" ht="15" hidden="1" customHeight="1"/>
    <row r="431" ht="15" hidden="1" customHeight="1"/>
    <row r="432" ht="15" hidden="1" customHeight="1"/>
    <row r="433" ht="15" hidden="1" customHeight="1"/>
    <row r="434" ht="15" hidden="1" customHeight="1"/>
    <row r="435" ht="15" hidden="1" customHeight="1"/>
    <row r="436" ht="15" hidden="1" customHeight="1"/>
    <row r="437" ht="15" hidden="1" customHeight="1"/>
    <row r="438" ht="15" hidden="1" customHeight="1"/>
    <row r="439" ht="15" hidden="1" customHeight="1"/>
    <row r="440" ht="15" hidden="1" customHeight="1"/>
    <row r="441" ht="15" hidden="1" customHeight="1"/>
    <row r="442" ht="15" hidden="1" customHeight="1"/>
    <row r="443" ht="15" hidden="1" customHeight="1"/>
    <row r="444" ht="15" hidden="1" customHeight="1"/>
    <row r="445" ht="15" hidden="1" customHeight="1"/>
    <row r="446" ht="15" hidden="1" customHeight="1"/>
    <row r="447" ht="15" hidden="1" customHeight="1"/>
    <row r="448" ht="15" hidden="1" customHeight="1"/>
    <row r="449" ht="15" hidden="1" customHeight="1"/>
    <row r="450" ht="15" hidden="1" customHeight="1"/>
    <row r="451" ht="15" hidden="1" customHeight="1"/>
    <row r="452" ht="15" hidden="1" customHeight="1"/>
    <row r="453" ht="15" hidden="1" customHeight="1"/>
    <row r="454" ht="15" hidden="1" customHeight="1"/>
    <row r="455" ht="15" hidden="1" customHeight="1"/>
    <row r="456" ht="15" hidden="1" customHeight="1"/>
    <row r="457" ht="15" hidden="1" customHeight="1"/>
    <row r="458" ht="15" hidden="1" customHeight="1"/>
    <row r="459" ht="15" hidden="1" customHeight="1"/>
    <row r="460" ht="15" hidden="1" customHeight="1"/>
    <row r="461" ht="15" hidden="1" customHeight="1"/>
    <row r="462" ht="15" hidden="1" customHeight="1"/>
    <row r="463" ht="15" hidden="1" customHeight="1"/>
    <row r="464" ht="15" hidden="1" customHeight="1"/>
    <row r="465" ht="15" hidden="1" customHeight="1"/>
    <row r="466" ht="15" hidden="1" customHeight="1"/>
    <row r="467" ht="15" hidden="1" customHeight="1"/>
    <row r="468" ht="15" hidden="1" customHeight="1"/>
    <row r="469" ht="15" hidden="1" customHeight="1"/>
    <row r="470" ht="15" hidden="1" customHeight="1"/>
    <row r="471" ht="15" hidden="1" customHeight="1"/>
    <row r="472" ht="15" hidden="1" customHeight="1"/>
    <row r="473" ht="15" hidden="1" customHeight="1"/>
    <row r="474" ht="15" hidden="1" customHeight="1"/>
    <row r="475" ht="15" hidden="1" customHeight="1"/>
    <row r="476" ht="15" hidden="1" customHeight="1"/>
    <row r="477" ht="15" hidden="1" customHeight="1"/>
    <row r="478" ht="15" hidden="1" customHeight="1"/>
    <row r="479" ht="15" hidden="1" customHeight="1"/>
    <row r="480" ht="15" hidden="1" customHeight="1"/>
    <row r="481" ht="15" hidden="1" customHeight="1"/>
    <row r="482" ht="15" hidden="1" customHeight="1"/>
    <row r="483" ht="15" hidden="1" customHeight="1"/>
    <row r="484" ht="15" hidden="1" customHeight="1"/>
    <row r="485" ht="15" hidden="1" customHeight="1"/>
    <row r="486" ht="15" hidden="1" customHeight="1"/>
    <row r="487" ht="15" hidden="1" customHeight="1"/>
    <row r="488" ht="15" hidden="1" customHeight="1"/>
    <row r="489" ht="15" hidden="1" customHeight="1"/>
    <row r="490" ht="15" hidden="1" customHeight="1"/>
    <row r="491" ht="15" hidden="1" customHeight="1"/>
    <row r="492" ht="15" hidden="1" customHeight="1"/>
    <row r="493" ht="15" hidden="1" customHeight="1"/>
    <row r="494" ht="15" hidden="1" customHeight="1"/>
    <row r="495" ht="15" hidden="1" customHeight="1"/>
    <row r="496" ht="15" hidden="1" customHeight="1"/>
    <row r="497" ht="15" hidden="1" customHeight="1"/>
    <row r="498" ht="15" hidden="1" customHeight="1"/>
    <row r="499" ht="15" hidden="1" customHeight="1"/>
    <row r="500" ht="15" hidden="1" customHeight="1"/>
    <row r="501" ht="15" hidden="1" customHeight="1"/>
    <row r="502" ht="15" hidden="1" customHeight="1"/>
    <row r="503" ht="15" hidden="1" customHeight="1"/>
    <row r="504" ht="15" hidden="1" customHeight="1"/>
    <row r="505" ht="15" hidden="1" customHeight="1"/>
    <row r="506" ht="15" hidden="1" customHeight="1"/>
    <row r="507" ht="15" hidden="1" customHeight="1"/>
    <row r="508" ht="15" hidden="1" customHeight="1"/>
    <row r="509" ht="15" hidden="1" customHeight="1"/>
    <row r="510" ht="15" hidden="1" customHeight="1"/>
    <row r="511" ht="15" hidden="1" customHeight="1"/>
    <row r="512" ht="15" hidden="1" customHeight="1"/>
    <row r="513" ht="15" hidden="1" customHeight="1"/>
    <row r="514" ht="15" hidden="1" customHeight="1"/>
    <row r="515" ht="15" hidden="1" customHeight="1"/>
    <row r="516" ht="15" hidden="1" customHeight="1"/>
    <row r="517" ht="15" hidden="1" customHeight="1"/>
    <row r="518" ht="15" hidden="1" customHeight="1"/>
    <row r="519" ht="15" hidden="1" customHeight="1"/>
    <row r="520" ht="15" hidden="1" customHeight="1"/>
    <row r="521" ht="15" hidden="1" customHeight="1"/>
    <row r="522" ht="15" hidden="1" customHeight="1"/>
    <row r="523" ht="15" hidden="1" customHeight="1"/>
    <row r="524" ht="15" hidden="1" customHeight="1"/>
    <row r="525" ht="15" hidden="1" customHeight="1"/>
    <row r="526" ht="15" hidden="1" customHeight="1"/>
    <row r="527" ht="15" hidden="1" customHeight="1"/>
    <row r="528" ht="15" hidden="1" customHeight="1"/>
    <row r="529" ht="15" hidden="1" customHeight="1"/>
    <row r="530" ht="15" hidden="1" customHeight="1"/>
    <row r="531" ht="15" hidden="1" customHeight="1"/>
    <row r="532" ht="15" hidden="1" customHeight="1"/>
    <row r="533" ht="15" hidden="1" customHeight="1"/>
    <row r="534" ht="15" hidden="1" customHeight="1"/>
    <row r="535" ht="15" hidden="1" customHeight="1"/>
    <row r="536" ht="15" hidden="1" customHeight="1"/>
    <row r="537" ht="15" hidden="1" customHeight="1"/>
    <row r="538" ht="15" hidden="1" customHeight="1"/>
    <row r="539" ht="15" hidden="1" customHeight="1"/>
    <row r="540" ht="15" hidden="1" customHeight="1"/>
    <row r="541" ht="15" hidden="1" customHeight="1"/>
    <row r="542" ht="15" hidden="1" customHeight="1"/>
    <row r="543" ht="15" hidden="1" customHeight="1"/>
    <row r="544" ht="15" hidden="1" customHeight="1"/>
    <row r="545" ht="15" hidden="1" customHeight="1"/>
    <row r="546" ht="15" hidden="1" customHeight="1"/>
    <row r="547" ht="15" hidden="1" customHeight="1"/>
    <row r="548" ht="15" hidden="1" customHeight="1"/>
    <row r="549" ht="15" hidden="1" customHeight="1"/>
    <row r="550" ht="15" hidden="1" customHeight="1"/>
    <row r="551" ht="15" hidden="1" customHeight="1"/>
    <row r="552" ht="15" hidden="1" customHeight="1"/>
    <row r="553" ht="15" hidden="1" customHeight="1"/>
    <row r="554" ht="15" hidden="1" customHeight="1"/>
    <row r="555" ht="15" hidden="1" customHeight="1"/>
    <row r="556" ht="15" hidden="1" customHeight="1"/>
    <row r="557" ht="15" hidden="1" customHeight="1"/>
    <row r="558" ht="15" hidden="1" customHeight="1"/>
    <row r="559" ht="15" hidden="1" customHeight="1"/>
    <row r="560" ht="15" hidden="1" customHeight="1"/>
    <row r="561" ht="15" hidden="1" customHeight="1"/>
    <row r="562" ht="15" hidden="1" customHeight="1"/>
    <row r="563" ht="15" hidden="1" customHeight="1"/>
    <row r="564" ht="15" hidden="1" customHeight="1"/>
    <row r="565" ht="15" hidden="1" customHeight="1"/>
    <row r="566" ht="15" hidden="1" customHeight="1"/>
    <row r="567" ht="15" hidden="1" customHeight="1"/>
    <row r="568" ht="15" hidden="1" customHeight="1"/>
    <row r="569" ht="15" hidden="1" customHeight="1"/>
    <row r="570" ht="15" hidden="1" customHeight="1"/>
    <row r="571" ht="15" hidden="1" customHeight="1"/>
    <row r="572" ht="15" hidden="1" customHeight="1"/>
    <row r="573" ht="15" hidden="1" customHeight="1"/>
    <row r="574" ht="15" hidden="1" customHeight="1"/>
    <row r="575" ht="15" hidden="1" customHeight="1"/>
    <row r="576" ht="15" hidden="1" customHeight="1"/>
    <row r="577" ht="15" hidden="1" customHeight="1"/>
    <row r="578" ht="15" hidden="1" customHeight="1"/>
    <row r="579" ht="15" hidden="1" customHeight="1"/>
    <row r="580" ht="15" hidden="1" customHeight="1"/>
    <row r="581" ht="15" hidden="1" customHeight="1"/>
    <row r="582" ht="15" hidden="1" customHeight="1"/>
    <row r="583" ht="15" hidden="1" customHeight="1"/>
    <row r="584" ht="15" hidden="1" customHeight="1"/>
    <row r="585" ht="15" hidden="1" customHeight="1"/>
    <row r="586" ht="15" hidden="1" customHeight="1"/>
    <row r="587" ht="15" hidden="1" customHeight="1"/>
    <row r="588" ht="15" hidden="1" customHeight="1"/>
    <row r="589" ht="15" hidden="1" customHeight="1"/>
    <row r="590" ht="15" hidden="1" customHeight="1"/>
    <row r="591" ht="15" hidden="1" customHeight="1"/>
    <row r="592" ht="15" hidden="1" customHeight="1"/>
    <row r="593" ht="15" hidden="1" customHeight="1"/>
    <row r="594" ht="15" hidden="1" customHeight="1"/>
    <row r="595" ht="15" hidden="1" customHeight="1"/>
    <row r="596" ht="15" hidden="1" customHeight="1"/>
    <row r="597" ht="15" hidden="1" customHeight="1"/>
    <row r="598" ht="15" hidden="1" customHeight="1"/>
    <row r="599" ht="15" hidden="1" customHeight="1"/>
    <row r="600" ht="15" hidden="1" customHeight="1"/>
    <row r="601" ht="15" hidden="1" customHeight="1"/>
    <row r="602" ht="15" hidden="1" customHeight="1"/>
    <row r="603" ht="15" hidden="1" customHeight="1"/>
    <row r="604" ht="15" hidden="1" customHeight="1"/>
    <row r="605" ht="15" hidden="1" customHeight="1"/>
    <row r="606" ht="15" hidden="1" customHeight="1"/>
    <row r="607" ht="15" hidden="1" customHeight="1"/>
    <row r="608" ht="15" hidden="1" customHeight="1"/>
    <row r="609" ht="15" hidden="1" customHeight="1"/>
    <row r="610" ht="15" hidden="1" customHeight="1"/>
    <row r="611" ht="15" hidden="1" customHeight="1"/>
    <row r="612" ht="15" hidden="1" customHeight="1"/>
    <row r="613" ht="15" hidden="1" customHeight="1"/>
    <row r="614" ht="15" hidden="1" customHeight="1"/>
    <row r="615" ht="15" hidden="1" customHeight="1"/>
    <row r="616" ht="15" hidden="1" customHeight="1"/>
    <row r="617" ht="15" hidden="1" customHeight="1"/>
    <row r="618" ht="15" hidden="1" customHeight="1"/>
    <row r="619" ht="15" hidden="1" customHeight="1"/>
    <row r="620" ht="15" hidden="1" customHeight="1"/>
    <row r="621" ht="15" hidden="1" customHeight="1"/>
    <row r="622" ht="15" hidden="1" customHeight="1"/>
    <row r="623" ht="15" hidden="1" customHeight="1"/>
    <row r="624" ht="15" hidden="1" customHeight="1"/>
    <row r="625" ht="15" hidden="1" customHeight="1"/>
    <row r="626" ht="15" hidden="1" customHeight="1"/>
    <row r="627" ht="15" hidden="1" customHeight="1"/>
    <row r="628" ht="15" hidden="1" customHeight="1"/>
    <row r="629" ht="15" hidden="1" customHeight="1"/>
    <row r="630" ht="15" hidden="1" customHeight="1"/>
    <row r="631" ht="15" hidden="1" customHeight="1"/>
    <row r="632" ht="15" hidden="1" customHeight="1"/>
    <row r="633" ht="15" hidden="1" customHeight="1"/>
    <row r="634" ht="15" hidden="1" customHeight="1"/>
    <row r="635" ht="15" hidden="1" customHeight="1"/>
    <row r="636" ht="15" hidden="1" customHeight="1"/>
    <row r="637" ht="15" hidden="1" customHeight="1"/>
    <row r="638" ht="15" hidden="1" customHeight="1"/>
    <row r="639" ht="15" hidden="1" customHeight="1"/>
    <row r="640" ht="15" hidden="1" customHeight="1"/>
    <row r="641" ht="15" hidden="1" customHeight="1"/>
    <row r="642" ht="15" hidden="1" customHeight="1"/>
    <row r="643" ht="15" hidden="1" customHeight="1"/>
    <row r="644" ht="15" hidden="1" customHeight="1"/>
    <row r="645" ht="15" hidden="1" customHeight="1"/>
    <row r="646" ht="15" hidden="1" customHeight="1"/>
    <row r="647" ht="15" hidden="1" customHeight="1"/>
    <row r="648" ht="15" hidden="1" customHeight="1"/>
    <row r="649" ht="15" hidden="1" customHeight="1"/>
    <row r="650" ht="15" hidden="1" customHeight="1"/>
    <row r="651" ht="15" hidden="1" customHeight="1"/>
    <row r="652" ht="15" hidden="1" customHeight="1"/>
    <row r="653" ht="15" hidden="1" customHeight="1"/>
    <row r="654" ht="15" hidden="1" customHeight="1"/>
    <row r="655" ht="15" hidden="1" customHeight="1"/>
    <row r="656" ht="15" hidden="1" customHeight="1"/>
    <row r="657" ht="15" hidden="1" customHeight="1"/>
    <row r="658" ht="15" hidden="1" customHeight="1"/>
    <row r="659" ht="15" hidden="1" customHeight="1"/>
    <row r="660" ht="15" hidden="1" customHeight="1"/>
    <row r="661" ht="15" hidden="1" customHeight="1"/>
    <row r="662" ht="15" hidden="1" customHeight="1"/>
    <row r="663" ht="15" hidden="1" customHeight="1"/>
    <row r="664" ht="15" hidden="1" customHeight="1"/>
    <row r="665" ht="15" hidden="1" customHeight="1"/>
    <row r="666" ht="15" hidden="1" customHeight="1"/>
    <row r="667" ht="15" hidden="1" customHeight="1"/>
    <row r="668" ht="15" hidden="1" customHeight="1"/>
    <row r="669" ht="15" hidden="1" customHeight="1"/>
    <row r="670" ht="15" hidden="1" customHeight="1"/>
    <row r="671" ht="15" hidden="1" customHeight="1"/>
    <row r="672" ht="15" hidden="1" customHeight="1"/>
    <row r="673" ht="15" hidden="1" customHeight="1"/>
    <row r="674" ht="15" hidden="1" customHeight="1"/>
    <row r="675" ht="15" hidden="1" customHeight="1"/>
    <row r="676" ht="15" hidden="1" customHeight="1"/>
    <row r="677" ht="15" hidden="1" customHeight="1"/>
    <row r="678" ht="15" hidden="1" customHeight="1"/>
    <row r="679" ht="15" hidden="1" customHeight="1"/>
    <row r="680" ht="15" hidden="1" customHeight="1"/>
    <row r="681" ht="15" hidden="1" customHeight="1"/>
    <row r="682" ht="15" hidden="1" customHeight="1"/>
    <row r="683" ht="15" hidden="1" customHeight="1"/>
    <row r="684" ht="15" hidden="1" customHeight="1"/>
    <row r="685" ht="15" hidden="1" customHeight="1"/>
    <row r="686" ht="15" hidden="1" customHeight="1"/>
    <row r="687" ht="15" hidden="1" customHeight="1"/>
    <row r="688" ht="15" hidden="1" customHeight="1"/>
    <row r="689" ht="15" hidden="1" customHeight="1"/>
    <row r="690" ht="15" hidden="1" customHeight="1"/>
    <row r="691" ht="15" hidden="1" customHeight="1"/>
    <row r="692" ht="15" hidden="1" customHeight="1"/>
    <row r="693" ht="15" hidden="1" customHeight="1"/>
    <row r="694" ht="15" hidden="1" customHeight="1"/>
    <row r="695" ht="15" hidden="1" customHeight="1"/>
    <row r="696" ht="15" hidden="1" customHeight="1"/>
    <row r="697" ht="15" hidden="1" customHeight="1"/>
    <row r="698" ht="15" hidden="1" customHeight="1"/>
    <row r="699" ht="15" hidden="1" customHeight="1"/>
    <row r="700" ht="15" hidden="1" customHeight="1"/>
    <row r="701" ht="15" hidden="1" customHeight="1"/>
    <row r="702" ht="15" hidden="1" customHeight="1"/>
    <row r="703" ht="15" hidden="1" customHeight="1"/>
    <row r="704" ht="15" hidden="1" customHeight="1"/>
    <row r="705" ht="15" hidden="1" customHeight="1"/>
    <row r="706" ht="15" hidden="1" customHeight="1"/>
    <row r="707" ht="15" hidden="1" customHeight="1"/>
    <row r="708" ht="15" hidden="1" customHeight="1"/>
    <row r="709" ht="15" hidden="1" customHeight="1"/>
    <row r="710" ht="15" hidden="1" customHeight="1"/>
    <row r="711" ht="15" hidden="1" customHeight="1"/>
    <row r="712" ht="15" hidden="1" customHeight="1"/>
    <row r="713" ht="15" hidden="1" customHeight="1"/>
    <row r="714" ht="15" hidden="1" customHeight="1"/>
    <row r="715" ht="15" hidden="1" customHeight="1"/>
    <row r="716" ht="15" hidden="1" customHeight="1"/>
    <row r="717" ht="15" hidden="1" customHeight="1"/>
    <row r="718" ht="15" hidden="1" customHeight="1"/>
    <row r="719" ht="15" hidden="1" customHeight="1"/>
    <row r="720" ht="15" hidden="1" customHeight="1"/>
    <row r="721" ht="15" hidden="1" customHeight="1"/>
    <row r="722" ht="15" hidden="1" customHeight="1"/>
    <row r="723" ht="15" hidden="1" customHeight="1"/>
    <row r="724" ht="15" hidden="1" customHeight="1"/>
    <row r="725" ht="15" hidden="1" customHeight="1"/>
    <row r="726" ht="15" hidden="1" customHeight="1"/>
    <row r="727" ht="15" hidden="1" customHeight="1"/>
    <row r="728" ht="15" hidden="1" customHeight="1"/>
    <row r="729" ht="15" hidden="1" customHeight="1"/>
    <row r="730" ht="15" hidden="1" customHeight="1"/>
    <row r="731" ht="15" hidden="1" customHeight="1"/>
    <row r="732" ht="15" hidden="1" customHeight="1"/>
    <row r="733" ht="15" hidden="1" customHeight="1"/>
    <row r="734" ht="15" hidden="1" customHeight="1"/>
    <row r="735" ht="15" hidden="1" customHeight="1"/>
    <row r="736" ht="15" hidden="1" customHeight="1"/>
    <row r="737" ht="15" hidden="1" customHeight="1"/>
    <row r="738" ht="15" hidden="1" customHeight="1"/>
    <row r="739" ht="15" hidden="1" customHeight="1"/>
    <row r="740" ht="15" hidden="1" customHeight="1"/>
    <row r="741" ht="15" hidden="1" customHeight="1"/>
    <row r="742" ht="15" hidden="1" customHeight="1"/>
    <row r="743" ht="15" hidden="1" customHeight="1"/>
    <row r="744" ht="15" hidden="1" customHeight="1"/>
    <row r="745" ht="15" hidden="1" customHeight="1"/>
    <row r="746" ht="15" hidden="1" customHeight="1"/>
    <row r="747" ht="15" hidden="1" customHeight="1"/>
    <row r="748" ht="15" hidden="1" customHeight="1"/>
    <row r="749" ht="15" hidden="1" customHeight="1"/>
    <row r="750" ht="15" hidden="1" customHeight="1"/>
    <row r="751" ht="15" hidden="1" customHeight="1"/>
    <row r="752" ht="15" hidden="1" customHeight="1"/>
    <row r="753" ht="15" hidden="1" customHeight="1"/>
    <row r="754" ht="15" hidden="1" customHeight="1"/>
    <row r="755" ht="15" hidden="1" customHeight="1"/>
    <row r="756" ht="15" hidden="1" customHeight="1"/>
    <row r="757" ht="15" hidden="1" customHeight="1"/>
    <row r="758" ht="15" hidden="1" customHeight="1"/>
    <row r="759" ht="15" hidden="1" customHeight="1"/>
    <row r="760" ht="15" hidden="1" customHeight="1"/>
    <row r="761" ht="15" hidden="1" customHeight="1"/>
    <row r="762" ht="15" hidden="1" customHeight="1"/>
    <row r="763" ht="15" hidden="1" customHeight="1"/>
    <row r="764" ht="15" hidden="1" customHeight="1"/>
    <row r="765" ht="15" hidden="1" customHeight="1"/>
    <row r="766" ht="15" hidden="1" customHeight="1"/>
    <row r="767" ht="15" hidden="1" customHeight="1"/>
    <row r="768" ht="15" hidden="1" customHeight="1"/>
    <row r="769" ht="15" hidden="1" customHeight="1"/>
    <row r="770" ht="15" hidden="1" customHeight="1"/>
    <row r="771" ht="15" hidden="1" customHeight="1"/>
    <row r="772" ht="15" hidden="1" customHeight="1"/>
    <row r="773" ht="15" hidden="1" customHeight="1"/>
    <row r="774" ht="15" hidden="1" customHeight="1"/>
    <row r="775" ht="15" hidden="1" customHeight="1"/>
    <row r="776" ht="15" hidden="1" customHeight="1"/>
    <row r="777" ht="15" hidden="1" customHeight="1"/>
    <row r="778" ht="15" hidden="1" customHeight="1"/>
    <row r="779" ht="15" hidden="1" customHeight="1"/>
    <row r="780" ht="15" hidden="1" customHeight="1"/>
    <row r="781" ht="15" hidden="1" customHeight="1"/>
    <row r="782" ht="15" hidden="1" customHeight="1"/>
    <row r="783" ht="15" hidden="1" customHeight="1"/>
    <row r="784" ht="15" hidden="1" customHeight="1"/>
    <row r="785" ht="15" hidden="1" customHeight="1"/>
    <row r="786" ht="15" hidden="1" customHeight="1"/>
    <row r="787" ht="15" hidden="1" customHeight="1"/>
    <row r="788" ht="15" hidden="1" customHeight="1"/>
    <row r="789" ht="15" hidden="1" customHeight="1"/>
    <row r="790" ht="15" hidden="1" customHeight="1"/>
    <row r="791" ht="15" hidden="1" customHeight="1"/>
    <row r="792" ht="15" hidden="1" customHeight="1"/>
    <row r="793" ht="15" hidden="1" customHeight="1"/>
    <row r="794" ht="15" hidden="1" customHeight="1"/>
    <row r="795" ht="15" hidden="1" customHeight="1"/>
    <row r="796" ht="15" hidden="1" customHeight="1"/>
    <row r="797" ht="15" hidden="1" customHeight="1"/>
    <row r="798" ht="15" hidden="1" customHeight="1"/>
    <row r="799" ht="15" hidden="1" customHeight="1"/>
    <row r="800" ht="15" hidden="1" customHeight="1"/>
    <row r="801" ht="15" hidden="1" customHeight="1"/>
    <row r="802" ht="15" hidden="1" customHeight="1"/>
    <row r="803" ht="15" hidden="1" customHeight="1"/>
    <row r="804" ht="15" hidden="1" customHeight="1"/>
    <row r="805" ht="15" hidden="1" customHeight="1"/>
    <row r="806" ht="15" hidden="1" customHeight="1"/>
    <row r="807" ht="15" hidden="1" customHeight="1"/>
    <row r="808" ht="15" hidden="1" customHeight="1"/>
    <row r="809" ht="15" hidden="1" customHeight="1"/>
    <row r="810" ht="15" hidden="1" customHeight="1"/>
    <row r="811" ht="15" hidden="1" customHeight="1"/>
    <row r="812" ht="15" hidden="1" customHeight="1"/>
    <row r="813" ht="15" hidden="1" customHeight="1"/>
    <row r="814" ht="15" hidden="1" customHeight="1"/>
    <row r="815" ht="15" hidden="1" customHeight="1"/>
    <row r="816" ht="15" hidden="1" customHeight="1"/>
    <row r="817" ht="15" hidden="1" customHeight="1"/>
    <row r="818" ht="15" hidden="1" customHeight="1"/>
    <row r="819" ht="15" hidden="1" customHeight="1"/>
    <row r="820" ht="15" hidden="1" customHeight="1"/>
    <row r="821" ht="15" hidden="1" customHeight="1"/>
    <row r="822" ht="15" hidden="1" customHeight="1"/>
    <row r="823" ht="15" hidden="1" customHeight="1"/>
    <row r="824" ht="15" hidden="1" customHeight="1"/>
    <row r="825" ht="15" hidden="1" customHeight="1"/>
    <row r="826" ht="15" hidden="1" customHeight="1"/>
    <row r="827" ht="15" hidden="1" customHeight="1"/>
    <row r="828" ht="15" hidden="1" customHeight="1"/>
    <row r="829" ht="15" hidden="1" customHeight="1"/>
    <row r="830" ht="15" hidden="1" customHeight="1"/>
    <row r="831" ht="15" hidden="1" customHeight="1"/>
    <row r="832" ht="15" hidden="1" customHeight="1"/>
    <row r="833" ht="15" hidden="1" customHeight="1"/>
    <row r="834" ht="15" hidden="1" customHeight="1"/>
    <row r="835" ht="15" hidden="1" customHeight="1"/>
    <row r="836" ht="15" hidden="1" customHeight="1"/>
    <row r="837" ht="15" hidden="1" customHeight="1"/>
    <row r="838" ht="15" hidden="1" customHeight="1"/>
    <row r="839" ht="15" hidden="1" customHeight="1"/>
    <row r="840" ht="15" hidden="1" customHeight="1"/>
    <row r="841" ht="15" hidden="1" customHeight="1"/>
    <row r="842" ht="15" hidden="1" customHeight="1"/>
    <row r="843" ht="15" hidden="1" customHeight="1"/>
    <row r="844" ht="15" hidden="1" customHeight="1"/>
    <row r="845" ht="15" hidden="1" customHeight="1"/>
    <row r="846" ht="15" hidden="1" customHeight="1"/>
    <row r="847" ht="15" hidden="1" customHeight="1"/>
    <row r="848" ht="15" hidden="1" customHeight="1"/>
    <row r="849" ht="15" hidden="1" customHeight="1"/>
    <row r="850" ht="15" hidden="1" customHeight="1"/>
    <row r="851" ht="15" hidden="1" customHeight="1"/>
    <row r="852" ht="15" hidden="1" customHeight="1"/>
    <row r="853" ht="15" hidden="1" customHeight="1"/>
    <row r="854" ht="15" hidden="1" customHeight="1"/>
    <row r="855" ht="15" hidden="1" customHeight="1"/>
    <row r="856" ht="15" hidden="1" customHeight="1"/>
    <row r="857" ht="15" hidden="1" customHeight="1"/>
    <row r="858" ht="15" hidden="1" customHeight="1"/>
    <row r="859" ht="15" hidden="1" customHeight="1"/>
    <row r="860" ht="15" hidden="1" customHeight="1"/>
    <row r="861" ht="15" hidden="1" customHeight="1"/>
    <row r="862" ht="15" hidden="1" customHeight="1"/>
    <row r="863" ht="15" hidden="1" customHeight="1"/>
    <row r="864" ht="15" hidden="1" customHeight="1"/>
    <row r="865" ht="15" hidden="1" customHeight="1"/>
    <row r="866" ht="15" hidden="1" customHeight="1"/>
    <row r="867" ht="15" hidden="1" customHeight="1"/>
    <row r="868" ht="15" hidden="1" customHeight="1"/>
    <row r="869" ht="15" hidden="1" customHeight="1"/>
    <row r="870" ht="15" hidden="1" customHeight="1"/>
    <row r="871" ht="15" hidden="1" customHeight="1"/>
    <row r="872" ht="15" hidden="1" customHeight="1"/>
    <row r="873" ht="15" hidden="1" customHeight="1"/>
    <row r="874" ht="15" hidden="1" customHeight="1"/>
    <row r="875" ht="15" hidden="1" customHeight="1"/>
    <row r="876" ht="15" hidden="1" customHeight="1"/>
    <row r="877" ht="15" hidden="1" customHeight="1"/>
    <row r="878" ht="15" hidden="1" customHeight="1"/>
    <row r="879" ht="15" hidden="1" customHeight="1"/>
    <row r="880" ht="15" hidden="1" customHeight="1"/>
    <row r="881" spans="15:15" ht="15" hidden="1" customHeight="1"/>
    <row r="882" spans="15:15" ht="15" hidden="1" customHeight="1"/>
    <row r="883" spans="15:15" ht="15" hidden="1" customHeight="1"/>
    <row r="884" spans="15:15" ht="15" hidden="1" customHeight="1"/>
    <row r="885" spans="15:15" ht="15" hidden="1" customHeight="1"/>
    <row r="886" spans="15:15" ht="15" hidden="1" customHeight="1"/>
    <row r="887" spans="15:15" ht="15" hidden="1" customHeight="1">
      <c r="O887" s="137"/>
    </row>
  </sheetData>
  <mergeCells count="2">
    <mergeCell ref="B1:Q1"/>
    <mergeCell ref="AF1:AP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7">
    <tabColor rgb="FF0070C0"/>
  </sheetPr>
  <dimension ref="D1:P60"/>
  <sheetViews>
    <sheetView showGridLines="0" showRowColHeaders="0" topLeftCell="A31" workbookViewId="0">
      <selection activeCell="G37" sqref="G37"/>
    </sheetView>
  </sheetViews>
  <sheetFormatPr baseColWidth="10" defaultColWidth="11.42578125" defaultRowHeight="15"/>
  <cols>
    <col min="1" max="1" width="21.140625" style="1" customWidth="1"/>
    <col min="2" max="2" width="13.85546875" style="1" customWidth="1"/>
    <col min="3" max="3" width="11.42578125" style="1" customWidth="1"/>
    <col min="4" max="4" width="13.28515625" style="1" customWidth="1"/>
    <col min="5" max="11" width="11.42578125" style="1" customWidth="1"/>
    <col min="12" max="12" width="12.42578125" style="1" bestFit="1" customWidth="1"/>
    <col min="13" max="16" width="11.42578125" style="1" customWidth="1"/>
    <col min="17" max="16384" width="11.42578125" style="1"/>
  </cols>
  <sheetData>
    <row r="1" spans="4:16"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4:16"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4:16">
      <c r="D3" s="185" t="s">
        <v>144</v>
      </c>
      <c r="E3" s="185" t="s">
        <v>330</v>
      </c>
    </row>
    <row r="4" spans="4:16">
      <c r="D4" s="144" t="s">
        <v>137</v>
      </c>
      <c r="E4" s="254">
        <v>149.55574995462536</v>
      </c>
    </row>
    <row r="5" spans="4:16">
      <c r="D5" s="144" t="s">
        <v>136</v>
      </c>
      <c r="E5" s="254">
        <v>80.521742203387191</v>
      </c>
    </row>
    <row r="6" spans="4:16">
      <c r="D6" s="144" t="s">
        <v>135</v>
      </c>
      <c r="E6" s="254">
        <v>251.78961350067013</v>
      </c>
    </row>
    <row r="7" spans="4:16">
      <c r="D7" s="144" t="s">
        <v>134</v>
      </c>
      <c r="E7" s="254">
        <v>71.602175930239554</v>
      </c>
    </row>
    <row r="8" spans="4:16">
      <c r="D8" s="144" t="s">
        <v>142</v>
      </c>
      <c r="E8" s="254">
        <v>186.52955184386096</v>
      </c>
    </row>
    <row r="9" spans="4:16">
      <c r="D9" s="144" t="s">
        <v>132</v>
      </c>
      <c r="E9" s="254">
        <v>109.6025655</v>
      </c>
    </row>
    <row r="10" spans="4:16">
      <c r="D10" s="144" t="s">
        <v>131</v>
      </c>
      <c r="E10" s="254">
        <v>142.24591002505551</v>
      </c>
    </row>
    <row r="11" spans="4:16">
      <c r="D11" s="144" t="s">
        <v>130</v>
      </c>
      <c r="E11" s="254">
        <v>122.24974829615333</v>
      </c>
    </row>
    <row r="12" spans="4:16">
      <c r="D12" s="144" t="s">
        <v>129</v>
      </c>
      <c r="E12" s="254">
        <v>-11.944255566693098</v>
      </c>
    </row>
    <row r="13" spans="4:16">
      <c r="D13" s="144" t="s">
        <v>128</v>
      </c>
      <c r="E13" s="254">
        <v>177.32281993652262</v>
      </c>
    </row>
    <row r="14" spans="4:16">
      <c r="D14" s="144" t="s">
        <v>127</v>
      </c>
      <c r="E14" s="254">
        <v>46.07021595699009</v>
      </c>
    </row>
    <row r="15" spans="4:16">
      <c r="D15" s="144" t="s">
        <v>126</v>
      </c>
      <c r="E15" s="254">
        <v>115.71007511129388</v>
      </c>
    </row>
    <row r="16" spans="4:16">
      <c r="D16" s="144" t="s">
        <v>125</v>
      </c>
      <c r="E16" s="254">
        <v>177.30299211892415</v>
      </c>
    </row>
    <row r="17" spans="4:16">
      <c r="D17" s="144" t="s">
        <v>124</v>
      </c>
      <c r="E17" s="254">
        <v>51.57772519973711</v>
      </c>
    </row>
    <row r="18" spans="4:16">
      <c r="D18" s="144" t="s">
        <v>123</v>
      </c>
      <c r="E18" s="254">
        <v>93.697726038555089</v>
      </c>
    </row>
    <row r="19" spans="4:16">
      <c r="D19" s="144" t="s">
        <v>122</v>
      </c>
      <c r="E19" s="254">
        <v>120.75810073571363</v>
      </c>
    </row>
    <row r="20" spans="4:16">
      <c r="D20" s="144" t="s">
        <v>121</v>
      </c>
      <c r="E20" s="254">
        <v>-98.416893186368029</v>
      </c>
      <c r="G20" s="385" t="s">
        <v>348</v>
      </c>
      <c r="H20" s="386"/>
      <c r="I20" s="386"/>
      <c r="J20" s="386"/>
      <c r="K20" s="390" t="s">
        <v>347</v>
      </c>
      <c r="L20" s="391"/>
      <c r="M20" s="11"/>
      <c r="N20" s="11"/>
      <c r="O20" s="11"/>
      <c r="P20" s="11"/>
    </row>
    <row r="21" spans="4:16">
      <c r="D21" s="144" t="s">
        <v>120</v>
      </c>
      <c r="E21" s="254">
        <v>41.375065376529861</v>
      </c>
      <c r="G21" s="387"/>
      <c r="H21" s="388"/>
      <c r="I21" s="388"/>
      <c r="J21" s="389"/>
      <c r="K21" s="384" t="s">
        <v>345</v>
      </c>
      <c r="L21" s="384"/>
      <c r="M21" s="11"/>
      <c r="N21" s="11"/>
      <c r="O21" s="11"/>
      <c r="P21" s="11"/>
    </row>
    <row r="22" spans="4:16" ht="25.5">
      <c r="D22" s="144" t="s">
        <v>119</v>
      </c>
      <c r="E22" s="254">
        <v>51.610154498938371</v>
      </c>
      <c r="G22" s="161" t="s">
        <v>77</v>
      </c>
      <c r="H22" s="396" t="str">
        <f>Module!H2</f>
        <v>Imola</v>
      </c>
      <c r="I22" s="397"/>
      <c r="J22" s="398"/>
      <c r="K22" s="399">
        <f>Module!O3</f>
        <v>400</v>
      </c>
      <c r="L22" s="400"/>
      <c r="M22" s="11"/>
      <c r="N22" s="11"/>
      <c r="O22" s="11"/>
      <c r="P22" s="11"/>
    </row>
    <row r="23" spans="4:16">
      <c r="D23" s="144" t="s">
        <v>118</v>
      </c>
      <c r="E23" s="254">
        <v>-7.3688990289877108</v>
      </c>
      <c r="G23" s="25"/>
      <c r="H23" s="161" t="s">
        <v>61</v>
      </c>
      <c r="I23" s="161" t="s">
        <v>60</v>
      </c>
      <c r="J23" s="11"/>
      <c r="K23" s="401" t="s">
        <v>346</v>
      </c>
      <c r="L23" s="402"/>
      <c r="M23" s="11"/>
      <c r="N23" s="11"/>
      <c r="O23" s="11"/>
      <c r="P23" s="11"/>
    </row>
    <row r="24" spans="4:16">
      <c r="D24" s="144" t="s">
        <v>117</v>
      </c>
      <c r="E24" s="254">
        <v>29.2354936141538</v>
      </c>
      <c r="G24" s="19" t="s">
        <v>52</v>
      </c>
      <c r="H24" s="159">
        <f>Module!I10</f>
        <v>10</v>
      </c>
      <c r="I24" s="159" t="str">
        <f>Module!J10</f>
        <v>Pluie</v>
      </c>
      <c r="J24" s="11"/>
      <c r="K24" s="384" t="s">
        <v>345</v>
      </c>
      <c r="L24" s="384"/>
      <c r="M24" s="11"/>
      <c r="N24" s="11"/>
      <c r="O24" s="11"/>
      <c r="P24" s="11"/>
    </row>
    <row r="25" spans="4:16">
      <c r="D25" s="144" t="s">
        <v>116</v>
      </c>
      <c r="E25" s="254">
        <v>-53.030494709198223</v>
      </c>
      <c r="G25" s="19" t="s">
        <v>40</v>
      </c>
      <c r="H25" s="159">
        <f>Module!I11</f>
        <v>30</v>
      </c>
      <c r="I25" s="159" t="str">
        <f>Module!J11</f>
        <v>Sec</v>
      </c>
      <c r="J25" s="11"/>
      <c r="K25" s="39" t="s">
        <v>29</v>
      </c>
      <c r="L25" s="159">
        <f>MROUND(K22+SOUFFLERIE!G32,1)</f>
        <v>442</v>
      </c>
      <c r="M25" s="11"/>
      <c r="N25" s="11"/>
      <c r="O25" s="11"/>
      <c r="P25" s="11"/>
    </row>
    <row r="26" spans="4:16">
      <c r="D26" s="144" t="s">
        <v>115</v>
      </c>
      <c r="E26" s="254">
        <v>19.464899362224521</v>
      </c>
      <c r="G26" s="19" t="s">
        <v>33</v>
      </c>
      <c r="H26" s="159">
        <f>Module!I12</f>
        <v>50</v>
      </c>
      <c r="I26" s="159" t="str">
        <f>Module!J12</f>
        <v>Sec</v>
      </c>
      <c r="J26" s="11"/>
      <c r="K26" s="38" t="s">
        <v>25</v>
      </c>
      <c r="L26" s="159">
        <f>MROUND(K22-SOUFFLERIE!G32,1)</f>
        <v>358</v>
      </c>
      <c r="M26" s="11"/>
      <c r="N26" s="11"/>
      <c r="O26" s="11"/>
      <c r="P26" s="11"/>
    </row>
    <row r="27" spans="4:16">
      <c r="D27" s="144" t="s">
        <v>114</v>
      </c>
      <c r="E27" s="254">
        <v>110.42887724705842</v>
      </c>
      <c r="G27" s="25"/>
      <c r="H27" s="11"/>
      <c r="I27" s="11"/>
      <c r="J27" s="11"/>
      <c r="K27" s="11"/>
      <c r="L27" s="15"/>
      <c r="M27" s="11"/>
      <c r="N27" s="11"/>
      <c r="O27" s="11"/>
      <c r="P27" s="11"/>
    </row>
    <row r="28" spans="4:16">
      <c r="D28" s="144" t="s">
        <v>113</v>
      </c>
      <c r="E28" s="254">
        <v>134.75093208354775</v>
      </c>
      <c r="G28" s="384" t="s">
        <v>71</v>
      </c>
      <c r="H28" s="384"/>
      <c r="I28" s="159">
        <f>Module!B4</f>
        <v>0</v>
      </c>
      <c r="J28" s="11"/>
      <c r="K28" s="11"/>
      <c r="L28" s="15"/>
      <c r="M28" s="11"/>
      <c r="N28" s="11"/>
      <c r="O28" s="11"/>
      <c r="P28" s="11"/>
    </row>
    <row r="29" spans="4:16">
      <c r="D29" s="144" t="s">
        <v>112</v>
      </c>
      <c r="E29" s="254">
        <v>89.12599803894885</v>
      </c>
      <c r="G29" s="25"/>
      <c r="H29" s="11"/>
      <c r="I29" s="11"/>
      <c r="J29" s="11"/>
      <c r="K29" s="11"/>
      <c r="L29" s="15"/>
      <c r="M29" s="11"/>
      <c r="N29" s="11"/>
      <c r="O29" s="11"/>
      <c r="P29" s="11"/>
    </row>
    <row r="30" spans="4:16">
      <c r="D30" s="144" t="s">
        <v>111</v>
      </c>
      <c r="E30" s="254">
        <v>223.52474872329628</v>
      </c>
      <c r="G30" s="392" t="s">
        <v>29</v>
      </c>
      <c r="H30" s="393"/>
      <c r="I30" s="159">
        <f>Module!B25</f>
        <v>1</v>
      </c>
      <c r="J30" s="11"/>
      <c r="K30" s="11"/>
      <c r="L30" s="15"/>
      <c r="M30" s="11"/>
      <c r="N30" s="11"/>
      <c r="O30" s="11"/>
      <c r="P30" s="11"/>
    </row>
    <row r="31" spans="4:16">
      <c r="D31" s="144" t="s">
        <v>110</v>
      </c>
      <c r="E31" s="254">
        <v>-146.74132209854127</v>
      </c>
      <c r="G31" s="394" t="s">
        <v>25</v>
      </c>
      <c r="H31" s="395"/>
      <c r="I31" s="159">
        <f>Module!B26</f>
        <v>1</v>
      </c>
      <c r="J31" s="11"/>
      <c r="K31" s="11"/>
      <c r="L31" s="15"/>
      <c r="M31" s="11"/>
      <c r="N31" s="11"/>
      <c r="O31" s="11"/>
      <c r="P31" s="11"/>
    </row>
    <row r="32" spans="4:16">
      <c r="D32" s="144" t="s">
        <v>109</v>
      </c>
      <c r="E32" s="254">
        <v>156.66699734010103</v>
      </c>
      <c r="G32" s="159">
        <f>VLOOKUP(SOUFFLERIE!$H$22,SOUFFLERIE!D4:E60,2,0)+SOUFFLERIE!$I$28*-0.246534498671854+3.69107049712848*(SOUFFLERIE!$I$30+SOUFFLERIE!$I$31)/2+SOUFFLERIE!K22*-0.189968386659174+SOUFFLERIE!$H$24*0.376337780506523+IF(SOUFFLERIE!$I$24="Pluie",58.8818967363256,0)</f>
        <v>41.959144873788077</v>
      </c>
      <c r="H32" s="33" t="s">
        <v>52</v>
      </c>
      <c r="I32" s="11"/>
      <c r="J32" s="11"/>
      <c r="K32" s="11"/>
      <c r="L32" s="15"/>
      <c r="M32" s="11"/>
      <c r="N32" s="11"/>
      <c r="O32" s="11"/>
      <c r="P32" s="11"/>
    </row>
    <row r="33" spans="4:16">
      <c r="D33" s="144" t="s">
        <v>108</v>
      </c>
      <c r="E33" s="254">
        <v>-1.526273150761785</v>
      </c>
      <c r="G33" s="194"/>
      <c r="H33" s="159">
        <f>G32*2</f>
        <v>83.918289747576154</v>
      </c>
      <c r="I33" s="13"/>
      <c r="J33" s="13"/>
      <c r="K33" s="13"/>
      <c r="L33" s="12"/>
      <c r="M33" s="11"/>
      <c r="N33" s="11"/>
      <c r="O33" s="11"/>
      <c r="P33" s="11"/>
    </row>
    <row r="34" spans="4:16">
      <c r="D34" s="144" t="s">
        <v>107</v>
      </c>
      <c r="E34" s="254">
        <v>37.840548760091224</v>
      </c>
      <c r="M34" s="11"/>
      <c r="N34" s="11"/>
      <c r="O34" s="11"/>
      <c r="P34" s="11"/>
    </row>
    <row r="35" spans="4:16">
      <c r="D35" s="144" t="s">
        <v>106</v>
      </c>
      <c r="E35" s="254">
        <v>118.31266692535144</v>
      </c>
    </row>
    <row r="36" spans="4:16">
      <c r="D36" s="144" t="s">
        <v>105</v>
      </c>
      <c r="E36" s="254">
        <v>-113.02905170230626</v>
      </c>
    </row>
    <row r="37" spans="4:16">
      <c r="D37" s="144" t="s">
        <v>104</v>
      </c>
      <c r="E37" s="254">
        <v>-3.9705912057443733</v>
      </c>
    </row>
    <row r="38" spans="4:16">
      <c r="D38" s="144" t="s">
        <v>76</v>
      </c>
      <c r="E38" s="254">
        <v>-99.506796027826297</v>
      </c>
    </row>
    <row r="39" spans="4:16">
      <c r="D39" s="144" t="s">
        <v>103</v>
      </c>
      <c r="E39" s="254">
        <v>-105.03662772151574</v>
      </c>
    </row>
    <row r="40" spans="4:16">
      <c r="D40" s="144" t="s">
        <v>102</v>
      </c>
      <c r="E40" s="254">
        <v>216.08220554688833</v>
      </c>
    </row>
    <row r="41" spans="4:16">
      <c r="D41" s="144" t="s">
        <v>101</v>
      </c>
      <c r="E41" s="254">
        <v>90.524331063435554</v>
      </c>
    </row>
    <row r="42" spans="4:16">
      <c r="D42" s="144" t="s">
        <v>100</v>
      </c>
      <c r="E42" s="254">
        <v>178.60945064365285</v>
      </c>
    </row>
    <row r="43" spans="4:16">
      <c r="D43" s="144" t="s">
        <v>99</v>
      </c>
      <c r="E43" s="254">
        <v>140.00596248225349</v>
      </c>
    </row>
    <row r="44" spans="4:16">
      <c r="D44" s="144" t="s">
        <v>98</v>
      </c>
      <c r="E44" s="254">
        <v>154.52268635659877</v>
      </c>
    </row>
    <row r="45" spans="4:16">
      <c r="D45" s="144" t="s">
        <v>97</v>
      </c>
      <c r="E45" s="254">
        <v>75.494748521333534</v>
      </c>
    </row>
    <row r="46" spans="4:16">
      <c r="D46" s="144" t="s">
        <v>96</v>
      </c>
      <c r="E46" s="254">
        <v>-27.498219718145769</v>
      </c>
    </row>
    <row r="47" spans="4:16">
      <c r="D47" s="144" t="s">
        <v>95</v>
      </c>
      <c r="E47" s="254">
        <v>18.738869458978101</v>
      </c>
    </row>
    <row r="48" spans="4:16">
      <c r="D48" s="144" t="s">
        <v>94</v>
      </c>
      <c r="E48" s="254">
        <v>199.10398885995102</v>
      </c>
    </row>
    <row r="49" spans="4:5">
      <c r="D49" s="144" t="s">
        <v>93</v>
      </c>
      <c r="E49" s="254">
        <v>109.84664359559501</v>
      </c>
    </row>
    <row r="50" spans="4:5">
      <c r="D50" s="144" t="s">
        <v>92</v>
      </c>
      <c r="E50" s="254">
        <v>18.873349743571421</v>
      </c>
    </row>
    <row r="51" spans="4:5">
      <c r="D51" s="144" t="s">
        <v>91</v>
      </c>
      <c r="E51" s="254">
        <v>250.54751085921274</v>
      </c>
    </row>
    <row r="52" spans="4:5">
      <c r="D52" s="144" t="s">
        <v>90</v>
      </c>
      <c r="E52" s="254">
        <v>190.90274747223231</v>
      </c>
    </row>
    <row r="53" spans="4:5">
      <c r="D53" s="144" t="s">
        <v>141</v>
      </c>
      <c r="E53" s="254">
        <v>152.80653157735111</v>
      </c>
    </row>
    <row r="54" spans="4:5">
      <c r="D54" s="144" t="s">
        <v>89</v>
      </c>
      <c r="E54" s="254">
        <v>33.894320974533514</v>
      </c>
    </row>
    <row r="55" spans="4:5">
      <c r="D55" s="144" t="s">
        <v>88</v>
      </c>
      <c r="E55" s="254">
        <v>71.43411874636071</v>
      </c>
    </row>
    <row r="56" spans="4:5">
      <c r="D56" s="144" t="s">
        <v>87</v>
      </c>
      <c r="E56" s="254">
        <v>220.66592821434202</v>
      </c>
    </row>
    <row r="57" spans="4:5">
      <c r="D57" s="144" t="s">
        <v>86</v>
      </c>
      <c r="E57" s="254">
        <v>170.54784487188203</v>
      </c>
    </row>
    <row r="58" spans="4:5">
      <c r="D58" s="144" t="s">
        <v>85</v>
      </c>
      <c r="E58" s="254">
        <v>199.04988516678739</v>
      </c>
    </row>
    <row r="59" spans="4:5">
      <c r="D59" s="144" t="s">
        <v>84</v>
      </c>
      <c r="E59" s="254">
        <v>-14.369895619296273</v>
      </c>
    </row>
    <row r="60" spans="4:5">
      <c r="D60" s="144" t="s">
        <v>83</v>
      </c>
      <c r="E60" s="254">
        <v>158.48563789560453</v>
      </c>
    </row>
  </sheetData>
  <sheetProtection password="ECCC" sheet="1" objects="1" scenarios="1"/>
  <mergeCells count="10">
    <mergeCell ref="K21:L21"/>
    <mergeCell ref="G20:J21"/>
    <mergeCell ref="K20:L20"/>
    <mergeCell ref="G30:H30"/>
    <mergeCell ref="G31:H31"/>
    <mergeCell ref="H22:J22"/>
    <mergeCell ref="G28:H28"/>
    <mergeCell ref="K24:L24"/>
    <mergeCell ref="K22:L22"/>
    <mergeCell ref="K23:L23"/>
  </mergeCells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4"/>
  <dimension ref="A1:BV243"/>
  <sheetViews>
    <sheetView tabSelected="1" topLeftCell="A88" workbookViewId="0">
      <selection activeCell="M104" sqref="M104"/>
    </sheetView>
  </sheetViews>
  <sheetFormatPr baseColWidth="10" defaultColWidth="11.5703125" defaultRowHeight="15"/>
  <cols>
    <col min="1" max="1" width="16.42578125" style="84" customWidth="1"/>
    <col min="2" max="2" width="9.140625" style="84" customWidth="1"/>
    <col min="3" max="3" width="10.85546875" style="84" customWidth="1"/>
    <col min="4" max="4" width="12" style="84" customWidth="1"/>
    <col min="5" max="12" width="9.140625" style="84" customWidth="1"/>
    <col min="13" max="13" width="10.28515625" style="84" customWidth="1"/>
    <col min="14" max="14" width="11.7109375" style="84" customWidth="1"/>
    <col min="15" max="17" width="9.140625" style="84" customWidth="1"/>
    <col min="18" max="18" width="7.7109375" style="84" bestFit="1" customWidth="1"/>
    <col min="19" max="23" width="2.7109375" style="84" customWidth="1"/>
    <col min="24" max="24" width="5.28515625" style="84" customWidth="1"/>
    <col min="25" max="25" width="4.85546875" style="84" customWidth="1"/>
    <col min="26" max="27" width="9" style="84" customWidth="1"/>
    <col min="28" max="28" width="4.7109375" style="84" customWidth="1"/>
    <col min="29" max="30" width="11.5703125" style="85" customWidth="1"/>
    <col min="31" max="51" width="4.7109375" style="84" customWidth="1"/>
    <col min="52" max="16384" width="11.5703125" style="84"/>
  </cols>
  <sheetData>
    <row r="1" spans="1:51" s="69" customFormat="1" ht="12.75">
      <c r="A1" s="68"/>
      <c r="B1" s="412" t="s">
        <v>172</v>
      </c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  <c r="Q1" s="412"/>
      <c r="Z1" s="422" t="s">
        <v>154</v>
      </c>
      <c r="AA1" s="422"/>
      <c r="AC1" s="70" t="s">
        <v>144</v>
      </c>
      <c r="AD1" s="71" t="s">
        <v>143</v>
      </c>
    </row>
    <row r="2" spans="1:51" s="68" customFormat="1" ht="11.25">
      <c r="A2" s="72" t="s">
        <v>144</v>
      </c>
      <c r="B2" s="73" t="s">
        <v>173</v>
      </c>
      <c r="C2" s="73" t="s">
        <v>70</v>
      </c>
      <c r="D2" s="73" t="s">
        <v>12</v>
      </c>
      <c r="E2" s="73" t="s">
        <v>174</v>
      </c>
      <c r="F2" s="73" t="s">
        <v>175</v>
      </c>
      <c r="G2" s="74" t="s">
        <v>64</v>
      </c>
      <c r="H2" s="73" t="s">
        <v>68</v>
      </c>
      <c r="I2" s="75" t="s">
        <v>176</v>
      </c>
      <c r="J2" s="73" t="s">
        <v>177</v>
      </c>
      <c r="K2" s="73" t="s">
        <v>178</v>
      </c>
      <c r="L2" s="73" t="s">
        <v>179</v>
      </c>
      <c r="M2" s="76" t="s">
        <v>180</v>
      </c>
      <c r="N2" s="73" t="s">
        <v>181</v>
      </c>
      <c r="O2" s="73" t="s">
        <v>182</v>
      </c>
      <c r="P2" s="75" t="s">
        <v>183</v>
      </c>
      <c r="Q2" s="73" t="s">
        <v>184</v>
      </c>
      <c r="Z2" s="77" t="s">
        <v>153</v>
      </c>
      <c r="AA2" s="77" t="s">
        <v>152</v>
      </c>
      <c r="AC2" s="95" t="s">
        <v>137</v>
      </c>
      <c r="AD2" s="78">
        <v>7.3699999999999998E-3</v>
      </c>
    </row>
    <row r="3" spans="1:51">
      <c r="A3" s="79" t="s">
        <v>137</v>
      </c>
      <c r="B3" s="80" t="s">
        <v>185</v>
      </c>
      <c r="C3" s="81" t="s">
        <v>186</v>
      </c>
      <c r="D3" s="81" t="s">
        <v>145</v>
      </c>
      <c r="E3" s="81" t="s">
        <v>167</v>
      </c>
      <c r="F3" s="82" t="s">
        <v>145</v>
      </c>
      <c r="G3" s="82">
        <v>4.3250000000000002</v>
      </c>
      <c r="H3" s="81">
        <v>71</v>
      </c>
      <c r="I3" s="80">
        <f>H3*G3</f>
        <v>307.07499999999999</v>
      </c>
      <c r="J3" s="81">
        <v>13</v>
      </c>
      <c r="K3" s="81">
        <v>8</v>
      </c>
      <c r="L3" s="81">
        <v>9</v>
      </c>
      <c r="M3" s="83">
        <v>226.29</v>
      </c>
      <c r="N3" s="81"/>
      <c r="O3" s="81">
        <v>9</v>
      </c>
      <c r="P3" s="80">
        <v>21</v>
      </c>
      <c r="Q3" s="81" t="s">
        <v>185</v>
      </c>
      <c r="X3" s="100"/>
      <c r="Y3" s="100"/>
      <c r="Z3" s="101">
        <v>0.875</v>
      </c>
      <c r="AA3" s="101">
        <v>0.76086956521739135</v>
      </c>
      <c r="AB3" s="100"/>
      <c r="AC3" s="95" t="s">
        <v>136</v>
      </c>
      <c r="AD3" s="78">
        <v>8.0300000000000007E-3</v>
      </c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</row>
    <row r="4" spans="1:51" ht="12" customHeight="1">
      <c r="A4" s="79" t="s">
        <v>136</v>
      </c>
      <c r="B4" s="81" t="s">
        <v>187</v>
      </c>
      <c r="C4" s="81" t="s">
        <v>188</v>
      </c>
      <c r="D4" s="81" t="s">
        <v>145</v>
      </c>
      <c r="E4" s="81" t="s">
        <v>150</v>
      </c>
      <c r="F4" s="82" t="s">
        <v>145</v>
      </c>
      <c r="G4" s="82">
        <v>3.78</v>
      </c>
      <c r="H4" s="81">
        <v>79</v>
      </c>
      <c r="I4" s="82">
        <f t="shared" ref="I4:I59" si="0">H4*G4</f>
        <v>298.62</v>
      </c>
      <c r="J4" s="81">
        <v>8</v>
      </c>
      <c r="K4" s="81">
        <v>9</v>
      </c>
      <c r="L4" s="81">
        <v>10</v>
      </c>
      <c r="M4" s="83">
        <v>190.87</v>
      </c>
      <c r="N4" s="81"/>
      <c r="O4" s="81">
        <v>12</v>
      </c>
      <c r="P4" s="80">
        <v>19.5</v>
      </c>
      <c r="Q4" s="81" t="s">
        <v>185</v>
      </c>
      <c r="X4" s="100"/>
      <c r="Y4" s="100"/>
      <c r="Z4" s="101">
        <v>0.8066436509778695</v>
      </c>
      <c r="AA4" s="101">
        <v>0.70142926171988662</v>
      </c>
      <c r="AB4" s="100"/>
      <c r="AC4" s="95" t="s">
        <v>135</v>
      </c>
      <c r="AD4" s="78">
        <v>6.2500000000000003E-3</v>
      </c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</row>
    <row r="5" spans="1:51">
      <c r="A5" s="79" t="s">
        <v>135</v>
      </c>
      <c r="B5" s="81" t="s">
        <v>189</v>
      </c>
      <c r="C5" s="81" t="s">
        <v>190</v>
      </c>
      <c r="D5" s="81" t="s">
        <v>191</v>
      </c>
      <c r="E5" s="81" t="s">
        <v>145</v>
      </c>
      <c r="F5" s="82" t="s">
        <v>167</v>
      </c>
      <c r="G5" s="82">
        <v>3.04</v>
      </c>
      <c r="H5" s="81">
        <v>80</v>
      </c>
      <c r="I5" s="82">
        <f t="shared" si="0"/>
        <v>243.2</v>
      </c>
      <c r="J5" s="81">
        <v>5</v>
      </c>
      <c r="K5" s="81">
        <v>10</v>
      </c>
      <c r="L5" s="81">
        <v>7</v>
      </c>
      <c r="M5" s="83">
        <v>148.41999999999999</v>
      </c>
      <c r="N5" s="81"/>
      <c r="O5" s="81">
        <v>10</v>
      </c>
      <c r="P5" s="80">
        <v>11.5</v>
      </c>
      <c r="Q5" s="81" t="s">
        <v>190</v>
      </c>
      <c r="X5" s="100"/>
      <c r="Y5" s="100"/>
      <c r="Z5" s="101">
        <v>0.8464947797386293</v>
      </c>
      <c r="AA5" s="101">
        <v>0.73608241716402556</v>
      </c>
      <c r="AB5" s="100"/>
      <c r="AC5" s="95" t="s">
        <v>134</v>
      </c>
      <c r="AD5" s="78">
        <v>7.4609999999999998E-3</v>
      </c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</row>
    <row r="6" spans="1:51">
      <c r="A6" s="79" t="s">
        <v>134</v>
      </c>
      <c r="B6" s="80" t="s">
        <v>185</v>
      </c>
      <c r="C6" s="81" t="s">
        <v>192</v>
      </c>
      <c r="D6" s="81" t="s">
        <v>191</v>
      </c>
      <c r="E6" s="81" t="s">
        <v>167</v>
      </c>
      <c r="F6" s="82" t="s">
        <v>145</v>
      </c>
      <c r="G6" s="82">
        <v>4.0259999999999998</v>
      </c>
      <c r="H6" s="81">
        <v>70</v>
      </c>
      <c r="I6" s="82">
        <f t="shared" si="0"/>
        <v>281.82</v>
      </c>
      <c r="J6" s="81">
        <v>9</v>
      </c>
      <c r="K6" s="81">
        <v>11</v>
      </c>
      <c r="L6" s="81">
        <v>9</v>
      </c>
      <c r="M6" s="83">
        <v>203.49</v>
      </c>
      <c r="N6" s="81"/>
      <c r="O6" s="81">
        <v>10</v>
      </c>
      <c r="P6" s="80">
        <v>13.5</v>
      </c>
      <c r="Q6" s="81" t="s">
        <v>185</v>
      </c>
      <c r="X6" s="100"/>
      <c r="Y6" s="100"/>
      <c r="Z6" s="101">
        <v>0.89489076686005653</v>
      </c>
      <c r="AA6" s="101">
        <v>0.7781658842261362</v>
      </c>
      <c r="AB6" s="100"/>
      <c r="AC6" s="95" t="s">
        <v>142</v>
      </c>
      <c r="AD6" s="78">
        <v>2.0650000000000002E-2</v>
      </c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</row>
    <row r="7" spans="1:51">
      <c r="A7" s="79" t="s">
        <v>142</v>
      </c>
      <c r="B7" s="81" t="s">
        <v>187</v>
      </c>
      <c r="C7" s="81" t="s">
        <v>186</v>
      </c>
      <c r="D7" s="81" t="s">
        <v>193</v>
      </c>
      <c r="E7" s="81" t="s">
        <v>145</v>
      </c>
      <c r="F7" s="82" t="s">
        <v>145</v>
      </c>
      <c r="G7" s="82">
        <v>5.516</v>
      </c>
      <c r="H7" s="81">
        <v>56</v>
      </c>
      <c r="I7" s="82">
        <f t="shared" si="0"/>
        <v>308.89600000000002</v>
      </c>
      <c r="J7" s="81">
        <v>11</v>
      </c>
      <c r="K7" s="81">
        <v>18</v>
      </c>
      <c r="L7" s="81">
        <v>10</v>
      </c>
      <c r="M7" s="83">
        <v>190.27</v>
      </c>
      <c r="N7" s="81"/>
      <c r="O7" s="81">
        <v>20</v>
      </c>
      <c r="P7" s="80">
        <v>17.5</v>
      </c>
      <c r="Q7" s="81" t="s">
        <v>194</v>
      </c>
      <c r="X7" s="100"/>
      <c r="Y7" s="100"/>
      <c r="Z7" s="101">
        <v>0.86484429016992193</v>
      </c>
      <c r="AA7" s="101">
        <v>0.75203851319123649</v>
      </c>
      <c r="AB7" s="100"/>
      <c r="AC7" s="95" t="s">
        <v>132</v>
      </c>
      <c r="AD7" s="78">
        <v>9.6857142857142992E-3</v>
      </c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</row>
    <row r="8" spans="1:51">
      <c r="A8" s="79" t="s">
        <v>132</v>
      </c>
      <c r="B8" s="80" t="s">
        <v>185</v>
      </c>
      <c r="C8" s="81" t="s">
        <v>186</v>
      </c>
      <c r="D8" s="81" t="s">
        <v>193</v>
      </c>
      <c r="E8" s="81" t="s">
        <v>149</v>
      </c>
      <c r="F8" s="82" t="s">
        <v>150</v>
      </c>
      <c r="G8" s="82">
        <v>4.88</v>
      </c>
      <c r="H8" s="81">
        <v>64</v>
      </c>
      <c r="I8" s="82">
        <f t="shared" si="0"/>
        <v>312.32</v>
      </c>
      <c r="J8" s="81">
        <v>22</v>
      </c>
      <c r="K8" s="81">
        <v>3</v>
      </c>
      <c r="L8" s="81">
        <v>9</v>
      </c>
      <c r="M8" s="83"/>
      <c r="N8" s="81"/>
      <c r="O8" s="81">
        <v>4</v>
      </c>
      <c r="P8" s="80">
        <v>23</v>
      </c>
      <c r="Q8" s="81" t="s">
        <v>190</v>
      </c>
      <c r="X8" s="100"/>
      <c r="Y8" s="100"/>
      <c r="Z8" s="101">
        <v>0.89962683121803755</v>
      </c>
      <c r="AA8" s="101">
        <v>0.78228420105916319</v>
      </c>
      <c r="AB8" s="100"/>
      <c r="AC8" s="95" t="s">
        <v>131</v>
      </c>
      <c r="AD8" s="78">
        <v>1.286E-2</v>
      </c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</row>
    <row r="9" spans="1:51">
      <c r="A9" s="79" t="s">
        <v>131</v>
      </c>
      <c r="B9" s="81" t="s">
        <v>187</v>
      </c>
      <c r="C9" s="81" t="s">
        <v>188</v>
      </c>
      <c r="D9" s="81" t="s">
        <v>191</v>
      </c>
      <c r="E9" s="81" t="s">
        <v>167</v>
      </c>
      <c r="F9" s="82" t="s">
        <v>145</v>
      </c>
      <c r="G9" s="82">
        <v>4.7279999999999998</v>
      </c>
      <c r="H9" s="81">
        <v>65</v>
      </c>
      <c r="I9" s="82">
        <f t="shared" si="0"/>
        <v>307.32</v>
      </c>
      <c r="J9" s="81">
        <v>11</v>
      </c>
      <c r="K9" s="81">
        <v>13</v>
      </c>
      <c r="L9" s="81">
        <v>8</v>
      </c>
      <c r="M9" s="83">
        <v>217.02</v>
      </c>
      <c r="N9" s="81"/>
      <c r="O9" s="81">
        <v>16</v>
      </c>
      <c r="P9" s="80">
        <v>21</v>
      </c>
      <c r="Q9" s="81" t="s">
        <v>185</v>
      </c>
      <c r="X9" s="100"/>
      <c r="Y9" s="100"/>
      <c r="Z9" s="101">
        <v>0.86661547973711117</v>
      </c>
      <c r="AA9" s="101">
        <v>0.75357867803227063</v>
      </c>
      <c r="AB9" s="100"/>
      <c r="AC9" s="95" t="s">
        <v>130</v>
      </c>
      <c r="AD9" s="78">
        <v>7.7499999999999999E-3</v>
      </c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</row>
    <row r="10" spans="1:51">
      <c r="A10" s="79" t="s">
        <v>130</v>
      </c>
      <c r="B10" s="81" t="s">
        <v>187</v>
      </c>
      <c r="C10" s="81" t="s">
        <v>190</v>
      </c>
      <c r="D10" s="81" t="s">
        <v>145</v>
      </c>
      <c r="E10" s="81" t="s">
        <v>150</v>
      </c>
      <c r="F10" s="82" t="s">
        <v>150</v>
      </c>
      <c r="G10" s="82">
        <v>4.2069999999999999</v>
      </c>
      <c r="H10" s="81">
        <v>75</v>
      </c>
      <c r="I10" s="82">
        <f t="shared" si="0"/>
        <v>315.52499999999998</v>
      </c>
      <c r="J10" s="81">
        <v>10</v>
      </c>
      <c r="K10" s="81">
        <v>12</v>
      </c>
      <c r="L10" s="81">
        <v>8</v>
      </c>
      <c r="M10" s="83">
        <v>211.02</v>
      </c>
      <c r="N10" s="81"/>
      <c r="O10" s="81">
        <v>12</v>
      </c>
      <c r="P10" s="80">
        <v>25.5</v>
      </c>
      <c r="Q10" s="81" t="s">
        <v>190</v>
      </c>
      <c r="X10" s="100"/>
      <c r="Y10" s="100"/>
      <c r="Z10" s="101">
        <v>0.82434487200224238</v>
      </c>
      <c r="AA10" s="101">
        <v>0.71682162782803693</v>
      </c>
      <c r="AB10" s="100"/>
      <c r="AC10" s="95" t="s">
        <v>129</v>
      </c>
      <c r="AD10" s="78">
        <v>1.2E-2</v>
      </c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</row>
    <row r="11" spans="1:51">
      <c r="A11" s="79" t="s">
        <v>129</v>
      </c>
      <c r="B11" s="81" t="s">
        <v>187</v>
      </c>
      <c r="C11" s="81" t="s">
        <v>188</v>
      </c>
      <c r="D11" s="81" t="s">
        <v>193</v>
      </c>
      <c r="E11" s="81" t="s">
        <v>167</v>
      </c>
      <c r="F11" s="82" t="s">
        <v>145</v>
      </c>
      <c r="G11" s="82">
        <v>5.4749999999999996</v>
      </c>
      <c r="H11" s="81">
        <v>55</v>
      </c>
      <c r="I11" s="82">
        <f t="shared" si="0"/>
        <v>301.125</v>
      </c>
      <c r="J11" s="81">
        <v>16</v>
      </c>
      <c r="K11" s="81">
        <v>15</v>
      </c>
      <c r="L11" s="81">
        <v>7</v>
      </c>
      <c r="M11" s="83">
        <v>206.08</v>
      </c>
      <c r="N11" s="81"/>
      <c r="O11" s="81">
        <v>12</v>
      </c>
      <c r="P11" s="80">
        <v>13.5</v>
      </c>
      <c r="Q11" s="81" t="s">
        <v>190</v>
      </c>
      <c r="X11" s="100"/>
      <c r="Y11" s="100"/>
      <c r="Z11" s="101">
        <v>0.89299963693795392</v>
      </c>
      <c r="AA11" s="101">
        <v>0.77652142342430786</v>
      </c>
      <c r="AB11" s="100"/>
      <c r="AC11" s="95" t="s">
        <v>128</v>
      </c>
      <c r="AD11" s="78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</row>
    <row r="12" spans="1:51">
      <c r="A12" s="79" t="s">
        <v>128</v>
      </c>
      <c r="B12" s="81" t="s">
        <v>187</v>
      </c>
      <c r="C12" s="81" t="s">
        <v>190</v>
      </c>
      <c r="D12" s="81" t="s">
        <v>145</v>
      </c>
      <c r="E12" s="81" t="s">
        <v>145</v>
      </c>
      <c r="F12" s="82" t="s">
        <v>145</v>
      </c>
      <c r="G12" s="82">
        <v>7.2809999999999997</v>
      </c>
      <c r="H12" s="81">
        <v>42</v>
      </c>
      <c r="I12" s="82">
        <f t="shared" si="0"/>
        <v>305.80199999999996</v>
      </c>
      <c r="J12" s="81">
        <v>8</v>
      </c>
      <c r="K12" s="81">
        <v>26</v>
      </c>
      <c r="L12" s="81">
        <v>17</v>
      </c>
      <c r="M12" s="83"/>
      <c r="N12" s="81"/>
      <c r="O12" s="81">
        <v>16</v>
      </c>
      <c r="P12" s="80">
        <v>17</v>
      </c>
      <c r="Q12" s="81" t="s">
        <v>185</v>
      </c>
      <c r="X12" s="100"/>
      <c r="Y12" s="100"/>
      <c r="Z12" s="101">
        <v>0.85928120672400399</v>
      </c>
      <c r="AA12" s="101">
        <v>0.74720104932522091</v>
      </c>
      <c r="AB12" s="100"/>
      <c r="AC12" s="95" t="s">
        <v>127</v>
      </c>
      <c r="AD12" s="78">
        <v>1.6899999999999998E-2</v>
      </c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</row>
    <row r="13" spans="1:51">
      <c r="A13" s="79" t="s">
        <v>127</v>
      </c>
      <c r="B13" s="81" t="s">
        <v>187</v>
      </c>
      <c r="C13" s="81" t="s">
        <v>186</v>
      </c>
      <c r="D13" s="81" t="s">
        <v>145</v>
      </c>
      <c r="E13" s="81" t="s">
        <v>145</v>
      </c>
      <c r="F13" s="82" t="s">
        <v>167</v>
      </c>
      <c r="G13" s="82">
        <v>5.4039999999999999</v>
      </c>
      <c r="H13" s="81">
        <v>57</v>
      </c>
      <c r="I13" s="82">
        <f t="shared" si="0"/>
        <v>308.02800000000002</v>
      </c>
      <c r="J13" s="81">
        <v>12</v>
      </c>
      <c r="K13" s="81">
        <v>12</v>
      </c>
      <c r="L13" s="81">
        <v>14</v>
      </c>
      <c r="M13" s="83">
        <v>206.57</v>
      </c>
      <c r="N13" s="81"/>
      <c r="O13" s="81">
        <v>15</v>
      </c>
      <c r="P13" s="80">
        <v>14</v>
      </c>
      <c r="Q13" s="81" t="s">
        <v>190</v>
      </c>
      <c r="X13" s="100"/>
      <c r="Y13" s="100"/>
      <c r="Z13" s="101">
        <v>0.83258476853932029</v>
      </c>
      <c r="AA13" s="101">
        <v>0.72398675525158296</v>
      </c>
      <c r="AB13" s="100"/>
      <c r="AC13" s="95" t="s">
        <v>126</v>
      </c>
      <c r="AD13" s="78">
        <v>7.11E-3</v>
      </c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</row>
    <row r="14" spans="1:51">
      <c r="A14" s="79" t="s">
        <v>126</v>
      </c>
      <c r="B14" s="80" t="s">
        <v>185</v>
      </c>
      <c r="C14" s="81" t="s">
        <v>186</v>
      </c>
      <c r="D14" s="81" t="s">
        <v>193</v>
      </c>
      <c r="E14" s="81" t="s">
        <v>149</v>
      </c>
      <c r="F14" s="82" t="s">
        <v>150</v>
      </c>
      <c r="G14" s="82">
        <v>3.0710000000000002</v>
      </c>
      <c r="H14" s="81">
        <v>80</v>
      </c>
      <c r="I14" s="82">
        <f t="shared" si="0"/>
        <v>245.68</v>
      </c>
      <c r="J14" s="81">
        <v>8</v>
      </c>
      <c r="K14" s="81">
        <v>6</v>
      </c>
      <c r="L14" s="81">
        <v>8</v>
      </c>
      <c r="M14" s="83">
        <v>146.34</v>
      </c>
      <c r="N14" s="81"/>
      <c r="O14" s="81">
        <v>14</v>
      </c>
      <c r="P14" s="80">
        <v>24</v>
      </c>
      <c r="Q14" s="81" t="s">
        <v>190</v>
      </c>
      <c r="X14" s="100"/>
      <c r="Y14" s="100"/>
      <c r="Z14" s="101">
        <v>0.91478138028764033</v>
      </c>
      <c r="AA14" s="101">
        <v>0.79546206981533951</v>
      </c>
      <c r="AB14" s="100"/>
      <c r="AC14" s="95" t="s">
        <v>125</v>
      </c>
      <c r="AD14" s="78">
        <v>1.4200000000000001E-2</v>
      </c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</row>
    <row r="15" spans="1:51">
      <c r="A15" s="79" t="s">
        <v>125</v>
      </c>
      <c r="B15" s="81" t="s">
        <v>189</v>
      </c>
      <c r="C15" s="81" t="s">
        <v>192</v>
      </c>
      <c r="D15" s="81" t="s">
        <v>193</v>
      </c>
      <c r="E15" s="81" t="s">
        <v>166</v>
      </c>
      <c r="F15" s="82" t="s">
        <v>167</v>
      </c>
      <c r="G15" s="82">
        <v>4.258</v>
      </c>
      <c r="H15" s="81">
        <v>72</v>
      </c>
      <c r="I15" s="82">
        <f t="shared" si="0"/>
        <v>306.57600000000002</v>
      </c>
      <c r="J15" s="81">
        <v>12</v>
      </c>
      <c r="K15" s="81">
        <v>11</v>
      </c>
      <c r="L15" s="81">
        <v>9</v>
      </c>
      <c r="M15" s="83">
        <v>185.31</v>
      </c>
      <c r="N15" s="81"/>
      <c r="O15" s="81">
        <v>16</v>
      </c>
      <c r="P15" s="80">
        <v>19.5</v>
      </c>
      <c r="Q15" s="81" t="s">
        <v>190</v>
      </c>
      <c r="X15" s="100"/>
      <c r="Y15" s="100"/>
      <c r="Z15" s="101">
        <v>0.78354642137395369</v>
      </c>
      <c r="AA15" s="101">
        <v>0.68134471423822063</v>
      </c>
      <c r="AB15" s="100"/>
      <c r="AC15" s="95" t="s">
        <v>124</v>
      </c>
      <c r="AD15" s="78">
        <v>1.0125E-2</v>
      </c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</row>
    <row r="16" spans="1:51">
      <c r="A16" s="79" t="s">
        <v>124</v>
      </c>
      <c r="B16" s="81" t="s">
        <v>187</v>
      </c>
      <c r="C16" s="81" t="s">
        <v>190</v>
      </c>
      <c r="D16" s="81" t="s">
        <v>145</v>
      </c>
      <c r="E16" s="81" t="s">
        <v>145</v>
      </c>
      <c r="F16" s="82" t="s">
        <v>145</v>
      </c>
      <c r="G16" s="82">
        <v>4.3600000000000003</v>
      </c>
      <c r="H16" s="81">
        <v>70</v>
      </c>
      <c r="I16" s="82">
        <f t="shared" si="0"/>
        <v>305.20000000000005</v>
      </c>
      <c r="J16" s="81">
        <v>11</v>
      </c>
      <c r="K16" s="81">
        <v>8</v>
      </c>
      <c r="L16" s="81">
        <v>14</v>
      </c>
      <c r="M16" s="83">
        <v>221.29</v>
      </c>
      <c r="N16" s="81"/>
      <c r="O16" s="81">
        <v>13</v>
      </c>
      <c r="P16" s="80">
        <v>22.5</v>
      </c>
      <c r="Q16" s="81" t="s">
        <v>185</v>
      </c>
      <c r="X16" s="100"/>
      <c r="Y16" s="100"/>
      <c r="Z16" s="101">
        <v>0.84279256075647091</v>
      </c>
      <c r="AA16" s="101">
        <v>0.73286309630997482</v>
      </c>
      <c r="AB16" s="100"/>
      <c r="AC16" s="95" t="s">
        <v>123</v>
      </c>
      <c r="AD16" s="78">
        <v>8.5972222222222006E-3</v>
      </c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</row>
    <row r="17" spans="1:51">
      <c r="A17" s="79" t="s">
        <v>123</v>
      </c>
      <c r="B17" s="81" t="s">
        <v>187</v>
      </c>
      <c r="C17" s="81" t="s">
        <v>190</v>
      </c>
      <c r="D17" s="81" t="s">
        <v>193</v>
      </c>
      <c r="E17" s="81" t="s">
        <v>149</v>
      </c>
      <c r="F17" s="82" t="s">
        <v>167</v>
      </c>
      <c r="G17" s="82">
        <v>3.02</v>
      </c>
      <c r="H17" s="81">
        <v>79</v>
      </c>
      <c r="I17" s="82">
        <f t="shared" si="0"/>
        <v>238.58</v>
      </c>
      <c r="J17" s="81">
        <v>8</v>
      </c>
      <c r="K17" s="81">
        <v>6</v>
      </c>
      <c r="L17" s="81">
        <v>7</v>
      </c>
      <c r="M17" s="83">
        <v>183.36</v>
      </c>
      <c r="N17" s="81"/>
      <c r="O17" s="81">
        <v>14</v>
      </c>
      <c r="P17" s="80">
        <v>16.5</v>
      </c>
      <c r="Q17" s="81" t="s">
        <v>185</v>
      </c>
      <c r="X17" s="100"/>
      <c r="Y17" s="100"/>
      <c r="Z17" s="101">
        <v>0.93200547595458472</v>
      </c>
      <c r="AA17" s="101">
        <v>0.81043954430833465</v>
      </c>
      <c r="AB17" s="100"/>
      <c r="AC17" s="95" t="s">
        <v>122</v>
      </c>
      <c r="AD17" s="78">
        <v>1.3650000000000001E-2</v>
      </c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</row>
    <row r="18" spans="1:51">
      <c r="A18" s="79" t="s">
        <v>122</v>
      </c>
      <c r="B18" s="80" t="s">
        <v>185</v>
      </c>
      <c r="C18" s="81" t="s">
        <v>186</v>
      </c>
      <c r="D18" s="81" t="s">
        <v>145</v>
      </c>
      <c r="E18" s="81" t="s">
        <v>145</v>
      </c>
      <c r="F18" s="82" t="s">
        <v>145</v>
      </c>
      <c r="G18" s="82">
        <v>4.5579999999999998</v>
      </c>
      <c r="H18" s="81">
        <v>67</v>
      </c>
      <c r="I18" s="82">
        <f t="shared" si="0"/>
        <v>305.38599999999997</v>
      </c>
      <c r="J18" s="81">
        <v>13</v>
      </c>
      <c r="K18" s="81">
        <v>11</v>
      </c>
      <c r="L18" s="81">
        <v>8</v>
      </c>
      <c r="M18" s="83">
        <v>191.99</v>
      </c>
      <c r="N18" s="81"/>
      <c r="O18" s="81">
        <v>16</v>
      </c>
      <c r="P18" s="80">
        <v>18.5</v>
      </c>
      <c r="Q18" s="81" t="s">
        <v>190</v>
      </c>
      <c r="X18" s="100"/>
      <c r="Y18" s="100"/>
      <c r="Z18" s="101">
        <v>0.85464335264082014</v>
      </c>
      <c r="AA18" s="101">
        <v>0.74316813273114801</v>
      </c>
      <c r="AB18" s="100"/>
      <c r="AC18" s="95" t="s">
        <v>121</v>
      </c>
      <c r="AD18" s="78">
        <v>1.035E-2</v>
      </c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</row>
    <row r="19" spans="1:51">
      <c r="A19" s="79" t="s">
        <v>121</v>
      </c>
      <c r="B19" s="81" t="s">
        <v>187</v>
      </c>
      <c r="C19" s="81" t="s">
        <v>190</v>
      </c>
      <c r="D19" s="81" t="s">
        <v>191</v>
      </c>
      <c r="E19" s="81" t="s">
        <v>167</v>
      </c>
      <c r="F19" s="82" t="s">
        <v>145</v>
      </c>
      <c r="G19" s="82">
        <v>4.5730000000000004</v>
      </c>
      <c r="H19" s="81">
        <v>67</v>
      </c>
      <c r="I19" s="82">
        <f t="shared" si="0"/>
        <v>306.39100000000002</v>
      </c>
      <c r="J19" s="81">
        <v>12</v>
      </c>
      <c r="K19" s="81">
        <v>9</v>
      </c>
      <c r="L19" s="81">
        <v>11</v>
      </c>
      <c r="M19" s="83">
        <v>238.22</v>
      </c>
      <c r="N19" s="81"/>
      <c r="O19" s="81">
        <v>12</v>
      </c>
      <c r="P19" s="80">
        <v>16.5</v>
      </c>
      <c r="Q19" s="81" t="s">
        <v>194</v>
      </c>
      <c r="X19" s="100"/>
      <c r="Y19" s="100"/>
      <c r="Z19" s="101">
        <v>0.86902810574845368</v>
      </c>
      <c r="AA19" s="101">
        <v>0.75567661369430761</v>
      </c>
      <c r="AB19" s="100"/>
      <c r="AC19" s="95" t="s">
        <v>120</v>
      </c>
      <c r="AD19" s="78">
        <v>7.2700000000000004E-3</v>
      </c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</row>
    <row r="20" spans="1:51">
      <c r="A20" s="79" t="s">
        <v>120</v>
      </c>
      <c r="B20" s="81" t="s">
        <v>189</v>
      </c>
      <c r="C20" s="81" t="s">
        <v>192</v>
      </c>
      <c r="D20" s="81" t="s">
        <v>145</v>
      </c>
      <c r="E20" s="81" t="s">
        <v>166</v>
      </c>
      <c r="F20" s="82" t="s">
        <v>166</v>
      </c>
      <c r="G20" s="82">
        <v>3.968</v>
      </c>
      <c r="H20" s="81">
        <v>77</v>
      </c>
      <c r="I20" s="82">
        <f t="shared" si="0"/>
        <v>305.536</v>
      </c>
      <c r="J20" s="81">
        <v>7</v>
      </c>
      <c r="K20" s="81">
        <v>10</v>
      </c>
      <c r="L20" s="81">
        <v>13</v>
      </c>
      <c r="M20" s="83">
        <v>190.61</v>
      </c>
      <c r="N20" s="81"/>
      <c r="O20" s="81">
        <v>14</v>
      </c>
      <c r="P20" s="80">
        <v>16.5</v>
      </c>
      <c r="Q20" s="81" t="s">
        <v>195</v>
      </c>
      <c r="X20" s="100"/>
      <c r="Y20" s="100"/>
      <c r="Z20" s="101">
        <v>0.76526026937107716</v>
      </c>
      <c r="AA20" s="101">
        <v>0.66544371249658885</v>
      </c>
      <c r="AB20" s="100"/>
      <c r="AC20" s="95" t="s">
        <v>119</v>
      </c>
      <c r="AD20" s="78">
        <v>1.2999999999999999E-2</v>
      </c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</row>
    <row r="21" spans="1:51">
      <c r="A21" s="79" t="s">
        <v>119</v>
      </c>
      <c r="B21" s="81" t="s">
        <v>187</v>
      </c>
      <c r="C21" s="80" t="s">
        <v>188</v>
      </c>
      <c r="D21" s="80" t="s">
        <v>145</v>
      </c>
      <c r="E21" s="80" t="s">
        <v>145</v>
      </c>
      <c r="F21" s="82" t="s">
        <v>145</v>
      </c>
      <c r="G21" s="82">
        <v>4.9290000000000003</v>
      </c>
      <c r="H21" s="81">
        <v>62</v>
      </c>
      <c r="I21" s="82">
        <f t="shared" si="0"/>
        <v>305.59800000000001</v>
      </c>
      <c r="J21" s="81">
        <v>12</v>
      </c>
      <c r="K21" s="81">
        <v>13</v>
      </c>
      <c r="L21" s="81">
        <v>9</v>
      </c>
      <c r="M21" s="83">
        <v>215.41</v>
      </c>
      <c r="N21" s="81"/>
      <c r="O21" s="81">
        <v>16</v>
      </c>
      <c r="P21" s="80">
        <v>12</v>
      </c>
      <c r="Q21" s="81" t="s">
        <v>185</v>
      </c>
      <c r="X21" s="100"/>
      <c r="Y21" s="100"/>
      <c r="Z21" s="101">
        <v>0.85449589499414735</v>
      </c>
      <c r="AA21" s="101">
        <v>0.74303990869056302</v>
      </c>
      <c r="AB21" s="100"/>
      <c r="AC21" s="95" t="s">
        <v>118</v>
      </c>
      <c r="AD21" s="78">
        <v>9.8099999999999993E-3</v>
      </c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</row>
    <row r="22" spans="1:51">
      <c r="A22" s="79" t="s">
        <v>118</v>
      </c>
      <c r="B22" s="80" t="s">
        <v>185</v>
      </c>
      <c r="C22" s="80" t="s">
        <v>186</v>
      </c>
      <c r="D22" s="80" t="s">
        <v>145</v>
      </c>
      <c r="E22" s="80" t="s">
        <v>167</v>
      </c>
      <c r="F22" s="82" t="s">
        <v>145</v>
      </c>
      <c r="G22" s="82">
        <v>4.2</v>
      </c>
      <c r="H22" s="81">
        <v>73</v>
      </c>
      <c r="I22" s="82">
        <f t="shared" si="0"/>
        <v>306.60000000000002</v>
      </c>
      <c r="J22" s="81">
        <v>10</v>
      </c>
      <c r="K22" s="81">
        <v>9</v>
      </c>
      <c r="L22" s="81">
        <v>11</v>
      </c>
      <c r="M22" s="83">
        <v>208.47</v>
      </c>
      <c r="N22" s="81"/>
      <c r="O22" s="81">
        <v>13</v>
      </c>
      <c r="P22" s="80">
        <v>25.5</v>
      </c>
      <c r="Q22" s="81" t="s">
        <v>194</v>
      </c>
      <c r="X22" s="100"/>
      <c r="Y22" s="100"/>
      <c r="Z22" s="101">
        <v>0.88823329015969521</v>
      </c>
      <c r="AA22" s="101">
        <v>0.77237677405190897</v>
      </c>
      <c r="AB22" s="100"/>
      <c r="AC22" s="95" t="s">
        <v>117</v>
      </c>
      <c r="AD22" s="78">
        <v>2.516E-3</v>
      </c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</row>
    <row r="23" spans="1:51">
      <c r="A23" s="79" t="s">
        <v>117</v>
      </c>
      <c r="B23" s="80" t="s">
        <v>185</v>
      </c>
      <c r="C23" s="80" t="s">
        <v>196</v>
      </c>
      <c r="D23" s="80" t="s">
        <v>191</v>
      </c>
      <c r="E23" s="80" t="s">
        <v>149</v>
      </c>
      <c r="F23" s="82" t="s">
        <v>150</v>
      </c>
      <c r="G23" s="82">
        <v>4.0220000000000002</v>
      </c>
      <c r="H23" s="81">
        <v>80</v>
      </c>
      <c r="I23" s="82">
        <f t="shared" si="0"/>
        <v>321.76</v>
      </c>
      <c r="J23" s="81">
        <v>17</v>
      </c>
      <c r="K23" s="81">
        <v>9</v>
      </c>
      <c r="L23" s="81">
        <v>2</v>
      </c>
      <c r="M23" s="83">
        <v>408.42</v>
      </c>
      <c r="N23" s="81"/>
      <c r="O23" s="81">
        <v>4</v>
      </c>
      <c r="P23" s="80">
        <v>45</v>
      </c>
      <c r="Q23" s="81" t="s">
        <v>185</v>
      </c>
      <c r="X23" s="100"/>
      <c r="Y23" s="100"/>
      <c r="Z23" s="101">
        <v>0.90563168903430125</v>
      </c>
      <c r="AA23" s="101">
        <v>0.78750581655156637</v>
      </c>
      <c r="AB23" s="100"/>
      <c r="AC23" s="95" t="s">
        <v>116</v>
      </c>
      <c r="AD23" s="78">
        <v>1.0800000000000001E-2</v>
      </c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</row>
    <row r="24" spans="1:51">
      <c r="A24" s="79" t="s">
        <v>116</v>
      </c>
      <c r="B24" s="81" t="s">
        <v>187</v>
      </c>
      <c r="C24" s="80" t="s">
        <v>190</v>
      </c>
      <c r="D24" s="80" t="s">
        <v>191</v>
      </c>
      <c r="E24" s="80" t="s">
        <v>145</v>
      </c>
      <c r="F24" s="82" t="s">
        <v>145</v>
      </c>
      <c r="G24" s="82">
        <v>4.3079999999999998</v>
      </c>
      <c r="H24" s="81">
        <v>71</v>
      </c>
      <c r="I24" s="82">
        <f t="shared" si="0"/>
        <v>305.86799999999999</v>
      </c>
      <c r="J24" s="81">
        <v>12</v>
      </c>
      <c r="K24" s="81">
        <v>9</v>
      </c>
      <c r="L24" s="81">
        <v>10</v>
      </c>
      <c r="M24" s="83">
        <v>217.49</v>
      </c>
      <c r="N24" s="81"/>
      <c r="O24" s="81">
        <v>14</v>
      </c>
      <c r="P24" s="80">
        <v>18</v>
      </c>
      <c r="Q24" s="81" t="s">
        <v>194</v>
      </c>
      <c r="X24" s="100"/>
      <c r="Y24" s="100"/>
      <c r="Z24" s="101">
        <v>0.84121600450356504</v>
      </c>
      <c r="AA24" s="101">
        <v>0.73149217782918707</v>
      </c>
      <c r="AB24" s="100"/>
      <c r="AC24" s="95" t="s">
        <v>115</v>
      </c>
      <c r="AD24" s="78">
        <v>9.2999999999999992E-3</v>
      </c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</row>
    <row r="25" spans="1:51">
      <c r="A25" s="79" t="s">
        <v>115</v>
      </c>
      <c r="B25" s="81" t="s">
        <v>187</v>
      </c>
      <c r="C25" s="80" t="s">
        <v>186</v>
      </c>
      <c r="D25" s="80" t="s">
        <v>145</v>
      </c>
      <c r="E25" s="80" t="s">
        <v>145</v>
      </c>
      <c r="F25" s="82" t="s">
        <v>167</v>
      </c>
      <c r="G25" s="82">
        <v>3.7160000000000002</v>
      </c>
      <c r="H25" s="81">
        <v>79</v>
      </c>
      <c r="I25" s="82">
        <v>293.56400000000002</v>
      </c>
      <c r="J25" s="81">
        <v>8</v>
      </c>
      <c r="K25" s="81">
        <v>12</v>
      </c>
      <c r="L25" s="81">
        <v>7</v>
      </c>
      <c r="M25" s="83">
        <v>168.61</v>
      </c>
      <c r="N25" s="81"/>
      <c r="O25" s="81">
        <v>12</v>
      </c>
      <c r="P25" s="80">
        <v>14</v>
      </c>
      <c r="Q25" s="81" t="s">
        <v>194</v>
      </c>
      <c r="X25" s="100"/>
      <c r="Y25" s="100"/>
      <c r="Z25" s="101">
        <v>0.84140898586762991</v>
      </c>
      <c r="AA25" s="101">
        <v>0.73165998771098262</v>
      </c>
      <c r="AB25" s="100"/>
      <c r="AC25" s="95" t="s">
        <v>114</v>
      </c>
      <c r="AD25" s="78">
        <v>1.2189999999999999E-2</v>
      </c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</row>
    <row r="26" spans="1:51">
      <c r="A26" s="79" t="s">
        <v>114</v>
      </c>
      <c r="B26" s="81" t="s">
        <v>187</v>
      </c>
      <c r="C26" s="80" t="s">
        <v>190</v>
      </c>
      <c r="D26" s="80" t="s">
        <v>145</v>
      </c>
      <c r="E26" s="80" t="s">
        <v>145</v>
      </c>
      <c r="F26" s="82" t="s">
        <v>145</v>
      </c>
      <c r="G26" s="82">
        <v>5.3339999999999996</v>
      </c>
      <c r="H26" s="81">
        <v>58</v>
      </c>
      <c r="I26" s="82">
        <f t="shared" si="0"/>
        <v>309.37199999999996</v>
      </c>
      <c r="J26" s="81">
        <v>13</v>
      </c>
      <c r="K26" s="81">
        <v>10</v>
      </c>
      <c r="L26" s="81">
        <v>14</v>
      </c>
      <c r="M26" s="83">
        <v>227.29</v>
      </c>
      <c r="N26" s="81"/>
      <c r="O26" s="81">
        <v>14</v>
      </c>
      <c r="P26" s="80">
        <v>16</v>
      </c>
      <c r="Q26" s="81" t="s">
        <v>194</v>
      </c>
      <c r="X26" s="100"/>
      <c r="Y26" s="100"/>
      <c r="Z26" s="101">
        <v>0.8564496422514728</v>
      </c>
      <c r="AA26" s="101">
        <v>0.7447388193491068</v>
      </c>
      <c r="AB26" s="100"/>
      <c r="AC26" s="95" t="s">
        <v>113</v>
      </c>
      <c r="AD26" s="78">
        <v>1.41E-2</v>
      </c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</row>
    <row r="27" spans="1:51">
      <c r="A27" s="79" t="s">
        <v>113</v>
      </c>
      <c r="B27" s="81" t="s">
        <v>187</v>
      </c>
      <c r="C27" s="80" t="s">
        <v>188</v>
      </c>
      <c r="D27" s="80" t="s">
        <v>191</v>
      </c>
      <c r="E27" s="80" t="s">
        <v>167</v>
      </c>
      <c r="F27" s="82" t="s">
        <v>149</v>
      </c>
      <c r="G27" s="82">
        <v>4.4409999999999998</v>
      </c>
      <c r="H27" s="81">
        <v>69</v>
      </c>
      <c r="I27" s="82">
        <f t="shared" si="0"/>
        <v>306.42899999999997</v>
      </c>
      <c r="J27" s="81">
        <v>8</v>
      </c>
      <c r="K27" s="81">
        <v>16</v>
      </c>
      <c r="L27" s="81">
        <v>8</v>
      </c>
      <c r="M27" s="83">
        <v>199.89</v>
      </c>
      <c r="N27" s="81"/>
      <c r="O27" s="81">
        <v>14</v>
      </c>
      <c r="P27" s="80">
        <v>18</v>
      </c>
      <c r="Q27" s="81" t="s">
        <v>185</v>
      </c>
      <c r="X27" s="100"/>
      <c r="Y27" s="100"/>
      <c r="Z27" s="101">
        <v>0.87594453946258111</v>
      </c>
      <c r="AA27" s="101">
        <v>0.76169090388050542</v>
      </c>
      <c r="AB27" s="100"/>
      <c r="AC27" s="95" t="s">
        <v>112</v>
      </c>
      <c r="AD27" s="78">
        <v>6.2500000000000003E-3</v>
      </c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</row>
    <row r="28" spans="1:51">
      <c r="A28" s="79" t="s">
        <v>112</v>
      </c>
      <c r="B28" s="81" t="s">
        <v>187</v>
      </c>
      <c r="C28" s="80" t="s">
        <v>190</v>
      </c>
      <c r="D28" s="80" t="s">
        <v>145</v>
      </c>
      <c r="E28" s="80" t="s">
        <v>145</v>
      </c>
      <c r="F28" s="82" t="s">
        <v>167</v>
      </c>
      <c r="G28" s="82">
        <v>3.3010000000000002</v>
      </c>
      <c r="H28" s="81">
        <v>80</v>
      </c>
      <c r="I28" s="82">
        <f t="shared" si="0"/>
        <v>264.08000000000004</v>
      </c>
      <c r="J28" s="81">
        <v>9</v>
      </c>
      <c r="K28" s="81">
        <v>10</v>
      </c>
      <c r="L28" s="81">
        <v>5</v>
      </c>
      <c r="M28" s="83">
        <v>158.80000000000001</v>
      </c>
      <c r="N28" s="81"/>
      <c r="O28" s="81">
        <v>10</v>
      </c>
      <c r="P28" s="80">
        <v>11</v>
      </c>
      <c r="Q28" s="81" t="s">
        <v>185</v>
      </c>
      <c r="X28" s="100"/>
      <c r="Y28" s="100"/>
      <c r="Z28" s="101">
        <v>0.84530910111562618</v>
      </c>
      <c r="AA28" s="101">
        <v>0.73505139227445759</v>
      </c>
      <c r="AB28" s="100"/>
      <c r="AC28" s="95" t="s">
        <v>111</v>
      </c>
      <c r="AD28" s="78">
        <v>1.052E-2</v>
      </c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</row>
    <row r="29" spans="1:51">
      <c r="A29" s="79" t="s">
        <v>111</v>
      </c>
      <c r="B29" s="81" t="s">
        <v>189</v>
      </c>
      <c r="C29" s="80" t="s">
        <v>188</v>
      </c>
      <c r="D29" s="80" t="s">
        <v>193</v>
      </c>
      <c r="E29" s="80" t="s">
        <v>166</v>
      </c>
      <c r="F29" s="82" t="s">
        <v>145</v>
      </c>
      <c r="G29" s="82">
        <v>4.2610000000000001</v>
      </c>
      <c r="H29" s="81">
        <v>72</v>
      </c>
      <c r="I29" s="82">
        <f t="shared" si="0"/>
        <v>306.79200000000003</v>
      </c>
      <c r="J29" s="81">
        <v>9</v>
      </c>
      <c r="K29" s="81">
        <v>12</v>
      </c>
      <c r="L29" s="81">
        <v>9</v>
      </c>
      <c r="M29" s="83">
        <v>230.27</v>
      </c>
      <c r="N29" s="81"/>
      <c r="O29" s="81">
        <v>14</v>
      </c>
      <c r="P29" s="80">
        <v>15</v>
      </c>
      <c r="Q29" s="81" t="s">
        <v>197</v>
      </c>
      <c r="X29" s="100"/>
      <c r="Y29" s="100"/>
      <c r="Z29" s="101">
        <v>0.80505222378967611</v>
      </c>
      <c r="AA29" s="101">
        <v>0.70004541199102277</v>
      </c>
      <c r="AB29" s="100"/>
      <c r="AC29" s="95" t="s">
        <v>110</v>
      </c>
      <c r="AD29" s="78">
        <v>7.7000000000000002E-3</v>
      </c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</row>
    <row r="30" spans="1:51" ht="12" customHeight="1">
      <c r="A30" s="79" t="s">
        <v>110</v>
      </c>
      <c r="B30" s="81" t="s">
        <v>187</v>
      </c>
      <c r="C30" s="80" t="s">
        <v>186</v>
      </c>
      <c r="D30" s="80" t="s">
        <v>191</v>
      </c>
      <c r="E30" s="80" t="s">
        <v>149</v>
      </c>
      <c r="F30" s="82" t="s">
        <v>167</v>
      </c>
      <c r="G30" s="82">
        <v>3.601</v>
      </c>
      <c r="H30" s="81">
        <v>79</v>
      </c>
      <c r="I30" s="82">
        <f t="shared" si="0"/>
        <v>284.47899999999998</v>
      </c>
      <c r="J30" s="81">
        <v>11</v>
      </c>
      <c r="K30" s="81">
        <v>8</v>
      </c>
      <c r="L30" s="81">
        <v>7</v>
      </c>
      <c r="M30" s="83">
        <v>180.7</v>
      </c>
      <c r="N30" s="81"/>
      <c r="O30" s="81">
        <v>11</v>
      </c>
      <c r="P30" s="80">
        <v>16.7</v>
      </c>
      <c r="Q30" s="81" t="s">
        <v>197</v>
      </c>
      <c r="X30" s="100"/>
      <c r="Y30" s="100"/>
      <c r="Z30" s="101">
        <v>0.90200000000000002</v>
      </c>
      <c r="AA30" s="101">
        <v>0.78434782608695663</v>
      </c>
      <c r="AB30" s="100"/>
      <c r="AC30" s="95" t="s">
        <v>109</v>
      </c>
      <c r="AD30" s="78">
        <v>1.1440000000000001E-2</v>
      </c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</row>
    <row r="31" spans="1:51">
      <c r="A31" s="79" t="s">
        <v>109</v>
      </c>
      <c r="B31" s="81" t="s">
        <v>187</v>
      </c>
      <c r="C31" s="80" t="s">
        <v>188</v>
      </c>
      <c r="D31" s="80" t="s">
        <v>145</v>
      </c>
      <c r="E31" s="80" t="s">
        <v>145</v>
      </c>
      <c r="F31" s="82" t="s">
        <v>145</v>
      </c>
      <c r="G31" s="82">
        <v>4.2469999999999999</v>
      </c>
      <c r="H31" s="81">
        <v>72</v>
      </c>
      <c r="I31" s="82">
        <f t="shared" si="0"/>
        <v>305.78399999999999</v>
      </c>
      <c r="J31" s="81">
        <v>12</v>
      </c>
      <c r="K31" s="81">
        <v>8</v>
      </c>
      <c r="L31" s="81">
        <v>11</v>
      </c>
      <c r="M31" s="83">
        <v>208.84</v>
      </c>
      <c r="N31" s="81"/>
      <c r="O31" s="81">
        <v>14</v>
      </c>
      <c r="P31" s="80">
        <v>18</v>
      </c>
      <c r="Q31" s="81" t="s">
        <v>194</v>
      </c>
      <c r="X31" s="100"/>
      <c r="Y31" s="100"/>
      <c r="Z31" s="101">
        <v>0.85609418546665905</v>
      </c>
      <c r="AA31" s="101">
        <v>0.74442972649274708</v>
      </c>
      <c r="AB31" s="100"/>
      <c r="AC31" s="95" t="s">
        <v>108</v>
      </c>
      <c r="AD31" s="78">
        <v>1.7100000000000001E-2</v>
      </c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</row>
    <row r="32" spans="1:51">
      <c r="A32" s="79" t="s">
        <v>108</v>
      </c>
      <c r="B32" s="81" t="s">
        <v>187</v>
      </c>
      <c r="C32" s="80" t="s">
        <v>188</v>
      </c>
      <c r="D32" s="80" t="s">
        <v>191</v>
      </c>
      <c r="E32" s="80" t="s">
        <v>145</v>
      </c>
      <c r="F32" s="82" t="s">
        <v>145</v>
      </c>
      <c r="G32" s="82">
        <v>5.3029999999999999</v>
      </c>
      <c r="H32" s="81">
        <v>58</v>
      </c>
      <c r="I32" s="82">
        <f t="shared" si="0"/>
        <v>307.57400000000001</v>
      </c>
      <c r="J32" s="81">
        <v>12</v>
      </c>
      <c r="K32" s="81">
        <v>15</v>
      </c>
      <c r="L32" s="81">
        <v>10</v>
      </c>
      <c r="M32" s="83">
        <v>220.25</v>
      </c>
      <c r="N32" s="81"/>
      <c r="O32" s="81">
        <v>17</v>
      </c>
      <c r="P32" s="80">
        <v>16.5</v>
      </c>
      <c r="Q32" s="81" t="s">
        <v>185</v>
      </c>
      <c r="X32" s="100"/>
      <c r="Y32" s="100"/>
      <c r="Z32" s="101">
        <v>0.86099999999999999</v>
      </c>
      <c r="AA32" s="101">
        <v>0.7486956521739131</v>
      </c>
      <c r="AB32" s="100"/>
      <c r="AC32" s="95" t="s">
        <v>107</v>
      </c>
      <c r="AD32" s="78">
        <v>7.2100000000000003E-3</v>
      </c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100"/>
      <c r="AY32" s="100"/>
    </row>
    <row r="33" spans="1:51">
      <c r="A33" s="79" t="s">
        <v>107</v>
      </c>
      <c r="B33" s="81" t="s">
        <v>187</v>
      </c>
      <c r="C33" s="80" t="s">
        <v>188</v>
      </c>
      <c r="D33" s="80" t="s">
        <v>191</v>
      </c>
      <c r="E33" s="80" t="s">
        <v>150</v>
      </c>
      <c r="F33" s="82" t="s">
        <v>145</v>
      </c>
      <c r="G33" s="82">
        <v>4.42</v>
      </c>
      <c r="H33" s="81">
        <v>69</v>
      </c>
      <c r="I33" s="82">
        <f t="shared" si="0"/>
        <v>304.98</v>
      </c>
      <c r="J33" s="81">
        <v>13</v>
      </c>
      <c r="K33" s="81">
        <v>12</v>
      </c>
      <c r="L33" s="81">
        <v>7</v>
      </c>
      <c r="M33" s="83">
        <v>224.8</v>
      </c>
      <c r="N33" s="81"/>
      <c r="O33" s="81">
        <v>9</v>
      </c>
      <c r="P33" s="80">
        <v>24</v>
      </c>
      <c r="Q33" s="81" t="s">
        <v>190</v>
      </c>
      <c r="X33" s="100"/>
      <c r="Y33" s="100"/>
      <c r="Z33" s="101">
        <v>0.82503820036756625</v>
      </c>
      <c r="AA33" s="101">
        <v>0.71742452205875329</v>
      </c>
      <c r="AB33" s="100"/>
      <c r="AC33" s="95" t="s">
        <v>106</v>
      </c>
      <c r="AD33" s="78">
        <v>1.06E-2</v>
      </c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</row>
    <row r="34" spans="1:51">
      <c r="A34" s="79" t="s">
        <v>106</v>
      </c>
      <c r="B34" s="81" t="s">
        <v>189</v>
      </c>
      <c r="C34" s="80" t="s">
        <v>192</v>
      </c>
      <c r="D34" s="80" t="s">
        <v>145</v>
      </c>
      <c r="E34" s="80" t="s">
        <v>150</v>
      </c>
      <c r="F34" s="82" t="s">
        <v>145</v>
      </c>
      <c r="G34" s="82">
        <v>3.3690000000000002</v>
      </c>
      <c r="H34" s="81">
        <v>78</v>
      </c>
      <c r="I34" s="82">
        <f t="shared" si="0"/>
        <v>262.78200000000004</v>
      </c>
      <c r="J34" s="81">
        <v>7</v>
      </c>
      <c r="K34" s="81">
        <v>7</v>
      </c>
      <c r="L34" s="81">
        <v>12</v>
      </c>
      <c r="M34" s="83">
        <v>154.5</v>
      </c>
      <c r="N34" s="81"/>
      <c r="O34" s="81">
        <v>19</v>
      </c>
      <c r="P34" s="80">
        <v>18</v>
      </c>
      <c r="Q34" s="81" t="s">
        <v>190</v>
      </c>
      <c r="X34" s="100"/>
      <c r="Y34" s="100"/>
      <c r="Z34" s="101">
        <v>0.82150000000000001</v>
      </c>
      <c r="AA34" s="101">
        <v>0.71434782608695657</v>
      </c>
      <c r="AB34" s="100"/>
      <c r="AC34" s="95" t="s">
        <v>105</v>
      </c>
      <c r="AD34" s="78">
        <v>8.9999999999999993E-3</v>
      </c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0"/>
      <c r="AW34" s="100"/>
      <c r="AX34" s="100"/>
      <c r="AY34" s="100"/>
    </row>
    <row r="35" spans="1:51">
      <c r="A35" s="79" t="s">
        <v>105</v>
      </c>
      <c r="B35" s="81" t="s">
        <v>187</v>
      </c>
      <c r="C35" s="80" t="s">
        <v>190</v>
      </c>
      <c r="D35" s="80" t="s">
        <v>191</v>
      </c>
      <c r="E35" s="80" t="s">
        <v>145</v>
      </c>
      <c r="F35" s="82" t="s">
        <v>145</v>
      </c>
      <c r="G35" s="82">
        <v>4.42</v>
      </c>
      <c r="H35" s="81">
        <v>69</v>
      </c>
      <c r="I35" s="82">
        <f t="shared" si="0"/>
        <v>304.98</v>
      </c>
      <c r="J35" s="81">
        <v>12</v>
      </c>
      <c r="K35" s="81">
        <v>7</v>
      </c>
      <c r="L35" s="81">
        <v>13</v>
      </c>
      <c r="M35" s="83">
        <v>208.55</v>
      </c>
      <c r="N35" s="81"/>
      <c r="O35" s="81">
        <v>12</v>
      </c>
      <c r="P35" s="80">
        <v>16.5</v>
      </c>
      <c r="Q35" s="81" t="s">
        <v>197</v>
      </c>
      <c r="X35" s="100"/>
      <c r="Y35" s="100"/>
      <c r="Z35" s="101">
        <v>0.86114798866326581</v>
      </c>
      <c r="AA35" s="101">
        <v>0.74882433796805725</v>
      </c>
      <c r="AB35" s="100"/>
      <c r="AC35" s="95" t="s">
        <v>104</v>
      </c>
      <c r="AD35" s="78">
        <v>1.2959999999999999E-2</v>
      </c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</row>
    <row r="36" spans="1:51">
      <c r="A36" s="79" t="s">
        <v>104</v>
      </c>
      <c r="B36" s="80" t="s">
        <v>185</v>
      </c>
      <c r="C36" s="80" t="s">
        <v>186</v>
      </c>
      <c r="D36" s="80" t="s">
        <v>145</v>
      </c>
      <c r="E36" s="80" t="s">
        <v>149</v>
      </c>
      <c r="F36" s="82" t="s">
        <v>145</v>
      </c>
      <c r="G36" s="82">
        <v>5.7869999999999999</v>
      </c>
      <c r="H36" s="81">
        <v>53</v>
      </c>
      <c r="I36" s="82">
        <f t="shared" si="0"/>
        <v>306.71100000000001</v>
      </c>
      <c r="J36" s="81">
        <v>17</v>
      </c>
      <c r="K36" s="81">
        <v>12</v>
      </c>
      <c r="L36" s="81">
        <v>9</v>
      </c>
      <c r="M36" s="83">
        <v>258.83</v>
      </c>
      <c r="N36" s="81"/>
      <c r="O36" s="81">
        <v>13</v>
      </c>
      <c r="P36" s="80">
        <v>25.5</v>
      </c>
      <c r="Q36" s="81" t="s">
        <v>197</v>
      </c>
      <c r="Y36" s="100"/>
      <c r="Z36" s="101">
        <v>0.90100000000000002</v>
      </c>
      <c r="AA36" s="101">
        <v>0.78347826086956529</v>
      </c>
      <c r="AB36" s="100"/>
      <c r="AC36" s="95" t="s">
        <v>76</v>
      </c>
      <c r="AD36" s="78">
        <v>1.2999999999999999E-2</v>
      </c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100"/>
      <c r="AY36" s="100"/>
    </row>
    <row r="37" spans="1:51">
      <c r="A37" s="79" t="s">
        <v>76</v>
      </c>
      <c r="B37" s="81" t="s">
        <v>187</v>
      </c>
      <c r="C37" s="80" t="s">
        <v>188</v>
      </c>
      <c r="D37" s="80" t="s">
        <v>145</v>
      </c>
      <c r="E37" s="80" t="s">
        <v>145</v>
      </c>
      <c r="F37" s="82" t="s">
        <v>145</v>
      </c>
      <c r="G37" s="82">
        <v>5.2469999999999999</v>
      </c>
      <c r="H37" s="81">
        <v>58</v>
      </c>
      <c r="I37" s="82">
        <f t="shared" si="0"/>
        <v>304.32600000000002</v>
      </c>
      <c r="J37" s="81">
        <v>11</v>
      </c>
      <c r="K37" s="81">
        <v>13</v>
      </c>
      <c r="L37" s="81">
        <v>12</v>
      </c>
      <c r="M37" s="83">
        <v>246.56</v>
      </c>
      <c r="N37" s="81"/>
      <c r="O37" s="81">
        <v>14</v>
      </c>
      <c r="P37" s="80">
        <v>13.5</v>
      </c>
      <c r="Q37" s="81" t="s">
        <v>194</v>
      </c>
      <c r="X37" s="100"/>
      <c r="Y37" s="100"/>
      <c r="Z37" s="101">
        <v>0.85324487339028676</v>
      </c>
      <c r="AA37" s="101">
        <v>0.74195206381764067</v>
      </c>
      <c r="AB37" s="100"/>
      <c r="AC37" s="95" t="s">
        <v>103</v>
      </c>
      <c r="AD37" s="78">
        <v>1.2999999999999999E-2</v>
      </c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100"/>
      <c r="AY37" s="100"/>
    </row>
    <row r="38" spans="1:51">
      <c r="A38" s="79" t="s">
        <v>103</v>
      </c>
      <c r="B38" s="81" t="s">
        <v>187</v>
      </c>
      <c r="C38" s="80" t="s">
        <v>190</v>
      </c>
      <c r="D38" s="80" t="s">
        <v>191</v>
      </c>
      <c r="E38" s="80" t="s">
        <v>145</v>
      </c>
      <c r="F38" s="82" t="s">
        <v>149</v>
      </c>
      <c r="G38" s="82">
        <v>5.1369999999999996</v>
      </c>
      <c r="H38" s="81">
        <v>60</v>
      </c>
      <c r="I38" s="82">
        <f t="shared" si="0"/>
        <v>308.21999999999997</v>
      </c>
      <c r="J38" s="81">
        <v>11</v>
      </c>
      <c r="K38" s="81">
        <v>15</v>
      </c>
      <c r="L38" s="81">
        <v>10</v>
      </c>
      <c r="M38" s="83">
        <v>227.27</v>
      </c>
      <c r="N38" s="81"/>
      <c r="O38" s="81">
        <v>16</v>
      </c>
      <c r="P38" s="80">
        <v>19</v>
      </c>
      <c r="Q38" s="81" t="s">
        <v>197</v>
      </c>
      <c r="X38" s="100"/>
      <c r="Y38" s="100"/>
      <c r="Z38" s="101">
        <v>0.84393963347735745</v>
      </c>
      <c r="AA38" s="101">
        <v>0.73386055084987611</v>
      </c>
      <c r="AB38" s="100"/>
      <c r="AC38" s="95" t="s">
        <v>102</v>
      </c>
      <c r="AD38" s="78">
        <v>1.2930000000000001E-2</v>
      </c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</row>
    <row r="39" spans="1:51">
      <c r="A39" s="79" t="s">
        <v>102</v>
      </c>
      <c r="B39" s="81" t="s">
        <v>187</v>
      </c>
      <c r="C39" s="80" t="s">
        <v>190</v>
      </c>
      <c r="D39" s="80" t="s">
        <v>191</v>
      </c>
      <c r="E39" s="80" t="s">
        <v>166</v>
      </c>
      <c r="F39" s="82" t="s">
        <v>150</v>
      </c>
      <c r="G39" s="82">
        <v>5.1449999999999996</v>
      </c>
      <c r="H39" s="81">
        <v>60</v>
      </c>
      <c r="I39" s="82">
        <f t="shared" si="0"/>
        <v>308.7</v>
      </c>
      <c r="J39" s="81">
        <v>12</v>
      </c>
      <c r="K39" s="81">
        <v>12</v>
      </c>
      <c r="L39" s="81">
        <v>13</v>
      </c>
      <c r="M39" s="83">
        <v>224.22</v>
      </c>
      <c r="N39" s="81"/>
      <c r="O39" s="81">
        <v>16</v>
      </c>
      <c r="P39" s="80">
        <v>15</v>
      </c>
      <c r="Q39" s="81" t="s">
        <v>190</v>
      </c>
      <c r="X39" s="100"/>
      <c r="Y39" s="100"/>
      <c r="Z39" s="101">
        <v>0.79118259800452317</v>
      </c>
      <c r="AA39" s="101">
        <v>0.68798486783002022</v>
      </c>
      <c r="AB39" s="100"/>
      <c r="AC39" s="95" t="s">
        <v>101</v>
      </c>
      <c r="AD39" s="78">
        <v>1.157E-2</v>
      </c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100"/>
      <c r="AY39" s="100"/>
    </row>
    <row r="40" spans="1:51">
      <c r="A40" s="79" t="s">
        <v>101</v>
      </c>
      <c r="B40" s="81" t="s">
        <v>187</v>
      </c>
      <c r="C40" s="80" t="s">
        <v>186</v>
      </c>
      <c r="D40" s="80" t="s">
        <v>145</v>
      </c>
      <c r="E40" s="80" t="s">
        <v>167</v>
      </c>
      <c r="F40" s="82" t="s">
        <v>145</v>
      </c>
      <c r="G40" s="82">
        <v>5.94</v>
      </c>
      <c r="H40" s="81">
        <v>52</v>
      </c>
      <c r="I40" s="82">
        <f t="shared" si="0"/>
        <v>308.88</v>
      </c>
      <c r="J40" s="81">
        <v>19</v>
      </c>
      <c r="K40" s="81">
        <v>14</v>
      </c>
      <c r="L40" s="81">
        <v>9</v>
      </c>
      <c r="M40" s="83">
        <v>269.24</v>
      </c>
      <c r="N40" s="81"/>
      <c r="O40" s="81">
        <v>11</v>
      </c>
      <c r="P40" s="80">
        <v>21</v>
      </c>
      <c r="Q40" s="81" t="s">
        <v>185</v>
      </c>
      <c r="X40" s="100">
        <v>519.03</v>
      </c>
      <c r="Y40" s="100"/>
      <c r="Z40" s="101">
        <v>0.87133179894810786</v>
      </c>
      <c r="AA40" s="101">
        <v>0.75767982517226773</v>
      </c>
      <c r="AB40" s="100"/>
      <c r="AC40" s="95" t="s">
        <v>100</v>
      </c>
      <c r="AD40" s="78">
        <v>9.4400000000000005E-3</v>
      </c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</row>
    <row r="41" spans="1:51">
      <c r="A41" s="79" t="s">
        <v>100</v>
      </c>
      <c r="B41" s="81" t="s">
        <v>187</v>
      </c>
      <c r="C41" s="80" t="s">
        <v>186</v>
      </c>
      <c r="D41" s="80" t="s">
        <v>145</v>
      </c>
      <c r="E41" s="80" t="s">
        <v>167</v>
      </c>
      <c r="F41" s="82" t="s">
        <v>149</v>
      </c>
      <c r="G41" s="82">
        <v>3.8610000000000002</v>
      </c>
      <c r="H41" s="81">
        <v>79</v>
      </c>
      <c r="I41" s="82">
        <f t="shared" si="0"/>
        <v>305.01900000000001</v>
      </c>
      <c r="J41" s="81">
        <v>9</v>
      </c>
      <c r="K41" s="81">
        <v>11</v>
      </c>
      <c r="L41" s="81">
        <v>8</v>
      </c>
      <c r="M41" s="83">
        <v>225.75</v>
      </c>
      <c r="N41" s="81"/>
      <c r="O41" s="81">
        <v>11</v>
      </c>
      <c r="P41" s="80">
        <v>19.5</v>
      </c>
      <c r="Q41" s="81" t="s">
        <v>195</v>
      </c>
      <c r="X41" s="100"/>
      <c r="Y41" s="100"/>
      <c r="Z41" s="101">
        <v>0.89900000000000002</v>
      </c>
      <c r="AA41" s="101">
        <v>0.78173913043478271</v>
      </c>
      <c r="AB41" s="100"/>
      <c r="AC41" s="95" t="s">
        <v>99</v>
      </c>
      <c r="AD41" s="78">
        <v>1.6449999999999999E-2</v>
      </c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</row>
    <row r="42" spans="1:51">
      <c r="A42" s="79" t="s">
        <v>99</v>
      </c>
      <c r="B42" s="81" t="s">
        <v>189</v>
      </c>
      <c r="C42" s="80" t="s">
        <v>186</v>
      </c>
      <c r="D42" s="80" t="s">
        <v>191</v>
      </c>
      <c r="E42" s="80" t="s">
        <v>145</v>
      </c>
      <c r="F42" s="82" t="s">
        <v>167</v>
      </c>
      <c r="G42" s="82">
        <v>4.6920000000000002</v>
      </c>
      <c r="H42" s="81">
        <v>66</v>
      </c>
      <c r="I42" s="82">
        <f t="shared" si="0"/>
        <v>309.67200000000003</v>
      </c>
      <c r="J42" s="81">
        <v>9</v>
      </c>
      <c r="K42" s="81">
        <v>14</v>
      </c>
      <c r="L42" s="81">
        <v>11</v>
      </c>
      <c r="M42" s="83">
        <v>198.24</v>
      </c>
      <c r="N42" s="81"/>
      <c r="O42" s="81">
        <v>18</v>
      </c>
      <c r="P42" s="80">
        <v>15.5</v>
      </c>
      <c r="Q42" s="81" t="s">
        <v>185</v>
      </c>
      <c r="X42" s="100"/>
      <c r="Y42" s="100"/>
      <c r="Z42" s="101">
        <v>0.84556204632305676</v>
      </c>
      <c r="AA42" s="101">
        <v>0.7352713446287451</v>
      </c>
      <c r="AB42" s="100"/>
      <c r="AC42" s="95" t="s">
        <v>98</v>
      </c>
      <c r="AD42" s="78">
        <v>9.6249999999999999E-3</v>
      </c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</row>
    <row r="43" spans="1:51">
      <c r="A43" s="79" t="s">
        <v>98</v>
      </c>
      <c r="B43" s="81" t="s">
        <v>187</v>
      </c>
      <c r="C43" s="80" t="s">
        <v>188</v>
      </c>
      <c r="D43" s="80" t="s">
        <v>145</v>
      </c>
      <c r="E43" s="80" t="s">
        <v>150</v>
      </c>
      <c r="F43" s="82" t="s">
        <v>145</v>
      </c>
      <c r="G43" s="82">
        <v>4.0830000000000002</v>
      </c>
      <c r="H43" s="81">
        <v>75</v>
      </c>
      <c r="I43" s="82">
        <f t="shared" si="0"/>
        <v>306.22500000000002</v>
      </c>
      <c r="J43" s="81">
        <v>7</v>
      </c>
      <c r="K43" s="81">
        <v>14</v>
      </c>
      <c r="L43" s="81">
        <v>8</v>
      </c>
      <c r="M43" s="83">
        <v>214.42</v>
      </c>
      <c r="N43" s="81"/>
      <c r="O43" s="81">
        <v>14</v>
      </c>
      <c r="P43" s="80">
        <v>14</v>
      </c>
      <c r="Q43" s="81" t="s">
        <v>190</v>
      </c>
      <c r="X43" s="100"/>
      <c r="Y43" s="100"/>
      <c r="Z43" s="101">
        <v>0.8155671732666061</v>
      </c>
      <c r="AA43" s="101">
        <v>0.70918884631878798</v>
      </c>
      <c r="AB43" s="100"/>
      <c r="AC43" s="95" t="s">
        <v>97</v>
      </c>
      <c r="AD43" s="78">
        <v>7.4285999999999996E-3</v>
      </c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</row>
    <row r="44" spans="1:51">
      <c r="A44" s="79" t="s">
        <v>97</v>
      </c>
      <c r="B44" s="80" t="s">
        <v>185</v>
      </c>
      <c r="C44" s="80" t="s">
        <v>196</v>
      </c>
      <c r="D44" s="80" t="s">
        <v>145</v>
      </c>
      <c r="E44" s="80" t="s">
        <v>149</v>
      </c>
      <c r="F44" s="82" t="s">
        <v>167</v>
      </c>
      <c r="G44" s="82">
        <v>4.7359999999999998</v>
      </c>
      <c r="H44" s="81">
        <v>67</v>
      </c>
      <c r="I44" s="82">
        <f t="shared" si="0"/>
        <v>317.31200000000001</v>
      </c>
      <c r="J44" s="81">
        <v>18</v>
      </c>
      <c r="K44" s="81">
        <v>10</v>
      </c>
      <c r="L44" s="81">
        <v>6</v>
      </c>
      <c r="M44" s="83">
        <v>377</v>
      </c>
      <c r="N44" s="81"/>
      <c r="O44" s="81">
        <v>8</v>
      </c>
      <c r="P44" s="80">
        <v>10</v>
      </c>
      <c r="Q44" s="81" t="s">
        <v>190</v>
      </c>
      <c r="X44" s="100"/>
      <c r="Y44" s="100"/>
      <c r="Z44" s="101">
        <v>0.90834081874791761</v>
      </c>
      <c r="AA44" s="101">
        <v>0.78986158151992847</v>
      </c>
      <c r="AB44" s="100"/>
      <c r="AC44" s="95" t="s">
        <v>96</v>
      </c>
      <c r="AD44" s="78">
        <v>1.26E-2</v>
      </c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</row>
    <row r="45" spans="1:51" ht="12" customHeight="1">
      <c r="A45" s="79" t="s">
        <v>96</v>
      </c>
      <c r="B45" s="80" t="s">
        <v>185</v>
      </c>
      <c r="C45" s="80" t="s">
        <v>190</v>
      </c>
      <c r="D45" s="80" t="s">
        <v>191</v>
      </c>
      <c r="E45" s="80" t="s">
        <v>149</v>
      </c>
      <c r="F45" s="82" t="s">
        <v>145</v>
      </c>
      <c r="G45" s="82">
        <v>5.4119999999999999</v>
      </c>
      <c r="H45" s="81">
        <v>57</v>
      </c>
      <c r="I45" s="82">
        <f t="shared" si="0"/>
        <v>308.48399999999998</v>
      </c>
      <c r="J45" s="81">
        <v>16</v>
      </c>
      <c r="K45" s="81">
        <v>11</v>
      </c>
      <c r="L45" s="81">
        <v>9</v>
      </c>
      <c r="M45" s="83">
        <v>237.09</v>
      </c>
      <c r="N45" s="81"/>
      <c r="O45" s="81">
        <v>14</v>
      </c>
      <c r="P45" s="80">
        <v>25.5</v>
      </c>
      <c r="Q45" s="81" t="s">
        <v>195</v>
      </c>
      <c r="X45" s="100"/>
      <c r="Y45" s="100"/>
      <c r="Z45" s="101">
        <v>0.92177718257237495</v>
      </c>
      <c r="AA45" s="101">
        <v>0.8015453761498913</v>
      </c>
      <c r="AB45" s="100"/>
      <c r="AC45" s="95" t="s">
        <v>95</v>
      </c>
      <c r="AD45" s="78">
        <v>1.754E-2</v>
      </c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</row>
    <row r="46" spans="1:51">
      <c r="A46" s="79" t="s">
        <v>95</v>
      </c>
      <c r="B46" s="81" t="s">
        <v>187</v>
      </c>
      <c r="C46" s="80" t="s">
        <v>190</v>
      </c>
      <c r="D46" s="80" t="s">
        <v>145</v>
      </c>
      <c r="E46" s="80" t="s">
        <v>145</v>
      </c>
      <c r="F46" s="82" t="s">
        <v>145</v>
      </c>
      <c r="G46" s="82">
        <v>5.6440000000000001</v>
      </c>
      <c r="H46" s="81">
        <v>55</v>
      </c>
      <c r="I46" s="82">
        <f t="shared" si="0"/>
        <v>310.42</v>
      </c>
      <c r="J46" s="81">
        <v>14</v>
      </c>
      <c r="K46" s="81">
        <v>11</v>
      </c>
      <c r="L46" s="81">
        <v>14</v>
      </c>
      <c r="M46" s="83">
        <v>217.17</v>
      </c>
      <c r="N46" s="81"/>
      <c r="O46" s="81">
        <v>17</v>
      </c>
      <c r="P46" s="80">
        <v>24</v>
      </c>
      <c r="Q46" s="81" t="s">
        <v>195</v>
      </c>
      <c r="X46" s="100"/>
      <c r="Y46" s="100"/>
      <c r="Z46" s="101">
        <v>0.84899999999999998</v>
      </c>
      <c r="AA46" s="101">
        <v>0.73826086956521741</v>
      </c>
      <c r="AB46" s="100"/>
      <c r="AC46" s="95" t="s">
        <v>94</v>
      </c>
      <c r="AD46" s="78">
        <v>9.6249999999999999E-3</v>
      </c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</row>
    <row r="47" spans="1:51">
      <c r="A47" s="79" t="s">
        <v>94</v>
      </c>
      <c r="B47" s="81" t="s">
        <v>189</v>
      </c>
      <c r="C47" s="80" t="s">
        <v>188</v>
      </c>
      <c r="D47" s="80" t="s">
        <v>145</v>
      </c>
      <c r="E47" s="80" t="s">
        <v>145</v>
      </c>
      <c r="F47" s="82" t="s">
        <v>145</v>
      </c>
      <c r="G47" s="82">
        <v>3.1859999999999999</v>
      </c>
      <c r="H47" s="81">
        <v>80</v>
      </c>
      <c r="I47" s="82">
        <f>H47*G47</f>
        <v>254.88</v>
      </c>
      <c r="J47" s="81">
        <v>5</v>
      </c>
      <c r="K47" s="81">
        <v>10</v>
      </c>
      <c r="L47" s="81">
        <v>9</v>
      </c>
      <c r="M47" s="83"/>
      <c r="N47" s="81"/>
      <c r="O47" s="81">
        <v>16</v>
      </c>
      <c r="P47" s="80">
        <v>12</v>
      </c>
      <c r="Q47" s="81" t="s">
        <v>190</v>
      </c>
      <c r="X47" s="100"/>
      <c r="Y47" s="100"/>
      <c r="Z47" s="101">
        <v>0.86869268738392891</v>
      </c>
      <c r="AA47" s="101">
        <v>0.75538494555124258</v>
      </c>
      <c r="AB47" s="100"/>
      <c r="AC47" s="95" t="s">
        <v>93</v>
      </c>
      <c r="AD47" s="78">
        <v>9.7300000000000008E-3</v>
      </c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</row>
    <row r="48" spans="1:51">
      <c r="A48" s="79" t="s">
        <v>93</v>
      </c>
      <c r="B48" s="81" t="s">
        <v>187</v>
      </c>
      <c r="C48" s="80" t="s">
        <v>190</v>
      </c>
      <c r="D48" s="80" t="s">
        <v>191</v>
      </c>
      <c r="E48" s="80" t="s">
        <v>149</v>
      </c>
      <c r="F48" s="82" t="s">
        <v>145</v>
      </c>
      <c r="G48" s="82">
        <v>5.45</v>
      </c>
      <c r="H48" s="81">
        <v>56</v>
      </c>
      <c r="I48" s="82">
        <f t="shared" si="0"/>
        <v>305.2</v>
      </c>
      <c r="J48" s="81">
        <v>9</v>
      </c>
      <c r="K48" s="81">
        <v>16</v>
      </c>
      <c r="L48" s="81">
        <v>15</v>
      </c>
      <c r="M48" s="83">
        <v>217.18</v>
      </c>
      <c r="N48" s="81"/>
      <c r="O48" s="81">
        <v>10</v>
      </c>
      <c r="P48" s="80">
        <v>24</v>
      </c>
      <c r="Q48" s="81" t="s">
        <v>194</v>
      </c>
      <c r="X48" s="100"/>
      <c r="Y48" s="100"/>
      <c r="Z48" s="101">
        <v>0.91728813940063558</v>
      </c>
      <c r="AA48" s="101">
        <v>0.79764186034837881</v>
      </c>
      <c r="AB48" s="100"/>
      <c r="AC48" s="95" t="s">
        <v>92</v>
      </c>
      <c r="AD48" s="78">
        <v>1.065E-2</v>
      </c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</row>
    <row r="49" spans="1:51">
      <c r="A49" s="79" t="s">
        <v>92</v>
      </c>
      <c r="B49" s="80" t="s">
        <v>185</v>
      </c>
      <c r="C49" s="80" t="s">
        <v>190</v>
      </c>
      <c r="D49" s="80" t="s">
        <v>145</v>
      </c>
      <c r="E49" s="80" t="s">
        <v>167</v>
      </c>
      <c r="F49" s="82" t="s">
        <v>150</v>
      </c>
      <c r="G49" s="82">
        <v>5.1379999999999999</v>
      </c>
      <c r="H49" s="81">
        <v>60</v>
      </c>
      <c r="I49" s="82">
        <f t="shared" si="0"/>
        <v>308.27999999999997</v>
      </c>
      <c r="J49" s="81">
        <v>11</v>
      </c>
      <c r="K49" s="81">
        <v>11</v>
      </c>
      <c r="L49" s="81">
        <v>16</v>
      </c>
      <c r="M49" s="83">
        <v>225.46</v>
      </c>
      <c r="N49" s="81"/>
      <c r="O49" s="81">
        <v>14</v>
      </c>
      <c r="P49" s="80">
        <v>22.5</v>
      </c>
      <c r="Q49" s="81" t="s">
        <v>190</v>
      </c>
      <c r="X49" s="100"/>
      <c r="Y49" s="100"/>
      <c r="Z49" s="101">
        <v>0.87077232970527974</v>
      </c>
      <c r="AA49" s="101">
        <v>0.75719333017850421</v>
      </c>
      <c r="AB49" s="100"/>
      <c r="AC49" s="95" t="s">
        <v>91</v>
      </c>
      <c r="AD49" s="78">
        <v>2.23E-2</v>
      </c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</row>
    <row r="50" spans="1:51">
      <c r="A50" s="79" t="s">
        <v>91</v>
      </c>
      <c r="B50" s="81" t="s">
        <v>189</v>
      </c>
      <c r="C50" s="80" t="s">
        <v>188</v>
      </c>
      <c r="D50" s="80" t="s">
        <v>193</v>
      </c>
      <c r="E50" s="80" t="s">
        <v>145</v>
      </c>
      <c r="F50" s="82" t="s">
        <v>167</v>
      </c>
      <c r="G50" s="82">
        <v>5.0670000000000002</v>
      </c>
      <c r="H50" s="81">
        <v>61</v>
      </c>
      <c r="I50" s="82">
        <f t="shared" si="0"/>
        <v>309.08699999999999</v>
      </c>
      <c r="J50" s="81">
        <v>7</v>
      </c>
      <c r="K50" s="81">
        <v>11</v>
      </c>
      <c r="L50" s="81">
        <v>17</v>
      </c>
      <c r="M50" s="83">
        <v>214.05</v>
      </c>
      <c r="N50" s="81"/>
      <c r="O50" s="81">
        <v>23</v>
      </c>
      <c r="P50" s="80">
        <v>17</v>
      </c>
      <c r="Q50" s="81" t="s">
        <v>185</v>
      </c>
      <c r="X50" s="100"/>
      <c r="Y50" s="100"/>
      <c r="Z50" s="101">
        <v>0.85399999999999998</v>
      </c>
      <c r="AA50" s="101">
        <v>0.74260869565217391</v>
      </c>
      <c r="AB50" s="100"/>
      <c r="AC50" s="95" t="s">
        <v>90</v>
      </c>
      <c r="AD50" s="78">
        <v>1.2999999999999999E-2</v>
      </c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</row>
    <row r="51" spans="1:51">
      <c r="A51" s="79" t="s">
        <v>90</v>
      </c>
      <c r="B51" s="81" t="s">
        <v>187</v>
      </c>
      <c r="C51" s="80" t="s">
        <v>188</v>
      </c>
      <c r="D51" s="80" t="s">
        <v>145</v>
      </c>
      <c r="E51" s="80" t="s">
        <v>167</v>
      </c>
      <c r="F51" s="82" t="s">
        <v>167</v>
      </c>
      <c r="G51" s="82">
        <v>5.923</v>
      </c>
      <c r="H51" s="81">
        <v>53</v>
      </c>
      <c r="I51" s="82">
        <f t="shared" si="0"/>
        <v>313.91899999999998</v>
      </c>
      <c r="J51" s="81">
        <v>17</v>
      </c>
      <c r="K51" s="81">
        <v>10</v>
      </c>
      <c r="L51" s="81">
        <v>15</v>
      </c>
      <c r="M51" s="83">
        <v>219.95</v>
      </c>
      <c r="N51" s="81">
        <v>7.0065845010974003E-3</v>
      </c>
      <c r="O51" s="81">
        <v>14</v>
      </c>
      <c r="P51" s="80">
        <v>19.5</v>
      </c>
      <c r="Q51" s="81" t="s">
        <v>194</v>
      </c>
      <c r="X51" s="100"/>
      <c r="Y51" s="100"/>
      <c r="Z51" s="101">
        <v>0.89441572019922055</v>
      </c>
      <c r="AA51" s="101">
        <v>0.77775280017323534</v>
      </c>
      <c r="AB51" s="100"/>
      <c r="AC51" s="95" t="s">
        <v>141</v>
      </c>
      <c r="AD51" s="78">
        <v>1.4851851851851901E-2</v>
      </c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</row>
    <row r="52" spans="1:51">
      <c r="A52" s="79" t="s">
        <v>141</v>
      </c>
      <c r="B52" s="81" t="s">
        <v>187</v>
      </c>
      <c r="C52" s="80" t="s">
        <v>188</v>
      </c>
      <c r="D52" s="81" t="s">
        <v>145</v>
      </c>
      <c r="E52" s="80" t="s">
        <v>150</v>
      </c>
      <c r="F52" s="82" t="s">
        <v>167</v>
      </c>
      <c r="G52" s="82">
        <v>5.851</v>
      </c>
      <c r="H52" s="81">
        <v>53</v>
      </c>
      <c r="I52" s="82">
        <f t="shared" si="0"/>
        <v>310.10300000000001</v>
      </c>
      <c r="J52" s="81">
        <v>8</v>
      </c>
      <c r="K52" s="81">
        <v>15</v>
      </c>
      <c r="L52" s="81">
        <v>18</v>
      </c>
      <c r="M52" s="83"/>
      <c r="N52" s="81">
        <v>6.5000844166807001E-3</v>
      </c>
      <c r="O52" s="81">
        <v>19</v>
      </c>
      <c r="P52" s="80">
        <v>23</v>
      </c>
      <c r="Q52" s="81" t="s">
        <v>190</v>
      </c>
      <c r="X52" s="100"/>
      <c r="Y52" s="100"/>
      <c r="Z52" s="101">
        <v>0.83399999999999996</v>
      </c>
      <c r="AA52" s="101">
        <v>0.72521739130434781</v>
      </c>
      <c r="AB52" s="100"/>
      <c r="AC52" s="95" t="s">
        <v>89</v>
      </c>
      <c r="AD52" s="78">
        <v>2.6929999999999999E-2</v>
      </c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</row>
    <row r="53" spans="1:51">
      <c r="A53" s="79" t="s">
        <v>89</v>
      </c>
      <c r="B53" s="81" t="s">
        <v>187</v>
      </c>
      <c r="C53" s="80" t="s">
        <v>190</v>
      </c>
      <c r="D53" s="80" t="s">
        <v>145</v>
      </c>
      <c r="E53" s="80" t="s">
        <v>167</v>
      </c>
      <c r="F53" s="82" t="s">
        <v>145</v>
      </c>
      <c r="G53" s="82">
        <v>6.968</v>
      </c>
      <c r="H53" s="81">
        <v>44</v>
      </c>
      <c r="I53" s="82">
        <f t="shared" si="0"/>
        <v>306.59199999999998</v>
      </c>
      <c r="J53" s="81">
        <v>18</v>
      </c>
      <c r="K53" s="81">
        <v>16</v>
      </c>
      <c r="L53" s="81">
        <v>13</v>
      </c>
      <c r="M53" s="83">
        <v>239</v>
      </c>
      <c r="N53" s="81"/>
      <c r="O53" s="81">
        <v>22</v>
      </c>
      <c r="P53" s="80">
        <v>13.5</v>
      </c>
      <c r="Q53" s="81" t="s">
        <v>190</v>
      </c>
      <c r="X53" s="100"/>
      <c r="Y53" s="100"/>
      <c r="Z53" s="101">
        <v>0.88354448147196596</v>
      </c>
      <c r="AA53" s="101">
        <v>0.76829954910605747</v>
      </c>
      <c r="AB53" s="100"/>
      <c r="AC53" s="95" t="s">
        <v>88</v>
      </c>
      <c r="AD53" s="78">
        <v>1.405E-2</v>
      </c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</row>
    <row r="54" spans="1:51">
      <c r="A54" s="79" t="s">
        <v>88</v>
      </c>
      <c r="B54" s="81" t="s">
        <v>187</v>
      </c>
      <c r="C54" s="80" t="s">
        <v>188</v>
      </c>
      <c r="D54" s="80" t="s">
        <v>145</v>
      </c>
      <c r="E54" s="80" t="s">
        <v>145</v>
      </c>
      <c r="F54" s="82" t="s">
        <v>145</v>
      </c>
      <c r="G54" s="82">
        <v>5.86</v>
      </c>
      <c r="H54" s="81">
        <v>53</v>
      </c>
      <c r="I54" s="82">
        <f t="shared" si="0"/>
        <v>310.58000000000004</v>
      </c>
      <c r="J54" s="81">
        <v>11</v>
      </c>
      <c r="K54" s="81">
        <v>18</v>
      </c>
      <c r="L54" s="81">
        <v>13</v>
      </c>
      <c r="M54" s="83">
        <v>233.28</v>
      </c>
      <c r="N54" s="81"/>
      <c r="O54" s="81">
        <v>14</v>
      </c>
      <c r="P54" s="80">
        <v>15</v>
      </c>
      <c r="Q54" s="81" t="s">
        <v>195</v>
      </c>
      <c r="X54" s="100"/>
      <c r="Y54" s="100"/>
      <c r="Z54" s="101">
        <v>0.86570819586394276</v>
      </c>
      <c r="AA54" s="101">
        <v>0.7527897355338633</v>
      </c>
      <c r="AB54" s="100"/>
      <c r="AC54" s="95" t="s">
        <v>87</v>
      </c>
      <c r="AD54" s="78">
        <v>2.5999999999999999E-2</v>
      </c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</row>
    <row r="55" spans="1:51">
      <c r="A55" s="79" t="s">
        <v>87</v>
      </c>
      <c r="B55" s="81" t="s">
        <v>189</v>
      </c>
      <c r="C55" s="80" t="s">
        <v>188</v>
      </c>
      <c r="D55" s="80" t="s">
        <v>145</v>
      </c>
      <c r="E55" s="80" t="s">
        <v>145</v>
      </c>
      <c r="F55" s="82" t="s">
        <v>145</v>
      </c>
      <c r="G55" s="82">
        <v>5.44</v>
      </c>
      <c r="H55" s="81">
        <v>57</v>
      </c>
      <c r="I55" s="82">
        <f t="shared" si="0"/>
        <v>310.08000000000004</v>
      </c>
      <c r="J55" s="81">
        <v>11</v>
      </c>
      <c r="K55" s="81">
        <v>12</v>
      </c>
      <c r="L55" s="81">
        <v>16</v>
      </c>
      <c r="M55" s="83">
        <v>214.41</v>
      </c>
      <c r="N55" s="81"/>
      <c r="O55" s="81">
        <v>25</v>
      </c>
      <c r="P55" s="80">
        <v>14.5</v>
      </c>
      <c r="Q55" s="81" t="s">
        <v>185</v>
      </c>
      <c r="X55" s="100"/>
      <c r="Y55" s="100"/>
      <c r="Z55" s="101">
        <v>0.83868456302227501</v>
      </c>
      <c r="AA55" s="101">
        <v>0.72929092436719567</v>
      </c>
      <c r="AB55" s="100"/>
      <c r="AC55" s="95" t="s">
        <v>86</v>
      </c>
      <c r="AD55" s="78">
        <v>2.12E-2</v>
      </c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</row>
    <row r="56" spans="1:51">
      <c r="A56" s="79" t="s">
        <v>86</v>
      </c>
      <c r="B56" s="81" t="s">
        <v>187</v>
      </c>
      <c r="C56" s="80" t="s">
        <v>188</v>
      </c>
      <c r="D56" s="80" t="s">
        <v>145</v>
      </c>
      <c r="E56" s="80" t="s">
        <v>150</v>
      </c>
      <c r="F56" s="82" t="s">
        <v>145</v>
      </c>
      <c r="G56" s="82">
        <v>5.5549999999999997</v>
      </c>
      <c r="H56" s="81">
        <v>55</v>
      </c>
      <c r="I56" s="82">
        <f t="shared" si="0"/>
        <v>305.52499999999998</v>
      </c>
      <c r="J56" s="81">
        <v>12</v>
      </c>
      <c r="K56" s="81">
        <v>10</v>
      </c>
      <c r="L56" s="81">
        <v>17</v>
      </c>
      <c r="M56" s="83">
        <v>214.71</v>
      </c>
      <c r="N56" s="81"/>
      <c r="O56" s="81">
        <v>21</v>
      </c>
      <c r="P56" s="80">
        <v>18.5</v>
      </c>
      <c r="Q56" s="81" t="s">
        <v>194</v>
      </c>
      <c r="X56" s="100"/>
      <c r="Y56" s="100"/>
      <c r="Z56" s="101">
        <v>0.81478313046062134</v>
      </c>
      <c r="AA56" s="101">
        <v>0.70850706996575774</v>
      </c>
      <c r="AB56" s="100"/>
      <c r="AC56" s="95" t="s">
        <v>85</v>
      </c>
      <c r="AD56" s="78">
        <v>2.0233750000000002E-2</v>
      </c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</row>
    <row r="57" spans="1:51">
      <c r="A57" s="79" t="s">
        <v>85</v>
      </c>
      <c r="B57" s="81" t="s">
        <v>189</v>
      </c>
      <c r="C57" s="80" t="s">
        <v>190</v>
      </c>
      <c r="D57" s="80" t="s">
        <v>145</v>
      </c>
      <c r="E57" s="80" t="s">
        <v>145</v>
      </c>
      <c r="F57" s="82" t="s">
        <v>167</v>
      </c>
      <c r="G57" s="82">
        <v>5.6219999999999999</v>
      </c>
      <c r="H57" s="81">
        <v>55</v>
      </c>
      <c r="I57" s="82">
        <f t="shared" si="0"/>
        <v>309.20999999999998</v>
      </c>
      <c r="J57" s="81">
        <v>11</v>
      </c>
      <c r="K57" s="81">
        <v>15</v>
      </c>
      <c r="L57" s="81">
        <v>13</v>
      </c>
      <c r="M57" s="83">
        <v>213.67</v>
      </c>
      <c r="N57" s="81"/>
      <c r="O57" s="81">
        <v>18</v>
      </c>
      <c r="P57" s="80">
        <v>23.5</v>
      </c>
      <c r="Q57" s="81" t="s">
        <v>190</v>
      </c>
      <c r="X57" s="100"/>
      <c r="Y57" s="100"/>
      <c r="Z57" s="101">
        <v>0.83183723383835928</v>
      </c>
      <c r="AA57" s="101">
        <v>0.72333672507683422</v>
      </c>
      <c r="AB57" s="100"/>
      <c r="AC57" s="95" t="s">
        <v>84</v>
      </c>
      <c r="AD57" s="78">
        <v>1.035E-2</v>
      </c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100"/>
      <c r="AY57" s="100"/>
    </row>
    <row r="58" spans="1:51">
      <c r="A58" s="79" t="s">
        <v>84</v>
      </c>
      <c r="B58" s="81" t="s">
        <v>187</v>
      </c>
      <c r="C58" s="80" t="s">
        <v>190</v>
      </c>
      <c r="D58" s="80" t="s">
        <v>193</v>
      </c>
      <c r="E58" s="80" t="s">
        <v>150</v>
      </c>
      <c r="F58" s="82" t="s">
        <v>145</v>
      </c>
      <c r="G58" s="82">
        <v>4.2510000000000003</v>
      </c>
      <c r="H58" s="81">
        <v>71</v>
      </c>
      <c r="I58" s="82">
        <f t="shared" si="0"/>
        <v>301.82100000000003</v>
      </c>
      <c r="J58" s="81">
        <v>9</v>
      </c>
      <c r="K58" s="81">
        <v>13</v>
      </c>
      <c r="L58" s="81">
        <v>9</v>
      </c>
      <c r="M58" s="83">
        <v>230.5</v>
      </c>
      <c r="N58" s="81"/>
      <c r="O58" s="81">
        <v>14</v>
      </c>
      <c r="P58" s="80">
        <v>22.5</v>
      </c>
      <c r="Q58" s="81" t="s">
        <v>194</v>
      </c>
      <c r="X58" s="100"/>
      <c r="Y58" s="100"/>
      <c r="Z58" s="101">
        <v>0.8228474582327111</v>
      </c>
      <c r="AA58" s="101">
        <v>0.71551952889800974</v>
      </c>
      <c r="AB58" s="100"/>
      <c r="AC58" s="95" t="s">
        <v>83</v>
      </c>
      <c r="AD58" s="78">
        <v>1.3650000000000001E-2</v>
      </c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100"/>
      <c r="AY58" s="100"/>
    </row>
    <row r="59" spans="1:51" ht="15" customHeight="1">
      <c r="A59" s="79" t="s">
        <v>83</v>
      </c>
      <c r="B59" s="81" t="s">
        <v>187</v>
      </c>
      <c r="C59" s="80" t="s">
        <v>188</v>
      </c>
      <c r="D59" s="80" t="s">
        <v>145</v>
      </c>
      <c r="E59" s="80" t="s">
        <v>150</v>
      </c>
      <c r="F59" s="82" t="s">
        <v>145</v>
      </c>
      <c r="G59" s="82">
        <v>4.2610000000000001</v>
      </c>
      <c r="H59" s="81">
        <v>70</v>
      </c>
      <c r="I59" s="82">
        <f t="shared" si="0"/>
        <v>298.27</v>
      </c>
      <c r="J59" s="81">
        <v>11</v>
      </c>
      <c r="K59" s="81">
        <v>9</v>
      </c>
      <c r="L59" s="81">
        <v>10</v>
      </c>
      <c r="M59" s="83">
        <v>223.26</v>
      </c>
      <c r="N59" s="81"/>
      <c r="O59" s="81">
        <v>17</v>
      </c>
      <c r="P59" s="80">
        <v>19.5</v>
      </c>
      <c r="Q59" s="81" t="s">
        <v>185</v>
      </c>
      <c r="X59" s="100"/>
      <c r="Y59" s="100"/>
      <c r="Z59" s="101">
        <v>0.84128385000000006</v>
      </c>
      <c r="AA59" s="101">
        <v>0.73155117391304358</v>
      </c>
      <c r="AB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100"/>
      <c r="AY59" s="100"/>
    </row>
    <row r="61" spans="1:51">
      <c r="A61" s="425" t="s">
        <v>171</v>
      </c>
      <c r="B61" s="425"/>
      <c r="C61" s="425"/>
      <c r="D61" s="425"/>
      <c r="E61" s="425"/>
      <c r="F61" s="425"/>
      <c r="G61" s="425"/>
      <c r="H61" s="425"/>
      <c r="I61" s="425"/>
      <c r="J61" s="425"/>
      <c r="K61" s="425"/>
      <c r="L61" s="425"/>
      <c r="M61" s="425"/>
    </row>
    <row r="62" spans="1:51">
      <c r="A62" s="85"/>
      <c r="B62" s="95" t="s">
        <v>155</v>
      </c>
      <c r="C62" s="95" t="s">
        <v>170</v>
      </c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4">
        <v>1</v>
      </c>
    </row>
    <row r="63" spans="1:51">
      <c r="A63" s="95" t="s">
        <v>73</v>
      </c>
      <c r="B63" s="86">
        <v>0.16650000000000001</v>
      </c>
      <c r="C63" s="87">
        <f>B63*Module!B3</f>
        <v>0</v>
      </c>
      <c r="D63" s="85"/>
      <c r="E63" s="85"/>
      <c r="F63" s="88"/>
      <c r="G63" s="86">
        <v>0.16700000000000001</v>
      </c>
      <c r="H63" s="86">
        <v>0.16650000000000001</v>
      </c>
      <c r="I63" s="87">
        <f>H63*Module!F3</f>
        <v>0</v>
      </c>
      <c r="J63" s="85"/>
      <c r="K63" s="85"/>
      <c r="L63" s="85"/>
      <c r="M63" s="85"/>
      <c r="N63" s="84">
        <f>N62+1</f>
        <v>2</v>
      </c>
    </row>
    <row r="64" spans="1:51">
      <c r="A64" s="95" t="s">
        <v>71</v>
      </c>
      <c r="B64" s="86">
        <v>0.249</v>
      </c>
      <c r="C64" s="87">
        <f>B64*Module!B4</f>
        <v>0</v>
      </c>
      <c r="D64" s="85"/>
      <c r="E64" s="85"/>
      <c r="F64" s="88"/>
      <c r="G64" s="86">
        <v>0.249</v>
      </c>
      <c r="H64" s="86">
        <v>0.249</v>
      </c>
      <c r="I64" s="87">
        <f>H64*Module!F4</f>
        <v>0</v>
      </c>
      <c r="J64" s="85"/>
      <c r="K64" s="85"/>
      <c r="L64" s="85"/>
      <c r="M64" s="85"/>
      <c r="N64" s="84">
        <f t="shared" ref="N64:N78" si="1">N63+1</f>
        <v>3</v>
      </c>
    </row>
    <row r="65" spans="1:17">
      <c r="A65" s="95" t="s">
        <v>69</v>
      </c>
      <c r="B65" s="86">
        <v>0.14549999999999999</v>
      </c>
      <c r="C65" s="87">
        <f>B65*Module!B5</f>
        <v>0</v>
      </c>
      <c r="D65" s="85"/>
      <c r="E65" s="85"/>
      <c r="F65" s="88"/>
      <c r="G65" s="86">
        <v>0.14499999999999999</v>
      </c>
      <c r="H65" s="86">
        <v>0.14549999999999999</v>
      </c>
      <c r="I65" s="87">
        <f>H65*Module!F5</f>
        <v>0</v>
      </c>
      <c r="J65" s="85"/>
      <c r="K65" s="85"/>
      <c r="L65" s="85"/>
      <c r="M65" s="85"/>
      <c r="N65" s="84">
        <f t="shared" si="1"/>
        <v>4</v>
      </c>
    </row>
    <row r="66" spans="1:17">
      <c r="A66" s="95" t="s">
        <v>67</v>
      </c>
      <c r="B66" s="86">
        <v>8.4699999999999998E-2</v>
      </c>
      <c r="C66" s="87">
        <f>B66*Module!B6</f>
        <v>0</v>
      </c>
      <c r="D66" s="85"/>
      <c r="E66" s="85"/>
      <c r="F66" s="88"/>
      <c r="G66" s="86">
        <v>8.6999999999999994E-2</v>
      </c>
      <c r="H66" s="86">
        <v>8.4699999999999998E-2</v>
      </c>
      <c r="I66" s="87">
        <f>H66*Module!F6</f>
        <v>1.4399</v>
      </c>
      <c r="J66" s="85"/>
      <c r="K66" s="85"/>
      <c r="L66" s="85"/>
      <c r="M66" s="85"/>
      <c r="N66" s="84">
        <f t="shared" si="1"/>
        <v>5</v>
      </c>
    </row>
    <row r="67" spans="1:17">
      <c r="A67" s="95" t="s">
        <v>65</v>
      </c>
      <c r="B67" s="86">
        <v>0.1245</v>
      </c>
      <c r="C67" s="87">
        <f>B67*Module!B7</f>
        <v>0</v>
      </c>
      <c r="D67" s="85"/>
      <c r="E67" s="85"/>
      <c r="F67" s="88"/>
      <c r="G67" s="86">
        <v>0.125</v>
      </c>
      <c r="H67" s="86">
        <v>0.1245</v>
      </c>
      <c r="I67" s="87">
        <f>H67*Module!F7</f>
        <v>2.1164999999999998</v>
      </c>
      <c r="J67" s="85"/>
      <c r="K67" s="85"/>
      <c r="L67" s="85"/>
      <c r="M67" s="85"/>
      <c r="N67" s="84">
        <f t="shared" si="1"/>
        <v>6</v>
      </c>
      <c r="P67" s="84" t="s">
        <v>337</v>
      </c>
    </row>
    <row r="68" spans="1:17">
      <c r="A68" s="95" t="s">
        <v>63</v>
      </c>
      <c r="B68" s="86">
        <v>0.14399999999999999</v>
      </c>
      <c r="C68" s="87">
        <f>B68*Module!B8</f>
        <v>0</v>
      </c>
      <c r="D68" s="85"/>
      <c r="E68" s="85"/>
      <c r="F68" s="88"/>
      <c r="G68" s="86">
        <v>0.14499999999999999</v>
      </c>
      <c r="H68" s="86">
        <v>0.14399999999999999</v>
      </c>
      <c r="I68" s="87">
        <f>H68*Module!F8</f>
        <v>0</v>
      </c>
      <c r="J68" s="85"/>
      <c r="K68" s="85"/>
      <c r="L68" s="85"/>
      <c r="M68" s="85"/>
      <c r="N68" s="84">
        <f t="shared" si="1"/>
        <v>7</v>
      </c>
      <c r="P68" s="84" t="s">
        <v>338</v>
      </c>
    </row>
    <row r="69" spans="1:17">
      <c r="A69" s="95" t="s">
        <v>62</v>
      </c>
      <c r="B69" s="86">
        <v>8.2900000000000001E-2</v>
      </c>
      <c r="C69" s="87">
        <f>B69*Module!B9</f>
        <v>0</v>
      </c>
      <c r="D69" s="85"/>
      <c r="E69" s="85"/>
      <c r="F69" s="88"/>
      <c r="G69" s="86">
        <v>8.2900000000000001E-2</v>
      </c>
      <c r="H69" s="86">
        <v>8.2900000000000001E-2</v>
      </c>
      <c r="I69" s="87">
        <f>H69*Module!F9</f>
        <v>0.28186</v>
      </c>
      <c r="J69" s="85"/>
      <c r="K69" s="85"/>
      <c r="L69" s="85"/>
      <c r="M69" s="85"/>
      <c r="N69" s="84">
        <f t="shared" si="1"/>
        <v>8</v>
      </c>
      <c r="P69" s="84" t="s">
        <v>342</v>
      </c>
    </row>
    <row r="70" spans="1:17">
      <c r="A70" s="95" t="s">
        <v>59</v>
      </c>
      <c r="B70" s="86">
        <v>8.3500000000000005E-2</v>
      </c>
      <c r="C70" s="87">
        <f>B70*Module!B10</f>
        <v>0</v>
      </c>
      <c r="D70" s="95" t="s">
        <v>78</v>
      </c>
      <c r="E70" s="85"/>
      <c r="F70" s="88"/>
      <c r="G70" s="86">
        <v>8.4000000000000005E-2</v>
      </c>
      <c r="H70" s="86">
        <v>8.3500000000000005E-2</v>
      </c>
      <c r="I70" s="87">
        <f>H70*Module!F10</f>
        <v>0</v>
      </c>
      <c r="J70" s="95" t="s">
        <v>78</v>
      </c>
      <c r="K70" s="85"/>
      <c r="L70" s="85"/>
      <c r="M70" s="85"/>
      <c r="N70" s="84">
        <f t="shared" si="1"/>
        <v>9</v>
      </c>
      <c r="P70" s="84" t="s">
        <v>336</v>
      </c>
      <c r="Q70" s="84">
        <v>6</v>
      </c>
    </row>
    <row r="71" spans="1:17">
      <c r="A71" s="95" t="s">
        <v>58</v>
      </c>
      <c r="B71" s="86">
        <v>-8.2699999999999996E-2</v>
      </c>
      <c r="C71" s="87">
        <f>B71*Module!B12</f>
        <v>0</v>
      </c>
      <c r="D71" s="89">
        <f>SUM(C63:C71)</f>
        <v>0</v>
      </c>
      <c r="E71" s="85"/>
      <c r="F71" s="88"/>
      <c r="G71" s="86">
        <v>-8.2699999999999996E-2</v>
      </c>
      <c r="H71" s="86">
        <v>-8.2699999999999996E-2</v>
      </c>
      <c r="I71" s="87">
        <f>H71*Module!F12</f>
        <v>0</v>
      </c>
      <c r="J71" s="89">
        <f>SUM(I63:I71)</f>
        <v>3.83826</v>
      </c>
      <c r="K71" s="85"/>
      <c r="L71" s="85"/>
      <c r="M71" s="85"/>
      <c r="N71" s="84">
        <f t="shared" si="1"/>
        <v>10</v>
      </c>
      <c r="P71" s="84" t="s">
        <v>331</v>
      </c>
      <c r="Q71" s="84">
        <v>0</v>
      </c>
    </row>
    <row r="72" spans="1:17">
      <c r="A72" s="85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4">
        <f t="shared" si="1"/>
        <v>11</v>
      </c>
      <c r="P72" s="84" t="s">
        <v>341</v>
      </c>
    </row>
    <row r="73" spans="1:17">
      <c r="A73" s="425" t="s">
        <v>169</v>
      </c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/>
      <c r="N73" s="84">
        <f t="shared" si="1"/>
        <v>12</v>
      </c>
      <c r="P73" s="84" t="s">
        <v>336</v>
      </c>
      <c r="Q73" s="84">
        <v>2</v>
      </c>
    </row>
    <row r="74" spans="1:17">
      <c r="A74" s="85"/>
      <c r="B74" s="95" t="s">
        <v>148</v>
      </c>
      <c r="C74" s="95" t="s">
        <v>159</v>
      </c>
      <c r="D74" s="95" t="s">
        <v>147</v>
      </c>
      <c r="E74" s="95" t="s">
        <v>158</v>
      </c>
      <c r="F74" s="95" t="s">
        <v>157</v>
      </c>
      <c r="G74" s="95" t="s">
        <v>156</v>
      </c>
      <c r="H74" s="85"/>
      <c r="I74" s="85"/>
      <c r="J74" s="85"/>
      <c r="K74" s="85"/>
      <c r="L74" s="85"/>
      <c r="M74" s="85"/>
      <c r="N74" s="84">
        <f t="shared" si="1"/>
        <v>13</v>
      </c>
      <c r="P74" s="84" t="s">
        <v>331</v>
      </c>
      <c r="Q74" s="84">
        <v>0</v>
      </c>
    </row>
    <row r="75" spans="1:17">
      <c r="A75" s="95" t="s">
        <v>155</v>
      </c>
      <c r="B75" s="86">
        <v>-1.01165457155397E-4</v>
      </c>
      <c r="C75" s="86">
        <v>7.0608061378709094E-5</v>
      </c>
      <c r="D75" s="86">
        <v>-8.6645502152733194E-5</v>
      </c>
      <c r="E75" s="86">
        <v>-1.6391545280336901E-4</v>
      </c>
      <c r="F75" s="86">
        <v>-1.26912680856842E-2</v>
      </c>
      <c r="G75" s="86">
        <v>-8.3557977071091003E-3</v>
      </c>
      <c r="H75" s="86">
        <f>B75*Module!B3+C75*Module!B5+D75*Module!B6+E75*Module!B7+F75*Module!B24+G75*Module!B33</f>
        <v>-2.10470657927933E-2</v>
      </c>
      <c r="I75" s="85"/>
      <c r="J75" s="85"/>
      <c r="K75" s="85"/>
      <c r="L75" s="85"/>
      <c r="M75" s="85"/>
      <c r="N75" s="84">
        <f t="shared" si="1"/>
        <v>14</v>
      </c>
      <c r="P75" s="84" t="s">
        <v>343</v>
      </c>
    </row>
    <row r="76" spans="1:17">
      <c r="A76" s="85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4">
        <f t="shared" si="1"/>
        <v>15</v>
      </c>
      <c r="P76" s="84" t="s">
        <v>336</v>
      </c>
      <c r="Q76" s="84">
        <v>6</v>
      </c>
    </row>
    <row r="77" spans="1:17" ht="15.75" thickBot="1">
      <c r="A77" s="90"/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2"/>
      <c r="N77" s="84">
        <f t="shared" si="1"/>
        <v>16</v>
      </c>
      <c r="P77" s="84" t="s">
        <v>331</v>
      </c>
      <c r="Q77" s="84">
        <v>0</v>
      </c>
    </row>
    <row r="78" spans="1:17">
      <c r="A78" s="426" t="s">
        <v>312</v>
      </c>
      <c r="B78" s="427"/>
      <c r="C78" s="427"/>
      <c r="D78" s="427"/>
      <c r="E78" s="427"/>
      <c r="F78" s="428"/>
      <c r="G78" s="426" t="s">
        <v>312</v>
      </c>
      <c r="H78" s="427"/>
      <c r="I78" s="427"/>
      <c r="J78" s="427"/>
      <c r="K78" s="427"/>
      <c r="L78" s="428"/>
      <c r="M78" s="115"/>
      <c r="N78" s="84">
        <f t="shared" si="1"/>
        <v>17</v>
      </c>
      <c r="P78" s="84" t="s">
        <v>344</v>
      </c>
    </row>
    <row r="79" spans="1:17">
      <c r="A79" s="116"/>
      <c r="B79" s="117"/>
      <c r="C79" s="117"/>
      <c r="D79" s="117"/>
      <c r="E79" s="117"/>
      <c r="F79" s="118"/>
      <c r="G79" s="116"/>
      <c r="H79" s="117"/>
      <c r="I79" s="117"/>
      <c r="J79" s="117"/>
      <c r="K79" s="117"/>
      <c r="L79" s="118"/>
      <c r="M79" s="85"/>
      <c r="P79" s="84" t="s">
        <v>336</v>
      </c>
      <c r="Q79" s="84">
        <v>-1</v>
      </c>
    </row>
    <row r="80" spans="1:17">
      <c r="A80" s="423" t="s">
        <v>68</v>
      </c>
      <c r="B80" s="119">
        <f>ROUNDDOWN(VLOOKUP(Module!H2,INFO!$A$3:$H$887,8,0)/(Module!C53+1),0)</f>
        <v>31</v>
      </c>
      <c r="C80" s="119">
        <f>IF(Module!C53&gt;=1,ROUNDDOWN(VLOOKUP(Module!H2,INFO!$A$3:$H$887,8,0)/(Module!C53+1),0),"-")</f>
        <v>31</v>
      </c>
      <c r="D80" s="119" t="str">
        <f>IF(Module!C53&gt;=2,ROUNDDOWN(VLOOKUP(Module!H2,INFO!$A$3:$H$887,8,0)/(Module!C53+1),0),"-")</f>
        <v>-</v>
      </c>
      <c r="E80" s="119" t="str">
        <f>IF(Module!C53&gt;=3,ROUNDDOWN(VLOOKUP(Module!H2,INFO!$A$3:$H$887,8,0)/(Module!C53+1),0),"-")</f>
        <v>-</v>
      </c>
      <c r="F80" s="120" t="str">
        <f>IF(Module!C53&gt;=4,ROUNDDOWN(VLOOKUP(Module!H2,INFO!$A$3:$H$887,8,0)/(Module!C53+1),0),"-")</f>
        <v>-</v>
      </c>
      <c r="G80" s="429" t="s">
        <v>68</v>
      </c>
      <c r="H80" s="119">
        <f>ROUNDDOWN(VLOOKUP(Module!H2,INFO!$A$3:$H$887,8,0)/(Module!C63+1),0)</f>
        <v>15</v>
      </c>
      <c r="I80" s="119">
        <f>IF(Module!C53&gt;=1,ROUNDDOWN(VLOOKUP(Module!H2,INFO!$A$3:$H$887,8,0)/(Module!C63+1),0),"-")</f>
        <v>15</v>
      </c>
      <c r="J80" s="119" t="str">
        <f>IF(Module!C53&gt;=2,ROUNDDOWN(VLOOKUP(Module!H2,INFO!$A$3:$H$887,8,0)/(Module!C63+1),0),"-")</f>
        <v>-</v>
      </c>
      <c r="K80" s="119" t="str">
        <f>IF(Module!C53&gt;=3,ROUNDDOWN(VLOOKUP(Module!H2,INFO!$A$3:$H$887,8,0)/(Module!C63+1),0),"-")</f>
        <v>-</v>
      </c>
      <c r="L80" s="120" t="str">
        <f>IF(Module!C53&gt;=4,ROUNDDOWN(VLOOKUP(Module!H2,INFO!$A$3:$H$887,8,0)/(Module!C63+1),0),"-")</f>
        <v>-</v>
      </c>
      <c r="M80" s="85"/>
      <c r="P80" s="84" t="s">
        <v>331</v>
      </c>
      <c r="Q80" s="84">
        <v>0</v>
      </c>
    </row>
    <row r="81" spans="1:30" ht="15.75" thickBot="1">
      <c r="A81" s="424"/>
      <c r="B81" s="121">
        <f>IF(VLOOKUP(Module!H2,INFO!$A$3:$H$887,8,0)-SUM(B80:F80)&gt;0,1,0)</f>
        <v>0</v>
      </c>
      <c r="C81" s="121">
        <f>IF(VLOOKUP(Module!H2,INFO!$A$3:$H$887,8,0)-SUM(B80:F80)&gt;1,1,0)</f>
        <v>0</v>
      </c>
      <c r="D81" s="121">
        <f>IF(VLOOKUP(Module!H2,INFO!$A$3:$H$887,8,0)-SUM(B80:F80)&gt;2,1,0)</f>
        <v>0</v>
      </c>
      <c r="E81" s="121">
        <f>IF(VLOOKUP(Module!H2,INFO!$A$3:$H$887,8,0)-SUM(B80:F80)&gt;3,1,0)</f>
        <v>0</v>
      </c>
      <c r="F81" s="122">
        <f>IF(VLOOKUP(Module!H2,INFO!$A$3:$H$887,8,0)-SUM(H80:L80)&gt;4,1,0)</f>
        <v>1</v>
      </c>
      <c r="G81" s="430"/>
      <c r="H81" s="121">
        <f>IF(VLOOKUP(Module!H2,INFO!$A$3:$H$887,8,0)-SUM(H80:L80)&gt;0,1,0)</f>
        <v>1</v>
      </c>
      <c r="I81" s="121">
        <f>IF(VLOOKUP(Module!H2,INFO!$A$3:$H$887,8,0)-SUM(H80:L80)&gt;1,1,0)</f>
        <v>1</v>
      </c>
      <c r="J81" s="121">
        <f>IF(VLOOKUP(Module!H2,INFO!$A$3:$H$887,8,0)-SUM(H80:L80)&gt;2,1,0)</f>
        <v>1</v>
      </c>
      <c r="K81" s="121">
        <f>IF(VLOOKUP(Module!H2,INFO!$A$3:$H$887,8,0)-SUM(H80:L80)&gt;3,1,0)</f>
        <v>1</v>
      </c>
      <c r="L81" s="122">
        <f>IF(VLOOKUP(Module!H2,INFO!$A$3:$H$887,8,0)-SUM(H80:L80)&gt;4,1,0)</f>
        <v>1</v>
      </c>
      <c r="M81" s="85"/>
    </row>
    <row r="83" spans="1:30" ht="15.75" thickBot="1">
      <c r="K83" s="102"/>
      <c r="L83" s="102"/>
      <c r="M83" s="102"/>
      <c r="N83" s="102"/>
      <c r="O83" s="102"/>
      <c r="P83" s="102"/>
      <c r="Q83" s="102"/>
      <c r="R83" s="102"/>
      <c r="S83" s="102"/>
      <c r="AC83" s="84"/>
      <c r="AD83" s="84"/>
    </row>
    <row r="84" spans="1:30">
      <c r="B84" s="414" t="str">
        <f>Module!H2</f>
        <v>Imola</v>
      </c>
      <c r="C84" s="415"/>
      <c r="D84" s="418" t="s">
        <v>139</v>
      </c>
      <c r="E84" s="418" t="s">
        <v>138</v>
      </c>
      <c r="G84" s="426" t="s">
        <v>312</v>
      </c>
      <c r="H84" s="427"/>
      <c r="I84" s="427"/>
      <c r="J84" s="427"/>
      <c r="K84" s="427"/>
      <c r="L84" s="428"/>
      <c r="M84" s="102"/>
      <c r="N84" s="426" t="s">
        <v>312</v>
      </c>
      <c r="O84" s="427"/>
      <c r="P84" s="427"/>
      <c r="Q84" s="427"/>
      <c r="R84" s="427"/>
      <c r="S84" s="428"/>
      <c r="AC84" s="84"/>
      <c r="AD84" s="84"/>
    </row>
    <row r="85" spans="1:30">
      <c r="B85" s="416"/>
      <c r="C85" s="417"/>
      <c r="D85" s="419"/>
      <c r="E85" s="419"/>
      <c r="G85" s="116"/>
      <c r="H85" s="117"/>
      <c r="I85" s="117"/>
      <c r="J85" s="117"/>
      <c r="K85" s="117"/>
      <c r="L85" s="118"/>
      <c r="M85" s="102"/>
      <c r="N85" s="116"/>
      <c r="O85" s="117"/>
      <c r="P85" s="117"/>
      <c r="Q85" s="117"/>
      <c r="R85" s="117"/>
      <c r="S85" s="118"/>
      <c r="AC85" s="84"/>
      <c r="AD85" s="84"/>
    </row>
    <row r="86" spans="1:30" ht="18.75">
      <c r="B86" s="103" t="s">
        <v>42</v>
      </c>
      <c r="C86" s="104">
        <f>LOOKUP($B$84,INFO!$D$122:$BM$122,INFO!D123:BM123)</f>
        <v>16</v>
      </c>
      <c r="D86" s="105">
        <f>LOOKUP(Module!B23,$A$98:$I$98,$A$99:$I$99)</f>
        <v>1</v>
      </c>
      <c r="E86" s="106">
        <f t="shared" ref="E86:E96" si="2">C86*D86</f>
        <v>16</v>
      </c>
      <c r="G86" s="429" t="s">
        <v>68</v>
      </c>
      <c r="H86" s="119">
        <f>ROUNDDOWN(VLOOKUP(Module!H2,INFO!$A$3:$H$887,8,0)/('Help Me'!J67+1),0)</f>
        <v>31</v>
      </c>
      <c r="I86" s="119">
        <f>IF('Help Me'!J67&gt;=1,ROUNDDOWN(VLOOKUP(Module!H2,INFO!$A$3:$H$887,8,0)/('Help Me'!J67+1),0),"-")</f>
        <v>31</v>
      </c>
      <c r="J86" s="119" t="str">
        <f>IF('Help Me'!J67&gt;=2,ROUNDDOWN(VLOOKUP(Module!H2,INFO!$A$3:$H$887,8,0)/('Help Me'!J67+1),0),"-")</f>
        <v>-</v>
      </c>
      <c r="K86" s="119" t="str">
        <f>IF('Help Me'!J67&gt;=3,ROUNDDOWN(VLOOKUP(Module!H2,INFO!$A$3:$H$887,8,0)/('Help Me'!J67+1),0),"-")</f>
        <v>-</v>
      </c>
      <c r="L86" s="120" t="str">
        <f>IF('Help Me'!J67&gt;=4,ROUNDDOWN(VLOOKUP(Module!H2,INFO!$A$3:$H$887,8,0)/('Help Me'!J67+1),0),"-")</f>
        <v>-</v>
      </c>
      <c r="M86" s="102"/>
      <c r="N86" s="429" t="s">
        <v>68</v>
      </c>
      <c r="O86" s="119">
        <f>ROUNDDOWN(VLOOKUP(Module!H2,INFO!$A$3:$H$887,8,0)/('Help Me'!J83+1),0)</f>
        <v>20</v>
      </c>
      <c r="P86" s="119">
        <f>IF('Help Me'!J83&gt;=1,ROUNDDOWN(VLOOKUP(Module!H2,INFO!$A$3:$H$887,8,0)/('Help Me'!J83+1),0),"-")</f>
        <v>20</v>
      </c>
      <c r="Q86" s="119">
        <f>IF('Help Me'!J83&gt;=2,ROUNDDOWN(VLOOKUP(Module!H2,INFO!$A$3:$H$887,8,0)/('Help Me'!J83+1),0),"-")</f>
        <v>20</v>
      </c>
      <c r="R86" s="119" t="str">
        <f>IF('Help Me'!J83&gt;=3,ROUNDDOWN(VLOOKUP(Module!H2,INFO!$A$3:$H$887,8,0)/('Help Me'!J83+1),0),"-")</f>
        <v>-</v>
      </c>
      <c r="S86" s="120" t="str">
        <f>IF('Help Me'!J83&gt;=4,ROUNDDOWN(VLOOKUP(Module!H2,INFO!$A$3:$H$887,8,0)/('Help Me'!J83+1),0),"-")</f>
        <v>-</v>
      </c>
      <c r="AC86" s="84"/>
      <c r="AD86" s="84"/>
    </row>
    <row r="87" spans="1:30" ht="19.5" thickBot="1">
      <c r="B87" s="103" t="s">
        <v>22</v>
      </c>
      <c r="C87" s="104">
        <f>LOOKUP($B$84,INFO!$D$122:$BM$122,INFO!D124:BM124)</f>
        <v>27</v>
      </c>
      <c r="D87" s="105">
        <f>LOOKUP(Module!B24,$A$98:$I$98,$A$99:$I$99)</f>
        <v>1</v>
      </c>
      <c r="E87" s="106">
        <f t="shared" si="2"/>
        <v>27</v>
      </c>
      <c r="G87" s="430"/>
      <c r="H87" s="121">
        <f>IF(VLOOKUP(Module!H2,INFO!$A$3:$H$887,8,0)-SUM(H86:L86)&gt;0,1,0)</f>
        <v>0</v>
      </c>
      <c r="I87" s="121">
        <f>IF(VLOOKUP(Module!H2,INFO!$A$3:$H$887,8,0)-SUM(H86:L86)&gt;1,1,0)</f>
        <v>0</v>
      </c>
      <c r="J87" s="121">
        <f>IF(VLOOKUP(Module!H2,INFO!$A$3:$H$887,8,0)-SUM(H86:L86)&gt;2,1,0)</f>
        <v>0</v>
      </c>
      <c r="K87" s="121">
        <f>IF(VLOOKUP(Module!H2,INFO!$A$3:$H$887,8,0)-SUM(H86:L86)&gt;3,1,0)</f>
        <v>0</v>
      </c>
      <c r="L87" s="122">
        <f>IF(VLOOKUP(Module!H2,INFO!$A$3:$H$887,8,0)-SUM(H86:L86)&gt;4,1,0)</f>
        <v>0</v>
      </c>
      <c r="M87" s="102"/>
      <c r="N87" s="430"/>
      <c r="O87" s="121">
        <f>IF(VLOOKUP(Module!H2,INFO!$A$3:$H$887,8,0)-SUM(O86:S86)&gt;0,1,0)</f>
        <v>1</v>
      </c>
      <c r="P87" s="121">
        <f>IF(VLOOKUP(Module!H2,INFO!$A$3:$H$887,8,0)-SUM(O86:S86)&gt;1,1,0)</f>
        <v>1</v>
      </c>
      <c r="Q87" s="121">
        <f>IF(VLOOKUP(Module!H2,INFO!$A$3:$H$887,8,0)-SUM(O86:S86)&gt;2,1,0)</f>
        <v>0</v>
      </c>
      <c r="R87" s="121">
        <f>IF(VLOOKUP(Module!H2,INFO!$A$3:$H$887,8,0)-SUM(O86:S86)&gt;3,1,0)</f>
        <v>0</v>
      </c>
      <c r="S87" s="122">
        <f>IF(VLOOKUP(Module!H2,INFO!$A$3:$H$887,8,0)-SUM(O86:S86)&gt;4,1,0)</f>
        <v>0</v>
      </c>
      <c r="AC87" s="84"/>
      <c r="AD87" s="84"/>
    </row>
    <row r="88" spans="1:30" ht="19.5" thickBot="1">
      <c r="B88" s="103" t="s">
        <v>41</v>
      </c>
      <c r="C88" s="104">
        <f>LOOKUP($B$84,INFO!$D$122:$BM$122,INFO!D125:BM125)</f>
        <v>26</v>
      </c>
      <c r="D88" s="105">
        <f>LOOKUP(Module!B25,$A$98:$I$98,$A$99:$I$99)</f>
        <v>1</v>
      </c>
      <c r="E88" s="106">
        <f t="shared" si="2"/>
        <v>26</v>
      </c>
      <c r="AC88" s="84"/>
      <c r="AD88" s="84"/>
    </row>
    <row r="89" spans="1:30" ht="18.75">
      <c r="B89" s="103" t="s">
        <v>39</v>
      </c>
      <c r="C89" s="104">
        <f>LOOKUP($B$84,INFO!$D$122:$BM$122,INFO!D126:BM126)</f>
        <v>27</v>
      </c>
      <c r="D89" s="105">
        <f>LOOKUP(Module!B26,$A$98:$I$98,$A$99:$I$99)</f>
        <v>1</v>
      </c>
      <c r="E89" s="106">
        <f t="shared" si="2"/>
        <v>27</v>
      </c>
      <c r="G89" s="426" t="s">
        <v>312</v>
      </c>
      <c r="H89" s="427"/>
      <c r="I89" s="427"/>
      <c r="J89" s="427"/>
      <c r="K89" s="427"/>
      <c r="L89" s="428"/>
      <c r="N89" s="426" t="s">
        <v>312</v>
      </c>
      <c r="O89" s="427"/>
      <c r="P89" s="427"/>
      <c r="Q89" s="427"/>
      <c r="R89" s="427"/>
      <c r="S89" s="428"/>
      <c r="AC89" s="84"/>
      <c r="AD89" s="84"/>
    </row>
    <row r="90" spans="1:30" ht="18.75">
      <c r="B90" s="103" t="s">
        <v>38</v>
      </c>
      <c r="C90" s="104">
        <f>LOOKUP($B$84,INFO!$D$122:$BM$122,INFO!D127:BM127)</f>
        <v>23</v>
      </c>
      <c r="D90" s="105">
        <f>LOOKUP(Module!B27,$A$98:$I$98,$A$99:$I$99)</f>
        <v>1</v>
      </c>
      <c r="E90" s="106">
        <f t="shared" si="2"/>
        <v>23</v>
      </c>
      <c r="G90" s="116"/>
      <c r="H90" s="117"/>
      <c r="I90" s="117"/>
      <c r="J90" s="117"/>
      <c r="K90" s="117"/>
      <c r="L90" s="118"/>
      <c r="N90" s="116"/>
      <c r="O90" s="117"/>
      <c r="P90" s="117"/>
      <c r="Q90" s="117"/>
      <c r="R90" s="117"/>
      <c r="S90" s="118"/>
      <c r="AC90" s="84"/>
      <c r="AD90" s="84"/>
    </row>
    <row r="91" spans="1:30" ht="18.75">
      <c r="B91" s="103" t="s">
        <v>82</v>
      </c>
      <c r="C91" s="104">
        <f>LOOKUP($B$84,INFO!$D$122:$BM$122,INFO!D128:BM128)</f>
        <v>15</v>
      </c>
      <c r="D91" s="105">
        <f>LOOKUP(Module!B28,$A$98:$I$98,$A$99:$I$99)</f>
        <v>1</v>
      </c>
      <c r="E91" s="106">
        <f t="shared" si="2"/>
        <v>15</v>
      </c>
      <c r="G91" s="429" t="s">
        <v>68</v>
      </c>
      <c r="H91" s="119">
        <f>ROUNDDOWN(VLOOKUP(Module!H2,INFO!$A$3:$H$887,8,0)/('Help Me'!J75+1),0)</f>
        <v>12</v>
      </c>
      <c r="I91" s="119">
        <f>IF('Help Me'!J75&gt;=1,ROUNDDOWN(VLOOKUP(Module!H2,INFO!$A$3:$H$887,8,0)/('Help Me'!J75+1),0),"-")</f>
        <v>12</v>
      </c>
      <c r="J91" s="119">
        <f>IF('Help Me'!J75&gt;=2,ROUNDDOWN(VLOOKUP(Module!H2,INFO!$A$3:$H$887,8,0)/('Help Me'!J75+1),0),"-")</f>
        <v>12</v>
      </c>
      <c r="K91" s="119">
        <f>IF('Help Me'!J75&gt;=3,ROUNDDOWN(VLOOKUP(Module!H2,INFO!$A$3:$H$887,8,0)/('Help Me'!J75+1),0),"-")</f>
        <v>12</v>
      </c>
      <c r="L91" s="120">
        <f>IF('Help Me'!J75&gt;=4,ROUNDDOWN(VLOOKUP(Module!H2,INFO!$A$3:$H$887,8,0)/('Help Me'!J75+1),0),"-")</f>
        <v>12</v>
      </c>
      <c r="N91" s="429" t="s">
        <v>68</v>
      </c>
      <c r="O91" s="119">
        <f>ROUNDDOWN(VLOOKUP(Module!H2,INFO!$A$3:$H$887,8,0)/('Help Me'!J91+1),0)</f>
        <v>31</v>
      </c>
      <c r="P91" s="119">
        <f>IF('Help Me'!J91&gt;=1,ROUNDDOWN(VLOOKUP(Module!H2,INFO!$A$3:$H$887,8,0)/('Help Me'!J91+1),0),"-")</f>
        <v>31</v>
      </c>
      <c r="Q91" s="119" t="str">
        <f>IF('Help Me'!J91&gt;=2,ROUNDDOWN(VLOOKUP(Module!H2,INFO!$A$3:$H$887,8,0)/('Help Me'!J91+1),0),"-")</f>
        <v>-</v>
      </c>
      <c r="R91" s="119" t="str">
        <f>IF('Help Me'!J91&gt;=3,ROUNDDOWN(VLOOKUP(Module!H2,INFO!$A$3:$H$887,8,0)/('Help Me'!J91+1),0),"-")</f>
        <v>-</v>
      </c>
      <c r="S91" s="120" t="str">
        <f>IF('Help Me'!J91&gt;=4,ROUNDDOWN(VLOOKUP(Module!H2,INFO!$A$3:$H$887,8,0)/('Help Me'!J91+1),0),"-")</f>
        <v>-</v>
      </c>
      <c r="AC91" s="84"/>
      <c r="AD91" s="84"/>
    </row>
    <row r="92" spans="1:30" ht="19.5" thickBot="1">
      <c r="B92" s="103" t="s">
        <v>81</v>
      </c>
      <c r="C92" s="104">
        <f>LOOKUP($B$84,INFO!$D$122:$BM$122,INFO!D129:BM129)</f>
        <v>16</v>
      </c>
      <c r="D92" s="105">
        <f>LOOKUP(Module!B29,$A$98:$I$98,$A$99:$I$99)</f>
        <v>1</v>
      </c>
      <c r="E92" s="106">
        <f t="shared" si="2"/>
        <v>16</v>
      </c>
      <c r="G92" s="430"/>
      <c r="H92" s="121">
        <f>IF(VLOOKUP(Module!H2,INFO!$A$3:$H$887,8,0)-SUM(H91:L91)&gt;0,1,0)</f>
        <v>1</v>
      </c>
      <c r="I92" s="121">
        <f>IF(VLOOKUP(Module!H2,INFO!$A$3:$H$887,8,0)-SUM(H91:L91)&gt;1,1,0)</f>
        <v>1</v>
      </c>
      <c r="J92" s="121">
        <f>IF(VLOOKUP(Module!H2,INFO!$A$3:$H$887,8,0)-SUM(H91:L91)&gt;2,1,0)</f>
        <v>0</v>
      </c>
      <c r="K92" s="121">
        <f>IF(VLOOKUP(Module!H2,INFO!$A$3:$H$887,8,0)-SUM(H91:L91)&gt;3,1,0)</f>
        <v>0</v>
      </c>
      <c r="L92" s="122">
        <f>IF(VLOOKUP(Module!H2,INFO!$A$3:$H$887,8,0)-SUM(H91:L91)&gt;4,1,0)</f>
        <v>0</v>
      </c>
      <c r="N92" s="430"/>
      <c r="O92" s="121">
        <f>IF(VLOOKUP(Module!H2,INFO!$A$3:$H$887,8,0)-SUM(O91:S91)&gt;0,1,0)</f>
        <v>0</v>
      </c>
      <c r="P92" s="121">
        <f>IF(VLOOKUP(Module!H2,INFO!$A$3:$H$887,8,0)-SUM(O91:S91)&gt;1,1,0)</f>
        <v>0</v>
      </c>
      <c r="Q92" s="121">
        <f>IF(VLOOKUP(Module!H2,INFO!$A$3:$H$887,8,0)-SUM(O91:S91)&gt;2,1,0)</f>
        <v>0</v>
      </c>
      <c r="R92" s="121">
        <f>IF(VLOOKUP(Module!H2,INFO!$A$3:$H$887,8,0)-SUM(O91:S91)&gt;3,1,0)</f>
        <v>0</v>
      </c>
      <c r="S92" s="122">
        <f>IF(VLOOKUP(Module!H2,INFO!$A$3:$H$887,8,0)-SUM(O91:S91)&gt;4,1,0)</f>
        <v>0</v>
      </c>
      <c r="AC92" s="84"/>
      <c r="AD92" s="84"/>
    </row>
    <row r="93" spans="1:30" ht="18.75">
      <c r="B93" s="103" t="s">
        <v>35</v>
      </c>
      <c r="C93" s="104">
        <f>LOOKUP($B$84,INFO!$D$122:$BM$122,INFO!D130:BM130)</f>
        <v>26</v>
      </c>
      <c r="D93" s="105">
        <f>LOOKUP(Module!B30,$A$98:$I$98,$A$99:$I$99)</f>
        <v>1</v>
      </c>
      <c r="E93" s="106">
        <f t="shared" si="2"/>
        <v>26</v>
      </c>
      <c r="AC93" s="84"/>
      <c r="AD93" s="84"/>
    </row>
    <row r="94" spans="1:30" ht="18.75">
      <c r="B94" s="103" t="s">
        <v>19</v>
      </c>
      <c r="C94" s="104">
        <f>LOOKUP($B$84,INFO!$D$122:$BM$122,INFO!D131:BM131)</f>
        <v>31</v>
      </c>
      <c r="D94" s="105">
        <f>LOOKUP(Module!B31,$A$98:$I$98,$A$99:$I$99)</f>
        <v>1</v>
      </c>
      <c r="E94" s="106">
        <f t="shared" si="2"/>
        <v>31</v>
      </c>
      <c r="K94" s="373" t="s">
        <v>52</v>
      </c>
      <c r="L94" s="373" t="s">
        <v>40</v>
      </c>
      <c r="M94" s="373" t="s">
        <v>140</v>
      </c>
      <c r="N94" s="403"/>
      <c r="O94" s="403"/>
      <c r="P94" s="374">
        <v>211</v>
      </c>
      <c r="Q94" s="374">
        <v>-4.87</v>
      </c>
      <c r="R94" s="374">
        <v>4.5</v>
      </c>
      <c r="AC94" s="84"/>
      <c r="AD94" s="84"/>
    </row>
    <row r="95" spans="1:30" ht="18.75">
      <c r="B95" s="103" t="s">
        <v>12</v>
      </c>
      <c r="C95" s="104">
        <f>LOOKUP($B$84,INFO!$D$122:$BM$122,INFO!D132:BM132)</f>
        <v>27</v>
      </c>
      <c r="D95" s="105">
        <f>LOOKUP(Module!B32,$A$98:$I$98,$A$99:$I$99)</f>
        <v>1</v>
      </c>
      <c r="E95" s="106">
        <f t="shared" si="2"/>
        <v>27</v>
      </c>
      <c r="K95" s="375">
        <f>Module!$Q$3</f>
        <v>425</v>
      </c>
      <c r="L95" s="376"/>
      <c r="M95" s="376"/>
      <c r="N95" s="377" t="str">
        <f>Module!$J$10</f>
        <v>Pluie</v>
      </c>
      <c r="O95" s="378">
        <f>Module!$I$10</f>
        <v>10</v>
      </c>
      <c r="P95" s="374">
        <v>-242</v>
      </c>
      <c r="Q95" s="374">
        <v>4.7300000000000004</v>
      </c>
      <c r="R95" s="374">
        <v>-3.75</v>
      </c>
      <c r="AC95" s="84"/>
      <c r="AD95" s="84"/>
    </row>
    <row r="96" spans="1:30" ht="18.75">
      <c r="B96" s="103" t="s">
        <v>34</v>
      </c>
      <c r="C96" s="104">
        <f>LOOKUP($B$84,INFO!$D$122:$BM$122,INFO!D133:BM133)</f>
        <v>14</v>
      </c>
      <c r="D96" s="105">
        <f>LOOKUP(Module!B33,$A$98:$I$98,$A$99:$I$99)</f>
        <v>1</v>
      </c>
      <c r="E96" s="106">
        <f t="shared" si="2"/>
        <v>14</v>
      </c>
      <c r="K96" s="375">
        <f>Module!$Q$4</f>
        <v>375</v>
      </c>
      <c r="L96" s="376"/>
      <c r="M96" s="376"/>
      <c r="N96" s="377" t="str">
        <f>Module!$J$11</f>
        <v>Sec</v>
      </c>
      <c r="O96" s="378">
        <f>Module!$I$11</f>
        <v>30</v>
      </c>
      <c r="P96" s="374">
        <v>99.5</v>
      </c>
      <c r="Q96" s="374">
        <v>-2</v>
      </c>
      <c r="R96" s="374">
        <v>5.9</v>
      </c>
      <c r="AC96" s="84"/>
      <c r="AD96" s="84"/>
    </row>
    <row r="97" spans="1:74">
      <c r="K97" s="375">
        <f>Module!$Q$5</f>
        <v>500</v>
      </c>
      <c r="L97" s="375">
        <f>K97+ROUNDUP(IF(AND($N$95="pluie",$N$96="pluie"),($O$96-$O$95)*(INFO!$R95+INFO!$Q95),IF(AND($N$95="pluie",$N$96="sec"),-(INFO!$P95+(INFO!$Q95*$O$95)-($O$96-$O$95)*(INFO!$R95)),IF(AND($N$95="sec",$N$96="pluie"),(INFO!$P95+(INFO!$Q95*$O$95)+($O$96-$O$95)*(INFO!$R95+INFO!$Q95)),($O$96-$O$95)*INFO!$R95))),0)</f>
        <v>620</v>
      </c>
      <c r="M97" s="375">
        <f>K97+ROUNDUP(IF(AND($N$95="pluie",$N$97="pluie"),($O$97-$O$95)*(INFO!$R95+INFO!$Q95),IF(AND($N$95="pluie",$N$97="sec"),-(INFO!$P95+(INFO!$Q95*$O$95)-($O$97-$O$95)*(INFO!$R95)),IF(AND($N$95="sec",$N$97="pluie"),(INFO!$P95+(INFO!$Q95*$O$95)+($O$97-$O$95)*(INFO!$R95+INFO!$Q95)),($O$97-$O$95)*INFO!$R95))),0)</f>
        <v>545</v>
      </c>
      <c r="N97" s="377" t="str">
        <f>Module!$J$12</f>
        <v>Sec</v>
      </c>
      <c r="O97" s="378">
        <f>Module!$I$12</f>
        <v>50</v>
      </c>
      <c r="P97" s="374">
        <v>-9.6999999999999993</v>
      </c>
      <c r="Q97" s="374">
        <v>-4.25</v>
      </c>
      <c r="R97" s="374">
        <v>-4.2</v>
      </c>
      <c r="AC97" s="84"/>
      <c r="AD97" s="84"/>
    </row>
    <row r="98" spans="1:74">
      <c r="A98" s="105">
        <v>1</v>
      </c>
      <c r="B98" s="105">
        <v>2</v>
      </c>
      <c r="C98" s="105">
        <v>3</v>
      </c>
      <c r="D98" s="105">
        <v>4</v>
      </c>
      <c r="E98" s="105">
        <v>5</v>
      </c>
      <c r="F98" s="105">
        <v>6</v>
      </c>
      <c r="G98" s="105">
        <v>7</v>
      </c>
      <c r="H98" s="105">
        <v>8</v>
      </c>
      <c r="I98" s="105">
        <v>9</v>
      </c>
      <c r="K98" s="375">
        <f>Module!$Q$6</f>
        <v>500</v>
      </c>
      <c r="L98" s="375">
        <f>K98+ROUNDUP(IF(AND($N$95="pluie",$N$96="pluie"),($O$96-$O$95)*(INFO!$R96+INFO!$Q96),IF(AND($N$95="pluie",$N$96="sec"),-(INFO!$P96+(INFO!$Q96*$O$95)-($O$96-$O$95)*(INFO!$R96)),IF(AND($N$95="sec",$N$96="pluie"),(INFO!$P96+(INFO!$Q96*$O$95)+($O$96-$O$95)*(INFO!$R96+INFO!$Q96)),($O$96-$O$95)*INFO!$R96))),0)</f>
        <v>539</v>
      </c>
      <c r="M98" s="375">
        <f>K98+ROUNDUP(IF(AND($N$95="pluie",$N$97="pluie"),($O$97-$O$95)*(INFO!$R96+INFO!$Q96),IF(AND($N$95="pluie",$N$97="sec"),-(INFO!$P96+(INFO!$Q96*$O$95)-($O$97-$O$95)*(INFO!$R96)),IF(AND($N$95="sec",$N$97="pluie"),(INFO!$P96+(INFO!$Q96*$O$95)+($O$97-$O$95)*(INFO!$R96+INFO!$Q96)),($O$97-$O$95)*INFO!$R96))),0)</f>
        <v>657</v>
      </c>
      <c r="N98" s="379"/>
      <c r="O98" s="380"/>
      <c r="P98" s="374">
        <v>-243</v>
      </c>
      <c r="Q98" s="374">
        <v>4.9000000000000004</v>
      </c>
      <c r="R98" s="374">
        <v>-6</v>
      </c>
      <c r="AC98" s="84"/>
      <c r="AD98" s="84"/>
    </row>
    <row r="99" spans="1:74">
      <c r="A99" s="107">
        <v>1</v>
      </c>
      <c r="B99" s="107">
        <v>0.94099999999999995</v>
      </c>
      <c r="C99" s="107">
        <v>0.88200000000000001</v>
      </c>
      <c r="D99" s="107">
        <v>0.82199999999999995</v>
      </c>
      <c r="E99" s="107">
        <v>0.76300000000000001</v>
      </c>
      <c r="F99" s="107">
        <v>0.70399999999999996</v>
      </c>
      <c r="G99" s="107">
        <v>0.73</v>
      </c>
      <c r="H99" s="107">
        <v>0.75600000000000001</v>
      </c>
      <c r="I99" s="107">
        <v>0.78200000000000003</v>
      </c>
      <c r="K99" s="375">
        <f>Module!$Q$7</f>
        <v>500</v>
      </c>
      <c r="L99" s="375">
        <f>K99+ROUNDUP(IF(AND($N$95="pluie",$N$96="pluie"),($O$96-$O$95)*(INFO!$R97+INFO!$Q97),IF(AND($N$95="pluie",$N$96="sec"),-(INFO!$P97+(INFO!$Q97*$O$95)-($O$96-$O$95)*(INFO!$R97)),IF(AND($N$95="sec",$N$96="pluie"),(INFO!$P97+(INFO!$Q97*$O$95)+($O$96-$O$95)*(INFO!$R97+INFO!$Q97)),($O$96-$O$95)*INFO!$R97))),0)</f>
        <v>468</v>
      </c>
      <c r="M99" s="375">
        <f>K99+ROUNDUP(IF(AND($N$95="pluie",$N$97="pluie"),($O$97-$O$95)*(INFO!$R97+INFO!$Q97),IF(AND($N$95="pluie",$N$97="sec"),-(INFO!$P97+(INFO!$Q97*$O$95)-($O$97-$O$95)*(INFO!$R97)),IF(AND($N$95="sec",$N$97="pluie"),(INFO!$P97+(INFO!$Q97*$O$95)+($O$97-$O$95)*(INFO!$R97+INFO!$Q97)),($O$97-$O$95)*INFO!$R97))),0)</f>
        <v>384</v>
      </c>
      <c r="N99" s="376"/>
      <c r="O99" s="376"/>
      <c r="P99" s="376"/>
      <c r="Q99" s="376"/>
      <c r="R99" s="376"/>
      <c r="AC99" s="84"/>
      <c r="AD99" s="84"/>
    </row>
    <row r="100" spans="1:74">
      <c r="K100" s="375">
        <f>Module!$Q$8</f>
        <v>500</v>
      </c>
      <c r="L100" s="375">
        <f>K100+ROUNDUP(IF(AND($N$95="pluie",$N$96="pluie"),($O$96-$O$95)*(INFO!$R98+INFO!$Q98),IF(AND($N$95="pluie",$N$96="sec"),-(INFO!$P98+(INFO!$Q98*$O$95)-($O$96-$O$95)*(INFO!$R98)),IF(AND($N$95="sec",$N$96="pluie"),(INFO!$P98+(INFO!$Q98*$O$95)+($O$96-$O$95)*(INFO!$R98+INFO!$Q98)),($O$96-$O$95)*INFO!$R98))),0)</f>
        <v>574</v>
      </c>
      <c r="M100" s="375">
        <f>K100+ROUNDUP(IF(AND($N$95="pluie",$N$97="pluie"),($O$97-$O$95)*(INFO!$R98+INFO!$Q98),IF(AND($N$95="pluie",$N$97="sec"),-(INFO!$P98+(INFO!$Q98*$O$95)-($O$97-$O$95)*(INFO!$R98)),IF(AND($N$95="sec",$N$97="pluie"),(INFO!$P98+(INFO!$Q98*$O$95)+($O$97-$O$95)*(INFO!$R98+INFO!$Q98)),($O$97-$O$95)*INFO!$R98))),0)</f>
        <v>454</v>
      </c>
      <c r="N100" s="376"/>
      <c r="O100" s="376"/>
      <c r="P100" s="376"/>
      <c r="Q100" s="376"/>
      <c r="R100" s="376"/>
      <c r="AC100" s="84"/>
      <c r="AD100" s="84"/>
    </row>
    <row r="101" spans="1:74">
      <c r="K101" s="376"/>
      <c r="L101" s="376"/>
      <c r="M101" s="376"/>
      <c r="N101" s="376"/>
      <c r="O101" s="376"/>
      <c r="P101" s="376"/>
      <c r="Q101" s="376"/>
      <c r="R101" s="376"/>
      <c r="AC101" s="84"/>
      <c r="AD101" s="84"/>
    </row>
    <row r="102" spans="1:74">
      <c r="K102" s="376"/>
      <c r="L102" s="375">
        <f>K95+ROUNDUP(IF(AND($N$95="pluie",$N$96="pluie"),($O$96-$O$95)*(INFO!$R94+INFO!$Q94),IF(AND($N$95="pluie",$N$96="sec"),-(INFO!$P94+(INFO!$Q94*$O$95)-($O$96-$O$95)*(INFO!$R94)),IF(AND($N$95="sec",$N$96="pluie"),(INFO!$P94+(INFO!$Q94*$O$95)+($O$96-$O$95)*(INFO!$R94+INFO!$Q94)),($O$96-$O$95)*INFO!$R94))),0)</f>
        <v>352</v>
      </c>
      <c r="M102" s="375">
        <f>K95+ROUNDUP(IF(AND($N$95="pluie",$N$97="pluie"),($O$97-$O$95)*(INFO!$R94+INFO!$Q94),IF(AND($N$95="pluie",$N$97="sec"),-(INFO!$P94+(INFO!$Q94*$O$95)-($O$97-$O$95)*(INFO!$R94)),IF(AND($N$95="sec",$N$97="pluie"),(INFO!$P94+(INFO!$Q94*$O$95)+($O$97-$O$95)*(INFO!$R94+INFO!$Q94)),($O$97-$O$95)*INFO!$R94))),0)</f>
        <v>443</v>
      </c>
      <c r="N102" s="376"/>
      <c r="O102" s="376"/>
      <c r="P102" s="376"/>
      <c r="Q102" s="376"/>
      <c r="R102" s="376"/>
      <c r="AC102" s="84"/>
      <c r="AD102" s="84"/>
    </row>
    <row r="103" spans="1:74">
      <c r="B103" s="108"/>
      <c r="C103" s="108"/>
      <c r="D103" s="108"/>
      <c r="E103" s="108"/>
      <c r="F103" s="108"/>
      <c r="G103" s="108"/>
      <c r="H103" s="108"/>
      <c r="I103" s="108"/>
      <c r="J103" s="108"/>
      <c r="K103" s="376"/>
      <c r="L103" s="375">
        <f>K96+ROUNDUP(IF(AND($N$95="pluie",$N$96="pluie"),($O$96-$O$95)*(INFO!$R94+INFO!$Q94),IF(AND($N$95="pluie",$N$96="sec"),-(INFO!$P94+(INFO!$Q94*$O$95)-($O$96-$O$95)*(INFO!$R94)),IF(AND($N$95="sec",$N$96="pluie"),(INFO!$P94+(INFO!$Q94*$O$95)+($O$96-$O$95)*(INFO!$R94+INFO!$Q94)),($O$96-$O$95)*INFO!$R94))),0)</f>
        <v>302</v>
      </c>
      <c r="M103" s="375">
        <f>K96+ROUNDUP(IF(AND($N$95="pluie",$N$97="pluie"),($O$97-$O$95)*(INFO!$R94+INFO!$Q94),IF(AND($N$95="pluie",$N$97="sec"),-(INFO!$P94+(INFO!$Q94*$O$95)-($O$97-$O$95)*(INFO!$R94)),IF(AND($N$95="sec",$N$97="pluie"),(INFO!$P94+(INFO!$Q94*$O$95)+($O$97-$O$95)*(INFO!$R94+INFO!$Q94)),($O$97-$O$95)*INFO!$R94))),0)</f>
        <v>393</v>
      </c>
      <c r="N103" s="376"/>
      <c r="O103" s="376"/>
      <c r="P103" s="376"/>
      <c r="Q103" s="376"/>
      <c r="R103" s="376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R103" s="108"/>
      <c r="BS103" s="108"/>
      <c r="BT103" s="108"/>
      <c r="BU103" s="108"/>
      <c r="BV103" s="108"/>
    </row>
    <row r="104" spans="1:74">
      <c r="B104" s="108"/>
      <c r="C104" s="108"/>
      <c r="D104" s="420" t="str">
        <f>Module!H2</f>
        <v>Imola</v>
      </c>
      <c r="E104" s="421"/>
      <c r="F104" s="421"/>
      <c r="G104" s="108"/>
      <c r="H104" s="108"/>
      <c r="I104" s="108"/>
      <c r="J104" s="108"/>
      <c r="K104" s="376"/>
      <c r="L104" s="381">
        <f>(L102+L103)/2</f>
        <v>327</v>
      </c>
      <c r="M104" s="381">
        <f>(M102+M103)/2</f>
        <v>418</v>
      </c>
      <c r="N104" s="376"/>
      <c r="O104" s="376"/>
      <c r="P104" s="376"/>
      <c r="Q104" s="376"/>
      <c r="R104" s="376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Q104" s="108"/>
      <c r="BR104" s="108"/>
      <c r="BS104" s="108"/>
      <c r="BT104" s="108"/>
      <c r="BU104" s="108"/>
      <c r="BV104" s="108"/>
    </row>
    <row r="105" spans="1:74">
      <c r="B105" s="108"/>
      <c r="C105" s="108"/>
      <c r="D105" s="421"/>
      <c r="E105" s="421"/>
      <c r="F105" s="421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Q105" s="108"/>
      <c r="BR105" s="108"/>
      <c r="BS105" s="108"/>
      <c r="BT105" s="108"/>
      <c r="BU105" s="108"/>
      <c r="BV105" s="108"/>
    </row>
    <row r="106" spans="1:74" ht="27">
      <c r="B106" s="108"/>
      <c r="C106" s="108"/>
      <c r="D106" s="421"/>
      <c r="E106" s="421"/>
      <c r="F106" s="421"/>
      <c r="G106" s="108"/>
      <c r="H106" s="108"/>
      <c r="I106" s="108"/>
      <c r="J106" s="109"/>
      <c r="K106" s="109"/>
      <c r="L106" s="108"/>
      <c r="M106" s="108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Q106" s="108"/>
      <c r="BR106" s="108"/>
      <c r="BS106" s="108"/>
      <c r="BT106" s="108"/>
      <c r="BU106" s="108"/>
      <c r="BV106" s="108"/>
    </row>
    <row r="107" spans="1:74" ht="27">
      <c r="B107" s="108"/>
      <c r="C107" s="108"/>
      <c r="D107" s="108"/>
      <c r="E107" s="108"/>
      <c r="F107" s="108"/>
      <c r="G107" s="108"/>
      <c r="H107" s="108"/>
      <c r="I107" s="108"/>
      <c r="J107" s="109"/>
      <c r="K107" s="109"/>
      <c r="L107" s="108"/>
      <c r="M107" s="108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Q107" s="108"/>
      <c r="BR107" s="108"/>
      <c r="BS107" s="108"/>
      <c r="BT107" s="108"/>
      <c r="BU107" s="108"/>
      <c r="BV107" s="108"/>
    </row>
    <row r="108" spans="1:74" ht="27">
      <c r="B108" s="108"/>
      <c r="C108" s="108"/>
      <c r="D108" s="108"/>
      <c r="E108" s="108"/>
      <c r="F108" s="108"/>
      <c r="G108" s="108"/>
      <c r="H108" s="108"/>
      <c r="I108" s="108"/>
      <c r="J108" s="109"/>
      <c r="K108" s="109"/>
      <c r="L108" s="108"/>
      <c r="M108" s="108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Q108" s="108"/>
      <c r="BR108" s="108"/>
      <c r="BS108" s="108"/>
      <c r="BT108" s="108"/>
      <c r="BU108" s="108"/>
      <c r="BV108" s="108"/>
    </row>
    <row r="109" spans="1:74" ht="27">
      <c r="B109" s="108"/>
      <c r="C109" s="108"/>
      <c r="D109" s="108"/>
      <c r="E109" s="108"/>
      <c r="F109" s="108"/>
      <c r="G109" s="108"/>
      <c r="H109" s="108"/>
      <c r="I109" s="108"/>
      <c r="J109" s="109"/>
      <c r="K109" s="109"/>
      <c r="L109" s="108"/>
      <c r="M109" s="108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  <c r="X109" s="109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 s="108"/>
      <c r="AW109" s="108"/>
      <c r="AX109" s="108"/>
      <c r="AY109" s="108"/>
      <c r="AZ109" s="108"/>
      <c r="BA109" s="108"/>
      <c r="BB109" s="108"/>
      <c r="BC109" s="108"/>
      <c r="BD109" s="108"/>
      <c r="BE109" s="108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Q109" s="108"/>
      <c r="BR109" s="108"/>
      <c r="BS109" s="108"/>
      <c r="BT109" s="108"/>
      <c r="BU109" s="108"/>
      <c r="BV109" s="108"/>
    </row>
    <row r="110" spans="1:74" ht="27">
      <c r="B110" s="108"/>
      <c r="C110" s="108"/>
      <c r="D110" s="108"/>
      <c r="E110" s="108"/>
      <c r="F110" s="108"/>
      <c r="G110" s="108"/>
      <c r="H110" s="108"/>
      <c r="I110" s="108"/>
      <c r="J110" s="109"/>
      <c r="K110" s="109"/>
      <c r="L110" s="108"/>
      <c r="M110" s="108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108"/>
      <c r="AU110" s="108"/>
      <c r="AV110" s="108"/>
      <c r="AW110" s="108"/>
      <c r="AX110" s="108"/>
      <c r="AY110" s="108"/>
      <c r="AZ110" s="108"/>
      <c r="BA110" s="108"/>
      <c r="BB110" s="108"/>
      <c r="BC110" s="108"/>
      <c r="BD110" s="108"/>
      <c r="BE110" s="108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Q110" s="108"/>
      <c r="BR110" s="108"/>
      <c r="BS110" s="108"/>
      <c r="BT110" s="108"/>
      <c r="BU110" s="108"/>
      <c r="BV110" s="108"/>
    </row>
    <row r="111" spans="1:74" ht="27">
      <c r="B111" s="108"/>
      <c r="C111" s="108"/>
      <c r="D111" s="108"/>
      <c r="E111" s="108"/>
      <c r="F111" s="108"/>
      <c r="G111" s="108"/>
      <c r="H111" s="108"/>
      <c r="I111" s="108"/>
      <c r="J111" s="109"/>
      <c r="K111" s="109"/>
      <c r="L111" s="108"/>
      <c r="M111" s="108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108"/>
      <c r="AU111" s="108"/>
      <c r="AV111" s="108"/>
      <c r="AW111" s="108"/>
      <c r="AX111" s="108"/>
      <c r="AY111" s="108"/>
      <c r="AZ111" s="108"/>
      <c r="BA111" s="108"/>
      <c r="BB111" s="108"/>
      <c r="BC111" s="108"/>
      <c r="BD111" s="108"/>
      <c r="BE111" s="108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Q111" s="108"/>
      <c r="BR111" s="108"/>
      <c r="BS111" s="108"/>
      <c r="BT111" s="108"/>
      <c r="BU111" s="108"/>
      <c r="BV111" s="108"/>
    </row>
    <row r="112" spans="1:74" ht="27">
      <c r="B112" s="108"/>
      <c r="C112" s="108"/>
      <c r="D112" s="108"/>
      <c r="E112" s="108"/>
      <c r="F112" s="108"/>
      <c r="G112" s="108"/>
      <c r="H112" s="108"/>
      <c r="I112" s="108"/>
      <c r="J112" s="109"/>
      <c r="K112" s="109"/>
      <c r="L112" s="108"/>
      <c r="M112" s="108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108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Q112" s="108"/>
      <c r="BR112" s="108"/>
      <c r="BS112" s="108"/>
      <c r="BT112" s="108"/>
      <c r="BU112" s="108"/>
      <c r="BV112" s="108"/>
    </row>
    <row r="113" spans="2:74" ht="27">
      <c r="B113" s="108"/>
      <c r="C113" s="108"/>
      <c r="D113" s="108"/>
      <c r="E113" s="108"/>
      <c r="F113" s="108"/>
      <c r="G113" s="108"/>
      <c r="H113" s="108"/>
      <c r="I113" s="108"/>
      <c r="J113" s="109"/>
      <c r="K113" s="109"/>
      <c r="L113" s="108"/>
      <c r="M113" s="108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</row>
    <row r="114" spans="2:74" ht="27">
      <c r="B114" s="108"/>
      <c r="C114" s="108"/>
      <c r="D114" s="108"/>
      <c r="E114" s="108"/>
      <c r="F114" s="108"/>
      <c r="G114" s="108"/>
      <c r="H114" s="108"/>
      <c r="I114" s="108"/>
      <c r="J114" s="109"/>
      <c r="K114" s="109"/>
      <c r="L114" s="108"/>
      <c r="M114" s="108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</row>
    <row r="115" spans="2:74" ht="27">
      <c r="B115" s="108"/>
      <c r="C115" s="108"/>
      <c r="D115" s="108"/>
      <c r="E115" s="108"/>
      <c r="F115" s="108"/>
      <c r="G115" s="108"/>
      <c r="H115" s="108"/>
      <c r="I115" s="108"/>
      <c r="J115" s="109"/>
      <c r="K115" s="109"/>
      <c r="L115" s="108"/>
      <c r="M115" s="108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</row>
    <row r="116" spans="2:74" ht="27">
      <c r="B116" s="108"/>
      <c r="C116" s="108"/>
      <c r="D116" s="108"/>
      <c r="E116" s="108"/>
      <c r="F116" s="108"/>
      <c r="G116" s="108"/>
      <c r="H116" s="108"/>
      <c r="I116" s="108"/>
      <c r="J116" s="109"/>
      <c r="K116" s="109"/>
      <c r="L116" s="108"/>
      <c r="M116" s="108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</row>
    <row r="117" spans="2:74" ht="27">
      <c r="B117" s="108"/>
      <c r="C117" s="108"/>
      <c r="D117" s="108"/>
      <c r="E117" s="108"/>
      <c r="F117" s="108"/>
      <c r="G117" s="108"/>
      <c r="H117" s="108"/>
      <c r="I117" s="108"/>
      <c r="J117" s="109"/>
      <c r="K117" s="109"/>
      <c r="L117" s="109"/>
      <c r="M117" s="110">
        <f>INFO!G83</f>
        <v>0</v>
      </c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</row>
    <row r="118" spans="2:74" ht="82.5"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10" t="str">
        <f>INFO!G84</f>
        <v>Calculette arrets classique</v>
      </c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</row>
    <row r="119" spans="2:74" ht="16.5"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10">
        <f>INFO!G85</f>
        <v>0</v>
      </c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</row>
    <row r="120" spans="2:74" ht="16.5"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10" t="str">
        <f>INFO!G86</f>
        <v>Tours</v>
      </c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</row>
    <row r="121" spans="2:74" ht="16.5"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10">
        <f>INFO!G87</f>
        <v>0</v>
      </c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</row>
    <row r="122" spans="2:74">
      <c r="B122" s="108"/>
      <c r="C122" s="108"/>
      <c r="D122" s="111" t="s">
        <v>137</v>
      </c>
      <c r="E122" s="111" t="s">
        <v>136</v>
      </c>
      <c r="F122" s="111" t="s">
        <v>135</v>
      </c>
      <c r="G122" s="111" t="s">
        <v>134</v>
      </c>
      <c r="H122" s="111" t="s">
        <v>133</v>
      </c>
      <c r="I122" s="111" t="s">
        <v>132</v>
      </c>
      <c r="J122" s="111" t="s">
        <v>131</v>
      </c>
      <c r="K122" s="111" t="s">
        <v>130</v>
      </c>
      <c r="L122" s="111" t="s">
        <v>129</v>
      </c>
      <c r="M122" s="111" t="s">
        <v>128</v>
      </c>
      <c r="N122" s="111" t="s">
        <v>127</v>
      </c>
      <c r="O122" s="111" t="s">
        <v>126</v>
      </c>
      <c r="P122" s="111" t="s">
        <v>125</v>
      </c>
      <c r="Q122" s="111" t="s">
        <v>124</v>
      </c>
      <c r="R122" s="111" t="s">
        <v>123</v>
      </c>
      <c r="S122" s="111" t="s">
        <v>122</v>
      </c>
      <c r="T122" s="111" t="s">
        <v>121</v>
      </c>
      <c r="U122" s="111" t="s">
        <v>120</v>
      </c>
      <c r="V122" s="111" t="s">
        <v>119</v>
      </c>
      <c r="W122" s="111" t="s">
        <v>118</v>
      </c>
      <c r="X122" s="111" t="s">
        <v>117</v>
      </c>
      <c r="Y122" s="111" t="s">
        <v>116</v>
      </c>
      <c r="Z122" s="111" t="s">
        <v>115</v>
      </c>
      <c r="AA122" s="111" t="s">
        <v>114</v>
      </c>
      <c r="AB122" s="111" t="s">
        <v>113</v>
      </c>
      <c r="AC122" s="111" t="s">
        <v>112</v>
      </c>
      <c r="AD122" s="111" t="s">
        <v>111</v>
      </c>
      <c r="AE122" s="111" t="s">
        <v>110</v>
      </c>
      <c r="AF122" s="111" t="s">
        <v>109</v>
      </c>
      <c r="AG122" s="111" t="s">
        <v>108</v>
      </c>
      <c r="AH122" s="111" t="s">
        <v>107</v>
      </c>
      <c r="AI122" s="111" t="s">
        <v>106</v>
      </c>
      <c r="AJ122" s="111" t="s">
        <v>105</v>
      </c>
      <c r="AK122" s="111" t="s">
        <v>104</v>
      </c>
      <c r="AL122" s="111" t="s">
        <v>76</v>
      </c>
      <c r="AM122" s="111" t="s">
        <v>103</v>
      </c>
      <c r="AN122" s="111" t="s">
        <v>102</v>
      </c>
      <c r="AO122" s="111" t="s">
        <v>101</v>
      </c>
      <c r="AP122" s="111" t="s">
        <v>100</v>
      </c>
      <c r="AQ122" s="111" t="s">
        <v>99</v>
      </c>
      <c r="AR122" s="111" t="s">
        <v>98</v>
      </c>
      <c r="AS122" s="111" t="s">
        <v>97</v>
      </c>
      <c r="AT122" s="111" t="s">
        <v>96</v>
      </c>
      <c r="AU122" s="111" t="s">
        <v>95</v>
      </c>
      <c r="AV122" s="111" t="s">
        <v>94</v>
      </c>
      <c r="AW122" s="111" t="s">
        <v>93</v>
      </c>
      <c r="AX122" s="111" t="s">
        <v>92</v>
      </c>
      <c r="AY122" s="111" t="s">
        <v>91</v>
      </c>
      <c r="AZ122" s="111" t="s">
        <v>90</v>
      </c>
      <c r="BA122" s="111" t="s">
        <v>89</v>
      </c>
      <c r="BB122" s="111" t="s">
        <v>88</v>
      </c>
      <c r="BC122" s="111" t="s">
        <v>87</v>
      </c>
      <c r="BD122" s="111" t="s">
        <v>86</v>
      </c>
      <c r="BE122" s="111" t="s">
        <v>85</v>
      </c>
      <c r="BF122" s="111" t="s">
        <v>84</v>
      </c>
      <c r="BG122" s="111" t="s">
        <v>83</v>
      </c>
      <c r="BH122" s="111"/>
      <c r="BI122" s="111"/>
      <c r="BJ122" s="111"/>
      <c r="BK122" s="111"/>
      <c r="BL122" s="111"/>
      <c r="BM122" s="111"/>
      <c r="BN122" s="108"/>
      <c r="BO122" s="108"/>
      <c r="BP122" s="108"/>
      <c r="BQ122" s="108"/>
      <c r="BR122" s="108"/>
      <c r="BS122" s="108"/>
      <c r="BT122" s="108"/>
      <c r="BU122" s="108"/>
      <c r="BV122" s="108"/>
    </row>
    <row r="123" spans="2:74">
      <c r="B123" s="186" t="s">
        <v>42</v>
      </c>
      <c r="C123" s="186"/>
      <c r="D123" s="112">
        <v>21</v>
      </c>
      <c r="E123" s="112">
        <v>25</v>
      </c>
      <c r="F123" s="112">
        <v>12</v>
      </c>
      <c r="G123" s="112">
        <v>19</v>
      </c>
      <c r="H123" s="112">
        <v>14</v>
      </c>
      <c r="I123" s="112">
        <v>19</v>
      </c>
      <c r="J123" s="112">
        <v>18</v>
      </c>
      <c r="K123" s="112">
        <v>10</v>
      </c>
      <c r="L123" s="112">
        <v>15</v>
      </c>
      <c r="M123" s="112">
        <v>30</v>
      </c>
      <c r="N123" s="112">
        <v>17</v>
      </c>
      <c r="O123" s="112">
        <v>19</v>
      </c>
      <c r="P123" s="112">
        <v>22</v>
      </c>
      <c r="Q123" s="112">
        <v>15</v>
      </c>
      <c r="R123" s="112">
        <v>19</v>
      </c>
      <c r="S123" s="112">
        <v>23</v>
      </c>
      <c r="T123" s="112">
        <v>19</v>
      </c>
      <c r="U123" s="112">
        <v>18</v>
      </c>
      <c r="V123" s="112">
        <v>16</v>
      </c>
      <c r="W123" s="112">
        <v>32</v>
      </c>
      <c r="X123" s="112">
        <v>23</v>
      </c>
      <c r="Y123" s="112">
        <v>30</v>
      </c>
      <c r="Z123" s="112">
        <v>18</v>
      </c>
      <c r="AA123" s="112">
        <v>20</v>
      </c>
      <c r="AB123" s="112">
        <v>27</v>
      </c>
      <c r="AC123" s="112">
        <v>21</v>
      </c>
      <c r="AD123" s="112">
        <v>17</v>
      </c>
      <c r="AE123" s="112">
        <v>21</v>
      </c>
      <c r="AF123" s="112">
        <v>16</v>
      </c>
      <c r="AG123" s="112">
        <v>16</v>
      </c>
      <c r="AH123" s="112">
        <v>12</v>
      </c>
      <c r="AI123" s="112">
        <v>14</v>
      </c>
      <c r="AJ123" s="112">
        <v>19</v>
      </c>
      <c r="AK123" s="112">
        <v>19</v>
      </c>
      <c r="AL123" s="112">
        <v>17</v>
      </c>
      <c r="AM123" s="112">
        <v>21</v>
      </c>
      <c r="AN123" s="112">
        <v>23</v>
      </c>
      <c r="AO123" s="112">
        <v>16</v>
      </c>
      <c r="AP123" s="112">
        <v>21</v>
      </c>
      <c r="AQ123" s="112">
        <v>21</v>
      </c>
      <c r="AR123" s="112">
        <v>21</v>
      </c>
      <c r="AS123" s="112">
        <v>17</v>
      </c>
      <c r="AT123" s="112">
        <v>20</v>
      </c>
      <c r="AU123" s="112">
        <v>17</v>
      </c>
      <c r="AV123" s="112">
        <v>19</v>
      </c>
      <c r="AW123" s="112">
        <v>17</v>
      </c>
      <c r="AX123" s="112">
        <v>18</v>
      </c>
      <c r="AY123" s="112">
        <v>20</v>
      </c>
      <c r="AZ123" s="113">
        <v>14</v>
      </c>
      <c r="BA123" s="112">
        <v>19</v>
      </c>
      <c r="BB123" s="112">
        <v>13</v>
      </c>
      <c r="BC123" s="112">
        <v>18</v>
      </c>
      <c r="BD123" s="112">
        <v>17</v>
      </c>
      <c r="BE123" s="112">
        <v>20</v>
      </c>
      <c r="BF123" s="112">
        <v>29</v>
      </c>
      <c r="BG123" s="112">
        <v>12</v>
      </c>
      <c r="BH123" s="114">
        <v>0</v>
      </c>
      <c r="BI123" s="114">
        <v>0</v>
      </c>
      <c r="BJ123" s="114">
        <v>0</v>
      </c>
      <c r="BK123" s="114">
        <v>0</v>
      </c>
      <c r="BL123" s="114">
        <v>0</v>
      </c>
      <c r="BM123" s="114">
        <v>0</v>
      </c>
      <c r="BN123" s="108"/>
      <c r="BO123" s="108"/>
      <c r="BP123" s="108"/>
      <c r="BQ123" s="108"/>
      <c r="BR123" s="108"/>
      <c r="BS123" s="108"/>
      <c r="BT123" s="108"/>
      <c r="BU123" s="108"/>
      <c r="BV123" s="108"/>
    </row>
    <row r="124" spans="2:74">
      <c r="B124" s="186" t="s">
        <v>22</v>
      </c>
      <c r="C124" s="186"/>
      <c r="D124" s="112">
        <v>34</v>
      </c>
      <c r="E124" s="112">
        <v>16</v>
      </c>
      <c r="F124" s="112">
        <v>14</v>
      </c>
      <c r="G124" s="112">
        <v>34</v>
      </c>
      <c r="H124" s="112">
        <v>25</v>
      </c>
      <c r="I124" s="112">
        <v>70</v>
      </c>
      <c r="J124" s="112">
        <v>37</v>
      </c>
      <c r="K124" s="112">
        <v>21</v>
      </c>
      <c r="L124" s="112">
        <v>29</v>
      </c>
      <c r="M124" s="112">
        <v>15</v>
      </c>
      <c r="N124" s="112">
        <v>29</v>
      </c>
      <c r="O124" s="112">
        <v>40</v>
      </c>
      <c r="P124" s="112">
        <v>34</v>
      </c>
      <c r="Q124" s="112">
        <v>31</v>
      </c>
      <c r="R124" s="112">
        <v>30</v>
      </c>
      <c r="S124" s="112">
        <v>25</v>
      </c>
      <c r="T124" s="112">
        <v>37</v>
      </c>
      <c r="U124" s="112">
        <v>23</v>
      </c>
      <c r="V124" s="112">
        <v>27</v>
      </c>
      <c r="W124" s="112">
        <v>40</v>
      </c>
      <c r="X124" s="112">
        <v>73</v>
      </c>
      <c r="Y124" s="112">
        <v>38</v>
      </c>
      <c r="Z124" s="112">
        <v>31</v>
      </c>
      <c r="AA124" s="112">
        <v>21</v>
      </c>
      <c r="AB124" s="112">
        <v>40</v>
      </c>
      <c r="AC124" s="112">
        <v>30</v>
      </c>
      <c r="AD124" s="112">
        <v>23</v>
      </c>
      <c r="AE124" s="112">
        <v>26</v>
      </c>
      <c r="AF124" s="112">
        <v>29</v>
      </c>
      <c r="AG124" s="112">
        <v>30</v>
      </c>
      <c r="AH124" s="112">
        <v>18</v>
      </c>
      <c r="AI124" s="112">
        <v>16</v>
      </c>
      <c r="AJ124" s="112">
        <v>31</v>
      </c>
      <c r="AK124" s="112">
        <v>36</v>
      </c>
      <c r="AL124" s="112">
        <v>16</v>
      </c>
      <c r="AM124" s="112">
        <v>32</v>
      </c>
      <c r="AN124" s="112">
        <v>32</v>
      </c>
      <c r="AO124" s="112">
        <v>32</v>
      </c>
      <c r="AP124" s="112">
        <v>41</v>
      </c>
      <c r="AQ124" s="112">
        <v>19</v>
      </c>
      <c r="AR124" s="112">
        <v>30</v>
      </c>
      <c r="AS124" s="112">
        <v>64</v>
      </c>
      <c r="AT124" s="112">
        <v>45</v>
      </c>
      <c r="AU124" s="112">
        <v>30</v>
      </c>
      <c r="AV124" s="112">
        <v>23</v>
      </c>
      <c r="AW124" s="112">
        <v>39</v>
      </c>
      <c r="AX124" s="112">
        <v>33</v>
      </c>
      <c r="AY124" s="112">
        <v>16</v>
      </c>
      <c r="AZ124" s="113">
        <v>31</v>
      </c>
      <c r="BA124" s="112">
        <v>33</v>
      </c>
      <c r="BB124" s="112">
        <v>22</v>
      </c>
      <c r="BC124" s="112">
        <v>18</v>
      </c>
      <c r="BD124" s="112">
        <v>12</v>
      </c>
      <c r="BE124" s="112">
        <v>29</v>
      </c>
      <c r="BF124" s="112">
        <v>43</v>
      </c>
      <c r="BG124" s="112">
        <v>14</v>
      </c>
      <c r="BH124" s="114">
        <v>0</v>
      </c>
      <c r="BI124" s="114">
        <v>0</v>
      </c>
      <c r="BJ124" s="114">
        <v>0</v>
      </c>
      <c r="BK124" s="114">
        <v>0</v>
      </c>
      <c r="BL124" s="114">
        <v>0</v>
      </c>
      <c r="BM124" s="114">
        <v>0</v>
      </c>
      <c r="BN124" s="108"/>
      <c r="BO124" s="108"/>
      <c r="BP124" s="108"/>
      <c r="BQ124" s="108"/>
      <c r="BR124" s="108"/>
      <c r="BS124" s="108"/>
      <c r="BT124" s="108"/>
      <c r="BU124" s="108"/>
      <c r="BV124" s="108"/>
    </row>
    <row r="125" spans="2:74">
      <c r="B125" s="186" t="s">
        <v>41</v>
      </c>
      <c r="C125" s="186"/>
      <c r="D125" s="112">
        <v>37</v>
      </c>
      <c r="E125" s="112">
        <v>27</v>
      </c>
      <c r="F125" s="112">
        <v>16</v>
      </c>
      <c r="G125" s="112">
        <v>16</v>
      </c>
      <c r="H125" s="112">
        <v>19</v>
      </c>
      <c r="I125" s="112">
        <v>9</v>
      </c>
      <c r="J125" s="112">
        <v>28</v>
      </c>
      <c r="K125" s="112">
        <v>15</v>
      </c>
      <c r="L125" s="112">
        <v>21</v>
      </c>
      <c r="M125" s="112">
        <v>15</v>
      </c>
      <c r="N125" s="112">
        <v>19</v>
      </c>
      <c r="O125" s="112">
        <v>20</v>
      </c>
      <c r="P125" s="112">
        <v>18</v>
      </c>
      <c r="Q125" s="112">
        <v>19</v>
      </c>
      <c r="R125" s="112">
        <v>20</v>
      </c>
      <c r="S125" s="112">
        <v>16</v>
      </c>
      <c r="T125" s="112">
        <v>14</v>
      </c>
      <c r="U125" s="112">
        <v>47</v>
      </c>
      <c r="V125" s="112">
        <v>26</v>
      </c>
      <c r="W125" s="112">
        <v>22</v>
      </c>
      <c r="X125" s="112">
        <v>17</v>
      </c>
      <c r="Y125" s="112">
        <v>25</v>
      </c>
      <c r="Z125" s="112">
        <v>27</v>
      </c>
      <c r="AA125" s="112">
        <v>14</v>
      </c>
      <c r="AB125" s="112">
        <v>27</v>
      </c>
      <c r="AC125" s="112">
        <v>22</v>
      </c>
      <c r="AD125" s="112">
        <v>24</v>
      </c>
      <c r="AE125" s="112">
        <v>19</v>
      </c>
      <c r="AF125" s="112">
        <v>21</v>
      </c>
      <c r="AG125" s="112">
        <v>19</v>
      </c>
      <c r="AH125" s="112">
        <v>14</v>
      </c>
      <c r="AI125" s="112">
        <v>38</v>
      </c>
      <c r="AJ125" s="112">
        <v>20</v>
      </c>
      <c r="AK125" s="112">
        <v>14</v>
      </c>
      <c r="AL125" s="112">
        <v>19</v>
      </c>
      <c r="AM125" s="112">
        <v>26</v>
      </c>
      <c r="AN125" s="112">
        <v>19</v>
      </c>
      <c r="AO125" s="112">
        <v>20</v>
      </c>
      <c r="AP125" s="112">
        <v>21</v>
      </c>
      <c r="AQ125" s="112">
        <v>21</v>
      </c>
      <c r="AR125" s="112">
        <v>25</v>
      </c>
      <c r="AS125" s="112">
        <v>10</v>
      </c>
      <c r="AT125" s="112">
        <v>23</v>
      </c>
      <c r="AU125" s="112">
        <v>22</v>
      </c>
      <c r="AV125" s="112">
        <v>19</v>
      </c>
      <c r="AW125" s="112">
        <v>24</v>
      </c>
      <c r="AX125" s="112">
        <v>17</v>
      </c>
      <c r="AY125" s="112">
        <v>23</v>
      </c>
      <c r="AZ125" s="113">
        <v>17</v>
      </c>
      <c r="BA125" s="112">
        <v>19</v>
      </c>
      <c r="BB125" s="112">
        <v>15</v>
      </c>
      <c r="BC125" s="112">
        <v>30</v>
      </c>
      <c r="BD125" s="112">
        <v>24</v>
      </c>
      <c r="BE125" s="112">
        <v>20</v>
      </c>
      <c r="BF125" s="112">
        <v>33</v>
      </c>
      <c r="BG125" s="112">
        <v>17</v>
      </c>
      <c r="BH125" s="114">
        <v>0</v>
      </c>
      <c r="BI125" s="114">
        <v>0</v>
      </c>
      <c r="BJ125" s="114">
        <v>0</v>
      </c>
      <c r="BK125" s="114">
        <v>0</v>
      </c>
      <c r="BL125" s="114">
        <v>0</v>
      </c>
      <c r="BM125" s="114">
        <v>0</v>
      </c>
      <c r="BN125" s="108"/>
      <c r="BO125" s="108"/>
      <c r="BP125" s="108"/>
      <c r="BQ125" s="108"/>
      <c r="BR125" s="108"/>
      <c r="BS125" s="108"/>
      <c r="BT125" s="108"/>
      <c r="BU125" s="108"/>
      <c r="BV125" s="108"/>
    </row>
    <row r="126" spans="2:74">
      <c r="B126" s="186" t="s">
        <v>39</v>
      </c>
      <c r="C126" s="186"/>
      <c r="D126" s="112">
        <v>16</v>
      </c>
      <c r="E126" s="112">
        <v>30</v>
      </c>
      <c r="F126" s="112">
        <v>15</v>
      </c>
      <c r="G126" s="112">
        <v>15</v>
      </c>
      <c r="H126" s="112">
        <v>20</v>
      </c>
      <c r="I126" s="112">
        <v>9</v>
      </c>
      <c r="J126" s="112">
        <v>33</v>
      </c>
      <c r="K126" s="112">
        <v>18</v>
      </c>
      <c r="L126" s="112">
        <v>24</v>
      </c>
      <c r="M126" s="112">
        <v>14</v>
      </c>
      <c r="N126" s="112">
        <v>17</v>
      </c>
      <c r="O126" s="112">
        <v>21</v>
      </c>
      <c r="P126" s="112">
        <v>21</v>
      </c>
      <c r="Q126" s="112">
        <v>16</v>
      </c>
      <c r="R126" s="112">
        <v>21</v>
      </c>
      <c r="S126" s="112">
        <v>18</v>
      </c>
      <c r="T126" s="112">
        <v>15</v>
      </c>
      <c r="U126" s="112">
        <v>43</v>
      </c>
      <c r="V126" s="112">
        <v>27</v>
      </c>
      <c r="W126" s="112">
        <v>25</v>
      </c>
      <c r="X126" s="112">
        <v>19</v>
      </c>
      <c r="Y126" s="112">
        <v>20</v>
      </c>
      <c r="Z126" s="112">
        <v>26</v>
      </c>
      <c r="AA126" s="112">
        <v>15</v>
      </c>
      <c r="AB126" s="112">
        <v>30</v>
      </c>
      <c r="AC126" s="112">
        <v>22</v>
      </c>
      <c r="AD126" s="112">
        <v>26</v>
      </c>
      <c r="AE126" s="112">
        <v>14</v>
      </c>
      <c r="AF126" s="112">
        <v>18</v>
      </c>
      <c r="AG126" s="112">
        <v>20</v>
      </c>
      <c r="AH126" s="112">
        <v>13</v>
      </c>
      <c r="AI126" s="112">
        <v>39</v>
      </c>
      <c r="AJ126" s="112">
        <v>14</v>
      </c>
      <c r="AK126" s="112">
        <v>11</v>
      </c>
      <c r="AL126" s="112">
        <v>15</v>
      </c>
      <c r="AM126" s="112">
        <v>23</v>
      </c>
      <c r="AN126" s="112">
        <v>24</v>
      </c>
      <c r="AO126" s="112">
        <v>22</v>
      </c>
      <c r="AP126" s="112">
        <v>27</v>
      </c>
      <c r="AQ126" s="112">
        <v>22</v>
      </c>
      <c r="AR126" s="112">
        <v>28</v>
      </c>
      <c r="AS126" s="112">
        <v>11</v>
      </c>
      <c r="AT126" s="112">
        <v>19</v>
      </c>
      <c r="AU126" s="112">
        <v>17</v>
      </c>
      <c r="AV126" s="112">
        <v>20</v>
      </c>
      <c r="AW126" s="112">
        <v>27</v>
      </c>
      <c r="AX126" s="112">
        <v>19</v>
      </c>
      <c r="AY126" s="112">
        <v>20</v>
      </c>
      <c r="AZ126" s="113">
        <v>20</v>
      </c>
      <c r="BA126" s="112">
        <v>22</v>
      </c>
      <c r="BB126" s="112">
        <v>19</v>
      </c>
      <c r="BC126" s="112">
        <v>30</v>
      </c>
      <c r="BD126" s="112">
        <v>27</v>
      </c>
      <c r="BE126" s="112">
        <v>22</v>
      </c>
      <c r="BF126" s="112">
        <v>27</v>
      </c>
      <c r="BG126" s="112">
        <v>15</v>
      </c>
      <c r="BH126" s="114">
        <v>0</v>
      </c>
      <c r="BI126" s="114">
        <v>0</v>
      </c>
      <c r="BJ126" s="114">
        <v>0</v>
      </c>
      <c r="BK126" s="114">
        <v>0</v>
      </c>
      <c r="BL126" s="114">
        <v>0</v>
      </c>
      <c r="BM126" s="114">
        <v>0</v>
      </c>
      <c r="BN126" s="108"/>
      <c r="BO126" s="108"/>
      <c r="BP126" s="108"/>
      <c r="BQ126" s="108"/>
      <c r="BR126" s="108"/>
      <c r="BS126" s="108"/>
      <c r="BT126" s="108"/>
      <c r="BU126" s="108"/>
      <c r="BV126" s="108"/>
    </row>
    <row r="127" spans="2:74">
      <c r="B127" s="413" t="s">
        <v>38</v>
      </c>
      <c r="C127" s="413"/>
      <c r="D127" s="112">
        <v>15</v>
      </c>
      <c r="E127" s="112">
        <v>29</v>
      </c>
      <c r="F127" s="112">
        <v>14</v>
      </c>
      <c r="G127" s="112">
        <v>29</v>
      </c>
      <c r="H127" s="112">
        <v>14</v>
      </c>
      <c r="I127" s="112">
        <v>24</v>
      </c>
      <c r="J127" s="112">
        <v>22</v>
      </c>
      <c r="K127" s="112">
        <v>20</v>
      </c>
      <c r="L127" s="112">
        <v>16</v>
      </c>
      <c r="M127" s="112">
        <v>35</v>
      </c>
      <c r="N127" s="112">
        <v>19</v>
      </c>
      <c r="O127" s="112">
        <v>25</v>
      </c>
      <c r="P127" s="112">
        <v>17</v>
      </c>
      <c r="Q127" s="112">
        <v>18</v>
      </c>
      <c r="R127" s="112">
        <v>16</v>
      </c>
      <c r="S127" s="112">
        <v>18</v>
      </c>
      <c r="T127" s="112">
        <v>15</v>
      </c>
      <c r="U127" s="112">
        <v>23</v>
      </c>
      <c r="V127" s="112">
        <v>23</v>
      </c>
      <c r="W127" s="112">
        <v>30</v>
      </c>
      <c r="X127" s="112">
        <v>27</v>
      </c>
      <c r="Y127" s="112">
        <v>33</v>
      </c>
      <c r="Z127" s="112">
        <v>23</v>
      </c>
      <c r="AA127" s="112">
        <v>16</v>
      </c>
      <c r="AB127" s="112">
        <v>25</v>
      </c>
      <c r="AC127" s="112">
        <v>24</v>
      </c>
      <c r="AD127" s="112">
        <v>15</v>
      </c>
      <c r="AE127" s="112">
        <v>13</v>
      </c>
      <c r="AF127" s="112">
        <v>19</v>
      </c>
      <c r="AG127" s="112">
        <v>16</v>
      </c>
      <c r="AH127" s="112">
        <v>17</v>
      </c>
      <c r="AI127" s="112">
        <v>23</v>
      </c>
      <c r="AJ127" s="112">
        <v>19</v>
      </c>
      <c r="AK127" s="112">
        <v>19</v>
      </c>
      <c r="AL127" s="112">
        <v>20</v>
      </c>
      <c r="AM127" s="112">
        <v>17</v>
      </c>
      <c r="AN127" s="112">
        <v>21</v>
      </c>
      <c r="AO127" s="112">
        <v>17</v>
      </c>
      <c r="AP127" s="112">
        <v>24</v>
      </c>
      <c r="AQ127" s="112">
        <v>35</v>
      </c>
      <c r="AR127" s="112">
        <v>25</v>
      </c>
      <c r="AS127" s="112">
        <v>30</v>
      </c>
      <c r="AT127" s="112">
        <v>19</v>
      </c>
      <c r="AU127" s="112">
        <v>22</v>
      </c>
      <c r="AV127" s="112">
        <v>17</v>
      </c>
      <c r="AW127" s="112">
        <v>25</v>
      </c>
      <c r="AX127" s="112">
        <v>21</v>
      </c>
      <c r="AY127" s="112">
        <v>23</v>
      </c>
      <c r="AZ127" s="113">
        <v>26</v>
      </c>
      <c r="BA127" s="112">
        <v>22</v>
      </c>
      <c r="BB127" s="112">
        <v>16</v>
      </c>
      <c r="BC127" s="112">
        <v>15</v>
      </c>
      <c r="BD127" s="112">
        <v>20</v>
      </c>
      <c r="BE127" s="112">
        <v>18</v>
      </c>
      <c r="BF127" s="112">
        <v>25</v>
      </c>
      <c r="BG127" s="112">
        <v>14</v>
      </c>
      <c r="BH127" s="114">
        <v>0</v>
      </c>
      <c r="BI127" s="114">
        <v>0</v>
      </c>
      <c r="BJ127" s="114">
        <v>0</v>
      </c>
      <c r="BK127" s="114">
        <v>0</v>
      </c>
      <c r="BL127" s="114">
        <v>0</v>
      </c>
      <c r="BM127" s="114">
        <v>0</v>
      </c>
      <c r="BN127" s="108"/>
      <c r="BO127" s="108"/>
      <c r="BP127" s="108"/>
      <c r="BQ127" s="108"/>
      <c r="BR127" s="108"/>
      <c r="BS127" s="108"/>
      <c r="BT127" s="108"/>
      <c r="BU127" s="108"/>
      <c r="BV127" s="108"/>
    </row>
    <row r="128" spans="2:74">
      <c r="B128" s="413" t="s">
        <v>82</v>
      </c>
      <c r="C128" s="413"/>
      <c r="D128" s="112">
        <v>18</v>
      </c>
      <c r="E128" s="112">
        <v>19</v>
      </c>
      <c r="F128" s="112">
        <v>11</v>
      </c>
      <c r="G128" s="112">
        <v>21</v>
      </c>
      <c r="H128" s="112">
        <v>14</v>
      </c>
      <c r="I128" s="112">
        <v>10</v>
      </c>
      <c r="J128" s="112">
        <v>16</v>
      </c>
      <c r="K128" s="112">
        <v>13</v>
      </c>
      <c r="L128" s="112">
        <v>18</v>
      </c>
      <c r="M128" s="112">
        <v>24</v>
      </c>
      <c r="N128" s="112">
        <v>18</v>
      </c>
      <c r="O128" s="112">
        <v>18</v>
      </c>
      <c r="P128" s="112">
        <v>15</v>
      </c>
      <c r="Q128" s="112">
        <v>13</v>
      </c>
      <c r="R128" s="112">
        <v>13</v>
      </c>
      <c r="S128" s="112">
        <v>17</v>
      </c>
      <c r="T128" s="112">
        <v>14</v>
      </c>
      <c r="U128" s="112">
        <v>14</v>
      </c>
      <c r="V128" s="112">
        <v>15</v>
      </c>
      <c r="W128" s="112">
        <v>30</v>
      </c>
      <c r="X128" s="112">
        <v>20</v>
      </c>
      <c r="Y128" s="112">
        <v>20</v>
      </c>
      <c r="Z128" s="112">
        <v>20</v>
      </c>
      <c r="AA128" s="112">
        <v>16</v>
      </c>
      <c r="AB128" s="112">
        <v>22</v>
      </c>
      <c r="AC128" s="112">
        <v>18</v>
      </c>
      <c r="AD128" s="112">
        <v>14</v>
      </c>
      <c r="AE128" s="112">
        <v>13</v>
      </c>
      <c r="AF128" s="112">
        <v>14</v>
      </c>
      <c r="AG128" s="112">
        <v>15</v>
      </c>
      <c r="AH128" s="112">
        <v>13</v>
      </c>
      <c r="AI128" s="112">
        <v>11</v>
      </c>
      <c r="AJ128" s="112">
        <v>16</v>
      </c>
      <c r="AK128" s="112">
        <v>16</v>
      </c>
      <c r="AL128" s="112">
        <v>23</v>
      </c>
      <c r="AM128" s="112">
        <v>12</v>
      </c>
      <c r="AN128" s="112">
        <v>14</v>
      </c>
      <c r="AO128" s="112">
        <v>16</v>
      </c>
      <c r="AP128" s="112">
        <v>14</v>
      </c>
      <c r="AQ128" s="112">
        <v>18</v>
      </c>
      <c r="AR128" s="112">
        <v>21</v>
      </c>
      <c r="AS128" s="112">
        <v>13</v>
      </c>
      <c r="AT128" s="112">
        <v>22</v>
      </c>
      <c r="AU128" s="112">
        <v>13</v>
      </c>
      <c r="AV128" s="112">
        <v>15</v>
      </c>
      <c r="AW128" s="112">
        <v>20</v>
      </c>
      <c r="AX128" s="112">
        <v>13</v>
      </c>
      <c r="AY128" s="112">
        <v>16</v>
      </c>
      <c r="AZ128" s="113">
        <v>13</v>
      </c>
      <c r="BA128" s="112">
        <v>15</v>
      </c>
      <c r="BB128" s="112">
        <v>12</v>
      </c>
      <c r="BC128" s="112">
        <v>21</v>
      </c>
      <c r="BD128" s="112">
        <v>16</v>
      </c>
      <c r="BE128" s="112">
        <v>17</v>
      </c>
      <c r="BF128" s="112">
        <v>22</v>
      </c>
      <c r="BG128" s="112">
        <v>15</v>
      </c>
      <c r="BH128" s="114">
        <v>0</v>
      </c>
      <c r="BI128" s="114">
        <v>0</v>
      </c>
      <c r="BJ128" s="114">
        <v>0</v>
      </c>
      <c r="BK128" s="114">
        <v>0</v>
      </c>
      <c r="BL128" s="114">
        <v>0</v>
      </c>
      <c r="BM128" s="114">
        <v>0</v>
      </c>
      <c r="BN128" s="108"/>
      <c r="BO128" s="108"/>
      <c r="BP128" s="108"/>
      <c r="BQ128" s="108"/>
      <c r="BR128" s="108"/>
      <c r="BS128" s="108"/>
      <c r="BT128" s="108"/>
      <c r="BU128" s="108"/>
      <c r="BV128" s="108"/>
    </row>
    <row r="129" spans="1:74">
      <c r="B129" s="413" t="s">
        <v>81</v>
      </c>
      <c r="C129" s="413"/>
      <c r="D129" s="112">
        <v>15</v>
      </c>
      <c r="E129" s="112">
        <v>22</v>
      </c>
      <c r="F129" s="112">
        <v>8</v>
      </c>
      <c r="G129" s="112">
        <v>14</v>
      </c>
      <c r="H129" s="112">
        <v>14</v>
      </c>
      <c r="I129" s="112">
        <v>14</v>
      </c>
      <c r="J129" s="112">
        <v>17</v>
      </c>
      <c r="K129" s="112">
        <v>13</v>
      </c>
      <c r="L129" s="112">
        <v>20</v>
      </c>
      <c r="M129" s="112">
        <v>12</v>
      </c>
      <c r="N129" s="112">
        <v>17</v>
      </c>
      <c r="O129" s="112">
        <v>14</v>
      </c>
      <c r="P129" s="112">
        <v>19</v>
      </c>
      <c r="Q129" s="112">
        <v>10</v>
      </c>
      <c r="R129" s="112">
        <v>15</v>
      </c>
      <c r="S129" s="112">
        <v>22</v>
      </c>
      <c r="T129" s="112">
        <v>14</v>
      </c>
      <c r="U129" s="112">
        <v>12</v>
      </c>
      <c r="V129" s="112">
        <v>16</v>
      </c>
      <c r="W129" s="112">
        <v>17</v>
      </c>
      <c r="X129" s="112">
        <v>21</v>
      </c>
      <c r="Y129" s="112">
        <v>18</v>
      </c>
      <c r="Z129" s="112">
        <v>22</v>
      </c>
      <c r="AA129" s="112">
        <v>19</v>
      </c>
      <c r="AB129" s="112">
        <v>17</v>
      </c>
      <c r="AC129" s="112">
        <v>14</v>
      </c>
      <c r="AD129" s="112">
        <v>22</v>
      </c>
      <c r="AE129" s="112">
        <v>18</v>
      </c>
      <c r="AF129" s="112">
        <v>15</v>
      </c>
      <c r="AG129" s="112">
        <v>15</v>
      </c>
      <c r="AH129" s="112">
        <v>17</v>
      </c>
      <c r="AI129" s="112">
        <v>14</v>
      </c>
      <c r="AJ129" s="112">
        <v>12</v>
      </c>
      <c r="AK129" s="112">
        <v>13</v>
      </c>
      <c r="AL129" s="112">
        <v>23</v>
      </c>
      <c r="AM129" s="112">
        <v>15</v>
      </c>
      <c r="AN129" s="112">
        <v>14</v>
      </c>
      <c r="AO129" s="112">
        <v>18</v>
      </c>
      <c r="AP129" s="112">
        <v>16</v>
      </c>
      <c r="AQ129" s="112">
        <v>18</v>
      </c>
      <c r="AR129" s="112">
        <v>19</v>
      </c>
      <c r="AS129" s="112">
        <v>26</v>
      </c>
      <c r="AT129" s="112">
        <v>25</v>
      </c>
      <c r="AU129" s="112">
        <v>21</v>
      </c>
      <c r="AV129" s="112">
        <v>16</v>
      </c>
      <c r="AW129" s="112">
        <v>20</v>
      </c>
      <c r="AX129" s="112">
        <v>13</v>
      </c>
      <c r="AY129" s="112">
        <v>20</v>
      </c>
      <c r="AZ129" s="113">
        <v>11</v>
      </c>
      <c r="BA129" s="112">
        <v>13</v>
      </c>
      <c r="BB129" s="112">
        <v>11</v>
      </c>
      <c r="BC129" s="112">
        <v>12</v>
      </c>
      <c r="BD129" s="112">
        <v>21</v>
      </c>
      <c r="BE129" s="112">
        <v>19</v>
      </c>
      <c r="BF129" s="112">
        <v>19</v>
      </c>
      <c r="BG129" s="112">
        <v>14</v>
      </c>
      <c r="BH129" s="114">
        <v>0</v>
      </c>
      <c r="BI129" s="114">
        <v>0</v>
      </c>
      <c r="BJ129" s="114">
        <v>0</v>
      </c>
      <c r="BK129" s="114">
        <v>0</v>
      </c>
      <c r="BL129" s="114">
        <v>0</v>
      </c>
      <c r="BM129" s="114">
        <v>0</v>
      </c>
      <c r="BN129" s="108"/>
      <c r="BO129" s="108"/>
      <c r="BP129" s="108"/>
      <c r="BQ129" s="108"/>
      <c r="BR129" s="108"/>
      <c r="BS129" s="108"/>
      <c r="BT129" s="108"/>
      <c r="BU129" s="108"/>
      <c r="BV129" s="108"/>
    </row>
    <row r="130" spans="1:74">
      <c r="B130" s="413" t="s">
        <v>35</v>
      </c>
      <c r="C130" s="413"/>
      <c r="D130" s="112">
        <v>25</v>
      </c>
      <c r="E130" s="112">
        <v>21</v>
      </c>
      <c r="F130" s="112">
        <v>14</v>
      </c>
      <c r="G130" s="112">
        <v>28</v>
      </c>
      <c r="H130" s="112">
        <v>20</v>
      </c>
      <c r="I130" s="112">
        <v>15</v>
      </c>
      <c r="J130" s="112">
        <v>24</v>
      </c>
      <c r="K130" s="112">
        <v>16</v>
      </c>
      <c r="L130" s="112">
        <v>36</v>
      </c>
      <c r="M130" s="112">
        <v>27</v>
      </c>
      <c r="N130" s="112">
        <v>21</v>
      </c>
      <c r="O130" s="112">
        <v>28</v>
      </c>
      <c r="P130" s="112">
        <v>36</v>
      </c>
      <c r="Q130" s="112">
        <v>23</v>
      </c>
      <c r="R130" s="112">
        <v>24</v>
      </c>
      <c r="S130" s="112">
        <v>20</v>
      </c>
      <c r="T130" s="112">
        <v>25</v>
      </c>
      <c r="U130" s="112">
        <v>32</v>
      </c>
      <c r="V130" s="112">
        <v>26</v>
      </c>
      <c r="W130" s="112">
        <v>32</v>
      </c>
      <c r="X130" s="112">
        <v>15</v>
      </c>
      <c r="Y130" s="112">
        <v>25</v>
      </c>
      <c r="Z130" s="112">
        <v>28</v>
      </c>
      <c r="AA130" s="112">
        <v>16</v>
      </c>
      <c r="AB130" s="112">
        <v>24</v>
      </c>
      <c r="AC130" s="112">
        <v>18</v>
      </c>
      <c r="AD130" s="112">
        <v>29</v>
      </c>
      <c r="AE130" s="112">
        <v>27</v>
      </c>
      <c r="AF130" s="112">
        <v>25</v>
      </c>
      <c r="AG130" s="112">
        <v>22</v>
      </c>
      <c r="AH130" s="112">
        <v>24</v>
      </c>
      <c r="AI130" s="112">
        <v>23</v>
      </c>
      <c r="AJ130" s="112">
        <v>25</v>
      </c>
      <c r="AK130" s="112">
        <v>28</v>
      </c>
      <c r="AL130" s="112">
        <v>26</v>
      </c>
      <c r="AM130" s="112">
        <v>24</v>
      </c>
      <c r="AN130" s="112">
        <v>23</v>
      </c>
      <c r="AO130" s="112">
        <v>20</v>
      </c>
      <c r="AP130" s="112">
        <v>23</v>
      </c>
      <c r="AQ130" s="112">
        <v>20</v>
      </c>
      <c r="AR130" s="112">
        <v>24</v>
      </c>
      <c r="AS130" s="112">
        <v>17</v>
      </c>
      <c r="AT130" s="112">
        <v>22</v>
      </c>
      <c r="AU130" s="112">
        <v>25</v>
      </c>
      <c r="AV130" s="112">
        <v>25</v>
      </c>
      <c r="AW130" s="112">
        <v>27</v>
      </c>
      <c r="AX130" s="112">
        <v>25</v>
      </c>
      <c r="AY130" s="112">
        <v>20</v>
      </c>
      <c r="AZ130" s="113">
        <v>31</v>
      </c>
      <c r="BA130" s="112">
        <v>26</v>
      </c>
      <c r="BB130" s="112">
        <v>24</v>
      </c>
      <c r="BC130" s="112">
        <v>18</v>
      </c>
      <c r="BD130" s="112">
        <v>24</v>
      </c>
      <c r="BE130" s="112">
        <v>18</v>
      </c>
      <c r="BF130" s="112">
        <v>28</v>
      </c>
      <c r="BG130" s="112">
        <v>26</v>
      </c>
      <c r="BH130" s="114">
        <v>0</v>
      </c>
      <c r="BI130" s="114">
        <v>0</v>
      </c>
      <c r="BJ130" s="114">
        <v>0</v>
      </c>
      <c r="BK130" s="114">
        <v>0</v>
      </c>
      <c r="BL130" s="114">
        <v>0</v>
      </c>
      <c r="BM130" s="114">
        <v>0</v>
      </c>
      <c r="BN130" s="108"/>
      <c r="BO130" s="108"/>
      <c r="BP130" s="108"/>
      <c r="BQ130" s="108"/>
      <c r="BR130" s="108"/>
      <c r="BS130" s="108"/>
      <c r="BT130" s="108"/>
      <c r="BU130" s="108"/>
      <c r="BV130" s="108"/>
    </row>
    <row r="131" spans="1:74">
      <c r="B131" s="413" t="s">
        <v>19</v>
      </c>
      <c r="C131" s="413"/>
      <c r="D131" s="112">
        <v>29</v>
      </c>
      <c r="E131" s="112">
        <v>18</v>
      </c>
      <c r="F131" s="112">
        <v>17</v>
      </c>
      <c r="G131" s="112">
        <v>35</v>
      </c>
      <c r="H131" s="112">
        <v>24</v>
      </c>
      <c r="I131" s="112">
        <v>15</v>
      </c>
      <c r="J131" s="112">
        <v>33</v>
      </c>
      <c r="K131" s="112">
        <v>26</v>
      </c>
      <c r="L131" s="112">
        <v>32</v>
      </c>
      <c r="M131" s="112">
        <v>24</v>
      </c>
      <c r="N131" s="112">
        <v>23</v>
      </c>
      <c r="O131" s="112">
        <v>37</v>
      </c>
      <c r="P131" s="112">
        <v>44</v>
      </c>
      <c r="Q131" s="112">
        <v>27</v>
      </c>
      <c r="R131" s="112">
        <v>30</v>
      </c>
      <c r="S131" s="112">
        <v>34</v>
      </c>
      <c r="T131" s="112">
        <v>31</v>
      </c>
      <c r="U131" s="112">
        <v>22</v>
      </c>
      <c r="V131" s="112">
        <v>31</v>
      </c>
      <c r="W131" s="112">
        <v>35</v>
      </c>
      <c r="X131" s="112">
        <v>13</v>
      </c>
      <c r="Y131" s="112">
        <v>41</v>
      </c>
      <c r="Z131" s="112">
        <v>32</v>
      </c>
      <c r="AA131" s="112">
        <v>30</v>
      </c>
      <c r="AB131" s="112">
        <v>35</v>
      </c>
      <c r="AC131" s="112">
        <v>13</v>
      </c>
      <c r="AD131" s="112">
        <v>19</v>
      </c>
      <c r="AE131" s="112">
        <v>29</v>
      </c>
      <c r="AF131" s="112">
        <v>34</v>
      </c>
      <c r="AG131" s="112">
        <v>24</v>
      </c>
      <c r="AH131" s="112">
        <v>12</v>
      </c>
      <c r="AI131" s="112">
        <v>34</v>
      </c>
      <c r="AJ131" s="112">
        <v>32</v>
      </c>
      <c r="AK131" s="112">
        <v>33</v>
      </c>
      <c r="AL131" s="112">
        <v>24</v>
      </c>
      <c r="AM131" s="112">
        <v>31</v>
      </c>
      <c r="AN131" s="112">
        <v>34</v>
      </c>
      <c r="AO131" s="112">
        <v>26</v>
      </c>
      <c r="AP131" s="112">
        <v>35</v>
      </c>
      <c r="AQ131" s="112">
        <v>28</v>
      </c>
      <c r="AR131" s="112">
        <v>25</v>
      </c>
      <c r="AS131" s="112">
        <v>17</v>
      </c>
      <c r="AT131" s="112">
        <v>25</v>
      </c>
      <c r="AU131" s="112">
        <v>28</v>
      </c>
      <c r="AV131" s="112">
        <v>22</v>
      </c>
      <c r="AW131" s="112">
        <v>30</v>
      </c>
      <c r="AX131" s="112">
        <v>20</v>
      </c>
      <c r="AY131" s="112">
        <v>29</v>
      </c>
      <c r="AZ131" s="113">
        <v>21</v>
      </c>
      <c r="BA131" s="112">
        <v>28</v>
      </c>
      <c r="BB131" s="112">
        <v>19</v>
      </c>
      <c r="BC131" s="112">
        <v>21</v>
      </c>
      <c r="BD131" s="112">
        <v>28</v>
      </c>
      <c r="BE131" s="112">
        <v>24</v>
      </c>
      <c r="BF131" s="112">
        <v>46</v>
      </c>
      <c r="BG131" s="112">
        <v>19</v>
      </c>
      <c r="BH131" s="114">
        <v>0</v>
      </c>
      <c r="BI131" s="114">
        <v>0</v>
      </c>
      <c r="BJ131" s="114">
        <v>0</v>
      </c>
      <c r="BK131" s="114">
        <v>0</v>
      </c>
      <c r="BL131" s="114">
        <v>0</v>
      </c>
      <c r="BM131" s="114">
        <v>0</v>
      </c>
      <c r="BN131" s="108"/>
      <c r="BO131" s="108"/>
      <c r="BP131" s="108"/>
      <c r="BQ131" s="108"/>
      <c r="BR131" s="108"/>
      <c r="BS131" s="108"/>
      <c r="BT131" s="108"/>
      <c r="BU131" s="108"/>
      <c r="BV131" s="108"/>
    </row>
    <row r="132" spans="1:74">
      <c r="B132" s="413" t="s">
        <v>12</v>
      </c>
      <c r="C132" s="413"/>
      <c r="D132" s="112">
        <v>20</v>
      </c>
      <c r="E132" s="112">
        <v>13</v>
      </c>
      <c r="F132" s="112">
        <v>13</v>
      </c>
      <c r="G132" s="112">
        <v>17</v>
      </c>
      <c r="H132" s="112">
        <v>10</v>
      </c>
      <c r="I132" s="112">
        <v>27</v>
      </c>
      <c r="J132" s="112">
        <v>27</v>
      </c>
      <c r="K132" s="112">
        <v>25</v>
      </c>
      <c r="L132" s="112">
        <v>17</v>
      </c>
      <c r="M132" s="112">
        <v>35</v>
      </c>
      <c r="N132" s="112">
        <v>19</v>
      </c>
      <c r="O132" s="112">
        <v>21</v>
      </c>
      <c r="P132" s="112">
        <v>33</v>
      </c>
      <c r="Q132" s="112">
        <v>21</v>
      </c>
      <c r="R132" s="112">
        <v>21</v>
      </c>
      <c r="S132" s="112">
        <v>17</v>
      </c>
      <c r="T132" s="112">
        <v>17</v>
      </c>
      <c r="U132" s="112">
        <v>34</v>
      </c>
      <c r="V132" s="112">
        <v>27</v>
      </c>
      <c r="W132" s="112">
        <v>35</v>
      </c>
      <c r="X132" s="112">
        <v>25</v>
      </c>
      <c r="Y132" s="112">
        <v>30</v>
      </c>
      <c r="Z132" s="112">
        <v>22</v>
      </c>
      <c r="AA132" s="112">
        <v>15</v>
      </c>
      <c r="AB132" s="112">
        <v>34</v>
      </c>
      <c r="AC132" s="112">
        <v>32</v>
      </c>
      <c r="AD132" s="112">
        <v>17</v>
      </c>
      <c r="AE132" s="112">
        <v>24</v>
      </c>
      <c r="AF132" s="112">
        <v>27</v>
      </c>
      <c r="AG132" s="112">
        <v>16</v>
      </c>
      <c r="AH132" s="112">
        <v>28</v>
      </c>
      <c r="AI132" s="112">
        <v>28</v>
      </c>
      <c r="AJ132" s="112">
        <v>29</v>
      </c>
      <c r="AK132" s="112">
        <v>19</v>
      </c>
      <c r="AL132" s="112">
        <v>21</v>
      </c>
      <c r="AM132" s="112">
        <v>28</v>
      </c>
      <c r="AN132" s="112">
        <v>31</v>
      </c>
      <c r="AO132" s="112">
        <v>17</v>
      </c>
      <c r="AP132" s="112">
        <v>20</v>
      </c>
      <c r="AQ132" s="112">
        <v>38</v>
      </c>
      <c r="AR132" s="112">
        <v>21</v>
      </c>
      <c r="AS132" s="112">
        <v>24</v>
      </c>
      <c r="AT132" s="112">
        <v>25</v>
      </c>
      <c r="AU132" s="112">
        <v>18</v>
      </c>
      <c r="AV132" s="112">
        <v>21</v>
      </c>
      <c r="AW132" s="112">
        <v>34</v>
      </c>
      <c r="AX132" s="112">
        <v>17</v>
      </c>
      <c r="AY132" s="112">
        <v>18</v>
      </c>
      <c r="AZ132" s="113">
        <v>26</v>
      </c>
      <c r="BA132" s="112">
        <v>33</v>
      </c>
      <c r="BB132" s="112">
        <v>21</v>
      </c>
      <c r="BC132" s="112">
        <v>24</v>
      </c>
      <c r="BD132" s="112">
        <v>21</v>
      </c>
      <c r="BE132" s="112">
        <v>19</v>
      </c>
      <c r="BF132" s="112">
        <v>35</v>
      </c>
      <c r="BG132" s="112">
        <v>20</v>
      </c>
      <c r="BH132" s="114">
        <v>0</v>
      </c>
      <c r="BI132" s="114">
        <v>0</v>
      </c>
      <c r="BJ132" s="114">
        <v>0</v>
      </c>
      <c r="BK132" s="114">
        <v>0</v>
      </c>
      <c r="BL132" s="114">
        <v>0</v>
      </c>
      <c r="BM132" s="114">
        <v>0</v>
      </c>
      <c r="BN132" s="108"/>
      <c r="BO132" s="108"/>
      <c r="BP132" s="108"/>
      <c r="BQ132" s="108"/>
      <c r="BR132" s="108"/>
      <c r="BS132" s="108"/>
      <c r="BT132" s="108"/>
      <c r="BU132" s="108"/>
      <c r="BV132" s="108"/>
    </row>
    <row r="133" spans="1:74">
      <c r="B133" s="413" t="s">
        <v>34</v>
      </c>
      <c r="C133" s="413"/>
      <c r="D133" s="112">
        <v>16</v>
      </c>
      <c r="E133" s="112">
        <v>17</v>
      </c>
      <c r="F133" s="112">
        <v>6</v>
      </c>
      <c r="G133" s="112">
        <v>12</v>
      </c>
      <c r="H133" s="112">
        <v>11</v>
      </c>
      <c r="I133" s="112">
        <v>10</v>
      </c>
      <c r="J133" s="112">
        <v>14</v>
      </c>
      <c r="K133" s="112">
        <v>14</v>
      </c>
      <c r="L133" s="112">
        <v>14</v>
      </c>
      <c r="M133" s="112">
        <v>9</v>
      </c>
      <c r="N133" s="112">
        <v>14</v>
      </c>
      <c r="O133" s="112">
        <v>19</v>
      </c>
      <c r="P133" s="112">
        <v>16</v>
      </c>
      <c r="Q133" s="112">
        <v>10</v>
      </c>
      <c r="R133" s="112">
        <v>16</v>
      </c>
      <c r="S133" s="112">
        <v>15</v>
      </c>
      <c r="T133" s="112">
        <v>13</v>
      </c>
      <c r="U133" s="112">
        <v>11</v>
      </c>
      <c r="V133" s="112">
        <v>14</v>
      </c>
      <c r="W133" s="112">
        <v>15</v>
      </c>
      <c r="X133" s="112">
        <v>18</v>
      </c>
      <c r="Y133" s="112">
        <v>18</v>
      </c>
      <c r="Z133" s="112">
        <v>14</v>
      </c>
      <c r="AA133" s="112">
        <v>14</v>
      </c>
      <c r="AB133" s="112">
        <v>19</v>
      </c>
      <c r="AC133" s="112">
        <v>13</v>
      </c>
      <c r="AD133" s="112">
        <v>16</v>
      </c>
      <c r="AE133" s="112">
        <v>9</v>
      </c>
      <c r="AF133" s="112">
        <v>11</v>
      </c>
      <c r="AG133" s="112">
        <v>13</v>
      </c>
      <c r="AH133" s="112">
        <v>15</v>
      </c>
      <c r="AI133" s="112">
        <v>13</v>
      </c>
      <c r="AJ133" s="112">
        <v>11</v>
      </c>
      <c r="AK133" s="112">
        <v>15</v>
      </c>
      <c r="AL133" s="112">
        <v>14</v>
      </c>
      <c r="AM133" s="112">
        <v>10</v>
      </c>
      <c r="AN133" s="112">
        <v>11</v>
      </c>
      <c r="AO133" s="112">
        <v>12</v>
      </c>
      <c r="AP133" s="112">
        <v>12</v>
      </c>
      <c r="AQ133" s="112">
        <v>15</v>
      </c>
      <c r="AR133" s="112">
        <v>17</v>
      </c>
      <c r="AS133" s="112">
        <v>28</v>
      </c>
      <c r="AT133" s="112">
        <v>14</v>
      </c>
      <c r="AU133" s="112">
        <v>13</v>
      </c>
      <c r="AV133" s="112">
        <v>14</v>
      </c>
      <c r="AW133" s="112">
        <v>15</v>
      </c>
      <c r="AX133" s="112">
        <v>11</v>
      </c>
      <c r="AY133" s="112">
        <v>18</v>
      </c>
      <c r="AZ133" s="113">
        <v>11</v>
      </c>
      <c r="BA133" s="112">
        <v>12</v>
      </c>
      <c r="BB133" s="112">
        <v>11</v>
      </c>
      <c r="BC133" s="112">
        <v>15</v>
      </c>
      <c r="BD133" s="112">
        <v>16</v>
      </c>
      <c r="BE133" s="112">
        <v>15</v>
      </c>
      <c r="BF133" s="112">
        <v>17</v>
      </c>
      <c r="BG133" s="112">
        <v>13</v>
      </c>
      <c r="BH133" s="114">
        <v>0</v>
      </c>
      <c r="BI133" s="114">
        <v>0</v>
      </c>
      <c r="BJ133" s="114">
        <v>0</v>
      </c>
      <c r="BK133" s="114">
        <v>0</v>
      </c>
      <c r="BL133" s="114">
        <v>0</v>
      </c>
      <c r="BM133" s="114">
        <v>0</v>
      </c>
      <c r="BN133" s="108"/>
      <c r="BO133" s="108"/>
      <c r="BP133" s="108"/>
      <c r="BQ133" s="108"/>
      <c r="BR133" s="108"/>
      <c r="BS133" s="108"/>
      <c r="BT133" s="108"/>
      <c r="BU133" s="108"/>
      <c r="BV133" s="108"/>
    </row>
    <row r="134" spans="1:74"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108"/>
      <c r="AT134" s="108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108"/>
      <c r="BS134" s="108"/>
      <c r="BT134" s="108"/>
      <c r="BU134" s="108"/>
      <c r="BV134" s="108"/>
    </row>
    <row r="135" spans="1:74"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  <c r="AM135" s="108"/>
      <c r="AN135" s="108"/>
      <c r="AO135" s="108"/>
      <c r="AP135" s="108"/>
      <c r="AQ135" s="108"/>
      <c r="AR135" s="108"/>
      <c r="AS135" s="108"/>
      <c r="AT135" s="108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108"/>
      <c r="BS135" s="108"/>
      <c r="BT135" s="108"/>
      <c r="BU135" s="108"/>
      <c r="BV135" s="108"/>
    </row>
    <row r="136" spans="1:74"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  <c r="AM136" s="108"/>
      <c r="AN136" s="108"/>
      <c r="AO136" s="108"/>
      <c r="AP136" s="108"/>
      <c r="AQ136" s="108"/>
      <c r="AR136" s="108"/>
      <c r="AS136" s="108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108"/>
      <c r="BS136" s="108"/>
      <c r="BT136" s="108"/>
      <c r="BU136" s="108"/>
      <c r="BV136" s="108"/>
    </row>
    <row r="137" spans="1:74">
      <c r="A137" s="410" t="s">
        <v>357</v>
      </c>
      <c r="B137" s="411"/>
      <c r="C137" s="411"/>
      <c r="D137" s="411"/>
      <c r="E137" s="411"/>
      <c r="F137" s="411"/>
      <c r="G137" s="411"/>
      <c r="H137" s="1"/>
      <c r="I137" s="1"/>
      <c r="J137" s="1"/>
      <c r="K137" s="1"/>
      <c r="L137" s="1"/>
      <c r="M137" s="407" t="s">
        <v>362</v>
      </c>
      <c r="N137" s="408"/>
      <c r="O137" s="408"/>
      <c r="P137" s="409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</row>
    <row r="138" spans="1:74">
      <c r="A138" s="182" t="s">
        <v>23</v>
      </c>
      <c r="B138" s="173">
        <f>Module!D32</f>
        <v>0</v>
      </c>
      <c r="C138" s="1"/>
      <c r="D138" s="1"/>
      <c r="E138" s="10"/>
      <c r="F138" s="172"/>
      <c r="G138" s="168">
        <f>Module!A18</f>
        <v>33</v>
      </c>
      <c r="H138" s="10"/>
      <c r="I138" s="10"/>
      <c r="J138" s="10"/>
      <c r="K138" s="1"/>
      <c r="L138" s="1"/>
      <c r="M138" s="10"/>
      <c r="N138" s="10"/>
      <c r="O138" s="10"/>
      <c r="P138" s="10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</row>
    <row r="139" spans="1:74">
      <c r="A139" s="10"/>
      <c r="B139" s="182" t="s">
        <v>355</v>
      </c>
      <c r="C139" s="182" t="s">
        <v>354</v>
      </c>
      <c r="D139" s="182" t="s">
        <v>353</v>
      </c>
      <c r="E139" s="182"/>
      <c r="F139" s="182"/>
      <c r="G139" s="182" t="s">
        <v>352</v>
      </c>
      <c r="H139" s="1"/>
      <c r="I139" s="1"/>
      <c r="J139" s="1"/>
      <c r="K139" s="1"/>
      <c r="L139" s="1"/>
      <c r="M139" s="182" t="s">
        <v>361</v>
      </c>
      <c r="N139" s="176">
        <f>(0.998789138^Module!B3)*(0.998751839^Module!B4)*(0.998707677^Module!B6)</f>
        <v>1</v>
      </c>
      <c r="O139" s="10"/>
      <c r="P139" s="10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</row>
    <row r="140" spans="1:74">
      <c r="A140" s="182" t="s">
        <v>42</v>
      </c>
      <c r="B140" s="169">
        <f>Module!C23</f>
        <v>0</v>
      </c>
      <c r="C140" s="171">
        <f>VLOOKUP(Module!$H$2,usures!$A$3:$AP$887,32,0)*VLOOKUP(Module!B23,$N$142:$O$150,2,0)^Module!D32*$N$139</f>
        <v>23.5</v>
      </c>
      <c r="D140" s="170">
        <f t="shared" ref="D140:D150" si="3">C140+B140</f>
        <v>23.5</v>
      </c>
      <c r="E140" s="170">
        <f>B140+(C140/(Module!$I$5))*(Module!$I$5-Module!$D$22)</f>
        <v>21.225806451612904</v>
      </c>
      <c r="F140" s="170">
        <f>((C140/(Module!$I$5))+((C140/(Module!$I$5))*$G$138)/100)*Module!$D$22</f>
        <v>3.0246774193548389</v>
      </c>
      <c r="G140" s="170">
        <f t="shared" ref="G140:G150" si="4">E140+F140</f>
        <v>24.250483870967741</v>
      </c>
      <c r="H140" s="1"/>
      <c r="I140" s="1"/>
      <c r="J140" s="1"/>
      <c r="K140" s="1"/>
      <c r="L140" s="1"/>
      <c r="M140" s="10"/>
      <c r="N140" s="10"/>
      <c r="O140" s="10"/>
      <c r="P140" s="10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</row>
    <row r="141" spans="1:74">
      <c r="A141" s="182" t="s">
        <v>22</v>
      </c>
      <c r="B141" s="169">
        <f>Module!C24</f>
        <v>0</v>
      </c>
      <c r="C141" s="171">
        <f>VLOOKUP(Module!$H$2,usures!$A$3:$AP$887,33,0)*VLOOKUP(Module!B24,$N$142:$O$150,2,0)^Module!$D$32*$N$139</f>
        <v>41.5</v>
      </c>
      <c r="D141" s="170">
        <f t="shared" si="3"/>
        <v>41.5</v>
      </c>
      <c r="E141" s="170">
        <f>B141+(C141/(Module!$I$5))*(Module!$I$5-Module!$D$22)</f>
        <v>37.483870967741936</v>
      </c>
      <c r="F141" s="170">
        <f>((C141/(Module!$I$5))+((C141/(Module!$I$5))*$G$138)/100)*Module!$D$22</f>
        <v>5.3414516129032252</v>
      </c>
      <c r="G141" s="170">
        <f t="shared" si="4"/>
        <v>42.825322580645164</v>
      </c>
      <c r="H141" s="1"/>
      <c r="I141" s="1"/>
      <c r="J141" s="1"/>
      <c r="K141" s="1"/>
      <c r="L141" s="1"/>
      <c r="M141" s="10"/>
      <c r="N141" s="182" t="s">
        <v>360</v>
      </c>
      <c r="O141" s="182" t="s">
        <v>359</v>
      </c>
      <c r="P141" s="10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</row>
    <row r="142" spans="1:74">
      <c r="A142" s="182" t="s">
        <v>29</v>
      </c>
      <c r="B142" s="169">
        <f>Module!C25</f>
        <v>0</v>
      </c>
      <c r="C142" s="171">
        <f>VLOOKUP(Module!$H$2,usures!$A$3:$AP$887,34,0)*VLOOKUP(Module!B25,$N$142:$O$150,2,0)^Module!D32*$N$139</f>
        <v>40</v>
      </c>
      <c r="D142" s="170">
        <f t="shared" si="3"/>
        <v>40</v>
      </c>
      <c r="E142" s="170">
        <f>B142+(C142/(Module!$I$5))*(Module!$I$5-Module!$D$22)</f>
        <v>36.129032258064512</v>
      </c>
      <c r="F142" s="170">
        <f>((C142/(Module!$I$5))+((C142/(Module!$I$5))*$G$138)/100)*Module!$D$22</f>
        <v>5.1483870967741936</v>
      </c>
      <c r="G142" s="170">
        <f t="shared" si="4"/>
        <v>41.277419354838706</v>
      </c>
      <c r="H142" s="1"/>
      <c r="I142" s="1"/>
      <c r="J142" s="1"/>
      <c r="K142" s="1"/>
      <c r="L142" s="1"/>
      <c r="M142" s="404" t="s">
        <v>358</v>
      </c>
      <c r="N142" s="176">
        <v>1</v>
      </c>
      <c r="O142" s="175">
        <v>1.0193267935988299</v>
      </c>
      <c r="P142" s="175">
        <v>1.0193267935988299</v>
      </c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</row>
    <row r="143" spans="1:74">
      <c r="A143" s="182" t="s">
        <v>25</v>
      </c>
      <c r="B143" s="169">
        <f>Module!C26</f>
        <v>0</v>
      </c>
      <c r="C143" s="171">
        <f>VLOOKUP(Module!$H$2,usures!$A$3:$AP$887,35,0)*VLOOKUP(Module!B26,$N$142:$O$150,2,0)^Module!D32*$N$139</f>
        <v>43</v>
      </c>
      <c r="D143" s="170">
        <f t="shared" si="3"/>
        <v>43</v>
      </c>
      <c r="E143" s="170">
        <f>B143+(C143/(Module!$I$5))*(Module!$I$5-Module!$D$22)</f>
        <v>38.838709677419359</v>
      </c>
      <c r="F143" s="170">
        <f>((C143/(Module!$I$5))+((C143/(Module!$I$5))*$G$138)/100)*Module!$D$22</f>
        <v>5.5345161290322586</v>
      </c>
      <c r="G143" s="170">
        <f t="shared" si="4"/>
        <v>44.373225806451615</v>
      </c>
      <c r="H143" s="1"/>
      <c r="I143" s="1"/>
      <c r="J143" s="1"/>
      <c r="K143" s="1"/>
      <c r="L143" s="1"/>
      <c r="M143" s="405"/>
      <c r="N143" s="176">
        <v>2</v>
      </c>
      <c r="O143" s="175">
        <v>1.00995581572653</v>
      </c>
      <c r="P143" s="10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</row>
    <row r="144" spans="1:74">
      <c r="A144" s="182" t="s">
        <v>328</v>
      </c>
      <c r="B144" s="169">
        <f>Module!C27</f>
        <v>0</v>
      </c>
      <c r="C144" s="171">
        <f>VLOOKUP(Module!$H$2,usures!$A$3:$AP$887,36,0)*VLOOKUP(Module!B27,$N$142:$O$150,2,0)^Module!D32*$N$139</f>
        <v>33</v>
      </c>
      <c r="D144" s="170">
        <f t="shared" si="3"/>
        <v>33</v>
      </c>
      <c r="E144" s="170">
        <f>B144+(C144/(Module!$I$5))*(Module!$I$5-Module!$D$22)</f>
        <v>29.806451612903224</v>
      </c>
      <c r="F144" s="170">
        <f>((C144/(Module!$I$5))+((C144/(Module!$I$5))*$G$138)/100)*Module!$D$22</f>
        <v>4.2474193548387094</v>
      </c>
      <c r="G144" s="170">
        <f t="shared" si="4"/>
        <v>34.053870967741936</v>
      </c>
      <c r="H144" s="1"/>
      <c r="I144" s="1"/>
      <c r="J144" s="1"/>
      <c r="K144" s="1"/>
      <c r="L144" s="1"/>
      <c r="M144" s="405"/>
      <c r="N144" s="176">
        <v>3</v>
      </c>
      <c r="O144" s="175">
        <v>1.0073261618496101</v>
      </c>
      <c r="P144" s="10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</row>
    <row r="145" spans="1:74">
      <c r="A145" s="182" t="s">
        <v>327</v>
      </c>
      <c r="B145" s="169">
        <f>Module!C28</f>
        <v>0</v>
      </c>
      <c r="C145" s="171">
        <f>VLOOKUP(Module!$H$2,usures!$A$3:$AP$887,37,0)*VLOOKUP(Module!B28,$N$142:$O$150,2,0)^Module!D32*$N$139</f>
        <v>19</v>
      </c>
      <c r="D145" s="170">
        <f t="shared" si="3"/>
        <v>19</v>
      </c>
      <c r="E145" s="170">
        <f>B145+(C145/(Module!$I$5))*(Module!$I$5-Module!$D$22)</f>
        <v>17.161290322580644</v>
      </c>
      <c r="F145" s="170">
        <f>((C145/(Module!$I$5))+((C145/(Module!$I$5))*$G$138)/100)*Module!$D$22</f>
        <v>2.4454838709677418</v>
      </c>
      <c r="G145" s="170">
        <f t="shared" si="4"/>
        <v>19.606774193548386</v>
      </c>
      <c r="H145" s="1"/>
      <c r="I145" s="1"/>
      <c r="J145" s="1"/>
      <c r="K145" s="1"/>
      <c r="L145" s="1"/>
      <c r="M145" s="405"/>
      <c r="N145" s="176">
        <v>4</v>
      </c>
      <c r="O145" s="175">
        <v>1.0053141448054901</v>
      </c>
      <c r="P145" s="10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</row>
    <row r="146" spans="1:74">
      <c r="A146" s="182" t="s">
        <v>36</v>
      </c>
      <c r="B146" s="169">
        <f>Module!C29</f>
        <v>0</v>
      </c>
      <c r="C146" s="171">
        <f>VLOOKUP(Module!$H$2,usures!$A$3:$AP$887,38,0)*VLOOKUP(Module!B29,$N$142:$O$150,2,0)^Module!D32*$N$139</f>
        <v>20.6</v>
      </c>
      <c r="D146" s="170">
        <f t="shared" si="3"/>
        <v>20.6</v>
      </c>
      <c r="E146" s="170">
        <f>B146+(C146/(Module!$I$5))*(Module!$I$5-Module!$D$22)</f>
        <v>18.606451612903228</v>
      </c>
      <c r="F146" s="170">
        <f>((C146/(Module!$I$5))+((C146/(Module!$I$5))*$G$138)/100)*Module!$D$22</f>
        <v>2.6514193548387097</v>
      </c>
      <c r="G146" s="170">
        <f t="shared" si="4"/>
        <v>21.257870967741937</v>
      </c>
      <c r="H146" s="1"/>
      <c r="I146" s="1"/>
      <c r="J146" s="1"/>
      <c r="K146" s="1"/>
      <c r="L146" s="1"/>
      <c r="M146" s="405"/>
      <c r="N146" s="176">
        <v>5</v>
      </c>
      <c r="O146" s="175">
        <v>1.0043268635857201</v>
      </c>
      <c r="P146" s="10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</row>
    <row r="147" spans="1:74">
      <c r="A147" s="182" t="s">
        <v>15</v>
      </c>
      <c r="B147" s="169">
        <f>Module!C30</f>
        <v>0</v>
      </c>
      <c r="C147" s="171">
        <f>VLOOKUP(Module!$H$2,usures!$A$3:$AP$887,39,0)*VLOOKUP(Module!B30,$N$142:$O$150,2,0)^Module!D32*$N$139</f>
        <v>38.5</v>
      </c>
      <c r="D147" s="170">
        <f t="shared" si="3"/>
        <v>38.5</v>
      </c>
      <c r="E147" s="170">
        <f>B147+(C147/(Module!$I$5))*(Module!$I$5-Module!$D$22)</f>
        <v>34.774193548387096</v>
      </c>
      <c r="F147" s="170">
        <f>((C147/(Module!$I$5))+((C147/(Module!$I$5))*$G$138)/100)*Module!$D$22</f>
        <v>4.9553225806451611</v>
      </c>
      <c r="G147" s="170">
        <f t="shared" si="4"/>
        <v>39.729516129032255</v>
      </c>
      <c r="H147" s="1"/>
      <c r="I147" s="1"/>
      <c r="J147" s="1"/>
      <c r="K147" s="1"/>
      <c r="L147" s="1"/>
      <c r="M147" s="405"/>
      <c r="N147" s="176">
        <v>6</v>
      </c>
      <c r="O147" s="175">
        <v>1.0036669136885199</v>
      </c>
      <c r="P147" s="10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</row>
    <row r="148" spans="1:74">
      <c r="A148" s="182" t="s">
        <v>19</v>
      </c>
      <c r="B148" s="169">
        <f>Module!C31</f>
        <v>0</v>
      </c>
      <c r="C148" s="171">
        <f>VLOOKUP(Module!$H$2,usures!$A$3:$AP$887,40,0)*VLOOKUP(Module!B31,$N$142:$O$150,2,0)^Module!D32*$N$139</f>
        <v>48.5</v>
      </c>
      <c r="D148" s="170">
        <f t="shared" si="3"/>
        <v>48.5</v>
      </c>
      <c r="E148" s="170">
        <f>B148+(C148/(Module!$I$5))*(Module!$I$5-Module!$D$22)</f>
        <v>43.806451612903224</v>
      </c>
      <c r="F148" s="170">
        <f>((C148/(Module!$I$5))+((C148/(Module!$I$5))*$G$138)/100)*Module!$D$22</f>
        <v>6.2424193548387095</v>
      </c>
      <c r="G148" s="170">
        <f t="shared" si="4"/>
        <v>50.048870967741934</v>
      </c>
      <c r="H148" s="1"/>
      <c r="I148" s="1"/>
      <c r="J148" s="1"/>
      <c r="K148" s="1"/>
      <c r="L148" s="1"/>
      <c r="M148" s="405"/>
      <c r="N148" s="176">
        <v>7</v>
      </c>
      <c r="O148" s="175">
        <v>1.00430482472465</v>
      </c>
      <c r="P148" s="10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108"/>
      <c r="BB148" s="108"/>
      <c r="BC148" s="108"/>
      <c r="BD148" s="108"/>
      <c r="BE148" s="108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</row>
    <row r="149" spans="1:74">
      <c r="A149" s="182" t="s">
        <v>12</v>
      </c>
      <c r="B149" s="169">
        <f>Module!C32</f>
        <v>0</v>
      </c>
      <c r="C149" s="171">
        <f>VLOOKUP(Module!$H$2,usures!$A$3:$AP$887,41,0)*VLOOKUP(Module!B32,$N$142:$O$150,2,0)^Module!D32*$N$139</f>
        <v>40</v>
      </c>
      <c r="D149" s="170">
        <f t="shared" si="3"/>
        <v>40</v>
      </c>
      <c r="E149" s="170">
        <f>B149+(C149/(Module!$I$5))*(Module!$I$5-Module!$D$22)</f>
        <v>36.129032258064512</v>
      </c>
      <c r="F149" s="170">
        <f>((C149/(Module!$I$5))+((C149/(Module!$I$5))*$G$138)/100)*Module!$D$22</f>
        <v>5.1483870967741936</v>
      </c>
      <c r="G149" s="170">
        <f t="shared" si="4"/>
        <v>41.277419354838706</v>
      </c>
      <c r="H149" s="1"/>
      <c r="I149" s="1"/>
      <c r="J149" s="1"/>
      <c r="K149" s="1"/>
      <c r="L149" s="1"/>
      <c r="M149" s="405"/>
      <c r="N149" s="176">
        <v>8</v>
      </c>
      <c r="O149" s="175">
        <v>1.0094700000000001</v>
      </c>
      <c r="P149" s="174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108"/>
      <c r="BB149" s="108"/>
      <c r="BC149" s="108"/>
      <c r="BD149" s="108"/>
      <c r="BE149" s="108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</row>
    <row r="150" spans="1:74">
      <c r="A150" s="182" t="s">
        <v>34</v>
      </c>
      <c r="B150" s="169">
        <f>Module!C33</f>
        <v>0</v>
      </c>
      <c r="C150" s="171">
        <f>VLOOKUP(Module!$H$2,usures!$A$3:$AP$887,42,0)*VLOOKUP(Module!B33,$N$142:$O$150,2,0)^Module!D32*$N$139</f>
        <v>19.5</v>
      </c>
      <c r="D150" s="170">
        <f t="shared" si="3"/>
        <v>19.5</v>
      </c>
      <c r="E150" s="170">
        <f>B150+(C150/(Module!$I$5))*(Module!$I$5-Module!$D$22)</f>
        <v>17.612903225806452</v>
      </c>
      <c r="F150" s="170">
        <f>((C150/(Module!$I$5))+((C150/(Module!$I$5))*$G$138)/100)*Module!$D$22</f>
        <v>2.5098387096774193</v>
      </c>
      <c r="G150" s="170">
        <f t="shared" si="4"/>
        <v>20.122741935483873</v>
      </c>
      <c r="H150" s="1"/>
      <c r="I150" s="1"/>
      <c r="J150" s="1"/>
      <c r="K150" s="1"/>
      <c r="L150" s="1"/>
      <c r="M150" s="406"/>
      <c r="N150" s="176">
        <v>9</v>
      </c>
      <c r="O150" s="175">
        <v>1.014</v>
      </c>
      <c r="P150" s="174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108"/>
      <c r="BB150" s="108"/>
      <c r="BC150" s="108"/>
      <c r="BD150" s="108"/>
      <c r="BE150" s="108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</row>
    <row r="151" spans="1:7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108"/>
      <c r="BB151" s="108"/>
      <c r="BC151" s="108"/>
      <c r="BD151" s="108"/>
      <c r="BE151" s="108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</row>
    <row r="152" spans="1:74">
      <c r="A152" s="10" t="s">
        <v>196</v>
      </c>
      <c r="B152" s="10">
        <v>1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108"/>
      <c r="BB152" s="108"/>
      <c r="BC152" s="108"/>
      <c r="BD152" s="108"/>
      <c r="BE152" s="108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</row>
    <row r="153" spans="1:74">
      <c r="A153" s="10" t="s">
        <v>186</v>
      </c>
      <c r="B153" s="10">
        <v>1.2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108"/>
      <c r="BB153" s="108"/>
      <c r="BC153" s="108"/>
      <c r="BD153" s="108"/>
      <c r="BE153" s="108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</row>
    <row r="154" spans="1:74">
      <c r="A154" s="10" t="s">
        <v>190</v>
      </c>
      <c r="B154" s="10">
        <v>1.44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08"/>
      <c r="BT154" s="108"/>
      <c r="BU154" s="108"/>
      <c r="BV154" s="108"/>
    </row>
    <row r="155" spans="1:74">
      <c r="A155" s="10" t="s">
        <v>188</v>
      </c>
      <c r="B155" s="10">
        <v>1.7279999999999998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 s="108"/>
      <c r="BG155" s="108"/>
      <c r="BH155" s="108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08"/>
      <c r="BT155" s="108"/>
      <c r="BU155" s="108"/>
      <c r="BV155" s="108"/>
    </row>
    <row r="156" spans="1:74">
      <c r="A156" s="10" t="s">
        <v>192</v>
      </c>
      <c r="B156" s="10">
        <v>2.0735999999999999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 s="108"/>
      <c r="BG156" s="108"/>
      <c r="BH156" s="108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08"/>
      <c r="BT156" s="108"/>
      <c r="BU156" s="108"/>
      <c r="BV156" s="108"/>
    </row>
    <row r="157" spans="1:74"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 s="108"/>
      <c r="BG157" s="108"/>
      <c r="BH157" s="108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08"/>
      <c r="BT157" s="108"/>
      <c r="BU157" s="108"/>
      <c r="BV157" s="108"/>
    </row>
    <row r="158" spans="1:74"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  <c r="BU158" s="108"/>
      <c r="BV158" s="108"/>
    </row>
    <row r="159" spans="1:74"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  <c r="BU159" s="108"/>
      <c r="BV159" s="108"/>
    </row>
    <row r="160" spans="1:74"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 s="108"/>
      <c r="BG160" s="108"/>
      <c r="BH160" s="108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08"/>
      <c r="BT160" s="108"/>
      <c r="BU160" s="108"/>
      <c r="BV160" s="108"/>
    </row>
    <row r="161" spans="2:74"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</row>
    <row r="162" spans="2:74"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</row>
    <row r="163" spans="2:74"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</row>
    <row r="164" spans="2:74"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</row>
    <row r="165" spans="2:74"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</row>
    <row r="166" spans="2:74"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</row>
    <row r="167" spans="2:74"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</row>
    <row r="168" spans="2:74"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</row>
    <row r="169" spans="2:74"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AT169" s="108"/>
      <c r="AU169" s="108"/>
      <c r="AV169" s="108"/>
      <c r="AW169" s="108"/>
      <c r="AX169" s="108"/>
      <c r="AY169" s="108"/>
      <c r="AZ169" s="108"/>
      <c r="BA169" s="108"/>
      <c r="BB169" s="108"/>
      <c r="BC169" s="108"/>
      <c r="BD169" s="108"/>
      <c r="BE169" s="108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</row>
    <row r="170" spans="2:74"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AT170" s="108"/>
      <c r="AU170" s="108"/>
      <c r="AV170" s="108"/>
      <c r="AW170" s="108"/>
      <c r="AX170" s="108"/>
      <c r="AY170" s="108"/>
      <c r="AZ170" s="108"/>
      <c r="BA170" s="108"/>
      <c r="BB170" s="108"/>
      <c r="BC170" s="108"/>
      <c r="BD170" s="108"/>
      <c r="BE170" s="108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</row>
    <row r="171" spans="2:74"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108"/>
      <c r="AU171" s="108"/>
      <c r="AV171" s="108"/>
      <c r="AW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</row>
    <row r="172" spans="2:74"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108"/>
      <c r="AU172" s="108"/>
      <c r="AV172" s="108"/>
      <c r="AW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</row>
    <row r="173" spans="2:74"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108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</row>
    <row r="174" spans="2:74"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</row>
    <row r="175" spans="2:74"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</row>
    <row r="176" spans="2:74"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</row>
    <row r="177" spans="2:74"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</row>
    <row r="178" spans="2:74"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 s="108"/>
      <c r="AV178" s="108"/>
      <c r="AW178" s="108"/>
      <c r="AX178" s="108"/>
      <c r="AY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</row>
    <row r="179" spans="2:74"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T179" s="108"/>
      <c r="AU179" s="108"/>
      <c r="AV179" s="108"/>
      <c r="AW179" s="108"/>
      <c r="AX179" s="108"/>
      <c r="AY179" s="108"/>
      <c r="AZ179" s="108"/>
      <c r="BA179" s="108"/>
      <c r="BB179" s="108"/>
      <c r="BC179" s="108"/>
      <c r="BD179" s="108"/>
      <c r="BE179" s="108"/>
      <c r="BF179" s="108"/>
      <c r="BG179" s="108"/>
      <c r="BH179" s="108"/>
      <c r="BI179" s="108"/>
      <c r="BJ179" s="108"/>
      <c r="BK179" s="108"/>
      <c r="BL179" s="108"/>
      <c r="BM179" s="108"/>
      <c r="BN179" s="108"/>
      <c r="BO179" s="108"/>
      <c r="BP179" s="108"/>
      <c r="BQ179" s="108"/>
      <c r="BR179" s="108"/>
      <c r="BS179" s="108"/>
      <c r="BT179" s="108"/>
      <c r="BU179" s="108"/>
      <c r="BV179" s="108"/>
    </row>
    <row r="180" spans="2:74"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T180" s="108"/>
      <c r="AU180" s="108"/>
      <c r="AV180" s="108"/>
      <c r="AW180" s="108"/>
      <c r="AX180" s="108"/>
      <c r="AY180" s="108"/>
      <c r="AZ180" s="108"/>
      <c r="BA180" s="108"/>
      <c r="BB180" s="108"/>
      <c r="BC180" s="108"/>
      <c r="BD180" s="108"/>
      <c r="BE180" s="108"/>
      <c r="BF180" s="108"/>
      <c r="BG180" s="108"/>
      <c r="BH180" s="108"/>
      <c r="BI180" s="108"/>
      <c r="BJ180" s="108"/>
      <c r="BK180" s="108"/>
      <c r="BL180" s="108"/>
      <c r="BM180" s="108"/>
      <c r="BN180" s="108"/>
      <c r="BO180" s="108"/>
      <c r="BP180" s="108"/>
      <c r="BQ180" s="108"/>
      <c r="BR180" s="108"/>
      <c r="BS180" s="108"/>
      <c r="BT180" s="108"/>
      <c r="BU180" s="108"/>
      <c r="BV180" s="108"/>
    </row>
    <row r="181" spans="2:74"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  <c r="AX181" s="108"/>
      <c r="AY181" s="108"/>
      <c r="AZ181" s="108"/>
      <c r="BA181" s="108"/>
      <c r="BB181" s="108"/>
      <c r="BC181" s="108"/>
      <c r="BD181" s="108"/>
      <c r="BE181" s="108"/>
      <c r="BF181" s="108"/>
      <c r="BG181" s="108"/>
      <c r="BH181" s="108"/>
      <c r="BI181" s="108"/>
      <c r="BJ181" s="108"/>
      <c r="BK181" s="108"/>
      <c r="BL181" s="108"/>
      <c r="BM181" s="108"/>
      <c r="BN181" s="108"/>
      <c r="BO181" s="108"/>
      <c r="BP181" s="108"/>
      <c r="BQ181" s="108"/>
      <c r="BR181" s="108"/>
      <c r="BS181" s="108"/>
      <c r="BT181" s="108"/>
      <c r="BU181" s="108"/>
      <c r="BV181" s="108"/>
    </row>
    <row r="182" spans="2:74"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  <c r="AX182" s="108"/>
      <c r="AY182" s="108"/>
      <c r="AZ182" s="108"/>
      <c r="BA182" s="108"/>
      <c r="BB182" s="108"/>
      <c r="BC182" s="108"/>
      <c r="BD182" s="108"/>
      <c r="BE182" s="108"/>
      <c r="BF182" s="108"/>
      <c r="BG182" s="108"/>
      <c r="BH182" s="108"/>
      <c r="BI182" s="108"/>
      <c r="BJ182" s="108"/>
      <c r="BK182" s="108"/>
      <c r="BL182" s="108"/>
      <c r="BM182" s="108"/>
      <c r="BN182" s="108"/>
      <c r="BO182" s="108"/>
      <c r="BP182" s="108"/>
      <c r="BQ182" s="108"/>
      <c r="BR182" s="108"/>
      <c r="BS182" s="108"/>
      <c r="BT182" s="108"/>
      <c r="BU182" s="108"/>
      <c r="BV182" s="108"/>
    </row>
    <row r="183" spans="2:74"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  <c r="AX183" s="108"/>
      <c r="AY183" s="108"/>
      <c r="AZ183" s="108"/>
      <c r="BA183" s="108"/>
      <c r="BB183" s="108"/>
      <c r="BC183" s="108"/>
      <c r="BD183" s="108"/>
      <c r="BE183" s="108"/>
      <c r="BF183" s="108"/>
      <c r="BG183" s="108"/>
      <c r="BH183" s="108"/>
      <c r="BI183" s="108"/>
      <c r="BJ183" s="108"/>
      <c r="BK183" s="108"/>
      <c r="BL183" s="108"/>
      <c r="BM183" s="108"/>
      <c r="BN183" s="108"/>
      <c r="BO183" s="108"/>
      <c r="BP183" s="108"/>
      <c r="BQ183" s="108"/>
      <c r="BR183" s="108"/>
      <c r="BS183" s="108"/>
      <c r="BT183" s="108"/>
      <c r="BU183" s="108"/>
      <c r="BV183" s="108"/>
    </row>
    <row r="184" spans="2:74"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 s="108"/>
      <c r="AW184" s="108"/>
      <c r="AX184" s="108"/>
      <c r="AY184" s="108"/>
      <c r="AZ184" s="108"/>
      <c r="BA184" s="108"/>
      <c r="BB184" s="108"/>
      <c r="BC184" s="108"/>
      <c r="BD184" s="108"/>
      <c r="BE184" s="108"/>
      <c r="BF184" s="108"/>
      <c r="BG184" s="108"/>
      <c r="BH184" s="108"/>
      <c r="BI184" s="108"/>
      <c r="BJ184" s="108"/>
      <c r="BK184" s="108"/>
      <c r="BL184" s="108"/>
      <c r="BM184" s="108"/>
      <c r="BN184" s="108"/>
      <c r="BO184" s="108"/>
      <c r="BP184" s="108"/>
      <c r="BQ184" s="108"/>
      <c r="BR184" s="108"/>
      <c r="BS184" s="108"/>
      <c r="BT184" s="108"/>
      <c r="BU184" s="108"/>
      <c r="BV184" s="108"/>
    </row>
    <row r="185" spans="2:74"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  <c r="AX185" s="108"/>
      <c r="AY185" s="108"/>
      <c r="AZ185" s="108"/>
      <c r="BA185" s="108"/>
      <c r="BB185" s="108"/>
      <c r="BC185" s="108"/>
      <c r="BD185" s="108"/>
      <c r="BE185" s="108"/>
      <c r="BF185" s="108"/>
      <c r="BG185" s="108"/>
      <c r="BH185" s="108"/>
      <c r="BI185" s="108"/>
      <c r="BJ185" s="108"/>
      <c r="BK185" s="108"/>
      <c r="BL185" s="108"/>
      <c r="BM185" s="108"/>
      <c r="BN185" s="108"/>
      <c r="BO185" s="108"/>
      <c r="BP185" s="108"/>
      <c r="BQ185" s="108"/>
      <c r="BR185" s="108"/>
      <c r="BS185" s="108"/>
      <c r="BT185" s="108"/>
      <c r="BU185" s="108"/>
      <c r="BV185" s="108"/>
    </row>
    <row r="186" spans="2:74"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 s="108"/>
      <c r="AW186" s="108"/>
      <c r="AX186" s="108"/>
      <c r="AY186" s="108"/>
      <c r="AZ186" s="108"/>
      <c r="BA186" s="108"/>
      <c r="BB186" s="108"/>
      <c r="BC186" s="108"/>
      <c r="BD186" s="108"/>
      <c r="BE186" s="108"/>
      <c r="BF186" s="108"/>
      <c r="BG186" s="108"/>
      <c r="BH186" s="108"/>
      <c r="BI186" s="108"/>
      <c r="BJ186" s="108"/>
      <c r="BK186" s="108"/>
      <c r="BL186" s="108"/>
      <c r="BM186" s="108"/>
      <c r="BN186" s="108"/>
      <c r="BO186" s="108"/>
      <c r="BP186" s="108"/>
      <c r="BQ186" s="108"/>
      <c r="BR186" s="108"/>
      <c r="BS186" s="108"/>
      <c r="BT186" s="108"/>
      <c r="BU186" s="108"/>
      <c r="BV186" s="108"/>
    </row>
    <row r="187" spans="2:74"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  <c r="BB187" s="108"/>
      <c r="BC187" s="108"/>
      <c r="BD187" s="108"/>
      <c r="BE187" s="108"/>
      <c r="BF187" s="108"/>
      <c r="BG187" s="108"/>
      <c r="BH187" s="108"/>
      <c r="BI187" s="108"/>
      <c r="BJ187" s="108"/>
      <c r="BK187" s="108"/>
      <c r="BL187" s="108"/>
      <c r="BM187" s="108"/>
      <c r="BN187" s="108"/>
      <c r="BO187" s="108"/>
      <c r="BP187" s="108"/>
      <c r="BQ187" s="108"/>
      <c r="BR187" s="108"/>
      <c r="BS187" s="108"/>
      <c r="BT187" s="108"/>
      <c r="BU187" s="108"/>
      <c r="BV187" s="108"/>
    </row>
    <row r="188" spans="2:74"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 s="108"/>
      <c r="AW188" s="108"/>
      <c r="AX188" s="108"/>
      <c r="AY188" s="108"/>
      <c r="AZ188" s="108"/>
      <c r="BA188" s="108"/>
      <c r="BB188" s="108"/>
      <c r="BC188" s="108"/>
      <c r="BD188" s="108"/>
      <c r="BE188" s="108"/>
      <c r="BF188" s="108"/>
      <c r="BG188" s="108"/>
      <c r="BH188" s="108"/>
      <c r="BI188" s="108"/>
      <c r="BJ188" s="108"/>
      <c r="BK188" s="108"/>
      <c r="BL188" s="108"/>
      <c r="BM188" s="108"/>
      <c r="BN188" s="108"/>
      <c r="BO188" s="108"/>
      <c r="BP188" s="108"/>
      <c r="BQ188" s="108"/>
      <c r="BR188" s="108"/>
      <c r="BS188" s="108"/>
      <c r="BT188" s="108"/>
      <c r="BU188" s="108"/>
      <c r="BV188" s="108"/>
    </row>
    <row r="189" spans="2:74"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 s="108"/>
      <c r="AW189" s="108"/>
      <c r="AX189" s="108"/>
      <c r="AY189" s="108"/>
      <c r="AZ189" s="108"/>
      <c r="BA189" s="108"/>
      <c r="BB189" s="108"/>
      <c r="BC189" s="108"/>
      <c r="BD189" s="108"/>
      <c r="BE189" s="108"/>
      <c r="BF189" s="108"/>
      <c r="BG189" s="108"/>
      <c r="BH189" s="108"/>
      <c r="BI189" s="108"/>
      <c r="BJ189" s="108"/>
      <c r="BK189" s="108"/>
      <c r="BL189" s="108"/>
      <c r="BM189" s="108"/>
      <c r="BN189" s="108"/>
      <c r="BO189" s="108"/>
      <c r="BP189" s="108"/>
      <c r="BQ189" s="108"/>
      <c r="BR189" s="108"/>
      <c r="BS189" s="108"/>
      <c r="BT189" s="108"/>
      <c r="BU189" s="108"/>
      <c r="BV189" s="108"/>
    </row>
    <row r="190" spans="2:74"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  <c r="AX190" s="108"/>
      <c r="AY190" s="108"/>
      <c r="AZ190" s="108"/>
      <c r="BA190" s="108"/>
      <c r="BB190" s="108"/>
      <c r="BC190" s="108"/>
      <c r="BD190" s="108"/>
      <c r="BE190" s="108"/>
      <c r="BF190" s="108"/>
      <c r="BG190" s="108"/>
      <c r="BH190" s="108"/>
      <c r="BI190" s="108"/>
      <c r="BJ190" s="108"/>
      <c r="BK190" s="108"/>
      <c r="BL190" s="108"/>
      <c r="BM190" s="108"/>
      <c r="BN190" s="108"/>
      <c r="BO190" s="108"/>
      <c r="BP190" s="108"/>
      <c r="BQ190" s="108"/>
      <c r="BR190" s="108"/>
      <c r="BS190" s="108"/>
      <c r="BT190" s="108"/>
      <c r="BU190" s="108"/>
      <c r="BV190" s="108"/>
    </row>
    <row r="191" spans="2:74"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108"/>
      <c r="BS191" s="108"/>
      <c r="BT191" s="108"/>
      <c r="BU191" s="108"/>
      <c r="BV191" s="108"/>
    </row>
    <row r="192" spans="2:74"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108"/>
      <c r="BS192" s="108"/>
      <c r="BT192" s="108"/>
      <c r="BU192" s="108"/>
      <c r="BV192" s="108"/>
    </row>
    <row r="193" spans="2:74"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AT193" s="108"/>
      <c r="AU193" s="108"/>
      <c r="AV193" s="108"/>
      <c r="AW193" s="108"/>
      <c r="AX193" s="108"/>
      <c r="AY193" s="108"/>
      <c r="AZ193" s="108"/>
      <c r="BA193" s="108"/>
      <c r="BB193" s="108"/>
      <c r="BC193" s="108"/>
      <c r="BD193" s="108"/>
      <c r="BE193" s="108"/>
      <c r="BF193" s="108"/>
      <c r="BG193" s="108"/>
      <c r="BH193" s="108"/>
      <c r="BI193" s="108"/>
      <c r="BJ193" s="108"/>
      <c r="BK193" s="108"/>
      <c r="BL193" s="108"/>
      <c r="BM193" s="108"/>
      <c r="BN193" s="108"/>
      <c r="BO193" s="108"/>
      <c r="BP193" s="108"/>
      <c r="BQ193" s="108"/>
      <c r="BR193" s="108"/>
      <c r="BS193" s="108"/>
      <c r="BT193" s="108"/>
      <c r="BU193" s="108"/>
      <c r="BV193" s="108"/>
    </row>
    <row r="194" spans="2:74"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AT194" s="108"/>
      <c r="AU194" s="108"/>
      <c r="AV194" s="108"/>
      <c r="AW194" s="108"/>
      <c r="AX194" s="108"/>
      <c r="AY194" s="108"/>
      <c r="AZ194" s="108"/>
      <c r="BA194" s="108"/>
      <c r="BB194" s="108"/>
      <c r="BC194" s="108"/>
      <c r="BD194" s="108"/>
      <c r="BE194" s="108"/>
      <c r="BF194" s="108"/>
      <c r="BG194" s="108"/>
      <c r="BH194" s="108"/>
      <c r="BI194" s="108"/>
      <c r="BJ194" s="108"/>
      <c r="BK194" s="108"/>
      <c r="BL194" s="108"/>
      <c r="BM194" s="108"/>
      <c r="BN194" s="108"/>
      <c r="BO194" s="108"/>
      <c r="BP194" s="108"/>
      <c r="BQ194" s="108"/>
      <c r="BR194" s="108"/>
      <c r="BS194" s="108"/>
      <c r="BT194" s="108"/>
      <c r="BU194" s="108"/>
      <c r="BV194" s="108"/>
    </row>
    <row r="195" spans="2:74"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AT195" s="108"/>
      <c r="AU195" s="108"/>
      <c r="AV195" s="108"/>
      <c r="AW195" s="108"/>
      <c r="AX195" s="108"/>
      <c r="AY195" s="108"/>
      <c r="AZ195" s="108"/>
      <c r="BA195" s="108"/>
      <c r="BB195" s="108"/>
      <c r="BC195" s="108"/>
      <c r="BD195" s="108"/>
      <c r="BE195" s="108"/>
      <c r="BF195" s="108"/>
      <c r="BG195" s="108"/>
      <c r="BH195" s="108"/>
      <c r="BI195" s="108"/>
      <c r="BJ195" s="108"/>
      <c r="BK195" s="108"/>
      <c r="BL195" s="108"/>
      <c r="BM195" s="108"/>
      <c r="BN195" s="108"/>
      <c r="BO195" s="108"/>
      <c r="BP195" s="108"/>
      <c r="BQ195" s="108"/>
      <c r="BR195" s="108"/>
      <c r="BS195" s="108"/>
      <c r="BT195" s="108"/>
      <c r="BU195" s="108"/>
      <c r="BV195" s="108"/>
    </row>
    <row r="196" spans="2:74"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08"/>
      <c r="AU196" s="108"/>
      <c r="AV196" s="108"/>
      <c r="AW196" s="108"/>
      <c r="AX196" s="108"/>
      <c r="AY196" s="108"/>
      <c r="AZ196" s="108"/>
      <c r="BA196" s="108"/>
      <c r="BB196" s="108"/>
      <c r="BC196" s="108"/>
      <c r="BD196" s="108"/>
      <c r="BE196" s="108"/>
      <c r="BF196" s="108"/>
      <c r="BG196" s="108"/>
      <c r="BH196" s="108"/>
      <c r="BI196" s="108"/>
      <c r="BJ196" s="108"/>
      <c r="BK196" s="108"/>
      <c r="BL196" s="108"/>
      <c r="BM196" s="108"/>
      <c r="BN196" s="108"/>
      <c r="BO196" s="108"/>
      <c r="BP196" s="108"/>
      <c r="BQ196" s="108"/>
      <c r="BR196" s="108"/>
      <c r="BS196" s="108"/>
      <c r="BT196" s="108"/>
      <c r="BU196" s="108"/>
      <c r="BV196" s="108"/>
    </row>
    <row r="197" spans="2:74"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 s="108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 s="108"/>
      <c r="BG197" s="108"/>
      <c r="BH197" s="108"/>
      <c r="BI197" s="108"/>
      <c r="BJ197" s="108"/>
      <c r="BK197" s="108"/>
      <c r="BL197" s="108"/>
      <c r="BM197" s="108"/>
      <c r="BN197" s="108"/>
      <c r="BO197" s="108"/>
      <c r="BP197" s="108"/>
      <c r="BQ197" s="108"/>
      <c r="BR197" s="108"/>
      <c r="BS197" s="108"/>
      <c r="BT197" s="108"/>
      <c r="BU197" s="108"/>
      <c r="BV197" s="108"/>
    </row>
    <row r="198" spans="2:74"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T198" s="108"/>
      <c r="AU198" s="108"/>
      <c r="AV198" s="108"/>
      <c r="AW198" s="108"/>
      <c r="AX198" s="108"/>
      <c r="AY198" s="108"/>
      <c r="AZ198" s="108"/>
      <c r="BA198" s="108"/>
      <c r="BB198" s="108"/>
      <c r="BC198" s="108"/>
      <c r="BD198" s="108"/>
      <c r="BE198" s="108"/>
      <c r="BF198" s="108"/>
      <c r="BG198" s="108"/>
      <c r="BH198" s="108"/>
      <c r="BI198" s="108"/>
      <c r="BJ198" s="108"/>
      <c r="BK198" s="108"/>
      <c r="BL198" s="108"/>
      <c r="BM198" s="108"/>
      <c r="BN198" s="108"/>
      <c r="BO198" s="108"/>
      <c r="BP198" s="108"/>
      <c r="BQ198" s="108"/>
      <c r="BR198" s="108"/>
      <c r="BS198" s="108"/>
      <c r="BT198" s="108"/>
      <c r="BU198" s="108"/>
      <c r="BV198" s="108"/>
    </row>
    <row r="199" spans="2:74"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  <c r="AX199" s="108"/>
      <c r="AY199" s="108"/>
      <c r="AZ199" s="108"/>
      <c r="BA199" s="108"/>
      <c r="BB199" s="108"/>
      <c r="BC199" s="108"/>
      <c r="BD199" s="108"/>
      <c r="BE199" s="108"/>
      <c r="BF199" s="108"/>
      <c r="BG199" s="108"/>
      <c r="BH199" s="108"/>
      <c r="BI199" s="108"/>
      <c r="BJ199" s="108"/>
      <c r="BK199" s="108"/>
      <c r="BL199" s="108"/>
      <c r="BM199" s="108"/>
      <c r="BN199" s="108"/>
      <c r="BO199" s="108"/>
      <c r="BP199" s="108"/>
      <c r="BQ199" s="108"/>
      <c r="BR199" s="108"/>
      <c r="BS199" s="108"/>
      <c r="BT199" s="108"/>
      <c r="BU199" s="108"/>
      <c r="BV199" s="108"/>
    </row>
    <row r="200" spans="2:74"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  <c r="AX200" s="108"/>
      <c r="AY200" s="108"/>
      <c r="AZ200" s="108"/>
      <c r="BA200" s="108"/>
      <c r="BB200" s="108"/>
      <c r="BC200" s="108"/>
      <c r="BD200" s="108"/>
      <c r="BE200" s="108"/>
      <c r="BF200" s="108"/>
      <c r="BG200" s="108"/>
      <c r="BH200" s="108"/>
      <c r="BI200" s="108"/>
      <c r="BJ200" s="108"/>
      <c r="BK200" s="108"/>
      <c r="BL200" s="108"/>
      <c r="BM200" s="108"/>
      <c r="BN200" s="108"/>
      <c r="BO200" s="108"/>
      <c r="BP200" s="108"/>
      <c r="BQ200" s="108"/>
      <c r="BR200" s="108"/>
      <c r="BS200" s="108"/>
      <c r="BT200" s="108"/>
      <c r="BU200" s="108"/>
      <c r="BV200" s="108"/>
    </row>
    <row r="201" spans="2:74"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  <c r="AX201" s="108"/>
      <c r="AY201" s="108"/>
      <c r="AZ201" s="108"/>
      <c r="BA201" s="108"/>
      <c r="BB201" s="108"/>
      <c r="BC201" s="108"/>
      <c r="BD201" s="108"/>
      <c r="BE201" s="108"/>
      <c r="BF201" s="108"/>
      <c r="BG201" s="108"/>
      <c r="BH201" s="108"/>
      <c r="BI201" s="108"/>
      <c r="BJ201" s="108"/>
      <c r="BK201" s="108"/>
      <c r="BL201" s="108"/>
      <c r="BM201" s="108"/>
      <c r="BN201" s="108"/>
      <c r="BO201" s="108"/>
      <c r="BP201" s="108"/>
      <c r="BQ201" s="108"/>
      <c r="BR201" s="108"/>
      <c r="BS201" s="108"/>
      <c r="BT201" s="108"/>
      <c r="BU201" s="108"/>
      <c r="BV201" s="108"/>
    </row>
    <row r="202" spans="2:74"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  <c r="AX202" s="108"/>
      <c r="AY202" s="108"/>
      <c r="AZ202" s="108"/>
      <c r="BA202" s="108"/>
      <c r="BB202" s="108"/>
      <c r="BC202" s="108"/>
      <c r="BD202" s="108"/>
      <c r="BE202" s="108"/>
      <c r="BF202" s="108"/>
      <c r="BG202" s="108"/>
      <c r="BH202" s="108"/>
      <c r="BI202" s="108"/>
      <c r="BJ202" s="108"/>
      <c r="BK202" s="108"/>
      <c r="BL202" s="108"/>
      <c r="BM202" s="108"/>
      <c r="BN202" s="108"/>
      <c r="BO202" s="108"/>
      <c r="BP202" s="108"/>
      <c r="BQ202" s="108"/>
      <c r="BR202" s="108"/>
      <c r="BS202" s="108"/>
      <c r="BT202" s="108"/>
      <c r="BU202" s="108"/>
      <c r="BV202" s="108"/>
    </row>
    <row r="203" spans="2:74"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T203" s="108"/>
      <c r="AU203" s="108"/>
      <c r="AV203" s="108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 s="108"/>
      <c r="BG203" s="108"/>
      <c r="BH203" s="108"/>
      <c r="BI203" s="108"/>
      <c r="BJ203" s="108"/>
      <c r="BK203" s="108"/>
      <c r="BL203" s="108"/>
      <c r="BM203" s="108"/>
      <c r="BN203" s="108"/>
      <c r="BO203" s="108"/>
      <c r="BP203" s="108"/>
      <c r="BQ203" s="108"/>
      <c r="BR203" s="108"/>
      <c r="BS203" s="108"/>
      <c r="BT203" s="108"/>
      <c r="BU203" s="108"/>
      <c r="BV203" s="108"/>
    </row>
    <row r="204" spans="2:74"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8"/>
      <c r="BG204" s="108"/>
      <c r="BH204" s="108"/>
      <c r="BI204" s="108"/>
      <c r="BJ204" s="108"/>
      <c r="BK204" s="108"/>
      <c r="BL204" s="108"/>
      <c r="BM204" s="108"/>
      <c r="BN204" s="108"/>
      <c r="BO204" s="108"/>
      <c r="BP204" s="108"/>
      <c r="BQ204" s="108"/>
      <c r="BR204" s="108"/>
      <c r="BS204" s="108"/>
      <c r="BT204" s="108"/>
      <c r="BU204" s="108"/>
      <c r="BV204" s="108"/>
    </row>
    <row r="205" spans="2:74"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T205" s="108"/>
      <c r="AU205" s="108"/>
      <c r="AV205" s="108"/>
      <c r="AW205" s="108"/>
      <c r="AX205" s="108"/>
      <c r="AY205" s="108"/>
      <c r="AZ205" s="108"/>
      <c r="BA205" s="108"/>
      <c r="BB205" s="108"/>
      <c r="BC205" s="108"/>
      <c r="BD205" s="108"/>
      <c r="BE205" s="108"/>
      <c r="BF205" s="108"/>
      <c r="BG205" s="108"/>
      <c r="BH205" s="108"/>
      <c r="BI205" s="108"/>
      <c r="BJ205" s="108"/>
      <c r="BK205" s="108"/>
      <c r="BL205" s="108"/>
      <c r="BM205" s="108"/>
      <c r="BN205" s="108"/>
      <c r="BO205" s="108"/>
      <c r="BP205" s="108"/>
      <c r="BQ205" s="108"/>
      <c r="BR205" s="108"/>
      <c r="BS205" s="108"/>
      <c r="BT205" s="108"/>
      <c r="BU205" s="108"/>
      <c r="BV205" s="108"/>
    </row>
    <row r="206" spans="2:74"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T206" s="108"/>
      <c r="AU206" s="108"/>
      <c r="AV206" s="108"/>
      <c r="AW206" s="108"/>
      <c r="AX206" s="108"/>
      <c r="AY206" s="108"/>
      <c r="AZ206" s="108"/>
      <c r="BA206" s="108"/>
      <c r="BB206" s="108"/>
      <c r="BC206" s="108"/>
      <c r="BD206" s="108"/>
      <c r="BE206" s="108"/>
      <c r="BF206" s="108"/>
      <c r="BG206" s="108"/>
      <c r="BH206" s="108"/>
      <c r="BI206" s="108"/>
      <c r="BJ206" s="108"/>
      <c r="BK206" s="108"/>
      <c r="BL206" s="108"/>
      <c r="BM206" s="108"/>
      <c r="BN206" s="108"/>
      <c r="BO206" s="108"/>
      <c r="BP206" s="108"/>
      <c r="BQ206" s="108"/>
      <c r="BR206" s="108"/>
      <c r="BS206" s="108"/>
      <c r="BT206" s="108"/>
      <c r="BU206" s="108"/>
      <c r="BV206" s="108"/>
    </row>
    <row r="207" spans="2:74"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08"/>
      <c r="AU207" s="108"/>
      <c r="AV207" s="108"/>
      <c r="AW207" s="108"/>
      <c r="AX207" s="108"/>
      <c r="AY207" s="108"/>
      <c r="AZ207" s="108"/>
      <c r="BA207" s="108"/>
      <c r="BB207" s="108"/>
      <c r="BC207" s="108"/>
      <c r="BD207" s="108"/>
      <c r="BE207" s="108"/>
      <c r="BF207" s="108"/>
      <c r="BG207" s="108"/>
      <c r="BH207" s="108"/>
      <c r="BI207" s="108"/>
      <c r="BJ207" s="108"/>
      <c r="BK207" s="108"/>
      <c r="BL207" s="108"/>
      <c r="BM207" s="108"/>
      <c r="BN207" s="108"/>
      <c r="BO207" s="108"/>
      <c r="BP207" s="108"/>
      <c r="BQ207" s="108"/>
      <c r="BR207" s="108"/>
      <c r="BS207" s="108"/>
      <c r="BT207" s="108"/>
      <c r="BU207" s="108"/>
      <c r="BV207" s="108"/>
    </row>
    <row r="208" spans="2:74"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T208" s="108"/>
      <c r="AU208" s="108"/>
      <c r="AV208" s="108"/>
      <c r="AW208" s="108"/>
      <c r="AX208" s="108"/>
      <c r="AY208" s="108"/>
      <c r="AZ208" s="108"/>
      <c r="BA208" s="108"/>
      <c r="BB208" s="108"/>
      <c r="BC208" s="108"/>
      <c r="BD208" s="108"/>
      <c r="BE208" s="108"/>
      <c r="BF208" s="108"/>
      <c r="BG208" s="108"/>
      <c r="BH208" s="108"/>
      <c r="BI208" s="108"/>
      <c r="BJ208" s="108"/>
      <c r="BK208" s="108"/>
      <c r="BL208" s="108"/>
      <c r="BM208" s="108"/>
      <c r="BN208" s="108"/>
      <c r="BO208" s="108"/>
      <c r="BP208" s="108"/>
      <c r="BQ208" s="108"/>
      <c r="BR208" s="108"/>
      <c r="BS208" s="108"/>
      <c r="BT208" s="108"/>
      <c r="BU208" s="108"/>
      <c r="BV208" s="108"/>
    </row>
    <row r="209" spans="2:74"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AT209" s="108"/>
      <c r="AU209" s="108"/>
      <c r="AV209" s="108"/>
      <c r="AW209" s="108"/>
      <c r="AX209" s="108"/>
      <c r="AY209" s="108"/>
      <c r="AZ209" s="108"/>
      <c r="BA209" s="108"/>
      <c r="BB209" s="108"/>
      <c r="BC209" s="108"/>
      <c r="BD209" s="108"/>
      <c r="BE209" s="108"/>
      <c r="BF209" s="108"/>
      <c r="BG209" s="108"/>
      <c r="BH209" s="108"/>
      <c r="BI209" s="108"/>
      <c r="BJ209" s="108"/>
      <c r="BK209" s="108"/>
      <c r="BL209" s="108"/>
      <c r="BM209" s="108"/>
      <c r="BN209" s="108"/>
      <c r="BO209" s="108"/>
      <c r="BP209" s="108"/>
      <c r="BQ209" s="108"/>
      <c r="BR209" s="108"/>
      <c r="BS209" s="108"/>
      <c r="BT209" s="108"/>
      <c r="BU209" s="108"/>
      <c r="BV209" s="108"/>
    </row>
    <row r="210" spans="2:74"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AT210" s="108"/>
      <c r="AU210" s="108"/>
      <c r="AV210" s="108"/>
      <c r="AW210" s="108"/>
      <c r="AX210" s="108"/>
      <c r="AY210" s="108"/>
      <c r="AZ210" s="108"/>
      <c r="BA210" s="108"/>
      <c r="BB210" s="108"/>
      <c r="BC210" s="108"/>
      <c r="BD210" s="108"/>
      <c r="BE210" s="108"/>
      <c r="BF210" s="108"/>
      <c r="BG210" s="108"/>
      <c r="BH210" s="108"/>
      <c r="BI210" s="108"/>
      <c r="BJ210" s="108"/>
      <c r="BK210" s="108"/>
      <c r="BL210" s="108"/>
      <c r="BM210" s="108"/>
      <c r="BN210" s="108"/>
      <c r="BO210" s="108"/>
      <c r="BP210" s="108"/>
      <c r="BQ210" s="108"/>
      <c r="BR210" s="108"/>
      <c r="BS210" s="108"/>
      <c r="BT210" s="108"/>
      <c r="BU210" s="108"/>
      <c r="BV210" s="108"/>
    </row>
    <row r="211" spans="2:74"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08"/>
      <c r="AU211" s="108"/>
      <c r="AV211" s="108"/>
      <c r="AW211" s="108"/>
      <c r="AX211" s="108"/>
      <c r="AY211" s="108"/>
      <c r="AZ211" s="108"/>
      <c r="BA211" s="108"/>
      <c r="BB211" s="108"/>
      <c r="BC211" s="108"/>
      <c r="BD211" s="108"/>
      <c r="BE211" s="108"/>
      <c r="BF211" s="108"/>
      <c r="BG211" s="108"/>
      <c r="BH211" s="108"/>
      <c r="BI211" s="108"/>
      <c r="BJ211" s="108"/>
      <c r="BK211" s="108"/>
      <c r="BL211" s="108"/>
      <c r="BM211" s="108"/>
      <c r="BN211" s="108"/>
      <c r="BO211" s="108"/>
      <c r="BP211" s="108"/>
      <c r="BQ211" s="108"/>
      <c r="BR211" s="108"/>
      <c r="BS211" s="108"/>
      <c r="BT211" s="108"/>
      <c r="BU211" s="108"/>
      <c r="BV211" s="108"/>
    </row>
    <row r="212" spans="2:74"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AT212" s="108"/>
      <c r="AU212" s="108"/>
      <c r="AV212" s="108"/>
      <c r="AW212" s="108"/>
      <c r="AX212" s="108"/>
      <c r="AY212" s="108"/>
      <c r="AZ212" s="108"/>
      <c r="BA212" s="108"/>
      <c r="BB212" s="108"/>
      <c r="BC212" s="108"/>
      <c r="BD212" s="108"/>
      <c r="BE212" s="108"/>
      <c r="BF212" s="108"/>
      <c r="BG212" s="108"/>
      <c r="BH212" s="108"/>
      <c r="BI212" s="108"/>
      <c r="BJ212" s="108"/>
      <c r="BK212" s="108"/>
      <c r="BL212" s="108"/>
      <c r="BM212" s="108"/>
      <c r="BN212" s="108"/>
      <c r="BO212" s="108"/>
      <c r="BP212" s="108"/>
      <c r="BQ212" s="108"/>
      <c r="BR212" s="108"/>
      <c r="BS212" s="108"/>
      <c r="BT212" s="108"/>
      <c r="BU212" s="108"/>
      <c r="BV212" s="108"/>
    </row>
    <row r="213" spans="2:74"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AT213" s="108"/>
      <c r="AU213" s="108"/>
      <c r="AV213" s="108"/>
      <c r="AW213" s="108"/>
      <c r="AX213" s="108"/>
      <c r="AY213" s="108"/>
      <c r="AZ213" s="108"/>
      <c r="BA213" s="108"/>
      <c r="BB213" s="108"/>
      <c r="BC213" s="108"/>
      <c r="BD213" s="108"/>
      <c r="BE213" s="108"/>
      <c r="BF213" s="108"/>
      <c r="BG213" s="108"/>
      <c r="BH213" s="108"/>
      <c r="BI213" s="108"/>
      <c r="BJ213" s="108"/>
      <c r="BK213" s="108"/>
      <c r="BL213" s="108"/>
      <c r="BM213" s="108"/>
      <c r="BN213" s="108"/>
      <c r="BO213" s="108"/>
      <c r="BP213" s="108"/>
      <c r="BQ213" s="108"/>
      <c r="BR213" s="108"/>
      <c r="BS213" s="108"/>
      <c r="BT213" s="108"/>
      <c r="BU213" s="108"/>
      <c r="BV213" s="108"/>
    </row>
    <row r="214" spans="2:74"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  <c r="AT214" s="108"/>
      <c r="AU214" s="108"/>
      <c r="AV214" s="108"/>
      <c r="AW214" s="108"/>
      <c r="AX214" s="108"/>
      <c r="AY214" s="108"/>
      <c r="AZ214" s="108"/>
      <c r="BA214" s="108"/>
      <c r="BB214" s="108"/>
      <c r="BC214" s="108"/>
      <c r="BD214" s="108"/>
      <c r="BE214" s="108"/>
      <c r="BF214" s="108"/>
      <c r="BG214" s="108"/>
      <c r="BH214" s="108"/>
      <c r="BI214" s="108"/>
      <c r="BJ214" s="108"/>
      <c r="BK214" s="108"/>
      <c r="BL214" s="108"/>
      <c r="BM214" s="108"/>
      <c r="BN214" s="108"/>
      <c r="BO214" s="108"/>
      <c r="BP214" s="108"/>
      <c r="BQ214" s="108"/>
      <c r="BR214" s="108"/>
      <c r="BS214" s="108"/>
      <c r="BT214" s="108"/>
      <c r="BU214" s="108"/>
      <c r="BV214" s="108"/>
    </row>
    <row r="215" spans="2:74"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  <c r="AX215" s="108"/>
      <c r="AY215" s="108"/>
      <c r="AZ215" s="108"/>
      <c r="BA215" s="108"/>
      <c r="BB215" s="108"/>
      <c r="BC215" s="108"/>
      <c r="BD215" s="108"/>
      <c r="BE215" s="108"/>
      <c r="BF215" s="108"/>
      <c r="BG215" s="108"/>
      <c r="BH215" s="108"/>
      <c r="BI215" s="108"/>
      <c r="BJ215" s="108"/>
      <c r="BK215" s="108"/>
      <c r="BL215" s="108"/>
      <c r="BM215" s="108"/>
      <c r="BN215" s="108"/>
      <c r="BO215" s="108"/>
      <c r="BP215" s="108"/>
      <c r="BQ215" s="108"/>
      <c r="BR215" s="108"/>
      <c r="BS215" s="108"/>
      <c r="BT215" s="108"/>
      <c r="BU215" s="108"/>
      <c r="BV215" s="108"/>
    </row>
    <row r="216" spans="2:74"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  <c r="AX216" s="108"/>
      <c r="AY216" s="108"/>
      <c r="AZ216" s="108"/>
      <c r="BA216" s="108"/>
      <c r="BB216" s="108"/>
      <c r="BC216" s="108"/>
      <c r="BD216" s="108"/>
      <c r="BE216" s="108"/>
      <c r="BF216" s="108"/>
      <c r="BG216" s="108"/>
      <c r="BH216" s="108"/>
      <c r="BI216" s="108"/>
      <c r="BJ216" s="108"/>
      <c r="BK216" s="108"/>
      <c r="BL216" s="108"/>
      <c r="BM216" s="108"/>
      <c r="BN216" s="108"/>
      <c r="BO216" s="108"/>
      <c r="BP216" s="108"/>
      <c r="BQ216" s="108"/>
      <c r="BR216" s="108"/>
      <c r="BS216" s="108"/>
      <c r="BT216" s="108"/>
      <c r="BU216" s="108"/>
      <c r="BV216" s="108"/>
    </row>
    <row r="217" spans="2:74">
      <c r="B217" s="108"/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  <c r="AX217" s="108"/>
      <c r="AY217" s="108"/>
      <c r="AZ217" s="108"/>
      <c r="BA217" s="108"/>
      <c r="BB217" s="108"/>
      <c r="BC217" s="108"/>
      <c r="BD217" s="108"/>
      <c r="BE217" s="108"/>
      <c r="BF217" s="108"/>
      <c r="BG217" s="108"/>
      <c r="BH217" s="108"/>
      <c r="BI217" s="108"/>
      <c r="BJ217" s="108"/>
      <c r="BK217" s="108"/>
      <c r="BL217" s="108"/>
      <c r="BM217" s="108"/>
      <c r="BN217" s="108"/>
      <c r="BO217" s="108"/>
      <c r="BP217" s="108"/>
      <c r="BQ217" s="108"/>
      <c r="BR217" s="108"/>
      <c r="BS217" s="108"/>
      <c r="BT217" s="108"/>
      <c r="BU217" s="108"/>
      <c r="BV217" s="108"/>
    </row>
    <row r="218" spans="2:74"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  <c r="AX218" s="108"/>
      <c r="AY218" s="108"/>
      <c r="AZ218" s="108"/>
      <c r="BA218" s="108"/>
      <c r="BB218" s="108"/>
      <c r="BC218" s="108"/>
      <c r="BD218" s="108"/>
      <c r="BE218" s="108"/>
      <c r="BF218" s="108"/>
      <c r="BG218" s="108"/>
      <c r="BH218" s="108"/>
      <c r="BI218" s="108"/>
      <c r="BJ218" s="108"/>
      <c r="BK218" s="108"/>
      <c r="BL218" s="108"/>
      <c r="BM218" s="108"/>
      <c r="BN218" s="108"/>
      <c r="BO218" s="108"/>
      <c r="BP218" s="108"/>
      <c r="BQ218" s="108"/>
      <c r="BR218" s="108"/>
      <c r="BS218" s="108"/>
      <c r="BT218" s="108"/>
      <c r="BU218" s="108"/>
      <c r="BV218" s="108"/>
    </row>
    <row r="219" spans="2:74">
      <c r="B219" s="108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  <c r="AX219" s="108"/>
      <c r="AY219" s="108"/>
      <c r="AZ219" s="108"/>
      <c r="BA219" s="108"/>
      <c r="BB219" s="108"/>
      <c r="BC219" s="108"/>
      <c r="BD219" s="108"/>
      <c r="BE219" s="108"/>
      <c r="BF219" s="108"/>
      <c r="BG219" s="108"/>
      <c r="BH219" s="108"/>
      <c r="BI219" s="108"/>
      <c r="BJ219" s="108"/>
      <c r="BK219" s="108"/>
      <c r="BL219" s="108"/>
      <c r="BM219" s="108"/>
      <c r="BN219" s="108"/>
      <c r="BO219" s="108"/>
      <c r="BP219" s="108"/>
      <c r="BQ219" s="108"/>
      <c r="BR219" s="108"/>
      <c r="BS219" s="108"/>
      <c r="BT219" s="108"/>
      <c r="BU219" s="108"/>
      <c r="BV219" s="108"/>
    </row>
    <row r="220" spans="2:74"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  <c r="AX220" s="108"/>
      <c r="AY220" s="108"/>
      <c r="AZ220" s="108"/>
      <c r="BA220" s="108"/>
      <c r="BB220" s="108"/>
      <c r="BC220" s="108"/>
      <c r="BD220" s="108"/>
      <c r="BE220" s="108"/>
      <c r="BF220" s="108"/>
      <c r="BG220" s="108"/>
      <c r="BH220" s="108"/>
      <c r="BI220" s="108"/>
      <c r="BJ220" s="108"/>
      <c r="BK220" s="108"/>
      <c r="BL220" s="108"/>
      <c r="BM220" s="108"/>
      <c r="BN220" s="108"/>
      <c r="BO220" s="108"/>
      <c r="BP220" s="108"/>
      <c r="BQ220" s="108"/>
      <c r="BR220" s="108"/>
      <c r="BS220" s="108"/>
      <c r="BT220" s="108"/>
      <c r="BU220" s="108"/>
      <c r="BV220" s="108"/>
    </row>
    <row r="221" spans="2:74">
      <c r="B221" s="108"/>
      <c r="C221" s="108"/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  <c r="AX221" s="108"/>
      <c r="AY221" s="108"/>
      <c r="AZ221" s="108"/>
      <c r="BA221" s="108"/>
      <c r="BB221" s="108"/>
      <c r="BC221" s="108"/>
      <c r="BD221" s="108"/>
      <c r="BE221" s="108"/>
      <c r="BF221" s="108"/>
      <c r="BG221" s="108"/>
      <c r="BH221" s="108"/>
      <c r="BI221" s="108"/>
      <c r="BJ221" s="108"/>
      <c r="BK221" s="108"/>
      <c r="BL221" s="108"/>
      <c r="BM221" s="108"/>
      <c r="BN221" s="108"/>
      <c r="BO221" s="108"/>
      <c r="BP221" s="108"/>
      <c r="BQ221" s="108"/>
      <c r="BR221" s="108"/>
      <c r="BS221" s="108"/>
      <c r="BT221" s="108"/>
      <c r="BU221" s="108"/>
      <c r="BV221" s="108"/>
    </row>
    <row r="222" spans="2:74"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  <c r="AX222" s="108"/>
      <c r="AY222" s="108"/>
      <c r="AZ222" s="108"/>
      <c r="BA222" s="108"/>
      <c r="BB222" s="108"/>
      <c r="BC222" s="108"/>
      <c r="BD222" s="108"/>
      <c r="BE222" s="108"/>
      <c r="BF222" s="108"/>
      <c r="BG222" s="108"/>
      <c r="BH222" s="108"/>
      <c r="BI222" s="108"/>
      <c r="BJ222" s="108"/>
      <c r="BK222" s="108"/>
      <c r="BL222" s="108"/>
      <c r="BM222" s="108"/>
      <c r="BN222" s="108"/>
      <c r="BO222" s="108"/>
      <c r="BP222" s="108"/>
      <c r="BQ222" s="108"/>
      <c r="BR222" s="108"/>
      <c r="BS222" s="108"/>
      <c r="BT222" s="108"/>
      <c r="BU222" s="108"/>
      <c r="BV222" s="108"/>
    </row>
    <row r="223" spans="2:74">
      <c r="B223" s="108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  <c r="AX223" s="108"/>
      <c r="AY223" s="108"/>
      <c r="AZ223" s="108"/>
      <c r="BA223" s="108"/>
      <c r="BB223" s="108"/>
      <c r="BC223" s="108"/>
      <c r="BD223" s="108"/>
      <c r="BE223" s="108"/>
      <c r="BF223" s="108"/>
      <c r="BG223" s="108"/>
      <c r="BH223" s="108"/>
      <c r="BI223" s="108"/>
      <c r="BJ223" s="108"/>
      <c r="BK223" s="108"/>
      <c r="BL223" s="108"/>
      <c r="BM223" s="108"/>
      <c r="BN223" s="108"/>
      <c r="BO223" s="108"/>
      <c r="BP223" s="108"/>
      <c r="BQ223" s="108"/>
      <c r="BR223" s="108"/>
      <c r="BS223" s="108"/>
      <c r="BT223" s="108"/>
      <c r="BU223" s="108"/>
      <c r="BV223" s="108"/>
    </row>
    <row r="224" spans="2:74"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  <c r="AX224" s="108"/>
      <c r="AY224" s="108"/>
      <c r="AZ224" s="108"/>
      <c r="BA224" s="108"/>
      <c r="BB224" s="108"/>
      <c r="BC224" s="108"/>
      <c r="BD224" s="108"/>
      <c r="BE224" s="108"/>
      <c r="BF224" s="108"/>
      <c r="BG224" s="108"/>
      <c r="BH224" s="108"/>
      <c r="BI224" s="108"/>
      <c r="BJ224" s="108"/>
      <c r="BK224" s="108"/>
      <c r="BL224" s="108"/>
      <c r="BM224" s="108"/>
      <c r="BN224" s="108"/>
      <c r="BO224" s="108"/>
      <c r="BP224" s="108"/>
      <c r="BQ224" s="108"/>
      <c r="BR224" s="108"/>
      <c r="BS224" s="108"/>
      <c r="BT224" s="108"/>
      <c r="BU224" s="108"/>
      <c r="BV224" s="108"/>
    </row>
    <row r="225" spans="2:74">
      <c r="B225" s="108"/>
      <c r="C225" s="108"/>
      <c r="D225" s="108"/>
      <c r="E225" s="108"/>
      <c r="F225" s="108"/>
      <c r="G225" s="108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  <c r="AT225" s="108"/>
      <c r="AU225" s="108"/>
      <c r="AV225" s="108"/>
      <c r="AW225" s="108"/>
      <c r="AX225" s="108"/>
      <c r="AY225" s="108"/>
      <c r="AZ225" s="108"/>
      <c r="BA225" s="108"/>
      <c r="BB225" s="108"/>
      <c r="BC225" s="108"/>
      <c r="BD225" s="108"/>
      <c r="BE225" s="108"/>
      <c r="BF225" s="108"/>
      <c r="BG225" s="108"/>
      <c r="BH225" s="108"/>
      <c r="BI225" s="108"/>
      <c r="BJ225" s="108"/>
      <c r="BK225" s="108"/>
      <c r="BL225" s="108"/>
      <c r="BM225" s="108"/>
      <c r="BN225" s="108"/>
      <c r="BO225" s="108"/>
      <c r="BP225" s="108"/>
      <c r="BQ225" s="108"/>
      <c r="BR225" s="108"/>
      <c r="BS225" s="108"/>
      <c r="BT225" s="108"/>
      <c r="BU225" s="108"/>
      <c r="BV225" s="108"/>
    </row>
    <row r="226" spans="2:74"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08"/>
      <c r="AM226" s="108"/>
      <c r="AN226" s="108"/>
      <c r="AO226" s="108"/>
      <c r="AP226" s="108"/>
      <c r="AQ226" s="108"/>
      <c r="AR226" s="108"/>
      <c r="AS226" s="108"/>
      <c r="AT226" s="108"/>
      <c r="AU226" s="108"/>
      <c r="AV226" s="108"/>
      <c r="AW226" s="108"/>
      <c r="AX226" s="108"/>
      <c r="AY226" s="108"/>
      <c r="AZ226" s="108"/>
      <c r="BA226" s="108"/>
      <c r="BB226" s="108"/>
      <c r="BC226" s="108"/>
      <c r="BD226" s="108"/>
      <c r="BE226" s="108"/>
      <c r="BF226" s="108"/>
      <c r="BG226" s="108"/>
      <c r="BH226" s="108"/>
      <c r="BI226" s="108"/>
      <c r="BJ226" s="108"/>
      <c r="BK226" s="108"/>
      <c r="BL226" s="108"/>
      <c r="BM226" s="108"/>
      <c r="BN226" s="108"/>
      <c r="BO226" s="108"/>
      <c r="BP226" s="108"/>
      <c r="BQ226" s="108"/>
      <c r="BR226" s="108"/>
      <c r="BS226" s="108"/>
      <c r="BT226" s="108"/>
      <c r="BU226" s="108"/>
      <c r="BV226" s="108"/>
    </row>
    <row r="227" spans="2:74">
      <c r="B227" s="108"/>
      <c r="C227" s="108"/>
      <c r="D227" s="108"/>
      <c r="E227" s="108"/>
      <c r="F227" s="108"/>
      <c r="G227" s="108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08"/>
      <c r="AM227" s="108"/>
      <c r="AN227" s="108"/>
      <c r="AO227" s="108"/>
      <c r="AP227" s="108"/>
      <c r="AQ227" s="108"/>
      <c r="AR227" s="108"/>
      <c r="AS227" s="108"/>
      <c r="AT227" s="108"/>
      <c r="AU227" s="108"/>
      <c r="AV227" s="108"/>
      <c r="AW227" s="108"/>
      <c r="AX227" s="108"/>
      <c r="AY227" s="108"/>
      <c r="AZ227" s="108"/>
      <c r="BA227" s="108"/>
      <c r="BB227" s="108"/>
      <c r="BC227" s="108"/>
      <c r="BD227" s="108"/>
      <c r="BE227" s="108"/>
      <c r="BF227" s="108"/>
      <c r="BG227" s="108"/>
      <c r="BH227" s="108"/>
      <c r="BI227" s="108"/>
      <c r="BJ227" s="108"/>
      <c r="BK227" s="108"/>
      <c r="BL227" s="108"/>
      <c r="BM227" s="108"/>
      <c r="BN227" s="108"/>
      <c r="BO227" s="108"/>
      <c r="BP227" s="108"/>
      <c r="BQ227" s="108"/>
      <c r="BR227" s="108"/>
      <c r="BS227" s="108"/>
      <c r="BT227" s="108"/>
      <c r="BU227" s="108"/>
      <c r="BV227" s="108"/>
    </row>
    <row r="228" spans="2:74"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08"/>
      <c r="AM228" s="108"/>
      <c r="AN228" s="108"/>
      <c r="AO228" s="108"/>
      <c r="AP228" s="108"/>
      <c r="AQ228" s="108"/>
      <c r="AR228" s="108"/>
      <c r="AS228" s="108"/>
      <c r="AT228" s="108"/>
      <c r="AU228" s="108"/>
      <c r="AV228" s="108"/>
      <c r="AW228" s="108"/>
      <c r="AX228" s="108"/>
      <c r="AY228" s="108"/>
      <c r="AZ228" s="108"/>
      <c r="BA228" s="108"/>
      <c r="BB228" s="108"/>
      <c r="BC228" s="108"/>
      <c r="BD228" s="108"/>
      <c r="BE228" s="108"/>
      <c r="BF228" s="108"/>
      <c r="BG228" s="108"/>
      <c r="BH228" s="108"/>
      <c r="BI228" s="108"/>
      <c r="BJ228" s="108"/>
      <c r="BK228" s="108"/>
      <c r="BL228" s="108"/>
      <c r="BM228" s="108"/>
      <c r="BN228" s="108"/>
      <c r="BO228" s="108"/>
      <c r="BP228" s="108"/>
      <c r="BQ228" s="108"/>
      <c r="BR228" s="108"/>
      <c r="BS228" s="108"/>
      <c r="BT228" s="108"/>
      <c r="BU228" s="108"/>
      <c r="BV228" s="108"/>
    </row>
    <row r="229" spans="2:74">
      <c r="B229" s="108"/>
      <c r="C229" s="108"/>
      <c r="D229" s="108"/>
      <c r="E229" s="108"/>
      <c r="F229" s="108"/>
      <c r="G229" s="108"/>
      <c r="H229" s="108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08"/>
      <c r="AM229" s="108"/>
      <c r="AN229" s="108"/>
      <c r="AO229" s="108"/>
      <c r="AP229" s="108"/>
      <c r="AQ229" s="108"/>
      <c r="AR229" s="108"/>
      <c r="AS229" s="108"/>
      <c r="AT229" s="108"/>
      <c r="AU229" s="108"/>
      <c r="AV229" s="108"/>
      <c r="AW229" s="108"/>
      <c r="AX229" s="108"/>
      <c r="AY229" s="108"/>
      <c r="AZ229" s="108"/>
      <c r="BA229" s="108"/>
      <c r="BB229" s="108"/>
      <c r="BC229" s="108"/>
      <c r="BD229" s="108"/>
      <c r="BE229" s="108"/>
      <c r="BF229" s="108"/>
      <c r="BG229" s="108"/>
      <c r="BH229" s="108"/>
      <c r="BI229" s="108"/>
      <c r="BJ229" s="108"/>
      <c r="BK229" s="108"/>
      <c r="BL229" s="108"/>
      <c r="BM229" s="108"/>
      <c r="BN229" s="108"/>
      <c r="BO229" s="108"/>
      <c r="BP229" s="108"/>
      <c r="BQ229" s="108"/>
      <c r="BR229" s="108"/>
      <c r="BS229" s="108"/>
      <c r="BT229" s="108"/>
      <c r="BU229" s="108"/>
      <c r="BV229" s="108"/>
    </row>
    <row r="230" spans="2:74">
      <c r="B230" s="108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08"/>
      <c r="AM230" s="108"/>
      <c r="AN230" s="108"/>
      <c r="AO230" s="108"/>
      <c r="AP230" s="108"/>
      <c r="AQ230" s="108"/>
      <c r="AR230" s="108"/>
      <c r="AS230" s="108"/>
      <c r="AT230" s="108"/>
      <c r="AU230" s="108"/>
      <c r="AV230" s="108"/>
      <c r="AW230" s="108"/>
      <c r="AX230" s="108"/>
      <c r="AY230" s="108"/>
      <c r="AZ230" s="108"/>
      <c r="BA230" s="108"/>
      <c r="BB230" s="108"/>
      <c r="BC230" s="108"/>
      <c r="BD230" s="108"/>
      <c r="BE230" s="108"/>
      <c r="BF230" s="108"/>
      <c r="BG230" s="108"/>
      <c r="BH230" s="108"/>
      <c r="BI230" s="108"/>
      <c r="BJ230" s="108"/>
      <c r="BK230" s="108"/>
      <c r="BL230" s="108"/>
      <c r="BM230" s="108"/>
      <c r="BN230" s="108"/>
      <c r="BO230" s="108"/>
      <c r="BP230" s="108"/>
      <c r="BQ230" s="108"/>
      <c r="BR230" s="108"/>
      <c r="BS230" s="108"/>
      <c r="BT230" s="108"/>
      <c r="BU230" s="108"/>
      <c r="BV230" s="108"/>
    </row>
    <row r="231" spans="2:74">
      <c r="B231" s="108"/>
      <c r="C231" s="108"/>
      <c r="D231" s="108"/>
      <c r="E231" s="108"/>
      <c r="F231" s="108"/>
      <c r="G231" s="108"/>
      <c r="H231" s="108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08"/>
      <c r="AM231" s="108"/>
      <c r="AN231" s="108"/>
      <c r="AO231" s="108"/>
      <c r="AP231" s="108"/>
      <c r="AQ231" s="108"/>
      <c r="AR231" s="108"/>
      <c r="AS231" s="108"/>
      <c r="AT231" s="108"/>
      <c r="AU231" s="108"/>
      <c r="AV231" s="108"/>
      <c r="AW231" s="108"/>
      <c r="AX231" s="108"/>
      <c r="AY231" s="108"/>
      <c r="AZ231" s="108"/>
      <c r="BA231" s="108"/>
      <c r="BB231" s="108"/>
      <c r="BC231" s="108"/>
      <c r="BD231" s="108"/>
      <c r="BE231" s="108"/>
      <c r="BF231" s="108"/>
      <c r="BG231" s="108"/>
      <c r="BH231" s="108"/>
      <c r="BI231" s="108"/>
      <c r="BJ231" s="108"/>
      <c r="BK231" s="108"/>
      <c r="BL231" s="108"/>
      <c r="BM231" s="108"/>
      <c r="BN231" s="108"/>
      <c r="BO231" s="108"/>
      <c r="BP231" s="108"/>
      <c r="BQ231" s="108"/>
      <c r="BR231" s="108"/>
      <c r="BS231" s="108"/>
      <c r="BT231" s="108"/>
      <c r="BU231" s="108"/>
      <c r="BV231" s="108"/>
    </row>
    <row r="232" spans="2:74"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08"/>
      <c r="AM232" s="108"/>
      <c r="AN232" s="108"/>
      <c r="AO232" s="108"/>
      <c r="AP232" s="108"/>
      <c r="AQ232" s="108"/>
      <c r="AR232" s="108"/>
      <c r="AS232" s="108"/>
      <c r="AT232" s="108"/>
      <c r="AU232" s="108"/>
      <c r="AV232" s="108"/>
      <c r="AW232" s="108"/>
      <c r="AX232" s="108"/>
      <c r="AY232" s="108"/>
      <c r="AZ232" s="108"/>
      <c r="BA232" s="108"/>
      <c r="BB232" s="108"/>
      <c r="BC232" s="108"/>
      <c r="BD232" s="108"/>
      <c r="BE232" s="108"/>
      <c r="BF232" s="108"/>
      <c r="BG232" s="108"/>
      <c r="BH232" s="108"/>
      <c r="BI232" s="108"/>
      <c r="BJ232" s="108"/>
      <c r="BK232" s="108"/>
      <c r="BL232" s="108"/>
      <c r="BM232" s="108"/>
      <c r="BN232" s="108"/>
      <c r="BO232" s="108"/>
      <c r="BP232" s="108"/>
      <c r="BQ232" s="108"/>
      <c r="BR232" s="108"/>
      <c r="BS232" s="108"/>
      <c r="BT232" s="108"/>
      <c r="BU232" s="108"/>
      <c r="BV232" s="108"/>
    </row>
    <row r="233" spans="2:74">
      <c r="B233" s="108"/>
      <c r="C233" s="108"/>
      <c r="D233" s="108"/>
      <c r="E233" s="108"/>
      <c r="F233" s="108"/>
      <c r="G233" s="108"/>
      <c r="H233" s="108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08"/>
      <c r="AM233" s="108"/>
      <c r="AN233" s="108"/>
      <c r="AO233" s="108"/>
      <c r="AP233" s="108"/>
      <c r="AQ233" s="108"/>
      <c r="AR233" s="108"/>
      <c r="AS233" s="108"/>
      <c r="AT233" s="108"/>
      <c r="AU233" s="108"/>
      <c r="AV233" s="108"/>
      <c r="AW233" s="108"/>
      <c r="AX233" s="108"/>
      <c r="AY233" s="108"/>
      <c r="AZ233" s="108"/>
      <c r="BA233" s="108"/>
      <c r="BB233" s="108"/>
      <c r="BC233" s="108"/>
      <c r="BD233" s="108"/>
      <c r="BE233" s="108"/>
      <c r="BF233" s="108"/>
      <c r="BG233" s="108"/>
      <c r="BH233" s="108"/>
      <c r="BI233" s="108"/>
      <c r="BJ233" s="108"/>
      <c r="BK233" s="108"/>
      <c r="BL233" s="108"/>
      <c r="BM233" s="108"/>
      <c r="BN233" s="108"/>
      <c r="BO233" s="108"/>
      <c r="BP233" s="108"/>
      <c r="BQ233" s="108"/>
      <c r="BR233" s="108"/>
      <c r="BS233" s="108"/>
      <c r="BT233" s="108"/>
      <c r="BU233" s="108"/>
      <c r="BV233" s="108"/>
    </row>
    <row r="234" spans="2:74">
      <c r="B234" s="108"/>
      <c r="C234" s="108"/>
      <c r="D234" s="108"/>
      <c r="E234" s="108"/>
      <c r="F234" s="108"/>
      <c r="G234" s="108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08"/>
      <c r="AM234" s="108"/>
      <c r="AN234" s="108"/>
      <c r="AO234" s="108"/>
      <c r="AP234" s="108"/>
      <c r="AQ234" s="108"/>
      <c r="AR234" s="108"/>
      <c r="AS234" s="108"/>
      <c r="AT234" s="108"/>
      <c r="AU234" s="108"/>
      <c r="AV234" s="108"/>
      <c r="AW234" s="108"/>
      <c r="AX234" s="108"/>
      <c r="AY234" s="108"/>
      <c r="AZ234" s="108"/>
      <c r="BA234" s="108"/>
      <c r="BB234" s="108"/>
      <c r="BC234" s="108"/>
      <c r="BD234" s="108"/>
      <c r="BE234" s="108"/>
      <c r="BF234" s="108"/>
      <c r="BG234" s="108"/>
      <c r="BH234" s="108"/>
      <c r="BI234" s="108"/>
      <c r="BJ234" s="108"/>
      <c r="BK234" s="108"/>
      <c r="BL234" s="108"/>
      <c r="BM234" s="108"/>
      <c r="BN234" s="108"/>
      <c r="BO234" s="108"/>
      <c r="BP234" s="108"/>
      <c r="BQ234" s="108"/>
      <c r="BR234" s="108"/>
      <c r="BS234" s="108"/>
      <c r="BT234" s="108"/>
      <c r="BU234" s="108"/>
      <c r="BV234" s="108"/>
    </row>
    <row r="235" spans="2:74">
      <c r="B235" s="108"/>
      <c r="C235" s="108"/>
      <c r="D235" s="108"/>
      <c r="E235" s="108"/>
      <c r="F235" s="108"/>
      <c r="G235" s="108"/>
      <c r="H235" s="108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08"/>
      <c r="AM235" s="108"/>
      <c r="AN235" s="108"/>
      <c r="AO235" s="108"/>
      <c r="AP235" s="108"/>
      <c r="AQ235" s="108"/>
      <c r="AR235" s="108"/>
      <c r="AS235" s="108"/>
      <c r="AT235" s="108"/>
      <c r="AU235" s="108"/>
      <c r="AV235" s="108"/>
      <c r="AW235" s="108"/>
      <c r="AX235" s="108"/>
      <c r="AY235" s="108"/>
      <c r="AZ235" s="108"/>
      <c r="BA235" s="108"/>
      <c r="BB235" s="108"/>
      <c r="BC235" s="108"/>
      <c r="BD235" s="108"/>
      <c r="BE235" s="108"/>
      <c r="BF235" s="108"/>
      <c r="BG235" s="108"/>
      <c r="BH235" s="108"/>
      <c r="BI235" s="108"/>
      <c r="BJ235" s="108"/>
      <c r="BK235" s="108"/>
      <c r="BL235" s="108"/>
      <c r="BM235" s="108"/>
      <c r="BN235" s="108"/>
      <c r="BO235" s="108"/>
      <c r="BP235" s="108"/>
      <c r="BQ235" s="108"/>
      <c r="BR235" s="108"/>
      <c r="BS235" s="108"/>
      <c r="BT235" s="108"/>
      <c r="BU235" s="108"/>
      <c r="BV235" s="108"/>
    </row>
    <row r="236" spans="2:74"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08"/>
      <c r="AM236" s="108"/>
      <c r="AN236" s="108"/>
      <c r="AO236" s="108"/>
      <c r="AP236" s="108"/>
      <c r="AQ236" s="108"/>
      <c r="AR236" s="108"/>
      <c r="AS236" s="108"/>
      <c r="AT236" s="108"/>
      <c r="AU236" s="108"/>
      <c r="AV236" s="108"/>
      <c r="AW236" s="108"/>
      <c r="AX236" s="108"/>
      <c r="AY236" s="108"/>
      <c r="AZ236" s="108"/>
      <c r="BA236" s="108"/>
      <c r="BB236" s="108"/>
      <c r="BC236" s="108"/>
      <c r="BD236" s="108"/>
      <c r="BE236" s="108"/>
      <c r="BF236" s="108"/>
      <c r="BG236" s="108"/>
      <c r="BH236" s="108"/>
      <c r="BI236" s="108"/>
      <c r="BJ236" s="108"/>
      <c r="BK236" s="108"/>
      <c r="BL236" s="108"/>
      <c r="BM236" s="108"/>
      <c r="BN236" s="108"/>
      <c r="BO236" s="108"/>
      <c r="BP236" s="108"/>
      <c r="BQ236" s="108"/>
      <c r="BR236" s="108"/>
      <c r="BS236" s="108"/>
      <c r="BT236" s="108"/>
      <c r="BU236" s="108"/>
      <c r="BV236" s="108"/>
    </row>
    <row r="237" spans="2:74">
      <c r="B237" s="108"/>
      <c r="C237" s="108"/>
      <c r="D237" s="108"/>
      <c r="E237" s="108"/>
      <c r="F237" s="108"/>
      <c r="G237" s="108"/>
      <c r="H237" s="108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08"/>
      <c r="AM237" s="108"/>
      <c r="AN237" s="108"/>
      <c r="AO237" s="108"/>
      <c r="AP237" s="108"/>
      <c r="AQ237" s="108"/>
      <c r="AR237" s="108"/>
      <c r="AS237" s="108"/>
      <c r="AT237" s="108"/>
      <c r="AU237" s="108"/>
      <c r="AV237" s="108"/>
      <c r="AW237" s="108"/>
      <c r="AX237" s="108"/>
      <c r="AY237" s="108"/>
      <c r="AZ237" s="108"/>
      <c r="BA237" s="108"/>
      <c r="BB237" s="108"/>
      <c r="BC237" s="108"/>
      <c r="BD237" s="108"/>
      <c r="BE237" s="108"/>
      <c r="BF237" s="108"/>
      <c r="BG237" s="108"/>
      <c r="BH237" s="108"/>
      <c r="BI237" s="108"/>
      <c r="BJ237" s="108"/>
      <c r="BK237" s="108"/>
      <c r="BL237" s="108"/>
      <c r="BM237" s="108"/>
      <c r="BN237" s="108"/>
      <c r="BO237" s="108"/>
      <c r="BP237" s="108"/>
      <c r="BQ237" s="108"/>
      <c r="BR237" s="108"/>
      <c r="BS237" s="108"/>
      <c r="BT237" s="108"/>
      <c r="BU237" s="108"/>
      <c r="BV237" s="108"/>
    </row>
    <row r="238" spans="2:74">
      <c r="B238" s="108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  <c r="AH238" s="108"/>
      <c r="AI238" s="108"/>
      <c r="AJ238" s="108"/>
      <c r="AK238" s="108"/>
      <c r="AL238" s="108"/>
      <c r="AM238" s="108"/>
      <c r="AN238" s="108"/>
      <c r="AO238" s="108"/>
      <c r="AP238" s="108"/>
      <c r="AQ238" s="108"/>
      <c r="AR238" s="108"/>
      <c r="AS238" s="108"/>
      <c r="AT238" s="108"/>
      <c r="AU238" s="108"/>
      <c r="AV238" s="108"/>
      <c r="AW238" s="108"/>
      <c r="AX238" s="108"/>
      <c r="AY238" s="108"/>
      <c r="AZ238" s="108"/>
      <c r="BA238" s="108"/>
      <c r="BB238" s="108"/>
      <c r="BC238" s="108"/>
      <c r="BD238" s="108"/>
      <c r="BE238" s="108"/>
      <c r="BF238" s="108"/>
      <c r="BG238" s="108"/>
      <c r="BH238" s="108"/>
      <c r="BI238" s="108"/>
      <c r="BJ238" s="108"/>
      <c r="BK238" s="108"/>
      <c r="BL238" s="108"/>
      <c r="BM238" s="108"/>
      <c r="BN238" s="108"/>
      <c r="BO238" s="108"/>
      <c r="BP238" s="108"/>
      <c r="BQ238" s="108"/>
      <c r="BR238" s="108"/>
      <c r="BS238" s="108"/>
      <c r="BT238" s="108"/>
      <c r="BU238" s="108"/>
      <c r="BV238" s="108"/>
    </row>
    <row r="239" spans="2:74">
      <c r="B239" s="108"/>
      <c r="C239" s="108"/>
      <c r="D239" s="108"/>
      <c r="E239" s="108"/>
      <c r="F239" s="108"/>
      <c r="G239" s="108"/>
      <c r="H239" s="108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  <c r="AH239" s="108"/>
      <c r="AI239" s="108"/>
      <c r="AJ239" s="108"/>
      <c r="AK239" s="108"/>
      <c r="AL239" s="108"/>
      <c r="AM239" s="108"/>
      <c r="AN239" s="108"/>
      <c r="AO239" s="108"/>
      <c r="AP239" s="108"/>
      <c r="AQ239" s="108"/>
      <c r="AR239" s="108"/>
      <c r="AS239" s="108"/>
      <c r="AT239" s="108"/>
      <c r="AU239" s="108"/>
      <c r="AV239" s="108"/>
      <c r="AW239" s="108"/>
      <c r="AX239" s="108"/>
      <c r="AY239" s="108"/>
      <c r="AZ239" s="108"/>
      <c r="BA239" s="108"/>
      <c r="BB239" s="108"/>
      <c r="BC239" s="108"/>
      <c r="BD239" s="108"/>
      <c r="BE239" s="108"/>
      <c r="BF239" s="108"/>
      <c r="BG239" s="108"/>
      <c r="BH239" s="108"/>
      <c r="BI239" s="108"/>
      <c r="BJ239" s="108"/>
      <c r="BK239" s="108"/>
      <c r="BL239" s="108"/>
      <c r="BM239" s="108"/>
      <c r="BN239" s="108"/>
      <c r="BO239" s="108"/>
      <c r="BP239" s="108"/>
      <c r="BQ239" s="108"/>
      <c r="BR239" s="108"/>
      <c r="BS239" s="108"/>
      <c r="BT239" s="108"/>
      <c r="BU239" s="108"/>
      <c r="BV239" s="108"/>
    </row>
    <row r="240" spans="2:74"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  <c r="AH240" s="108"/>
      <c r="AI240" s="108"/>
      <c r="AJ240" s="108"/>
      <c r="AK240" s="108"/>
      <c r="AL240" s="108"/>
      <c r="AM240" s="108"/>
      <c r="AN240" s="108"/>
      <c r="AO240" s="108"/>
      <c r="AP240" s="108"/>
      <c r="AQ240" s="108"/>
      <c r="AR240" s="108"/>
      <c r="AS240" s="108"/>
      <c r="AT240" s="108"/>
      <c r="AU240" s="108"/>
      <c r="AV240" s="108"/>
      <c r="AW240" s="108"/>
      <c r="AX240" s="108"/>
      <c r="AY240" s="108"/>
      <c r="AZ240" s="108"/>
      <c r="BA240" s="108"/>
      <c r="BB240" s="108"/>
      <c r="BC240" s="108"/>
      <c r="BD240" s="108"/>
      <c r="BE240" s="108"/>
      <c r="BF240" s="108"/>
      <c r="BG240" s="108"/>
      <c r="BH240" s="108"/>
      <c r="BI240" s="108"/>
      <c r="BJ240" s="108"/>
      <c r="BK240" s="108"/>
      <c r="BL240" s="108"/>
      <c r="BM240" s="108"/>
      <c r="BN240" s="108"/>
      <c r="BO240" s="108"/>
      <c r="BP240" s="108"/>
      <c r="BQ240" s="108"/>
      <c r="BR240" s="108"/>
      <c r="BS240" s="108"/>
      <c r="BT240" s="108"/>
      <c r="BU240" s="108"/>
      <c r="BV240" s="108"/>
    </row>
    <row r="241" spans="2:74">
      <c r="B241" s="108"/>
      <c r="C241" s="108"/>
      <c r="D241" s="108"/>
      <c r="E241" s="108"/>
      <c r="F241" s="108"/>
      <c r="G241" s="108"/>
      <c r="H241" s="108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  <c r="AH241" s="108"/>
      <c r="AI241" s="108"/>
      <c r="AJ241" s="108"/>
      <c r="AK241" s="108"/>
      <c r="AL241" s="108"/>
      <c r="AM241" s="108"/>
      <c r="AN241" s="108"/>
      <c r="AO241" s="108"/>
      <c r="AP241" s="108"/>
      <c r="AQ241" s="108"/>
      <c r="AR241" s="108"/>
      <c r="AS241" s="108"/>
      <c r="AT241" s="108"/>
      <c r="AU241" s="108"/>
      <c r="AV241" s="108"/>
      <c r="AW241" s="108"/>
      <c r="AX241" s="108"/>
      <c r="AY241" s="108"/>
      <c r="AZ241" s="108"/>
      <c r="BA241" s="108"/>
      <c r="BB241" s="108"/>
      <c r="BC241" s="108"/>
      <c r="BD241" s="108"/>
      <c r="BE241" s="108"/>
      <c r="BF241" s="108"/>
      <c r="BG241" s="108"/>
      <c r="BH241" s="108"/>
      <c r="BI241" s="108"/>
      <c r="BJ241" s="108"/>
      <c r="BK241" s="108"/>
      <c r="BL241" s="108"/>
      <c r="BM241" s="108"/>
      <c r="BN241" s="108"/>
      <c r="BO241" s="108"/>
      <c r="BP241" s="108"/>
      <c r="BQ241" s="108"/>
      <c r="BR241" s="108"/>
      <c r="BS241" s="108"/>
      <c r="BT241" s="108"/>
      <c r="BU241" s="108"/>
      <c r="BV241" s="108"/>
    </row>
    <row r="242" spans="2:74"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  <c r="AH242" s="108"/>
      <c r="AI242" s="108"/>
      <c r="AJ242" s="108"/>
      <c r="AK242" s="108"/>
      <c r="AL242" s="108"/>
      <c r="AM242" s="108"/>
      <c r="AN242" s="108"/>
      <c r="AO242" s="108"/>
      <c r="AP242" s="108"/>
      <c r="AQ242" s="108"/>
      <c r="AR242" s="108"/>
      <c r="AS242" s="108"/>
      <c r="AT242" s="108"/>
      <c r="AU242" s="108"/>
      <c r="AV242" s="108"/>
      <c r="AW242" s="108"/>
      <c r="AX242" s="108"/>
      <c r="AY242" s="108"/>
      <c r="AZ242" s="108"/>
      <c r="BA242" s="108"/>
      <c r="BB242" s="108"/>
      <c r="BC242" s="108"/>
      <c r="BD242" s="108"/>
      <c r="BE242" s="108"/>
      <c r="BF242" s="108"/>
      <c r="BG242" s="108"/>
      <c r="BH242" s="108"/>
      <c r="BI242" s="108"/>
      <c r="BJ242" s="108"/>
      <c r="BK242" s="108"/>
      <c r="BL242" s="108"/>
      <c r="BM242" s="108"/>
      <c r="BN242" s="108"/>
      <c r="BO242" s="108"/>
      <c r="BP242" s="108"/>
      <c r="BQ242" s="108"/>
      <c r="BR242" s="108"/>
      <c r="BS242" s="108"/>
      <c r="BT242" s="108"/>
      <c r="BU242" s="108"/>
      <c r="BV242" s="108"/>
    </row>
    <row r="243" spans="2:74">
      <c r="B243" s="108"/>
      <c r="C243" s="108"/>
      <c r="D243" s="108"/>
      <c r="E243" s="108"/>
      <c r="F243" s="108"/>
      <c r="G243" s="108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  <c r="AH243" s="108"/>
      <c r="AI243" s="108"/>
      <c r="AJ243" s="108"/>
      <c r="AK243" s="108"/>
      <c r="AL243" s="108"/>
      <c r="AM243" s="108"/>
      <c r="AN243" s="108"/>
      <c r="AO243" s="108"/>
      <c r="AP243" s="108"/>
      <c r="AQ243" s="108"/>
      <c r="AR243" s="108"/>
      <c r="AS243" s="108"/>
      <c r="AT243" s="108"/>
      <c r="AU243" s="108"/>
      <c r="AV243" s="108"/>
      <c r="AW243" s="108"/>
      <c r="AX243" s="108"/>
      <c r="AY243" s="108"/>
      <c r="AZ243" s="108"/>
      <c r="BA243" s="108"/>
      <c r="BB243" s="108"/>
      <c r="BC243" s="108"/>
      <c r="BD243" s="108"/>
      <c r="BE243" s="108"/>
      <c r="BF243" s="108"/>
      <c r="BG243" s="108"/>
      <c r="BH243" s="108"/>
      <c r="BI243" s="108"/>
      <c r="BJ243" s="108"/>
      <c r="BK243" s="108"/>
      <c r="BL243" s="108"/>
      <c r="BM243" s="108"/>
      <c r="BN243" s="108"/>
      <c r="BO243" s="108"/>
      <c r="BP243" s="108"/>
      <c r="BQ243" s="108"/>
      <c r="BR243" s="108"/>
      <c r="BS243" s="108"/>
      <c r="BT243" s="108"/>
      <c r="BU243" s="108"/>
      <c r="BV243" s="108"/>
    </row>
  </sheetData>
  <mergeCells count="31">
    <mergeCell ref="G84:L84"/>
    <mergeCell ref="G86:G87"/>
    <mergeCell ref="G89:L89"/>
    <mergeCell ref="G91:G92"/>
    <mergeCell ref="N84:S84"/>
    <mergeCell ref="N86:N87"/>
    <mergeCell ref="N89:S89"/>
    <mergeCell ref="N91:N92"/>
    <mergeCell ref="Z1:AA1"/>
    <mergeCell ref="A80:A81"/>
    <mergeCell ref="A61:M61"/>
    <mergeCell ref="A73:M73"/>
    <mergeCell ref="A78:F78"/>
    <mergeCell ref="G78:L78"/>
    <mergeCell ref="G80:G81"/>
    <mergeCell ref="N94:O94"/>
    <mergeCell ref="M142:M150"/>
    <mergeCell ref="M137:P137"/>
    <mergeCell ref="A137:G137"/>
    <mergeCell ref="B1:Q1"/>
    <mergeCell ref="B131:C131"/>
    <mergeCell ref="B132:C132"/>
    <mergeCell ref="B133:C133"/>
    <mergeCell ref="B127:C127"/>
    <mergeCell ref="B128:C128"/>
    <mergeCell ref="B129:C129"/>
    <mergeCell ref="B130:C130"/>
    <mergeCell ref="B84:C85"/>
    <mergeCell ref="D84:D85"/>
    <mergeCell ref="E84:E85"/>
    <mergeCell ref="D104:F106"/>
  </mergeCells>
  <conditionalFormatting sqref="O95:O97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N95:N97">
    <cfRule type="cellIs" dxfId="213" priority="1" stopIfTrue="1" operator="equal">
      <formula>"Wet"</formula>
    </cfRule>
  </conditionalFormatting>
  <dataValidations count="2">
    <dataValidation type="decimal" allowBlank="1" showInputMessage="1" showErrorMessage="1" sqref="N98">
      <formula1>0</formula1>
      <formula2>180000</formula2>
    </dataValidation>
    <dataValidation type="whole" allowBlank="1" showInputMessage="1" showErrorMessage="1" sqref="O98">
      <formula1>-999</formula1>
      <formula2>999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9">
    <tabColor rgb="FFFFC000"/>
  </sheetPr>
  <dimension ref="A1:X406"/>
  <sheetViews>
    <sheetView showGridLines="0" topLeftCell="B1" workbookViewId="0">
      <selection activeCell="S4" sqref="S4:S59"/>
    </sheetView>
  </sheetViews>
  <sheetFormatPr baseColWidth="10" defaultColWidth="11.42578125" defaultRowHeight="15"/>
  <cols>
    <col min="1" max="2" width="11.42578125" style="256" customWidth="1"/>
    <col min="3" max="6" width="11.42578125" style="256"/>
    <col min="7" max="7" width="11.42578125" style="256" customWidth="1"/>
    <col min="8" max="8" width="11.42578125" style="256"/>
    <col min="9" max="9" width="11.42578125" style="256" customWidth="1"/>
    <col min="10" max="10" width="11.42578125" style="256"/>
    <col min="11" max="12" width="11.42578125" style="256" customWidth="1"/>
    <col min="13" max="13" width="14.85546875" style="256" customWidth="1"/>
    <col min="14" max="15" width="11.42578125" style="256" customWidth="1"/>
    <col min="16" max="17" width="11.42578125" style="256"/>
    <col min="18" max="18" width="13.5703125" style="256" customWidth="1"/>
    <col min="19" max="16384" width="11.42578125" style="256"/>
  </cols>
  <sheetData>
    <row r="1" spans="1:24" ht="16.5" thickBot="1">
      <c r="A1" s="431" t="s">
        <v>376</v>
      </c>
      <c r="B1" s="432"/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3"/>
    </row>
    <row r="2" spans="1:24">
      <c r="A2" s="239" t="s">
        <v>77</v>
      </c>
      <c r="B2" s="239" t="s">
        <v>382</v>
      </c>
      <c r="C2" s="240" t="s">
        <v>198</v>
      </c>
      <c r="D2" s="240" t="s">
        <v>199</v>
      </c>
      <c r="E2" s="240" t="s">
        <v>200</v>
      </c>
      <c r="F2" s="240" t="s">
        <v>146</v>
      </c>
      <c r="G2" s="240"/>
      <c r="H2" s="240" t="s">
        <v>201</v>
      </c>
      <c r="I2" s="240" t="s">
        <v>202</v>
      </c>
      <c r="J2" s="240" t="s">
        <v>203</v>
      </c>
      <c r="K2" s="240"/>
      <c r="L2" s="241" t="s">
        <v>377</v>
      </c>
      <c r="M2" s="241" t="s">
        <v>378</v>
      </c>
      <c r="N2" s="241" t="s">
        <v>379</v>
      </c>
      <c r="O2" s="241" t="s">
        <v>380</v>
      </c>
      <c r="P2" s="241" t="s">
        <v>204</v>
      </c>
      <c r="R2" s="42" t="s">
        <v>144</v>
      </c>
      <c r="S2" s="238" t="s">
        <v>377</v>
      </c>
    </row>
    <row r="3" spans="1:24">
      <c r="A3" s="242" t="str">
        <f>Module!H2</f>
        <v>Imola</v>
      </c>
      <c r="B3" s="243">
        <f>VLOOKUP(A3,$R$3:$S$59,2,0)</f>
        <v>73.870416565896591</v>
      </c>
      <c r="C3" s="244">
        <f>Module!B5</f>
        <v>0</v>
      </c>
      <c r="D3" s="244">
        <f>Module!B6</f>
        <v>0</v>
      </c>
      <c r="E3" s="244">
        <f>Module!B32</f>
        <v>1</v>
      </c>
      <c r="F3" s="245">
        <v>0</v>
      </c>
      <c r="G3" s="246">
        <f>VLOOKUP(H3,$U$5:$X$8,3,0)</f>
        <v>0.1847141723146272</v>
      </c>
      <c r="H3" s="245" t="s">
        <v>16</v>
      </c>
      <c r="I3" s="246">
        <f>VLOOKUP(H3,$U$5:$V$8,2,0)</f>
        <v>1</v>
      </c>
      <c r="J3" s="247">
        <f>Module!I12</f>
        <v>50</v>
      </c>
      <c r="K3" s="248">
        <f>VLOOKUP(H3,$U$5:$X$8,4,0)</f>
        <v>0.96676581151405383</v>
      </c>
      <c r="L3" s="249">
        <f>B3</f>
        <v>73.870416565896591</v>
      </c>
      <c r="M3" s="249">
        <f>C3*$V$10+$V$11*D3+E3*$V$12+I3*$V$13</f>
        <v>59.171142726682604</v>
      </c>
      <c r="N3" s="249">
        <f>G3*F3+J3*K3</f>
        <v>48.338290575702693</v>
      </c>
      <c r="O3" s="249">
        <f>L3+((L3*M3)/100)</f>
        <v>117.58038618489826</v>
      </c>
      <c r="P3" s="250">
        <f>O3-((O3*N3)/100)</f>
        <v>60.744037450808754</v>
      </c>
      <c r="R3" s="67" t="s">
        <v>137</v>
      </c>
      <c r="S3" s="255">
        <f>'Ingénierie pneu'!S3</f>
        <v>65.967565947562932</v>
      </c>
    </row>
    <row r="4" spans="1:24">
      <c r="A4" s="242" t="str">
        <f>A3</f>
        <v>Imola</v>
      </c>
      <c r="B4" s="243">
        <f>VLOOKUP(A4,$R$3:$S$59,2,0)</f>
        <v>73.870416565896591</v>
      </c>
      <c r="C4" s="244">
        <f>C3</f>
        <v>0</v>
      </c>
      <c r="D4" s="244">
        <f>D3</f>
        <v>0</v>
      </c>
      <c r="E4" s="244">
        <f>E3</f>
        <v>1</v>
      </c>
      <c r="F4" s="245">
        <f>F3+1</f>
        <v>1</v>
      </c>
      <c r="G4" s="246">
        <f>VLOOKUP(H4,$U$5:$X$8,3,0)</f>
        <v>0.1847141723146272</v>
      </c>
      <c r="H4" s="245" t="s">
        <v>16</v>
      </c>
      <c r="I4" s="246">
        <f>VLOOKUP(H4,$U$5:$V$8,2,0)</f>
        <v>1</v>
      </c>
      <c r="J4" s="247">
        <f>J3</f>
        <v>50</v>
      </c>
      <c r="K4" s="248">
        <f>VLOOKUP(H4,$U$5:$X$8,4,0)</f>
        <v>0.96676581151405383</v>
      </c>
      <c r="L4" s="249">
        <f>B4</f>
        <v>73.870416565896591</v>
      </c>
      <c r="M4" s="249">
        <f>C4*$V$10+$V$11*D4+E4*$V$12+I4*$V$13</f>
        <v>59.171142726682604</v>
      </c>
      <c r="N4" s="249">
        <f>G4*F4+J4*K4</f>
        <v>48.523004748017321</v>
      </c>
      <c r="O4" s="249">
        <f>L4+((L4*M4)/100)</f>
        <v>117.58038618489826</v>
      </c>
      <c r="P4" s="250">
        <f>O4-((O4*N4)/100)</f>
        <v>60.52684981366297</v>
      </c>
      <c r="R4" s="67" t="s">
        <v>136</v>
      </c>
      <c r="S4" s="299">
        <f>'Ingénierie pneu'!S4</f>
        <v>67.936248358302777</v>
      </c>
    </row>
    <row r="5" spans="1:24">
      <c r="A5" s="242" t="str">
        <f t="shared" ref="A5:A68" si="0">A4</f>
        <v>Imola</v>
      </c>
      <c r="B5" s="243">
        <f>VLOOKUP(A5,$R$3:$S$59,2,0)</f>
        <v>73.870416565896591</v>
      </c>
      <c r="C5" s="244">
        <f t="shared" ref="C5:E6" si="1">C4</f>
        <v>0</v>
      </c>
      <c r="D5" s="244">
        <f t="shared" si="1"/>
        <v>0</v>
      </c>
      <c r="E5" s="244">
        <f t="shared" si="1"/>
        <v>1</v>
      </c>
      <c r="F5" s="245">
        <f t="shared" ref="F5:F68" si="2">F4+1</f>
        <v>2</v>
      </c>
      <c r="G5" s="246">
        <f>VLOOKUP(H5,$U$5:$X$8,3,0)</f>
        <v>0.1847141723146272</v>
      </c>
      <c r="H5" s="245" t="s">
        <v>16</v>
      </c>
      <c r="I5" s="246">
        <f>VLOOKUP(H5,$U$5:$V$8,2,0)</f>
        <v>1</v>
      </c>
      <c r="J5" s="247">
        <f t="shared" ref="J5:J68" si="3">J4</f>
        <v>50</v>
      </c>
      <c r="K5" s="248">
        <f>VLOOKUP(H5,$U$5:$X$8,4,0)</f>
        <v>0.96676581151405383</v>
      </c>
      <c r="L5" s="249">
        <f>B5</f>
        <v>73.870416565896591</v>
      </c>
      <c r="M5" s="249">
        <f>C5*$V$10+$V$11*D5+E5*$V$12+I5*$V$13</f>
        <v>59.171142726682604</v>
      </c>
      <c r="N5" s="249">
        <f>G5*F5+J5*K5</f>
        <v>48.707718920331949</v>
      </c>
      <c r="O5" s="249">
        <f>L5+((L5*M5)/100)</f>
        <v>117.58038618489826</v>
      </c>
      <c r="P5" s="250">
        <f>O5-((O5*N5)/100)</f>
        <v>60.309662176517193</v>
      </c>
      <c r="R5" s="67" t="s">
        <v>135</v>
      </c>
      <c r="S5" s="299">
        <f>'Ingénierie pneu'!S5</f>
        <v>57.249092698427809</v>
      </c>
      <c r="U5" s="250" t="s">
        <v>16</v>
      </c>
      <c r="V5" s="249">
        <v>1</v>
      </c>
      <c r="W5" s="249">
        <v>0.1847141723146272</v>
      </c>
      <c r="X5" s="249">
        <v>0.96676581151405383</v>
      </c>
    </row>
    <row r="6" spans="1:24">
      <c r="A6" s="242" t="str">
        <f t="shared" si="0"/>
        <v>Imola</v>
      </c>
      <c r="B6" s="243">
        <f>VLOOKUP(A6,$R$3:$S$59,2,0)</f>
        <v>73.870416565896591</v>
      </c>
      <c r="C6" s="244">
        <f t="shared" si="1"/>
        <v>0</v>
      </c>
      <c r="D6" s="244">
        <f t="shared" si="1"/>
        <v>0</v>
      </c>
      <c r="E6" s="244">
        <f t="shared" si="1"/>
        <v>1</v>
      </c>
      <c r="F6" s="245">
        <f t="shared" si="2"/>
        <v>3</v>
      </c>
      <c r="G6" s="246">
        <f>VLOOKUP(H6,$U$5:$X$8,3,0)</f>
        <v>0.1847141723146272</v>
      </c>
      <c r="H6" s="245" t="s">
        <v>16</v>
      </c>
      <c r="I6" s="246">
        <f>VLOOKUP(H6,$U$5:$V$8,2,0)</f>
        <v>1</v>
      </c>
      <c r="J6" s="247">
        <f t="shared" si="3"/>
        <v>50</v>
      </c>
      <c r="K6" s="248">
        <f>VLOOKUP(H6,$U$5:$X$8,4,0)</f>
        <v>0.96676581151405383</v>
      </c>
      <c r="L6" s="249">
        <f>B6</f>
        <v>73.870416565896591</v>
      </c>
      <c r="M6" s="249">
        <f>C6*$V$10+$V$11*D6+E6*$V$12+I6*$V$13</f>
        <v>59.171142726682604</v>
      </c>
      <c r="N6" s="249">
        <f>G6*F6+J6*K6</f>
        <v>48.892433092646577</v>
      </c>
      <c r="O6" s="249">
        <f>L6+((L6*M6)/100)</f>
        <v>117.58038618489826</v>
      </c>
      <c r="P6" s="250">
        <f>O6-((O6*N6)/100)</f>
        <v>60.092474539371423</v>
      </c>
      <c r="R6" s="67" t="s">
        <v>134</v>
      </c>
      <c r="S6" s="299">
        <f>'Ingénierie pneu'!S6</f>
        <v>65.724498509957584</v>
      </c>
      <c r="U6" s="250" t="s">
        <v>205</v>
      </c>
      <c r="V6" s="249">
        <v>2</v>
      </c>
      <c r="W6" s="249">
        <v>0.21057465437781986</v>
      </c>
      <c r="X6" s="249">
        <v>0.97685616744811155</v>
      </c>
    </row>
    <row r="7" spans="1:24">
      <c r="A7" s="242" t="str">
        <f t="shared" si="0"/>
        <v>Imola</v>
      </c>
      <c r="B7" s="243">
        <f t="shared" ref="B7:B70" si="4">VLOOKUP(A7,$R$3:$S$59,2,0)</f>
        <v>73.870416565896591</v>
      </c>
      <c r="C7" s="244">
        <f t="shared" ref="C7:E7" si="5">C6</f>
        <v>0</v>
      </c>
      <c r="D7" s="244">
        <f t="shared" si="5"/>
        <v>0</v>
      </c>
      <c r="E7" s="244">
        <f t="shared" si="5"/>
        <v>1</v>
      </c>
      <c r="F7" s="245">
        <f t="shared" si="2"/>
        <v>4</v>
      </c>
      <c r="G7" s="246">
        <f t="shared" ref="G7:G70" si="6">VLOOKUP(H7,$U$5:$X$8,3,0)</f>
        <v>0.1847141723146272</v>
      </c>
      <c r="H7" s="245" t="s">
        <v>16</v>
      </c>
      <c r="I7" s="246">
        <f t="shared" ref="I7:I70" si="7">VLOOKUP(H7,$U$5:$V$8,2,0)</f>
        <v>1</v>
      </c>
      <c r="J7" s="247">
        <f t="shared" si="3"/>
        <v>50</v>
      </c>
      <c r="K7" s="248">
        <f t="shared" ref="K7:K70" si="8">VLOOKUP(H7,$U$5:$X$8,4,0)</f>
        <v>0.96676581151405383</v>
      </c>
      <c r="L7" s="249">
        <f>B7</f>
        <v>73.870416565896591</v>
      </c>
      <c r="M7" s="249">
        <f t="shared" ref="M7:M70" si="9">C7*$V$10+$V$11*D7+E7*$V$12+I7*$V$13</f>
        <v>59.171142726682604</v>
      </c>
      <c r="N7" s="249">
        <f t="shared" ref="N7:N70" si="10">G7*F7+J7*K7</f>
        <v>49.077147264961205</v>
      </c>
      <c r="O7" s="249">
        <f t="shared" ref="O7:O70" si="11">L7+((L7*M7)/100)</f>
        <v>117.58038618489826</v>
      </c>
      <c r="P7" s="250">
        <f t="shared" ref="P7:P70" si="12">O7-((O7*N7)/100)</f>
        <v>59.875286902225639</v>
      </c>
      <c r="R7" s="67" t="s">
        <v>142</v>
      </c>
      <c r="S7" s="299">
        <f>'Ingénierie pneu'!S7</f>
        <v>68.697399776561099</v>
      </c>
      <c r="U7" s="250" t="s">
        <v>151</v>
      </c>
      <c r="V7" s="249">
        <v>3</v>
      </c>
      <c r="W7" s="249">
        <v>0.23111450252550558</v>
      </c>
      <c r="X7" s="249">
        <v>0.76808799417676743</v>
      </c>
    </row>
    <row r="8" spans="1:24">
      <c r="A8" s="242" t="str">
        <f t="shared" si="0"/>
        <v>Imola</v>
      </c>
      <c r="B8" s="243">
        <f t="shared" si="4"/>
        <v>73.870416565896591</v>
      </c>
      <c r="C8" s="244">
        <f t="shared" ref="C8:E8" si="13">C7</f>
        <v>0</v>
      </c>
      <c r="D8" s="244">
        <f t="shared" si="13"/>
        <v>0</v>
      </c>
      <c r="E8" s="244">
        <f t="shared" si="13"/>
        <v>1</v>
      </c>
      <c r="F8" s="245">
        <f t="shared" si="2"/>
        <v>5</v>
      </c>
      <c r="G8" s="246">
        <f t="shared" si="6"/>
        <v>0.1847141723146272</v>
      </c>
      <c r="H8" s="245" t="s">
        <v>16</v>
      </c>
      <c r="I8" s="246">
        <f t="shared" si="7"/>
        <v>1</v>
      </c>
      <c r="J8" s="247">
        <f t="shared" si="3"/>
        <v>50</v>
      </c>
      <c r="K8" s="248">
        <f t="shared" si="8"/>
        <v>0.96676581151405383</v>
      </c>
      <c r="L8" s="249">
        <f t="shared" ref="L8:L70" si="14">B8</f>
        <v>73.870416565896591</v>
      </c>
      <c r="M8" s="249">
        <f t="shared" si="9"/>
        <v>59.171142726682604</v>
      </c>
      <c r="N8" s="249">
        <f t="shared" si="10"/>
        <v>49.261861437275826</v>
      </c>
      <c r="O8" s="249">
        <f t="shared" si="11"/>
        <v>117.58038618489826</v>
      </c>
      <c r="P8" s="250">
        <f t="shared" si="12"/>
        <v>59.658099265079869</v>
      </c>
      <c r="R8" s="67" t="s">
        <v>132</v>
      </c>
      <c r="S8" s="299">
        <f>'Ingénierie pneu'!S8</f>
        <v>95</v>
      </c>
      <c r="U8" s="250" t="s">
        <v>168</v>
      </c>
      <c r="V8" s="249">
        <v>4</v>
      </c>
      <c r="W8" s="249">
        <v>0.25957855738757146</v>
      </c>
      <c r="X8" s="249">
        <v>0.50683041930034523</v>
      </c>
    </row>
    <row r="9" spans="1:24">
      <c r="A9" s="242" t="str">
        <f t="shared" si="0"/>
        <v>Imola</v>
      </c>
      <c r="B9" s="243">
        <f t="shared" si="4"/>
        <v>73.870416565896591</v>
      </c>
      <c r="C9" s="244">
        <f t="shared" ref="C9:E9" si="15">C8</f>
        <v>0</v>
      </c>
      <c r="D9" s="244">
        <f t="shared" si="15"/>
        <v>0</v>
      </c>
      <c r="E9" s="244">
        <f t="shared" si="15"/>
        <v>1</v>
      </c>
      <c r="F9" s="245">
        <f t="shared" si="2"/>
        <v>6</v>
      </c>
      <c r="G9" s="246">
        <f t="shared" si="6"/>
        <v>0.1847141723146272</v>
      </c>
      <c r="H9" s="245" t="s">
        <v>16</v>
      </c>
      <c r="I9" s="246">
        <f t="shared" si="7"/>
        <v>1</v>
      </c>
      <c r="J9" s="247">
        <f t="shared" si="3"/>
        <v>50</v>
      </c>
      <c r="K9" s="248">
        <f t="shared" si="8"/>
        <v>0.96676581151405383</v>
      </c>
      <c r="L9" s="249">
        <f t="shared" si="14"/>
        <v>73.870416565896591</v>
      </c>
      <c r="M9" s="249">
        <f t="shared" si="9"/>
        <v>59.171142726682604</v>
      </c>
      <c r="N9" s="249">
        <f t="shared" si="10"/>
        <v>49.446575609590454</v>
      </c>
      <c r="O9" s="249">
        <f t="shared" si="11"/>
        <v>117.58038618489826</v>
      </c>
      <c r="P9" s="250">
        <f t="shared" si="12"/>
        <v>59.440911627934092</v>
      </c>
      <c r="R9" s="67" t="s">
        <v>131</v>
      </c>
      <c r="S9" s="299">
        <f>'Ingénierie pneu'!S9</f>
        <v>72.397308837321546</v>
      </c>
    </row>
    <row r="10" spans="1:24">
      <c r="A10" s="242" t="str">
        <f t="shared" si="0"/>
        <v>Imola</v>
      </c>
      <c r="B10" s="243">
        <f t="shared" si="4"/>
        <v>73.870416565896591</v>
      </c>
      <c r="C10" s="244">
        <f t="shared" ref="C10:E10" si="16">C9</f>
        <v>0</v>
      </c>
      <c r="D10" s="244">
        <f t="shared" si="16"/>
        <v>0</v>
      </c>
      <c r="E10" s="244">
        <f t="shared" si="16"/>
        <v>1</v>
      </c>
      <c r="F10" s="245">
        <f t="shared" si="2"/>
        <v>7</v>
      </c>
      <c r="G10" s="246">
        <f t="shared" si="6"/>
        <v>0.1847141723146272</v>
      </c>
      <c r="H10" s="245" t="s">
        <v>16</v>
      </c>
      <c r="I10" s="246">
        <f t="shared" si="7"/>
        <v>1</v>
      </c>
      <c r="J10" s="247">
        <f t="shared" si="3"/>
        <v>50</v>
      </c>
      <c r="K10" s="248">
        <f t="shared" si="8"/>
        <v>0.96676581151405383</v>
      </c>
      <c r="L10" s="249">
        <f t="shared" si="14"/>
        <v>73.870416565896591</v>
      </c>
      <c r="M10" s="249">
        <f t="shared" si="9"/>
        <v>59.171142726682604</v>
      </c>
      <c r="N10" s="249">
        <f t="shared" si="10"/>
        <v>49.631289781905082</v>
      </c>
      <c r="O10" s="249">
        <f t="shared" si="11"/>
        <v>117.58038618489826</v>
      </c>
      <c r="P10" s="250">
        <f t="shared" si="12"/>
        <v>59.223723990788322</v>
      </c>
      <c r="R10" s="67" t="s">
        <v>130</v>
      </c>
      <c r="S10" s="299">
        <f>'Ingénierie pneu'!S10</f>
        <v>78.511415496222455</v>
      </c>
      <c r="U10" s="240" t="s">
        <v>198</v>
      </c>
      <c r="V10" s="249">
        <v>-5.4202307500879315E-2</v>
      </c>
    </row>
    <row r="11" spans="1:24">
      <c r="A11" s="242" t="str">
        <f t="shared" si="0"/>
        <v>Imola</v>
      </c>
      <c r="B11" s="243">
        <f t="shared" si="4"/>
        <v>73.870416565896591</v>
      </c>
      <c r="C11" s="244">
        <f t="shared" ref="C11:E11" si="17">C10</f>
        <v>0</v>
      </c>
      <c r="D11" s="244">
        <f t="shared" si="17"/>
        <v>0</v>
      </c>
      <c r="E11" s="244">
        <f t="shared" si="17"/>
        <v>1</v>
      </c>
      <c r="F11" s="245">
        <f t="shared" si="2"/>
        <v>8</v>
      </c>
      <c r="G11" s="246">
        <f t="shared" si="6"/>
        <v>0.1847141723146272</v>
      </c>
      <c r="H11" s="245" t="s">
        <v>16</v>
      </c>
      <c r="I11" s="246">
        <f t="shared" si="7"/>
        <v>1</v>
      </c>
      <c r="J11" s="247">
        <f t="shared" si="3"/>
        <v>50</v>
      </c>
      <c r="K11" s="248">
        <f t="shared" si="8"/>
        <v>0.96676581151405383</v>
      </c>
      <c r="L11" s="249">
        <f t="shared" si="14"/>
        <v>73.870416565896591</v>
      </c>
      <c r="M11" s="249">
        <f t="shared" si="9"/>
        <v>59.171142726682604</v>
      </c>
      <c r="N11" s="249">
        <f t="shared" si="10"/>
        <v>49.81600395421971</v>
      </c>
      <c r="O11" s="249">
        <f t="shared" si="11"/>
        <v>117.58038618489826</v>
      </c>
      <c r="P11" s="250">
        <f t="shared" si="12"/>
        <v>59.006536353642538</v>
      </c>
      <c r="R11" s="67" t="s">
        <v>129</v>
      </c>
      <c r="S11" s="299">
        <f>'Ingénierie pneu'!S11</f>
        <v>68.870312356199364</v>
      </c>
      <c r="U11" s="240" t="s">
        <v>199</v>
      </c>
      <c r="V11" s="249">
        <v>4.9535168764568274E-2</v>
      </c>
    </row>
    <row r="12" spans="1:24">
      <c r="A12" s="242" t="str">
        <f t="shared" si="0"/>
        <v>Imola</v>
      </c>
      <c r="B12" s="243">
        <f t="shared" si="4"/>
        <v>73.870416565896591</v>
      </c>
      <c r="C12" s="244">
        <f t="shared" ref="C12:E12" si="18">C11</f>
        <v>0</v>
      </c>
      <c r="D12" s="244">
        <f t="shared" si="18"/>
        <v>0</v>
      </c>
      <c r="E12" s="244">
        <f t="shared" si="18"/>
        <v>1</v>
      </c>
      <c r="F12" s="245">
        <f t="shared" si="2"/>
        <v>9</v>
      </c>
      <c r="G12" s="246">
        <f t="shared" si="6"/>
        <v>0.1847141723146272</v>
      </c>
      <c r="H12" s="245" t="s">
        <v>16</v>
      </c>
      <c r="I12" s="246">
        <f t="shared" si="7"/>
        <v>1</v>
      </c>
      <c r="J12" s="247">
        <f t="shared" si="3"/>
        <v>50</v>
      </c>
      <c r="K12" s="248">
        <f t="shared" si="8"/>
        <v>0.96676581151405383</v>
      </c>
      <c r="L12" s="249">
        <f t="shared" si="14"/>
        <v>73.870416565896591</v>
      </c>
      <c r="M12" s="249">
        <f t="shared" si="9"/>
        <v>59.171142726682604</v>
      </c>
      <c r="N12" s="249">
        <f t="shared" si="10"/>
        <v>50.000718126534338</v>
      </c>
      <c r="O12" s="249">
        <f t="shared" si="11"/>
        <v>117.58038618489826</v>
      </c>
      <c r="P12" s="250">
        <f t="shared" si="12"/>
        <v>58.789348716496761</v>
      </c>
      <c r="R12" s="67" t="s">
        <v>128</v>
      </c>
      <c r="S12" s="299">
        <f>'Ingénierie pneu'!S12</f>
        <v>81.276540993135427</v>
      </c>
      <c r="U12" s="240" t="s">
        <v>200</v>
      </c>
      <c r="V12" s="249">
        <v>2.1930400877773866</v>
      </c>
    </row>
    <row r="13" spans="1:24">
      <c r="A13" s="242" t="str">
        <f t="shared" si="0"/>
        <v>Imola</v>
      </c>
      <c r="B13" s="243">
        <f t="shared" si="4"/>
        <v>73.870416565896591</v>
      </c>
      <c r="C13" s="244">
        <f t="shared" ref="C13:E13" si="19">C12</f>
        <v>0</v>
      </c>
      <c r="D13" s="244">
        <f t="shared" si="19"/>
        <v>0</v>
      </c>
      <c r="E13" s="244">
        <f t="shared" si="19"/>
        <v>1</v>
      </c>
      <c r="F13" s="245">
        <f t="shared" si="2"/>
        <v>10</v>
      </c>
      <c r="G13" s="246">
        <f t="shared" si="6"/>
        <v>0.1847141723146272</v>
      </c>
      <c r="H13" s="245" t="s">
        <v>16</v>
      </c>
      <c r="I13" s="246">
        <f t="shared" si="7"/>
        <v>1</v>
      </c>
      <c r="J13" s="247">
        <f t="shared" si="3"/>
        <v>50</v>
      </c>
      <c r="K13" s="248">
        <f t="shared" si="8"/>
        <v>0.96676581151405383</v>
      </c>
      <c r="L13" s="249">
        <f t="shared" si="14"/>
        <v>73.870416565896591</v>
      </c>
      <c r="M13" s="249">
        <f t="shared" si="9"/>
        <v>59.171142726682604</v>
      </c>
      <c r="N13" s="249">
        <f t="shared" si="10"/>
        <v>50.185432298848966</v>
      </c>
      <c r="O13" s="249">
        <f t="shared" si="11"/>
        <v>117.58038618489826</v>
      </c>
      <c r="P13" s="250">
        <f t="shared" si="12"/>
        <v>58.572161079350977</v>
      </c>
      <c r="R13" s="67" t="s">
        <v>127</v>
      </c>
      <c r="S13" s="299">
        <f>'Ingénierie pneu'!S13</f>
        <v>61.103851434667945</v>
      </c>
      <c r="U13" s="240" t="s">
        <v>202</v>
      </c>
      <c r="V13" s="249">
        <v>56.97810263890522</v>
      </c>
    </row>
    <row r="14" spans="1:24">
      <c r="A14" s="242" t="str">
        <f t="shared" si="0"/>
        <v>Imola</v>
      </c>
      <c r="B14" s="243">
        <f t="shared" si="4"/>
        <v>73.870416565896591</v>
      </c>
      <c r="C14" s="244">
        <f t="shared" ref="C14:E14" si="20">C13</f>
        <v>0</v>
      </c>
      <c r="D14" s="244">
        <f t="shared" si="20"/>
        <v>0</v>
      </c>
      <c r="E14" s="244">
        <f t="shared" si="20"/>
        <v>1</v>
      </c>
      <c r="F14" s="245">
        <f t="shared" si="2"/>
        <v>11</v>
      </c>
      <c r="G14" s="246">
        <f t="shared" si="6"/>
        <v>0.1847141723146272</v>
      </c>
      <c r="H14" s="245" t="s">
        <v>16</v>
      </c>
      <c r="I14" s="246">
        <f t="shared" si="7"/>
        <v>1</v>
      </c>
      <c r="J14" s="247">
        <f t="shared" si="3"/>
        <v>50</v>
      </c>
      <c r="K14" s="248">
        <f t="shared" si="8"/>
        <v>0.96676581151405383</v>
      </c>
      <c r="L14" s="249">
        <f t="shared" si="14"/>
        <v>73.870416565896591</v>
      </c>
      <c r="M14" s="249">
        <f t="shared" si="9"/>
        <v>59.171142726682604</v>
      </c>
      <c r="N14" s="249">
        <f t="shared" si="10"/>
        <v>50.370146471163594</v>
      </c>
      <c r="O14" s="249">
        <f t="shared" si="11"/>
        <v>117.58038618489826</v>
      </c>
      <c r="P14" s="250">
        <f t="shared" si="12"/>
        <v>58.354973442205207</v>
      </c>
      <c r="R14" s="67" t="s">
        <v>126</v>
      </c>
      <c r="S14" s="299">
        <f>'Ingénierie pneu'!S14</f>
        <v>77.947576960744172</v>
      </c>
    </row>
    <row r="15" spans="1:24">
      <c r="A15" s="242" t="str">
        <f t="shared" si="0"/>
        <v>Imola</v>
      </c>
      <c r="B15" s="243">
        <f t="shared" si="4"/>
        <v>73.870416565896591</v>
      </c>
      <c r="C15" s="244">
        <f t="shared" ref="C15:E15" si="21">C14</f>
        <v>0</v>
      </c>
      <c r="D15" s="244">
        <f t="shared" si="21"/>
        <v>0</v>
      </c>
      <c r="E15" s="244">
        <f t="shared" si="21"/>
        <v>1</v>
      </c>
      <c r="F15" s="245">
        <f t="shared" si="2"/>
        <v>12</v>
      </c>
      <c r="G15" s="246">
        <f t="shared" si="6"/>
        <v>0.1847141723146272</v>
      </c>
      <c r="H15" s="245" t="s">
        <v>16</v>
      </c>
      <c r="I15" s="246">
        <f t="shared" si="7"/>
        <v>1</v>
      </c>
      <c r="J15" s="247">
        <f t="shared" si="3"/>
        <v>50</v>
      </c>
      <c r="K15" s="248">
        <f t="shared" si="8"/>
        <v>0.96676581151405383</v>
      </c>
      <c r="L15" s="249">
        <f t="shared" si="14"/>
        <v>73.870416565896591</v>
      </c>
      <c r="M15" s="249">
        <f t="shared" si="9"/>
        <v>59.171142726682604</v>
      </c>
      <c r="N15" s="249">
        <f t="shared" si="10"/>
        <v>50.554860643478222</v>
      </c>
      <c r="O15" s="249">
        <f t="shared" si="11"/>
        <v>117.58038618489826</v>
      </c>
      <c r="P15" s="250">
        <f t="shared" si="12"/>
        <v>58.13778580505943</v>
      </c>
      <c r="R15" s="67" t="s">
        <v>125</v>
      </c>
      <c r="S15" s="299">
        <f>'Ingénierie pneu'!S15</f>
        <v>58.91017676745799</v>
      </c>
    </row>
    <row r="16" spans="1:24">
      <c r="A16" s="242" t="str">
        <f t="shared" si="0"/>
        <v>Imola</v>
      </c>
      <c r="B16" s="243">
        <f t="shared" si="4"/>
        <v>73.870416565896591</v>
      </c>
      <c r="C16" s="244">
        <f t="shared" ref="C16:E16" si="22">C15</f>
        <v>0</v>
      </c>
      <c r="D16" s="244">
        <f t="shared" si="22"/>
        <v>0</v>
      </c>
      <c r="E16" s="244">
        <f t="shared" si="22"/>
        <v>1</v>
      </c>
      <c r="F16" s="245">
        <f t="shared" si="2"/>
        <v>13</v>
      </c>
      <c r="G16" s="246">
        <f t="shared" si="6"/>
        <v>0.1847141723146272</v>
      </c>
      <c r="H16" s="245" t="s">
        <v>16</v>
      </c>
      <c r="I16" s="246">
        <f t="shared" si="7"/>
        <v>1</v>
      </c>
      <c r="J16" s="247">
        <f t="shared" si="3"/>
        <v>50</v>
      </c>
      <c r="K16" s="248">
        <f t="shared" si="8"/>
        <v>0.96676581151405383</v>
      </c>
      <c r="L16" s="249">
        <f t="shared" si="14"/>
        <v>73.870416565896591</v>
      </c>
      <c r="M16" s="249">
        <f t="shared" si="9"/>
        <v>59.171142726682604</v>
      </c>
      <c r="N16" s="249">
        <f t="shared" si="10"/>
        <v>50.739574815792849</v>
      </c>
      <c r="O16" s="249">
        <f t="shared" si="11"/>
        <v>117.58038618489826</v>
      </c>
      <c r="P16" s="250">
        <f t="shared" si="12"/>
        <v>57.920598167913646</v>
      </c>
      <c r="R16" s="67" t="s">
        <v>124</v>
      </c>
      <c r="S16" s="299">
        <f>'Ingénierie pneu'!S16</f>
        <v>68.504290291596206</v>
      </c>
    </row>
    <row r="17" spans="1:19">
      <c r="A17" s="242" t="str">
        <f t="shared" si="0"/>
        <v>Imola</v>
      </c>
      <c r="B17" s="243">
        <f t="shared" si="4"/>
        <v>73.870416565896591</v>
      </c>
      <c r="C17" s="244">
        <f t="shared" ref="C17:E17" si="23">C16</f>
        <v>0</v>
      </c>
      <c r="D17" s="244">
        <f t="shared" si="23"/>
        <v>0</v>
      </c>
      <c r="E17" s="244">
        <f t="shared" si="23"/>
        <v>1</v>
      </c>
      <c r="F17" s="245">
        <f t="shared" si="2"/>
        <v>14</v>
      </c>
      <c r="G17" s="246">
        <f t="shared" si="6"/>
        <v>0.1847141723146272</v>
      </c>
      <c r="H17" s="245" t="s">
        <v>16</v>
      </c>
      <c r="I17" s="246">
        <f t="shared" si="7"/>
        <v>1</v>
      </c>
      <c r="J17" s="247">
        <f t="shared" si="3"/>
        <v>50</v>
      </c>
      <c r="K17" s="248">
        <f t="shared" si="8"/>
        <v>0.96676581151405383</v>
      </c>
      <c r="L17" s="249">
        <f t="shared" si="14"/>
        <v>73.870416565896591</v>
      </c>
      <c r="M17" s="249">
        <f t="shared" si="9"/>
        <v>59.171142726682604</v>
      </c>
      <c r="N17" s="249">
        <f t="shared" si="10"/>
        <v>50.924288988107477</v>
      </c>
      <c r="O17" s="249">
        <f t="shared" si="11"/>
        <v>117.58038618489826</v>
      </c>
      <c r="P17" s="250">
        <f t="shared" si="12"/>
        <v>57.703410530767869</v>
      </c>
      <c r="R17" s="67" t="s">
        <v>123</v>
      </c>
      <c r="S17" s="299">
        <f>'Ingénierie pneu'!S17</f>
        <v>59.71508686008935</v>
      </c>
    </row>
    <row r="18" spans="1:19">
      <c r="A18" s="242" t="str">
        <f t="shared" si="0"/>
        <v>Imola</v>
      </c>
      <c r="B18" s="243">
        <f t="shared" si="4"/>
        <v>73.870416565896591</v>
      </c>
      <c r="C18" s="244">
        <f t="shared" ref="C18:E18" si="24">C17</f>
        <v>0</v>
      </c>
      <c r="D18" s="244">
        <f t="shared" si="24"/>
        <v>0</v>
      </c>
      <c r="E18" s="244">
        <f t="shared" si="24"/>
        <v>1</v>
      </c>
      <c r="F18" s="245">
        <f t="shared" si="2"/>
        <v>15</v>
      </c>
      <c r="G18" s="246">
        <f t="shared" si="6"/>
        <v>0.1847141723146272</v>
      </c>
      <c r="H18" s="245" t="s">
        <v>16</v>
      </c>
      <c r="I18" s="246">
        <f t="shared" si="7"/>
        <v>1</v>
      </c>
      <c r="J18" s="247">
        <f t="shared" si="3"/>
        <v>50</v>
      </c>
      <c r="K18" s="248">
        <f t="shared" si="8"/>
        <v>0.96676581151405383</v>
      </c>
      <c r="L18" s="249">
        <f t="shared" si="14"/>
        <v>73.870416565896591</v>
      </c>
      <c r="M18" s="249">
        <f t="shared" si="9"/>
        <v>59.171142726682604</v>
      </c>
      <c r="N18" s="249">
        <f t="shared" si="10"/>
        <v>51.109003160422098</v>
      </c>
      <c r="O18" s="249">
        <f t="shared" si="11"/>
        <v>117.58038618489826</v>
      </c>
      <c r="P18" s="250">
        <f t="shared" si="12"/>
        <v>57.486222893622099</v>
      </c>
      <c r="R18" s="67" t="s">
        <v>122</v>
      </c>
      <c r="S18" s="299">
        <f>'Ingénierie pneu'!S18</f>
        <v>65.365908622990943</v>
      </c>
    </row>
    <row r="19" spans="1:19">
      <c r="A19" s="242" t="str">
        <f t="shared" si="0"/>
        <v>Imola</v>
      </c>
      <c r="B19" s="243">
        <f t="shared" si="4"/>
        <v>73.870416565896591</v>
      </c>
      <c r="C19" s="244">
        <f t="shared" ref="C19:E19" si="25">C18</f>
        <v>0</v>
      </c>
      <c r="D19" s="244">
        <f t="shared" si="25"/>
        <v>0</v>
      </c>
      <c r="E19" s="244">
        <f t="shared" si="25"/>
        <v>1</v>
      </c>
      <c r="F19" s="245">
        <f t="shared" si="2"/>
        <v>16</v>
      </c>
      <c r="G19" s="246">
        <f t="shared" si="6"/>
        <v>0.1847141723146272</v>
      </c>
      <c r="H19" s="245" t="s">
        <v>16</v>
      </c>
      <c r="I19" s="246">
        <f t="shared" si="7"/>
        <v>1</v>
      </c>
      <c r="J19" s="247">
        <f t="shared" si="3"/>
        <v>50</v>
      </c>
      <c r="K19" s="248">
        <f t="shared" si="8"/>
        <v>0.96676581151405383</v>
      </c>
      <c r="L19" s="249">
        <f t="shared" si="14"/>
        <v>73.870416565896591</v>
      </c>
      <c r="M19" s="249">
        <f t="shared" si="9"/>
        <v>59.171142726682604</v>
      </c>
      <c r="N19" s="249">
        <f t="shared" si="10"/>
        <v>51.293717332736726</v>
      </c>
      <c r="O19" s="249">
        <f t="shared" si="11"/>
        <v>117.58038618489826</v>
      </c>
      <c r="P19" s="250">
        <f t="shared" si="12"/>
        <v>57.269035256476322</v>
      </c>
      <c r="R19" s="67" t="s">
        <v>121</v>
      </c>
      <c r="S19" s="299">
        <f>'Ingénierie pneu'!S19</f>
        <v>64.429309562842761</v>
      </c>
    </row>
    <row r="20" spans="1:19">
      <c r="A20" s="242" t="str">
        <f t="shared" si="0"/>
        <v>Imola</v>
      </c>
      <c r="B20" s="243">
        <f t="shared" si="4"/>
        <v>73.870416565896591</v>
      </c>
      <c r="C20" s="244">
        <f t="shared" ref="C20:E20" si="26">C19</f>
        <v>0</v>
      </c>
      <c r="D20" s="244">
        <f t="shared" si="26"/>
        <v>0</v>
      </c>
      <c r="E20" s="244">
        <f t="shared" si="26"/>
        <v>1</v>
      </c>
      <c r="F20" s="245">
        <f t="shared" si="2"/>
        <v>17</v>
      </c>
      <c r="G20" s="246">
        <f t="shared" si="6"/>
        <v>0.1847141723146272</v>
      </c>
      <c r="H20" s="245" t="s">
        <v>16</v>
      </c>
      <c r="I20" s="246">
        <f t="shared" si="7"/>
        <v>1</v>
      </c>
      <c r="J20" s="247">
        <f t="shared" si="3"/>
        <v>50</v>
      </c>
      <c r="K20" s="248">
        <f t="shared" si="8"/>
        <v>0.96676581151405383</v>
      </c>
      <c r="L20" s="249">
        <f t="shared" si="14"/>
        <v>73.870416565896591</v>
      </c>
      <c r="M20" s="249">
        <f t="shared" si="9"/>
        <v>59.171142726682604</v>
      </c>
      <c r="N20" s="249">
        <f t="shared" si="10"/>
        <v>51.478431505051354</v>
      </c>
      <c r="O20" s="249">
        <f t="shared" si="11"/>
        <v>117.58038618489826</v>
      </c>
      <c r="P20" s="250">
        <f t="shared" si="12"/>
        <v>57.051847619330545</v>
      </c>
      <c r="R20" s="67" t="s">
        <v>120</v>
      </c>
      <c r="S20" s="299">
        <f>'Ingénierie pneu'!S20</f>
        <v>89.574073587353169</v>
      </c>
    </row>
    <row r="21" spans="1:19">
      <c r="A21" s="242" t="str">
        <f t="shared" si="0"/>
        <v>Imola</v>
      </c>
      <c r="B21" s="243">
        <f t="shared" si="4"/>
        <v>73.870416565896591</v>
      </c>
      <c r="C21" s="244">
        <f t="shared" ref="C21:E21" si="27">C20</f>
        <v>0</v>
      </c>
      <c r="D21" s="244">
        <f t="shared" si="27"/>
        <v>0</v>
      </c>
      <c r="E21" s="244">
        <f t="shared" si="27"/>
        <v>1</v>
      </c>
      <c r="F21" s="245">
        <f t="shared" si="2"/>
        <v>18</v>
      </c>
      <c r="G21" s="246">
        <f t="shared" si="6"/>
        <v>0.1847141723146272</v>
      </c>
      <c r="H21" s="245" t="s">
        <v>16</v>
      </c>
      <c r="I21" s="246">
        <f t="shared" si="7"/>
        <v>1</v>
      </c>
      <c r="J21" s="247">
        <f t="shared" si="3"/>
        <v>50</v>
      </c>
      <c r="K21" s="248">
        <f t="shared" si="8"/>
        <v>0.96676581151405383</v>
      </c>
      <c r="L21" s="249">
        <f t="shared" si="14"/>
        <v>73.870416565896591</v>
      </c>
      <c r="M21" s="249">
        <f t="shared" si="9"/>
        <v>59.171142726682604</v>
      </c>
      <c r="N21" s="249">
        <f t="shared" si="10"/>
        <v>51.663145677365982</v>
      </c>
      <c r="O21" s="249">
        <f t="shared" si="11"/>
        <v>117.58038618489826</v>
      </c>
      <c r="P21" s="250">
        <f t="shared" si="12"/>
        <v>56.834659982184768</v>
      </c>
      <c r="R21" s="67" t="s">
        <v>119</v>
      </c>
      <c r="S21" s="299">
        <f>'Ingénierie pneu'!S21</f>
        <v>73.870416565896591</v>
      </c>
    </row>
    <row r="22" spans="1:19">
      <c r="A22" s="242" t="str">
        <f t="shared" si="0"/>
        <v>Imola</v>
      </c>
      <c r="B22" s="243">
        <f t="shared" si="4"/>
        <v>73.870416565896591</v>
      </c>
      <c r="C22" s="244">
        <f t="shared" ref="C22:E22" si="28">C21</f>
        <v>0</v>
      </c>
      <c r="D22" s="244">
        <f t="shared" si="28"/>
        <v>0</v>
      </c>
      <c r="E22" s="244">
        <f t="shared" si="28"/>
        <v>1</v>
      </c>
      <c r="F22" s="245">
        <f t="shared" si="2"/>
        <v>19</v>
      </c>
      <c r="G22" s="246">
        <f t="shared" si="6"/>
        <v>0.1847141723146272</v>
      </c>
      <c r="H22" s="245" t="s">
        <v>16</v>
      </c>
      <c r="I22" s="246">
        <f t="shared" si="7"/>
        <v>1</v>
      </c>
      <c r="J22" s="247">
        <f t="shared" si="3"/>
        <v>50</v>
      </c>
      <c r="K22" s="248">
        <f t="shared" si="8"/>
        <v>0.96676581151405383</v>
      </c>
      <c r="L22" s="249">
        <f t="shared" si="14"/>
        <v>73.870416565896591</v>
      </c>
      <c r="M22" s="249">
        <f t="shared" si="9"/>
        <v>59.171142726682604</v>
      </c>
      <c r="N22" s="249">
        <f t="shared" si="10"/>
        <v>51.84785984968061</v>
      </c>
      <c r="O22" s="249">
        <f t="shared" si="11"/>
        <v>117.58038618489826</v>
      </c>
      <c r="P22" s="250">
        <f t="shared" si="12"/>
        <v>56.617472345038983</v>
      </c>
      <c r="R22" s="67" t="s">
        <v>118</v>
      </c>
      <c r="S22" s="299">
        <f>'Ingénierie pneu'!S22</f>
        <v>67.60986593885589</v>
      </c>
    </row>
    <row r="23" spans="1:19">
      <c r="A23" s="242" t="str">
        <f t="shared" si="0"/>
        <v>Imola</v>
      </c>
      <c r="B23" s="243">
        <f t="shared" si="4"/>
        <v>73.870416565896591</v>
      </c>
      <c r="C23" s="244">
        <f t="shared" ref="C23:E23" si="29">C22</f>
        <v>0</v>
      </c>
      <c r="D23" s="244">
        <f t="shared" si="29"/>
        <v>0</v>
      </c>
      <c r="E23" s="244">
        <f t="shared" si="29"/>
        <v>1</v>
      </c>
      <c r="F23" s="245">
        <f t="shared" si="2"/>
        <v>20</v>
      </c>
      <c r="G23" s="246">
        <f t="shared" si="6"/>
        <v>0.1847141723146272</v>
      </c>
      <c r="H23" s="245" t="s">
        <v>16</v>
      </c>
      <c r="I23" s="246">
        <f t="shared" si="7"/>
        <v>1</v>
      </c>
      <c r="J23" s="247">
        <f t="shared" si="3"/>
        <v>50</v>
      </c>
      <c r="K23" s="248">
        <f t="shared" si="8"/>
        <v>0.96676581151405383</v>
      </c>
      <c r="L23" s="249">
        <f t="shared" si="14"/>
        <v>73.870416565896591</v>
      </c>
      <c r="M23" s="249">
        <f t="shared" si="9"/>
        <v>59.171142726682604</v>
      </c>
      <c r="N23" s="249">
        <f t="shared" si="10"/>
        <v>52.032574021995238</v>
      </c>
      <c r="O23" s="249">
        <f t="shared" si="11"/>
        <v>117.58038618489826</v>
      </c>
      <c r="P23" s="250">
        <f t="shared" si="12"/>
        <v>56.400284707893213</v>
      </c>
      <c r="R23" s="67" t="s">
        <v>117</v>
      </c>
      <c r="S23" s="299">
        <f>'Ingénierie pneu'!S23</f>
        <v>77.065772515562387</v>
      </c>
    </row>
    <row r="24" spans="1:19">
      <c r="A24" s="242" t="str">
        <f t="shared" si="0"/>
        <v>Imola</v>
      </c>
      <c r="B24" s="243">
        <f t="shared" si="4"/>
        <v>73.870416565896591</v>
      </c>
      <c r="C24" s="244">
        <f t="shared" ref="C24:E24" si="30">C23</f>
        <v>0</v>
      </c>
      <c r="D24" s="244">
        <f t="shared" si="30"/>
        <v>0</v>
      </c>
      <c r="E24" s="244">
        <f t="shared" si="30"/>
        <v>1</v>
      </c>
      <c r="F24" s="245">
        <f t="shared" si="2"/>
        <v>21</v>
      </c>
      <c r="G24" s="246">
        <f t="shared" si="6"/>
        <v>0.1847141723146272</v>
      </c>
      <c r="H24" s="245" t="s">
        <v>16</v>
      </c>
      <c r="I24" s="246">
        <f t="shared" si="7"/>
        <v>1</v>
      </c>
      <c r="J24" s="247">
        <f t="shared" si="3"/>
        <v>50</v>
      </c>
      <c r="K24" s="248">
        <f t="shared" si="8"/>
        <v>0.96676581151405383</v>
      </c>
      <c r="L24" s="249">
        <f t="shared" si="14"/>
        <v>73.870416565896591</v>
      </c>
      <c r="M24" s="249">
        <f t="shared" si="9"/>
        <v>59.171142726682604</v>
      </c>
      <c r="N24" s="249">
        <f t="shared" si="10"/>
        <v>52.217288194309866</v>
      </c>
      <c r="O24" s="249">
        <f t="shared" si="11"/>
        <v>117.58038618489826</v>
      </c>
      <c r="P24" s="250">
        <f t="shared" si="12"/>
        <v>56.183097070747436</v>
      </c>
      <c r="R24" s="67" t="s">
        <v>116</v>
      </c>
      <c r="S24" s="299">
        <f>'Ingénierie pneu'!S24</f>
        <v>68.252085548798689</v>
      </c>
    </row>
    <row r="25" spans="1:19">
      <c r="A25" s="242" t="str">
        <f t="shared" si="0"/>
        <v>Imola</v>
      </c>
      <c r="B25" s="243">
        <f t="shared" si="4"/>
        <v>73.870416565896591</v>
      </c>
      <c r="C25" s="244">
        <f t="shared" ref="C25:E25" si="31">C24</f>
        <v>0</v>
      </c>
      <c r="D25" s="244">
        <f t="shared" si="31"/>
        <v>0</v>
      </c>
      <c r="E25" s="244">
        <f t="shared" si="31"/>
        <v>1</v>
      </c>
      <c r="F25" s="245">
        <f t="shared" si="2"/>
        <v>22</v>
      </c>
      <c r="G25" s="246">
        <f t="shared" si="6"/>
        <v>0.1847141723146272</v>
      </c>
      <c r="H25" s="245" t="s">
        <v>16</v>
      </c>
      <c r="I25" s="246">
        <f t="shared" si="7"/>
        <v>1</v>
      </c>
      <c r="J25" s="247">
        <f t="shared" si="3"/>
        <v>50</v>
      </c>
      <c r="K25" s="248">
        <f t="shared" si="8"/>
        <v>0.96676581151405383</v>
      </c>
      <c r="L25" s="249">
        <f t="shared" si="14"/>
        <v>73.870416565896591</v>
      </c>
      <c r="M25" s="249">
        <f t="shared" si="9"/>
        <v>59.171142726682604</v>
      </c>
      <c r="N25" s="249">
        <f t="shared" si="10"/>
        <v>52.402002366624494</v>
      </c>
      <c r="O25" s="249">
        <f t="shared" si="11"/>
        <v>117.58038618489826</v>
      </c>
      <c r="P25" s="250">
        <f t="shared" si="12"/>
        <v>55.965909433601652</v>
      </c>
      <c r="R25" s="67" t="s">
        <v>115</v>
      </c>
      <c r="S25" s="299">
        <f>'Ingénierie pneu'!S25</f>
        <v>59.593222498623511</v>
      </c>
    </row>
    <row r="26" spans="1:19">
      <c r="A26" s="242" t="str">
        <f t="shared" si="0"/>
        <v>Imola</v>
      </c>
      <c r="B26" s="243">
        <f t="shared" si="4"/>
        <v>73.870416565896591</v>
      </c>
      <c r="C26" s="244">
        <f t="shared" ref="C26:E26" si="32">C25</f>
        <v>0</v>
      </c>
      <c r="D26" s="244">
        <f t="shared" si="32"/>
        <v>0</v>
      </c>
      <c r="E26" s="244">
        <f t="shared" si="32"/>
        <v>1</v>
      </c>
      <c r="F26" s="245">
        <f t="shared" si="2"/>
        <v>23</v>
      </c>
      <c r="G26" s="246">
        <f t="shared" si="6"/>
        <v>0.1847141723146272</v>
      </c>
      <c r="H26" s="245" t="s">
        <v>16</v>
      </c>
      <c r="I26" s="246">
        <f t="shared" si="7"/>
        <v>1</v>
      </c>
      <c r="J26" s="247">
        <f t="shared" si="3"/>
        <v>50</v>
      </c>
      <c r="K26" s="248">
        <f t="shared" si="8"/>
        <v>0.96676581151405383</v>
      </c>
      <c r="L26" s="249">
        <f t="shared" si="14"/>
        <v>73.870416565896591</v>
      </c>
      <c r="M26" s="249">
        <f t="shared" si="9"/>
        <v>59.171142726682604</v>
      </c>
      <c r="N26" s="249">
        <f t="shared" si="10"/>
        <v>52.586716538939122</v>
      </c>
      <c r="O26" s="249">
        <f t="shared" si="11"/>
        <v>117.58038618489826</v>
      </c>
      <c r="P26" s="250">
        <f t="shared" si="12"/>
        <v>55.748721796455875</v>
      </c>
      <c r="R26" s="67" t="s">
        <v>114</v>
      </c>
      <c r="S26" s="299">
        <f>'Ingénierie pneu'!S26</f>
        <v>75.932150051155105</v>
      </c>
    </row>
    <row r="27" spans="1:19">
      <c r="A27" s="242" t="str">
        <f t="shared" si="0"/>
        <v>Imola</v>
      </c>
      <c r="B27" s="243">
        <f t="shared" si="4"/>
        <v>73.870416565896591</v>
      </c>
      <c r="C27" s="244">
        <f t="shared" ref="C27:E27" si="33">C26</f>
        <v>0</v>
      </c>
      <c r="D27" s="244">
        <f t="shared" si="33"/>
        <v>0</v>
      </c>
      <c r="E27" s="244">
        <f t="shared" si="33"/>
        <v>1</v>
      </c>
      <c r="F27" s="245">
        <f t="shared" si="2"/>
        <v>24</v>
      </c>
      <c r="G27" s="246">
        <f t="shared" si="6"/>
        <v>0.1847141723146272</v>
      </c>
      <c r="H27" s="245" t="s">
        <v>16</v>
      </c>
      <c r="I27" s="246">
        <f t="shared" si="7"/>
        <v>1</v>
      </c>
      <c r="J27" s="247">
        <f t="shared" si="3"/>
        <v>50</v>
      </c>
      <c r="K27" s="248">
        <f t="shared" si="8"/>
        <v>0.96676581151405383</v>
      </c>
      <c r="L27" s="249">
        <f t="shared" si="14"/>
        <v>73.870416565896591</v>
      </c>
      <c r="M27" s="249">
        <f t="shared" si="9"/>
        <v>59.171142726682604</v>
      </c>
      <c r="N27" s="249">
        <f t="shared" si="10"/>
        <v>52.771430711253743</v>
      </c>
      <c r="O27" s="249">
        <f t="shared" si="11"/>
        <v>117.58038618489826</v>
      </c>
      <c r="P27" s="250">
        <f t="shared" si="12"/>
        <v>55.531534159310112</v>
      </c>
      <c r="R27" s="67" t="s">
        <v>113</v>
      </c>
      <c r="S27" s="299">
        <f>'Ingénierie pneu'!S27</f>
        <v>55.364990454924552</v>
      </c>
    </row>
    <row r="28" spans="1:19">
      <c r="A28" s="242" t="str">
        <f t="shared" si="0"/>
        <v>Imola</v>
      </c>
      <c r="B28" s="243">
        <f t="shared" si="4"/>
        <v>73.870416565896591</v>
      </c>
      <c r="C28" s="244">
        <f t="shared" ref="C28:E28" si="34">C27</f>
        <v>0</v>
      </c>
      <c r="D28" s="244">
        <f t="shared" si="34"/>
        <v>0</v>
      </c>
      <c r="E28" s="244">
        <f t="shared" si="34"/>
        <v>1</v>
      </c>
      <c r="F28" s="245">
        <f t="shared" si="2"/>
        <v>25</v>
      </c>
      <c r="G28" s="246">
        <f t="shared" si="6"/>
        <v>0.1847141723146272</v>
      </c>
      <c r="H28" s="245" t="s">
        <v>16</v>
      </c>
      <c r="I28" s="246">
        <f t="shared" si="7"/>
        <v>1</v>
      </c>
      <c r="J28" s="247">
        <f t="shared" si="3"/>
        <v>50</v>
      </c>
      <c r="K28" s="248">
        <f t="shared" si="8"/>
        <v>0.96676581151405383</v>
      </c>
      <c r="L28" s="249">
        <f t="shared" si="14"/>
        <v>73.870416565896591</v>
      </c>
      <c r="M28" s="249">
        <f t="shared" si="9"/>
        <v>59.171142726682604</v>
      </c>
      <c r="N28" s="249">
        <f t="shared" si="10"/>
        <v>52.956144883568371</v>
      </c>
      <c r="O28" s="249">
        <f t="shared" si="11"/>
        <v>117.58038618489826</v>
      </c>
      <c r="P28" s="250">
        <f t="shared" si="12"/>
        <v>55.314346522164328</v>
      </c>
      <c r="R28" s="67" t="s">
        <v>112</v>
      </c>
      <c r="S28" s="299">
        <f>'Ingénierie pneu'!S28</f>
        <v>57.696844766388381</v>
      </c>
    </row>
    <row r="29" spans="1:19">
      <c r="A29" s="242" t="str">
        <f t="shared" si="0"/>
        <v>Imola</v>
      </c>
      <c r="B29" s="243">
        <f t="shared" si="4"/>
        <v>73.870416565896591</v>
      </c>
      <c r="C29" s="244">
        <f t="shared" ref="C29:E29" si="35">C28</f>
        <v>0</v>
      </c>
      <c r="D29" s="244">
        <f t="shared" si="35"/>
        <v>0</v>
      </c>
      <c r="E29" s="244">
        <f t="shared" si="35"/>
        <v>1</v>
      </c>
      <c r="F29" s="245">
        <f t="shared" si="2"/>
        <v>26</v>
      </c>
      <c r="G29" s="246">
        <f t="shared" si="6"/>
        <v>0.1847141723146272</v>
      </c>
      <c r="H29" s="245" t="s">
        <v>16</v>
      </c>
      <c r="I29" s="246">
        <f t="shared" si="7"/>
        <v>1</v>
      </c>
      <c r="J29" s="247">
        <f t="shared" si="3"/>
        <v>50</v>
      </c>
      <c r="K29" s="248">
        <f t="shared" si="8"/>
        <v>0.96676581151405383</v>
      </c>
      <c r="L29" s="249">
        <f t="shared" si="14"/>
        <v>73.870416565896591</v>
      </c>
      <c r="M29" s="249">
        <f t="shared" si="9"/>
        <v>59.171142726682604</v>
      </c>
      <c r="N29" s="249">
        <f t="shared" si="10"/>
        <v>53.140859055882999</v>
      </c>
      <c r="O29" s="249">
        <f t="shared" si="11"/>
        <v>117.58038618489826</v>
      </c>
      <c r="P29" s="250">
        <f t="shared" si="12"/>
        <v>55.097158885018551</v>
      </c>
      <c r="R29" s="67" t="s">
        <v>111</v>
      </c>
      <c r="S29" s="299">
        <f>'Ingénierie pneu'!S29</f>
        <v>68.868076997999125</v>
      </c>
    </row>
    <row r="30" spans="1:19">
      <c r="A30" s="242" t="str">
        <f t="shared" si="0"/>
        <v>Imola</v>
      </c>
      <c r="B30" s="243">
        <f t="shared" si="4"/>
        <v>73.870416565896591</v>
      </c>
      <c r="C30" s="244">
        <f t="shared" ref="C30:E30" si="36">C29</f>
        <v>0</v>
      </c>
      <c r="D30" s="244">
        <f t="shared" si="36"/>
        <v>0</v>
      </c>
      <c r="E30" s="244">
        <f t="shared" si="36"/>
        <v>1</v>
      </c>
      <c r="F30" s="245">
        <f t="shared" si="2"/>
        <v>27</v>
      </c>
      <c r="G30" s="246">
        <f t="shared" si="6"/>
        <v>0.1847141723146272</v>
      </c>
      <c r="H30" s="245" t="s">
        <v>16</v>
      </c>
      <c r="I30" s="246">
        <f t="shared" si="7"/>
        <v>1</v>
      </c>
      <c r="J30" s="247">
        <f t="shared" si="3"/>
        <v>50</v>
      </c>
      <c r="K30" s="248">
        <f t="shared" si="8"/>
        <v>0.96676581151405383</v>
      </c>
      <c r="L30" s="249">
        <f t="shared" si="14"/>
        <v>73.870416565896591</v>
      </c>
      <c r="M30" s="249">
        <f t="shared" si="9"/>
        <v>59.171142726682604</v>
      </c>
      <c r="N30" s="249">
        <f t="shared" si="10"/>
        <v>53.325573228197626</v>
      </c>
      <c r="O30" s="249">
        <f t="shared" si="11"/>
        <v>117.58038618489826</v>
      </c>
      <c r="P30" s="250">
        <f t="shared" si="12"/>
        <v>54.879971247872767</v>
      </c>
      <c r="R30" s="67" t="s">
        <v>110</v>
      </c>
      <c r="S30" s="299">
        <f>'Ingénierie pneu'!S30</f>
        <v>61.914578934586821</v>
      </c>
    </row>
    <row r="31" spans="1:19">
      <c r="A31" s="242" t="str">
        <f t="shared" si="0"/>
        <v>Imola</v>
      </c>
      <c r="B31" s="243">
        <f t="shared" si="4"/>
        <v>73.870416565896591</v>
      </c>
      <c r="C31" s="244">
        <f t="shared" ref="C31:E31" si="37">C30</f>
        <v>0</v>
      </c>
      <c r="D31" s="244">
        <f t="shared" si="37"/>
        <v>0</v>
      </c>
      <c r="E31" s="244">
        <f t="shared" si="37"/>
        <v>1</v>
      </c>
      <c r="F31" s="245">
        <f t="shared" si="2"/>
        <v>28</v>
      </c>
      <c r="G31" s="246">
        <f t="shared" si="6"/>
        <v>0.1847141723146272</v>
      </c>
      <c r="H31" s="245" t="s">
        <v>16</v>
      </c>
      <c r="I31" s="246">
        <f t="shared" si="7"/>
        <v>1</v>
      </c>
      <c r="J31" s="247">
        <f t="shared" si="3"/>
        <v>50</v>
      </c>
      <c r="K31" s="248">
        <f t="shared" si="8"/>
        <v>0.96676581151405383</v>
      </c>
      <c r="L31" s="249">
        <f t="shared" si="14"/>
        <v>73.870416565896591</v>
      </c>
      <c r="M31" s="249">
        <f t="shared" si="9"/>
        <v>59.171142726682604</v>
      </c>
      <c r="N31" s="249">
        <f t="shared" si="10"/>
        <v>53.510287400512254</v>
      </c>
      <c r="O31" s="249">
        <f t="shared" si="11"/>
        <v>117.58038618489826</v>
      </c>
      <c r="P31" s="250">
        <f t="shared" si="12"/>
        <v>54.662783610726997</v>
      </c>
      <c r="R31" s="67" t="s">
        <v>109</v>
      </c>
      <c r="S31" s="299">
        <f>'Ingénierie pneu'!S31</f>
        <v>63.590268283946749</v>
      </c>
    </row>
    <row r="32" spans="1:19">
      <c r="A32" s="242" t="str">
        <f t="shared" si="0"/>
        <v>Imola</v>
      </c>
      <c r="B32" s="243">
        <f t="shared" si="4"/>
        <v>73.870416565896591</v>
      </c>
      <c r="C32" s="244">
        <f t="shared" ref="C32:E32" si="38">C31</f>
        <v>0</v>
      </c>
      <c r="D32" s="244">
        <f t="shared" si="38"/>
        <v>0</v>
      </c>
      <c r="E32" s="244">
        <f t="shared" si="38"/>
        <v>1</v>
      </c>
      <c r="F32" s="245">
        <f t="shared" si="2"/>
        <v>29</v>
      </c>
      <c r="G32" s="246">
        <f t="shared" si="6"/>
        <v>0.1847141723146272</v>
      </c>
      <c r="H32" s="245" t="s">
        <v>16</v>
      </c>
      <c r="I32" s="246">
        <f t="shared" si="7"/>
        <v>1</v>
      </c>
      <c r="J32" s="247">
        <f t="shared" si="3"/>
        <v>50</v>
      </c>
      <c r="K32" s="248">
        <f t="shared" si="8"/>
        <v>0.96676581151405383</v>
      </c>
      <c r="L32" s="249">
        <f t="shared" si="14"/>
        <v>73.870416565896591</v>
      </c>
      <c r="M32" s="249">
        <f t="shared" si="9"/>
        <v>59.171142726682604</v>
      </c>
      <c r="N32" s="249">
        <f t="shared" si="10"/>
        <v>53.695001572826882</v>
      </c>
      <c r="O32" s="249">
        <f t="shared" si="11"/>
        <v>117.58038618489826</v>
      </c>
      <c r="P32" s="250">
        <f t="shared" si="12"/>
        <v>54.44559597358122</v>
      </c>
      <c r="R32" s="67" t="s">
        <v>108</v>
      </c>
      <c r="S32" s="299">
        <f>'Ingénierie pneu'!S32</f>
        <v>66.260319022918495</v>
      </c>
    </row>
    <row r="33" spans="1:19">
      <c r="A33" s="242" t="str">
        <f t="shared" si="0"/>
        <v>Imola</v>
      </c>
      <c r="B33" s="243">
        <f t="shared" si="4"/>
        <v>73.870416565896591</v>
      </c>
      <c r="C33" s="244">
        <f t="shared" ref="C33:E33" si="39">C32</f>
        <v>0</v>
      </c>
      <c r="D33" s="244">
        <f t="shared" si="39"/>
        <v>0</v>
      </c>
      <c r="E33" s="244">
        <f t="shared" si="39"/>
        <v>1</v>
      </c>
      <c r="F33" s="245">
        <f t="shared" si="2"/>
        <v>30</v>
      </c>
      <c r="G33" s="246">
        <f t="shared" si="6"/>
        <v>0.1847141723146272</v>
      </c>
      <c r="H33" s="245" t="s">
        <v>16</v>
      </c>
      <c r="I33" s="246">
        <f t="shared" si="7"/>
        <v>1</v>
      </c>
      <c r="J33" s="247">
        <f t="shared" si="3"/>
        <v>50</v>
      </c>
      <c r="K33" s="248">
        <f t="shared" si="8"/>
        <v>0.96676581151405383</v>
      </c>
      <c r="L33" s="249">
        <f t="shared" si="14"/>
        <v>73.870416565896591</v>
      </c>
      <c r="M33" s="249">
        <f t="shared" si="9"/>
        <v>59.171142726682604</v>
      </c>
      <c r="N33" s="249">
        <f t="shared" si="10"/>
        <v>53.87971574514151</v>
      </c>
      <c r="O33" s="249">
        <f t="shared" si="11"/>
        <v>117.58038618489826</v>
      </c>
      <c r="P33" s="250">
        <f t="shared" si="12"/>
        <v>54.228408336435436</v>
      </c>
      <c r="R33" s="67" t="s">
        <v>107</v>
      </c>
      <c r="S33" s="299">
        <f>'Ingénierie pneu'!S33</f>
        <v>67.11674422614297</v>
      </c>
    </row>
    <row r="34" spans="1:19">
      <c r="A34" s="242" t="str">
        <f t="shared" si="0"/>
        <v>Imola</v>
      </c>
      <c r="B34" s="243">
        <f t="shared" si="4"/>
        <v>73.870416565896591</v>
      </c>
      <c r="C34" s="244">
        <f t="shared" ref="C34:E34" si="40">C33</f>
        <v>0</v>
      </c>
      <c r="D34" s="244">
        <f t="shared" si="40"/>
        <v>0</v>
      </c>
      <c r="E34" s="244">
        <f t="shared" si="40"/>
        <v>1</v>
      </c>
      <c r="F34" s="245">
        <f t="shared" si="2"/>
        <v>31</v>
      </c>
      <c r="G34" s="246">
        <f t="shared" si="6"/>
        <v>0.1847141723146272</v>
      </c>
      <c r="H34" s="245" t="s">
        <v>16</v>
      </c>
      <c r="I34" s="246">
        <f t="shared" si="7"/>
        <v>1</v>
      </c>
      <c r="J34" s="247">
        <f t="shared" si="3"/>
        <v>50</v>
      </c>
      <c r="K34" s="248">
        <f t="shared" si="8"/>
        <v>0.96676581151405383</v>
      </c>
      <c r="L34" s="249">
        <f t="shared" si="14"/>
        <v>73.870416565896591</v>
      </c>
      <c r="M34" s="249">
        <f t="shared" si="9"/>
        <v>59.171142726682604</v>
      </c>
      <c r="N34" s="249">
        <f t="shared" si="10"/>
        <v>54.064429917456138</v>
      </c>
      <c r="O34" s="249">
        <f t="shared" si="11"/>
        <v>117.58038618489826</v>
      </c>
      <c r="P34" s="250">
        <f t="shared" si="12"/>
        <v>54.011220699289659</v>
      </c>
      <c r="R34" s="67" t="s">
        <v>106</v>
      </c>
      <c r="S34" s="299">
        <f>'Ingénierie pneu'!S34</f>
        <v>71.052260343736762</v>
      </c>
    </row>
    <row r="35" spans="1:19">
      <c r="A35" s="242" t="str">
        <f t="shared" si="0"/>
        <v>Imola</v>
      </c>
      <c r="B35" s="243">
        <f t="shared" si="4"/>
        <v>73.870416565896591</v>
      </c>
      <c r="C35" s="244">
        <f t="shared" ref="C35:E35" si="41">C34</f>
        <v>0</v>
      </c>
      <c r="D35" s="244">
        <f t="shared" si="41"/>
        <v>0</v>
      </c>
      <c r="E35" s="244">
        <f t="shared" si="41"/>
        <v>1</v>
      </c>
      <c r="F35" s="245">
        <f t="shared" si="2"/>
        <v>32</v>
      </c>
      <c r="G35" s="246">
        <f t="shared" si="6"/>
        <v>0.1847141723146272</v>
      </c>
      <c r="H35" s="245" t="s">
        <v>16</v>
      </c>
      <c r="I35" s="246">
        <f t="shared" si="7"/>
        <v>1</v>
      </c>
      <c r="J35" s="247">
        <f t="shared" si="3"/>
        <v>50</v>
      </c>
      <c r="K35" s="248">
        <f t="shared" si="8"/>
        <v>0.96676581151405383</v>
      </c>
      <c r="L35" s="249">
        <f t="shared" si="14"/>
        <v>73.870416565896591</v>
      </c>
      <c r="M35" s="249">
        <f t="shared" si="9"/>
        <v>59.171142726682604</v>
      </c>
      <c r="N35" s="249">
        <f t="shared" si="10"/>
        <v>54.249144089770766</v>
      </c>
      <c r="O35" s="249">
        <f t="shared" si="11"/>
        <v>117.58038618489826</v>
      </c>
      <c r="P35" s="250">
        <f t="shared" si="12"/>
        <v>53.794033062143882</v>
      </c>
      <c r="R35" s="67" t="s">
        <v>105</v>
      </c>
      <c r="S35" s="299">
        <f>'Ingénierie pneu'!S35</f>
        <v>72.044535731364164</v>
      </c>
    </row>
    <row r="36" spans="1:19">
      <c r="A36" s="242" t="str">
        <f t="shared" si="0"/>
        <v>Imola</v>
      </c>
      <c r="B36" s="243">
        <f t="shared" si="4"/>
        <v>73.870416565896591</v>
      </c>
      <c r="C36" s="244">
        <f t="shared" ref="C36:E36" si="42">C35</f>
        <v>0</v>
      </c>
      <c r="D36" s="244">
        <f t="shared" si="42"/>
        <v>0</v>
      </c>
      <c r="E36" s="244">
        <f t="shared" si="42"/>
        <v>1</v>
      </c>
      <c r="F36" s="245">
        <f t="shared" si="2"/>
        <v>33</v>
      </c>
      <c r="G36" s="246">
        <f t="shared" si="6"/>
        <v>0.1847141723146272</v>
      </c>
      <c r="H36" s="245" t="s">
        <v>16</v>
      </c>
      <c r="I36" s="246">
        <f t="shared" si="7"/>
        <v>1</v>
      </c>
      <c r="J36" s="247">
        <f t="shared" si="3"/>
        <v>50</v>
      </c>
      <c r="K36" s="248">
        <f t="shared" si="8"/>
        <v>0.96676581151405383</v>
      </c>
      <c r="L36" s="249">
        <f t="shared" si="14"/>
        <v>73.870416565896591</v>
      </c>
      <c r="M36" s="249">
        <f t="shared" si="9"/>
        <v>59.171142726682604</v>
      </c>
      <c r="N36" s="249">
        <f t="shared" si="10"/>
        <v>54.433858262085394</v>
      </c>
      <c r="O36" s="249">
        <f t="shared" si="11"/>
        <v>117.58038618489826</v>
      </c>
      <c r="P36" s="250">
        <f t="shared" si="12"/>
        <v>53.576845424998112</v>
      </c>
      <c r="R36" s="67" t="s">
        <v>104</v>
      </c>
      <c r="S36" s="299">
        <f>'Ingénierie pneu'!S36</f>
        <v>73.228289975561424</v>
      </c>
    </row>
    <row r="37" spans="1:19">
      <c r="A37" s="242" t="str">
        <f t="shared" si="0"/>
        <v>Imola</v>
      </c>
      <c r="B37" s="243">
        <f t="shared" si="4"/>
        <v>73.870416565896591</v>
      </c>
      <c r="C37" s="244">
        <f t="shared" ref="C37:E37" si="43">C36</f>
        <v>0</v>
      </c>
      <c r="D37" s="244">
        <f t="shared" si="43"/>
        <v>0</v>
      </c>
      <c r="E37" s="244">
        <f t="shared" si="43"/>
        <v>1</v>
      </c>
      <c r="F37" s="245">
        <f t="shared" si="2"/>
        <v>34</v>
      </c>
      <c r="G37" s="246">
        <f t="shared" si="6"/>
        <v>0.1847141723146272</v>
      </c>
      <c r="H37" s="245" t="s">
        <v>16</v>
      </c>
      <c r="I37" s="246">
        <f t="shared" si="7"/>
        <v>1</v>
      </c>
      <c r="J37" s="247">
        <f t="shared" si="3"/>
        <v>50</v>
      </c>
      <c r="K37" s="248">
        <f t="shared" si="8"/>
        <v>0.96676581151405383</v>
      </c>
      <c r="L37" s="249">
        <f t="shared" si="14"/>
        <v>73.870416565896591</v>
      </c>
      <c r="M37" s="249">
        <f t="shared" si="9"/>
        <v>59.171142726682604</v>
      </c>
      <c r="N37" s="249">
        <f t="shared" si="10"/>
        <v>54.618572434400015</v>
      </c>
      <c r="O37" s="249">
        <f t="shared" si="11"/>
        <v>117.58038618489826</v>
      </c>
      <c r="P37" s="250">
        <f t="shared" si="12"/>
        <v>53.359657787852342</v>
      </c>
      <c r="R37" s="67" t="s">
        <v>76</v>
      </c>
      <c r="S37" s="299">
        <f>'Ingénierie pneu'!S37</f>
        <v>70.561377568304991</v>
      </c>
    </row>
    <row r="38" spans="1:19">
      <c r="A38" s="242" t="str">
        <f t="shared" si="0"/>
        <v>Imola</v>
      </c>
      <c r="B38" s="243">
        <f t="shared" si="4"/>
        <v>73.870416565896591</v>
      </c>
      <c r="C38" s="244">
        <f t="shared" ref="C38:E38" si="44">C37</f>
        <v>0</v>
      </c>
      <c r="D38" s="244">
        <f t="shared" si="44"/>
        <v>0</v>
      </c>
      <c r="E38" s="244">
        <f t="shared" si="44"/>
        <v>1</v>
      </c>
      <c r="F38" s="245">
        <f t="shared" si="2"/>
        <v>35</v>
      </c>
      <c r="G38" s="246">
        <f t="shared" si="6"/>
        <v>0.1847141723146272</v>
      </c>
      <c r="H38" s="245" t="s">
        <v>16</v>
      </c>
      <c r="I38" s="246">
        <f t="shared" si="7"/>
        <v>1</v>
      </c>
      <c r="J38" s="247">
        <f t="shared" si="3"/>
        <v>50</v>
      </c>
      <c r="K38" s="248">
        <f t="shared" si="8"/>
        <v>0.96676581151405383</v>
      </c>
      <c r="L38" s="249">
        <f t="shared" si="14"/>
        <v>73.870416565896591</v>
      </c>
      <c r="M38" s="249">
        <f t="shared" si="9"/>
        <v>59.171142726682604</v>
      </c>
      <c r="N38" s="249">
        <f t="shared" si="10"/>
        <v>54.803286606714643</v>
      </c>
      <c r="O38" s="249">
        <f t="shared" si="11"/>
        <v>117.58038618489826</v>
      </c>
      <c r="P38" s="250">
        <f t="shared" si="12"/>
        <v>53.142470150706558</v>
      </c>
      <c r="R38" s="67" t="s">
        <v>103</v>
      </c>
      <c r="S38" s="299">
        <f>'Ingénierie pneu'!S38</f>
        <v>56.953937283853861</v>
      </c>
    </row>
    <row r="39" spans="1:19">
      <c r="A39" s="242" t="str">
        <f t="shared" si="0"/>
        <v>Imola</v>
      </c>
      <c r="B39" s="243">
        <f t="shared" si="4"/>
        <v>73.870416565896591</v>
      </c>
      <c r="C39" s="244">
        <f t="shared" ref="C39:E39" si="45">C38</f>
        <v>0</v>
      </c>
      <c r="D39" s="244">
        <f t="shared" si="45"/>
        <v>0</v>
      </c>
      <c r="E39" s="244">
        <f t="shared" si="45"/>
        <v>1</v>
      </c>
      <c r="F39" s="245">
        <f t="shared" si="2"/>
        <v>36</v>
      </c>
      <c r="G39" s="246">
        <f t="shared" si="6"/>
        <v>0.1847141723146272</v>
      </c>
      <c r="H39" s="245" t="s">
        <v>16</v>
      </c>
      <c r="I39" s="246">
        <f t="shared" si="7"/>
        <v>1</v>
      </c>
      <c r="J39" s="247">
        <f t="shared" si="3"/>
        <v>50</v>
      </c>
      <c r="K39" s="248">
        <f t="shared" si="8"/>
        <v>0.96676581151405383</v>
      </c>
      <c r="L39" s="249">
        <f t="shared" si="14"/>
        <v>73.870416565896591</v>
      </c>
      <c r="M39" s="249">
        <f t="shared" si="9"/>
        <v>59.171142726682604</v>
      </c>
      <c r="N39" s="249">
        <f t="shared" si="10"/>
        <v>54.988000779029271</v>
      </c>
      <c r="O39" s="249">
        <f t="shared" si="11"/>
        <v>117.58038618489826</v>
      </c>
      <c r="P39" s="250">
        <f t="shared" si="12"/>
        <v>52.925282513560774</v>
      </c>
      <c r="R39" s="67" t="s">
        <v>102</v>
      </c>
      <c r="S39" s="299">
        <f>'Ingénierie pneu'!S39</f>
        <v>79.150845964948402</v>
      </c>
    </row>
    <row r="40" spans="1:19">
      <c r="A40" s="242" t="str">
        <f t="shared" si="0"/>
        <v>Imola</v>
      </c>
      <c r="B40" s="243">
        <f t="shared" si="4"/>
        <v>73.870416565896591</v>
      </c>
      <c r="C40" s="244">
        <f t="shared" ref="C40:E40" si="46">C39</f>
        <v>0</v>
      </c>
      <c r="D40" s="244">
        <f t="shared" si="46"/>
        <v>0</v>
      </c>
      <c r="E40" s="244">
        <f t="shared" si="46"/>
        <v>1</v>
      </c>
      <c r="F40" s="245">
        <f t="shared" si="2"/>
        <v>37</v>
      </c>
      <c r="G40" s="246">
        <f t="shared" si="6"/>
        <v>0.1847141723146272</v>
      </c>
      <c r="H40" s="245" t="s">
        <v>16</v>
      </c>
      <c r="I40" s="246">
        <f t="shared" si="7"/>
        <v>1</v>
      </c>
      <c r="J40" s="247">
        <f t="shared" si="3"/>
        <v>50</v>
      </c>
      <c r="K40" s="248">
        <f t="shared" si="8"/>
        <v>0.96676581151405383</v>
      </c>
      <c r="L40" s="249">
        <f t="shared" si="14"/>
        <v>73.870416565896591</v>
      </c>
      <c r="M40" s="249">
        <f t="shared" si="9"/>
        <v>59.171142726682604</v>
      </c>
      <c r="N40" s="249">
        <f t="shared" si="10"/>
        <v>55.172714951343899</v>
      </c>
      <c r="O40" s="249">
        <f t="shared" si="11"/>
        <v>117.58038618489826</v>
      </c>
      <c r="P40" s="250">
        <f t="shared" si="12"/>
        <v>52.708094876415004</v>
      </c>
      <c r="R40" s="67" t="s">
        <v>101</v>
      </c>
      <c r="S40" s="299">
        <f>'Ingénierie pneu'!S40</f>
        <v>71.092002105627003</v>
      </c>
    </row>
    <row r="41" spans="1:19">
      <c r="A41" s="242" t="str">
        <f t="shared" si="0"/>
        <v>Imola</v>
      </c>
      <c r="B41" s="243">
        <f t="shared" si="4"/>
        <v>73.870416565896591</v>
      </c>
      <c r="C41" s="244">
        <f t="shared" ref="C41:E41" si="47">C40</f>
        <v>0</v>
      </c>
      <c r="D41" s="244">
        <f t="shared" si="47"/>
        <v>0</v>
      </c>
      <c r="E41" s="244">
        <f t="shared" si="47"/>
        <v>1</v>
      </c>
      <c r="F41" s="245">
        <f t="shared" si="2"/>
        <v>38</v>
      </c>
      <c r="G41" s="246">
        <f t="shared" si="6"/>
        <v>0.1847141723146272</v>
      </c>
      <c r="H41" s="245" t="s">
        <v>16</v>
      </c>
      <c r="I41" s="246">
        <f t="shared" si="7"/>
        <v>1</v>
      </c>
      <c r="J41" s="247">
        <f t="shared" si="3"/>
        <v>50</v>
      </c>
      <c r="K41" s="248">
        <f t="shared" si="8"/>
        <v>0.96676581151405383</v>
      </c>
      <c r="L41" s="249">
        <f t="shared" si="14"/>
        <v>73.870416565896591</v>
      </c>
      <c r="M41" s="249">
        <f t="shared" si="9"/>
        <v>59.171142726682604</v>
      </c>
      <c r="N41" s="249">
        <f t="shared" si="10"/>
        <v>55.357429123658527</v>
      </c>
      <c r="O41" s="249">
        <f t="shared" si="11"/>
        <v>117.58038618489826</v>
      </c>
      <c r="P41" s="250">
        <f t="shared" si="12"/>
        <v>52.49090723926922</v>
      </c>
      <c r="R41" s="67" t="s">
        <v>100</v>
      </c>
      <c r="S41" s="299">
        <f>'Ingénierie pneu'!S41</f>
        <v>55.623042986253957</v>
      </c>
    </row>
    <row r="42" spans="1:19">
      <c r="A42" s="242" t="str">
        <f t="shared" si="0"/>
        <v>Imola</v>
      </c>
      <c r="B42" s="243">
        <f t="shared" si="4"/>
        <v>73.870416565896591</v>
      </c>
      <c r="C42" s="244">
        <f t="shared" ref="C42:E42" si="48">C41</f>
        <v>0</v>
      </c>
      <c r="D42" s="244">
        <f t="shared" si="48"/>
        <v>0</v>
      </c>
      <c r="E42" s="244">
        <f t="shared" si="48"/>
        <v>1</v>
      </c>
      <c r="F42" s="245">
        <f t="shared" si="2"/>
        <v>39</v>
      </c>
      <c r="G42" s="246">
        <f t="shared" si="6"/>
        <v>0.1847141723146272</v>
      </c>
      <c r="H42" s="245" t="s">
        <v>16</v>
      </c>
      <c r="I42" s="246">
        <f t="shared" si="7"/>
        <v>1</v>
      </c>
      <c r="J42" s="247">
        <f t="shared" si="3"/>
        <v>50</v>
      </c>
      <c r="K42" s="248">
        <f t="shared" si="8"/>
        <v>0.96676581151405383</v>
      </c>
      <c r="L42" s="249">
        <f t="shared" si="14"/>
        <v>73.870416565896591</v>
      </c>
      <c r="M42" s="249">
        <f t="shared" si="9"/>
        <v>59.171142726682604</v>
      </c>
      <c r="N42" s="249">
        <f t="shared" si="10"/>
        <v>55.542143295973155</v>
      </c>
      <c r="O42" s="249">
        <f t="shared" si="11"/>
        <v>117.58038618489826</v>
      </c>
      <c r="P42" s="250">
        <f t="shared" si="12"/>
        <v>52.27371960212345</v>
      </c>
      <c r="R42" s="67" t="s">
        <v>99</v>
      </c>
      <c r="S42" s="299">
        <f>'Ingénierie pneu'!S42</f>
        <v>63.678371902988225</v>
      </c>
    </row>
    <row r="43" spans="1:19">
      <c r="A43" s="242" t="str">
        <f t="shared" si="0"/>
        <v>Imola</v>
      </c>
      <c r="B43" s="243">
        <f t="shared" si="4"/>
        <v>73.870416565896591</v>
      </c>
      <c r="C43" s="244">
        <f t="shared" ref="C43:E43" si="49">C42</f>
        <v>0</v>
      </c>
      <c r="D43" s="244">
        <f t="shared" si="49"/>
        <v>0</v>
      </c>
      <c r="E43" s="244">
        <f t="shared" si="49"/>
        <v>1</v>
      </c>
      <c r="F43" s="245">
        <f t="shared" si="2"/>
        <v>40</v>
      </c>
      <c r="G43" s="246">
        <f t="shared" si="6"/>
        <v>0.1847141723146272</v>
      </c>
      <c r="H43" s="245" t="s">
        <v>16</v>
      </c>
      <c r="I43" s="246">
        <f t="shared" si="7"/>
        <v>1</v>
      </c>
      <c r="J43" s="247">
        <f t="shared" si="3"/>
        <v>50</v>
      </c>
      <c r="K43" s="248">
        <f t="shared" si="8"/>
        <v>0.96676581151405383</v>
      </c>
      <c r="L43" s="249">
        <f t="shared" si="14"/>
        <v>73.870416565896591</v>
      </c>
      <c r="M43" s="249">
        <f t="shared" si="9"/>
        <v>59.171142726682604</v>
      </c>
      <c r="N43" s="249">
        <f t="shared" si="10"/>
        <v>55.726857468287783</v>
      </c>
      <c r="O43" s="249">
        <f t="shared" si="11"/>
        <v>117.58038618489826</v>
      </c>
      <c r="P43" s="250">
        <f t="shared" si="12"/>
        <v>52.056531964977665</v>
      </c>
      <c r="R43" s="67" t="s">
        <v>98</v>
      </c>
      <c r="S43" s="299">
        <f>'Ingénierie pneu'!S43</f>
        <v>71.193235616375162</v>
      </c>
    </row>
    <row r="44" spans="1:19">
      <c r="A44" s="242" t="str">
        <f t="shared" si="0"/>
        <v>Imola</v>
      </c>
      <c r="B44" s="243">
        <f t="shared" si="4"/>
        <v>73.870416565896591</v>
      </c>
      <c r="C44" s="244">
        <f t="shared" ref="C44:E44" si="50">C43</f>
        <v>0</v>
      </c>
      <c r="D44" s="244">
        <f t="shared" si="50"/>
        <v>0</v>
      </c>
      <c r="E44" s="244">
        <f t="shared" si="50"/>
        <v>1</v>
      </c>
      <c r="F44" s="245">
        <f t="shared" si="2"/>
        <v>41</v>
      </c>
      <c r="G44" s="246">
        <f t="shared" si="6"/>
        <v>0.1847141723146272</v>
      </c>
      <c r="H44" s="245" t="s">
        <v>16</v>
      </c>
      <c r="I44" s="246">
        <f t="shared" si="7"/>
        <v>1</v>
      </c>
      <c r="J44" s="247">
        <f t="shared" si="3"/>
        <v>50</v>
      </c>
      <c r="K44" s="248">
        <f t="shared" si="8"/>
        <v>0.96676581151405383</v>
      </c>
      <c r="L44" s="249">
        <f t="shared" si="14"/>
        <v>73.870416565896591</v>
      </c>
      <c r="M44" s="249">
        <f t="shared" si="9"/>
        <v>59.171142726682604</v>
      </c>
      <c r="N44" s="249">
        <f t="shared" si="10"/>
        <v>55.911571640602411</v>
      </c>
      <c r="O44" s="249">
        <f t="shared" si="11"/>
        <v>117.58038618489826</v>
      </c>
      <c r="P44" s="250">
        <f t="shared" si="12"/>
        <v>51.839344327831895</v>
      </c>
      <c r="R44" s="67" t="s">
        <v>97</v>
      </c>
      <c r="S44" s="299">
        <f>'Ingénierie pneu'!S44</f>
        <v>63.804718624436802</v>
      </c>
    </row>
    <row r="45" spans="1:19">
      <c r="A45" s="242" t="str">
        <f t="shared" si="0"/>
        <v>Imola</v>
      </c>
      <c r="B45" s="243">
        <f t="shared" si="4"/>
        <v>73.870416565896591</v>
      </c>
      <c r="C45" s="244">
        <f t="shared" ref="C45:E45" si="51">C44</f>
        <v>0</v>
      </c>
      <c r="D45" s="244">
        <f t="shared" si="51"/>
        <v>0</v>
      </c>
      <c r="E45" s="244">
        <f t="shared" si="51"/>
        <v>1</v>
      </c>
      <c r="F45" s="245">
        <f t="shared" si="2"/>
        <v>42</v>
      </c>
      <c r="G45" s="246">
        <f t="shared" si="6"/>
        <v>0.1847141723146272</v>
      </c>
      <c r="H45" s="245" t="s">
        <v>16</v>
      </c>
      <c r="I45" s="246">
        <f t="shared" si="7"/>
        <v>1</v>
      </c>
      <c r="J45" s="247">
        <f t="shared" si="3"/>
        <v>50</v>
      </c>
      <c r="K45" s="248">
        <f t="shared" si="8"/>
        <v>0.96676581151405383</v>
      </c>
      <c r="L45" s="249">
        <f t="shared" si="14"/>
        <v>73.870416565896591</v>
      </c>
      <c r="M45" s="249">
        <f t="shared" si="9"/>
        <v>59.171142726682604</v>
      </c>
      <c r="N45" s="249">
        <f t="shared" si="10"/>
        <v>56.096285812917039</v>
      </c>
      <c r="O45" s="249">
        <f t="shared" si="11"/>
        <v>117.58038618489826</v>
      </c>
      <c r="P45" s="250">
        <f t="shared" si="12"/>
        <v>51.622156690686111</v>
      </c>
      <c r="R45" s="67" t="s">
        <v>96</v>
      </c>
      <c r="S45" s="299">
        <f>'Ingénierie pneu'!S45</f>
        <v>75.053122658619813</v>
      </c>
    </row>
    <row r="46" spans="1:19">
      <c r="A46" s="242" t="str">
        <f t="shared" si="0"/>
        <v>Imola</v>
      </c>
      <c r="B46" s="243">
        <f t="shared" si="4"/>
        <v>73.870416565896591</v>
      </c>
      <c r="C46" s="244">
        <f t="shared" ref="C46:E46" si="52">C45</f>
        <v>0</v>
      </c>
      <c r="D46" s="244">
        <f t="shared" si="52"/>
        <v>0</v>
      </c>
      <c r="E46" s="244">
        <f t="shared" si="52"/>
        <v>1</v>
      </c>
      <c r="F46" s="245">
        <f t="shared" si="2"/>
        <v>43</v>
      </c>
      <c r="G46" s="246">
        <f t="shared" si="6"/>
        <v>0.1847141723146272</v>
      </c>
      <c r="H46" s="245" t="s">
        <v>16</v>
      </c>
      <c r="I46" s="246">
        <f t="shared" si="7"/>
        <v>1</v>
      </c>
      <c r="J46" s="247">
        <f t="shared" si="3"/>
        <v>50</v>
      </c>
      <c r="K46" s="248">
        <f t="shared" si="8"/>
        <v>0.96676581151405383</v>
      </c>
      <c r="L46" s="249">
        <f t="shared" si="14"/>
        <v>73.870416565896591</v>
      </c>
      <c r="M46" s="249">
        <f t="shared" si="9"/>
        <v>59.171142726682604</v>
      </c>
      <c r="N46" s="249">
        <f t="shared" si="10"/>
        <v>56.280999985231659</v>
      </c>
      <c r="O46" s="249">
        <f t="shared" si="11"/>
        <v>117.58038618489826</v>
      </c>
      <c r="P46" s="250">
        <f t="shared" si="12"/>
        <v>51.404969053540341</v>
      </c>
      <c r="R46" s="67" t="s">
        <v>95</v>
      </c>
      <c r="S46" s="299">
        <f>'Ingénierie pneu'!S46</f>
        <v>69.573066199997996</v>
      </c>
    </row>
    <row r="47" spans="1:19">
      <c r="A47" s="242" t="str">
        <f t="shared" si="0"/>
        <v>Imola</v>
      </c>
      <c r="B47" s="243">
        <f t="shared" si="4"/>
        <v>73.870416565896591</v>
      </c>
      <c r="C47" s="244">
        <f t="shared" ref="C47:E47" si="53">C46</f>
        <v>0</v>
      </c>
      <c r="D47" s="244">
        <f t="shared" si="53"/>
        <v>0</v>
      </c>
      <c r="E47" s="244">
        <f t="shared" si="53"/>
        <v>1</v>
      </c>
      <c r="F47" s="245">
        <f t="shared" si="2"/>
        <v>44</v>
      </c>
      <c r="G47" s="246">
        <f t="shared" si="6"/>
        <v>0.1847141723146272</v>
      </c>
      <c r="H47" s="245" t="s">
        <v>16</v>
      </c>
      <c r="I47" s="246">
        <f t="shared" si="7"/>
        <v>1</v>
      </c>
      <c r="J47" s="247">
        <f t="shared" si="3"/>
        <v>50</v>
      </c>
      <c r="K47" s="248">
        <f t="shared" si="8"/>
        <v>0.96676581151405383</v>
      </c>
      <c r="L47" s="249">
        <f t="shared" si="14"/>
        <v>73.870416565896591</v>
      </c>
      <c r="M47" s="249">
        <f t="shared" si="9"/>
        <v>59.171142726682604</v>
      </c>
      <c r="N47" s="249">
        <f t="shared" si="10"/>
        <v>56.465714157546287</v>
      </c>
      <c r="O47" s="249">
        <f t="shared" si="11"/>
        <v>117.58038618489826</v>
      </c>
      <c r="P47" s="250">
        <f t="shared" si="12"/>
        <v>51.187781416394557</v>
      </c>
      <c r="R47" s="67" t="s">
        <v>94</v>
      </c>
      <c r="S47" s="299">
        <f>'Ingénierie pneu'!S47</f>
        <v>62.250032408760696</v>
      </c>
    </row>
    <row r="48" spans="1:19">
      <c r="A48" s="242" t="str">
        <f t="shared" si="0"/>
        <v>Imola</v>
      </c>
      <c r="B48" s="243">
        <f t="shared" si="4"/>
        <v>73.870416565896591</v>
      </c>
      <c r="C48" s="244">
        <f t="shared" ref="C48:E48" si="54">C47</f>
        <v>0</v>
      </c>
      <c r="D48" s="244">
        <f t="shared" si="54"/>
        <v>0</v>
      </c>
      <c r="E48" s="244">
        <f t="shared" si="54"/>
        <v>1</v>
      </c>
      <c r="F48" s="245">
        <f t="shared" si="2"/>
        <v>45</v>
      </c>
      <c r="G48" s="246">
        <f t="shared" si="6"/>
        <v>0.1847141723146272</v>
      </c>
      <c r="H48" s="245" t="s">
        <v>16</v>
      </c>
      <c r="I48" s="246">
        <f t="shared" si="7"/>
        <v>1</v>
      </c>
      <c r="J48" s="247">
        <f t="shared" si="3"/>
        <v>50</v>
      </c>
      <c r="K48" s="248">
        <f t="shared" si="8"/>
        <v>0.96676581151405383</v>
      </c>
      <c r="L48" s="249">
        <f t="shared" si="14"/>
        <v>73.870416565896591</v>
      </c>
      <c r="M48" s="249">
        <f t="shared" si="9"/>
        <v>59.171142726682604</v>
      </c>
      <c r="N48" s="249">
        <f t="shared" si="10"/>
        <v>56.650428329860915</v>
      </c>
      <c r="O48" s="249">
        <f t="shared" si="11"/>
        <v>117.58038618489826</v>
      </c>
      <c r="P48" s="250">
        <f t="shared" si="12"/>
        <v>50.970593779248787</v>
      </c>
      <c r="R48" s="67" t="s">
        <v>93</v>
      </c>
      <c r="S48" s="299">
        <f>'Ingénierie pneu'!S48</f>
        <v>70.429316208646256</v>
      </c>
    </row>
    <row r="49" spans="1:19">
      <c r="A49" s="242" t="str">
        <f t="shared" si="0"/>
        <v>Imola</v>
      </c>
      <c r="B49" s="243">
        <f t="shared" si="4"/>
        <v>73.870416565896591</v>
      </c>
      <c r="C49" s="244">
        <f t="shared" ref="C49:E49" si="55">C48</f>
        <v>0</v>
      </c>
      <c r="D49" s="244">
        <f t="shared" si="55"/>
        <v>0</v>
      </c>
      <c r="E49" s="244">
        <f t="shared" si="55"/>
        <v>1</v>
      </c>
      <c r="F49" s="245">
        <f t="shared" si="2"/>
        <v>46</v>
      </c>
      <c r="G49" s="246">
        <f t="shared" si="6"/>
        <v>0.1847141723146272</v>
      </c>
      <c r="H49" s="245" t="s">
        <v>16</v>
      </c>
      <c r="I49" s="246">
        <f t="shared" si="7"/>
        <v>1</v>
      </c>
      <c r="J49" s="247">
        <f t="shared" si="3"/>
        <v>50</v>
      </c>
      <c r="K49" s="248">
        <f t="shared" si="8"/>
        <v>0.96676581151405383</v>
      </c>
      <c r="L49" s="249">
        <f t="shared" si="14"/>
        <v>73.870416565896591</v>
      </c>
      <c r="M49" s="249">
        <f t="shared" si="9"/>
        <v>59.171142726682604</v>
      </c>
      <c r="N49" s="249">
        <f t="shared" si="10"/>
        <v>56.835142502175543</v>
      </c>
      <c r="O49" s="249">
        <f t="shared" si="11"/>
        <v>117.58038618489826</v>
      </c>
      <c r="P49" s="250">
        <f t="shared" si="12"/>
        <v>50.753406142103017</v>
      </c>
      <c r="R49" s="67" t="s">
        <v>92</v>
      </c>
      <c r="S49" s="299">
        <f>'Ingénierie pneu'!S49</f>
        <v>82.749001473815824</v>
      </c>
    </row>
    <row r="50" spans="1:19">
      <c r="A50" s="242" t="str">
        <f t="shared" si="0"/>
        <v>Imola</v>
      </c>
      <c r="B50" s="243">
        <f t="shared" si="4"/>
        <v>73.870416565896591</v>
      </c>
      <c r="C50" s="244">
        <f t="shared" ref="C50:E50" si="56">C49</f>
        <v>0</v>
      </c>
      <c r="D50" s="244">
        <f t="shared" si="56"/>
        <v>0</v>
      </c>
      <c r="E50" s="244">
        <f t="shared" si="56"/>
        <v>1</v>
      </c>
      <c r="F50" s="245">
        <f t="shared" si="2"/>
        <v>47</v>
      </c>
      <c r="G50" s="246">
        <f t="shared" si="6"/>
        <v>0.1847141723146272</v>
      </c>
      <c r="H50" s="245" t="s">
        <v>16</v>
      </c>
      <c r="I50" s="246">
        <f t="shared" si="7"/>
        <v>1</v>
      </c>
      <c r="J50" s="247">
        <f t="shared" si="3"/>
        <v>50</v>
      </c>
      <c r="K50" s="248">
        <f t="shared" si="8"/>
        <v>0.96676581151405383</v>
      </c>
      <c r="L50" s="249">
        <f t="shared" si="14"/>
        <v>73.870416565896591</v>
      </c>
      <c r="M50" s="249">
        <f t="shared" si="9"/>
        <v>59.171142726682604</v>
      </c>
      <c r="N50" s="249">
        <f t="shared" si="10"/>
        <v>57.019856674490171</v>
      </c>
      <c r="O50" s="249">
        <f t="shared" si="11"/>
        <v>117.58038618489826</v>
      </c>
      <c r="P50" s="250">
        <f t="shared" si="12"/>
        <v>50.536218504957233</v>
      </c>
      <c r="R50" s="67" t="s">
        <v>91</v>
      </c>
      <c r="S50" s="299">
        <f>'Ingénierie pneu'!S50</f>
        <v>64.445676018350497</v>
      </c>
    </row>
    <row r="51" spans="1:19">
      <c r="A51" s="242" t="str">
        <f t="shared" si="0"/>
        <v>Imola</v>
      </c>
      <c r="B51" s="243">
        <f t="shared" si="4"/>
        <v>73.870416565896591</v>
      </c>
      <c r="C51" s="244">
        <f t="shared" ref="C51:E51" si="57">C50</f>
        <v>0</v>
      </c>
      <c r="D51" s="244">
        <f t="shared" si="57"/>
        <v>0</v>
      </c>
      <c r="E51" s="244">
        <f t="shared" si="57"/>
        <v>1</v>
      </c>
      <c r="F51" s="245">
        <f t="shared" si="2"/>
        <v>48</v>
      </c>
      <c r="G51" s="246">
        <f t="shared" si="6"/>
        <v>0.1847141723146272</v>
      </c>
      <c r="H51" s="245" t="s">
        <v>16</v>
      </c>
      <c r="I51" s="246">
        <f t="shared" si="7"/>
        <v>1</v>
      </c>
      <c r="J51" s="247">
        <f t="shared" si="3"/>
        <v>50</v>
      </c>
      <c r="K51" s="248">
        <f t="shared" si="8"/>
        <v>0.96676581151405383</v>
      </c>
      <c r="L51" s="249">
        <f t="shared" si="14"/>
        <v>73.870416565896591</v>
      </c>
      <c r="M51" s="249">
        <f t="shared" si="9"/>
        <v>59.171142726682604</v>
      </c>
      <c r="N51" s="249">
        <f t="shared" si="10"/>
        <v>57.204570846804799</v>
      </c>
      <c r="O51" s="249">
        <f t="shared" si="11"/>
        <v>117.58038618489826</v>
      </c>
      <c r="P51" s="250">
        <f t="shared" si="12"/>
        <v>50.319030867811449</v>
      </c>
      <c r="R51" s="67" t="s">
        <v>90</v>
      </c>
      <c r="S51" s="299">
        <f>'Ingénierie pneu'!S51</f>
        <v>64.944083510408191</v>
      </c>
    </row>
    <row r="52" spans="1:19">
      <c r="A52" s="242" t="str">
        <f t="shared" si="0"/>
        <v>Imola</v>
      </c>
      <c r="B52" s="243">
        <f t="shared" si="4"/>
        <v>73.870416565896591</v>
      </c>
      <c r="C52" s="244">
        <f t="shared" ref="C52:E52" si="58">C51</f>
        <v>0</v>
      </c>
      <c r="D52" s="244">
        <f t="shared" si="58"/>
        <v>0</v>
      </c>
      <c r="E52" s="244">
        <f t="shared" si="58"/>
        <v>1</v>
      </c>
      <c r="F52" s="245">
        <f t="shared" si="2"/>
        <v>49</v>
      </c>
      <c r="G52" s="246">
        <f t="shared" si="6"/>
        <v>0.1847141723146272</v>
      </c>
      <c r="H52" s="245" t="s">
        <v>16</v>
      </c>
      <c r="I52" s="246">
        <f t="shared" si="7"/>
        <v>1</v>
      </c>
      <c r="J52" s="247">
        <f t="shared" si="3"/>
        <v>50</v>
      </c>
      <c r="K52" s="248">
        <f t="shared" si="8"/>
        <v>0.96676581151405383</v>
      </c>
      <c r="L52" s="249">
        <f t="shared" si="14"/>
        <v>73.870416565896591</v>
      </c>
      <c r="M52" s="249">
        <f t="shared" si="9"/>
        <v>59.171142726682604</v>
      </c>
      <c r="N52" s="249">
        <f t="shared" si="10"/>
        <v>57.389285019119427</v>
      </c>
      <c r="O52" s="249">
        <f t="shared" si="11"/>
        <v>117.58038618489826</v>
      </c>
      <c r="P52" s="250">
        <f t="shared" si="12"/>
        <v>50.101843230665665</v>
      </c>
      <c r="R52" s="67" t="s">
        <v>141</v>
      </c>
      <c r="S52" s="299">
        <f>'Ingénierie pneu'!S52</f>
        <v>64.661605645532745</v>
      </c>
    </row>
    <row r="53" spans="1:19">
      <c r="A53" s="242" t="str">
        <f t="shared" si="0"/>
        <v>Imola</v>
      </c>
      <c r="B53" s="243">
        <f t="shared" si="4"/>
        <v>73.870416565896591</v>
      </c>
      <c r="C53" s="244">
        <f t="shared" ref="C53:E53" si="59">C52</f>
        <v>0</v>
      </c>
      <c r="D53" s="244">
        <f t="shared" si="59"/>
        <v>0</v>
      </c>
      <c r="E53" s="244">
        <f t="shared" si="59"/>
        <v>1</v>
      </c>
      <c r="F53" s="245">
        <f t="shared" si="2"/>
        <v>50</v>
      </c>
      <c r="G53" s="246">
        <f t="shared" si="6"/>
        <v>0.1847141723146272</v>
      </c>
      <c r="H53" s="245" t="s">
        <v>16</v>
      </c>
      <c r="I53" s="246">
        <f t="shared" si="7"/>
        <v>1</v>
      </c>
      <c r="J53" s="247">
        <f t="shared" si="3"/>
        <v>50</v>
      </c>
      <c r="K53" s="248">
        <f t="shared" si="8"/>
        <v>0.96676581151405383</v>
      </c>
      <c r="L53" s="249">
        <f t="shared" si="14"/>
        <v>73.870416565896591</v>
      </c>
      <c r="M53" s="249">
        <f t="shared" si="9"/>
        <v>59.171142726682604</v>
      </c>
      <c r="N53" s="249">
        <f t="shared" si="10"/>
        <v>57.573999191434055</v>
      </c>
      <c r="O53" s="249">
        <f t="shared" si="11"/>
        <v>117.58038618489826</v>
      </c>
      <c r="P53" s="250">
        <f t="shared" si="12"/>
        <v>49.884655593519895</v>
      </c>
      <c r="R53" s="67" t="s">
        <v>89</v>
      </c>
      <c r="S53" s="299">
        <f>'Ingénierie pneu'!S53</f>
        <v>71.905650626428283</v>
      </c>
    </row>
    <row r="54" spans="1:19">
      <c r="A54" s="242" t="str">
        <f t="shared" si="0"/>
        <v>Imola</v>
      </c>
      <c r="B54" s="243">
        <f t="shared" si="4"/>
        <v>73.870416565896591</v>
      </c>
      <c r="C54" s="244">
        <f t="shared" ref="C54:E54" si="60">C53</f>
        <v>0</v>
      </c>
      <c r="D54" s="244">
        <f t="shared" si="60"/>
        <v>0</v>
      </c>
      <c r="E54" s="244">
        <f t="shared" si="60"/>
        <v>1</v>
      </c>
      <c r="F54" s="245">
        <f t="shared" si="2"/>
        <v>51</v>
      </c>
      <c r="G54" s="246">
        <f t="shared" si="6"/>
        <v>0.1847141723146272</v>
      </c>
      <c r="H54" s="245" t="s">
        <v>16</v>
      </c>
      <c r="I54" s="246">
        <f t="shared" si="7"/>
        <v>1</v>
      </c>
      <c r="J54" s="247">
        <f t="shared" si="3"/>
        <v>50</v>
      </c>
      <c r="K54" s="248">
        <f t="shared" si="8"/>
        <v>0.96676581151405383</v>
      </c>
      <c r="L54" s="249">
        <f t="shared" si="14"/>
        <v>73.870416565896591</v>
      </c>
      <c r="M54" s="249">
        <f t="shared" si="9"/>
        <v>59.171142726682604</v>
      </c>
      <c r="N54" s="249">
        <f t="shared" si="10"/>
        <v>57.758713363748683</v>
      </c>
      <c r="O54" s="249">
        <f t="shared" si="11"/>
        <v>117.58038618489826</v>
      </c>
      <c r="P54" s="250">
        <f t="shared" si="12"/>
        <v>49.667467956374125</v>
      </c>
      <c r="R54" s="67" t="s">
        <v>88</v>
      </c>
      <c r="S54" s="299">
        <f>'Ingénierie pneu'!S54</f>
        <v>73.267820978350599</v>
      </c>
    </row>
    <row r="55" spans="1:19">
      <c r="A55" s="242" t="str">
        <f t="shared" si="0"/>
        <v>Imola</v>
      </c>
      <c r="B55" s="243">
        <f t="shared" si="4"/>
        <v>73.870416565896591</v>
      </c>
      <c r="C55" s="244">
        <f t="shared" ref="C55:E55" si="61">C54</f>
        <v>0</v>
      </c>
      <c r="D55" s="244">
        <f t="shared" si="61"/>
        <v>0</v>
      </c>
      <c r="E55" s="244">
        <f t="shared" si="61"/>
        <v>1</v>
      </c>
      <c r="F55" s="245">
        <f t="shared" si="2"/>
        <v>52</v>
      </c>
      <c r="G55" s="246">
        <f t="shared" si="6"/>
        <v>0.1847141723146272</v>
      </c>
      <c r="H55" s="245" t="s">
        <v>16</v>
      </c>
      <c r="I55" s="246">
        <f t="shared" si="7"/>
        <v>1</v>
      </c>
      <c r="J55" s="247">
        <f t="shared" si="3"/>
        <v>50</v>
      </c>
      <c r="K55" s="248">
        <f t="shared" si="8"/>
        <v>0.96676581151405383</v>
      </c>
      <c r="L55" s="249">
        <f t="shared" si="14"/>
        <v>73.870416565896591</v>
      </c>
      <c r="M55" s="249">
        <f t="shared" si="9"/>
        <v>59.171142726682604</v>
      </c>
      <c r="N55" s="249">
        <f t="shared" si="10"/>
        <v>57.943427536063311</v>
      </c>
      <c r="O55" s="249">
        <f t="shared" si="11"/>
        <v>117.58038618489826</v>
      </c>
      <c r="P55" s="250">
        <f t="shared" si="12"/>
        <v>49.450280319228341</v>
      </c>
      <c r="R55" s="67" t="s">
        <v>87</v>
      </c>
      <c r="S55" s="299">
        <f>'Ingénierie pneu'!S55</f>
        <v>65.42776039044233</v>
      </c>
    </row>
    <row r="56" spans="1:19">
      <c r="A56" s="242" t="str">
        <f t="shared" si="0"/>
        <v>Imola</v>
      </c>
      <c r="B56" s="243">
        <f t="shared" si="4"/>
        <v>73.870416565896591</v>
      </c>
      <c r="C56" s="244">
        <f t="shared" ref="C56:E56" si="62">C55</f>
        <v>0</v>
      </c>
      <c r="D56" s="244">
        <f t="shared" si="62"/>
        <v>0</v>
      </c>
      <c r="E56" s="244">
        <f t="shared" si="62"/>
        <v>1</v>
      </c>
      <c r="F56" s="245">
        <f t="shared" si="2"/>
        <v>53</v>
      </c>
      <c r="G56" s="246">
        <f t="shared" si="6"/>
        <v>0.1847141723146272</v>
      </c>
      <c r="H56" s="245" t="s">
        <v>16</v>
      </c>
      <c r="I56" s="246">
        <f t="shared" si="7"/>
        <v>1</v>
      </c>
      <c r="J56" s="247">
        <f t="shared" si="3"/>
        <v>50</v>
      </c>
      <c r="K56" s="248">
        <f t="shared" si="8"/>
        <v>0.96676581151405383</v>
      </c>
      <c r="L56" s="249">
        <f t="shared" si="14"/>
        <v>73.870416565896591</v>
      </c>
      <c r="M56" s="249">
        <f t="shared" si="9"/>
        <v>59.171142726682604</v>
      </c>
      <c r="N56" s="249">
        <f t="shared" si="10"/>
        <v>58.128141708377939</v>
      </c>
      <c r="O56" s="249">
        <f t="shared" si="11"/>
        <v>117.58038618489826</v>
      </c>
      <c r="P56" s="250">
        <f t="shared" si="12"/>
        <v>49.233092682082557</v>
      </c>
      <c r="R56" s="67" t="s">
        <v>86</v>
      </c>
      <c r="S56" s="299">
        <f>'Ingénierie pneu'!S56</f>
        <v>67.292337674036204</v>
      </c>
    </row>
    <row r="57" spans="1:19">
      <c r="A57" s="242" t="str">
        <f t="shared" si="0"/>
        <v>Imola</v>
      </c>
      <c r="B57" s="243">
        <f t="shared" si="4"/>
        <v>73.870416565896591</v>
      </c>
      <c r="C57" s="244">
        <f t="shared" ref="C57:E57" si="63">C56</f>
        <v>0</v>
      </c>
      <c r="D57" s="244">
        <f t="shared" si="63"/>
        <v>0</v>
      </c>
      <c r="E57" s="244">
        <f t="shared" si="63"/>
        <v>1</v>
      </c>
      <c r="F57" s="245">
        <f t="shared" si="2"/>
        <v>54</v>
      </c>
      <c r="G57" s="246">
        <f t="shared" si="6"/>
        <v>0.1847141723146272</v>
      </c>
      <c r="H57" s="245" t="s">
        <v>16</v>
      </c>
      <c r="I57" s="246">
        <f t="shared" si="7"/>
        <v>1</v>
      </c>
      <c r="J57" s="247">
        <f t="shared" si="3"/>
        <v>50</v>
      </c>
      <c r="K57" s="248">
        <f t="shared" si="8"/>
        <v>0.96676581151405383</v>
      </c>
      <c r="L57" s="249">
        <f t="shared" si="14"/>
        <v>73.870416565896591</v>
      </c>
      <c r="M57" s="249">
        <f t="shared" si="9"/>
        <v>59.171142726682604</v>
      </c>
      <c r="N57" s="249">
        <f t="shared" si="10"/>
        <v>58.31285588069256</v>
      </c>
      <c r="O57" s="249">
        <f t="shared" si="11"/>
        <v>117.58038618489826</v>
      </c>
      <c r="P57" s="250">
        <f t="shared" si="12"/>
        <v>49.015905044936801</v>
      </c>
      <c r="R57" s="67" t="s">
        <v>85</v>
      </c>
      <c r="S57" s="299">
        <f>'Ingénierie pneu'!S57</f>
        <v>63.324795262445321</v>
      </c>
    </row>
    <row r="58" spans="1:19">
      <c r="A58" s="242" t="str">
        <f t="shared" si="0"/>
        <v>Imola</v>
      </c>
      <c r="B58" s="243">
        <f t="shared" si="4"/>
        <v>73.870416565896591</v>
      </c>
      <c r="C58" s="244">
        <f t="shared" ref="C58:E58" si="64">C57</f>
        <v>0</v>
      </c>
      <c r="D58" s="244">
        <f t="shared" si="64"/>
        <v>0</v>
      </c>
      <c r="E58" s="244">
        <f t="shared" si="64"/>
        <v>1</v>
      </c>
      <c r="F58" s="245">
        <f t="shared" si="2"/>
        <v>55</v>
      </c>
      <c r="G58" s="246">
        <f t="shared" si="6"/>
        <v>0.1847141723146272</v>
      </c>
      <c r="H58" s="245" t="s">
        <v>16</v>
      </c>
      <c r="I58" s="246">
        <f t="shared" si="7"/>
        <v>1</v>
      </c>
      <c r="J58" s="247">
        <f t="shared" si="3"/>
        <v>50</v>
      </c>
      <c r="K58" s="248">
        <f t="shared" si="8"/>
        <v>0.96676581151405383</v>
      </c>
      <c r="L58" s="249">
        <f t="shared" si="14"/>
        <v>73.870416565896591</v>
      </c>
      <c r="M58" s="249">
        <f t="shared" si="9"/>
        <v>59.171142726682604</v>
      </c>
      <c r="N58" s="249">
        <f t="shared" si="10"/>
        <v>58.497570053007188</v>
      </c>
      <c r="O58" s="249">
        <f t="shared" si="11"/>
        <v>117.58038618489826</v>
      </c>
      <c r="P58" s="250">
        <f t="shared" si="12"/>
        <v>48.798717407791017</v>
      </c>
      <c r="R58" s="67" t="s">
        <v>84</v>
      </c>
      <c r="S58" s="299">
        <f>'Ingénierie pneu'!S58</f>
        <v>70.052990459141327</v>
      </c>
    </row>
    <row r="59" spans="1:19">
      <c r="A59" s="242" t="str">
        <f t="shared" si="0"/>
        <v>Imola</v>
      </c>
      <c r="B59" s="243">
        <f t="shared" si="4"/>
        <v>73.870416565896591</v>
      </c>
      <c r="C59" s="244">
        <f t="shared" ref="C59:E59" si="65">C58</f>
        <v>0</v>
      </c>
      <c r="D59" s="244">
        <f t="shared" si="65"/>
        <v>0</v>
      </c>
      <c r="E59" s="244">
        <f t="shared" si="65"/>
        <v>1</v>
      </c>
      <c r="F59" s="245">
        <f t="shared" si="2"/>
        <v>56</v>
      </c>
      <c r="G59" s="246">
        <f t="shared" si="6"/>
        <v>0.1847141723146272</v>
      </c>
      <c r="H59" s="245" t="s">
        <v>16</v>
      </c>
      <c r="I59" s="246">
        <f t="shared" si="7"/>
        <v>1</v>
      </c>
      <c r="J59" s="247">
        <f t="shared" si="3"/>
        <v>50</v>
      </c>
      <c r="K59" s="248">
        <f t="shared" si="8"/>
        <v>0.96676581151405383</v>
      </c>
      <c r="L59" s="249">
        <f t="shared" si="14"/>
        <v>73.870416565896591</v>
      </c>
      <c r="M59" s="249">
        <f t="shared" si="9"/>
        <v>59.171142726682604</v>
      </c>
      <c r="N59" s="249">
        <f t="shared" si="10"/>
        <v>58.682284225321816</v>
      </c>
      <c r="O59" s="249">
        <f t="shared" si="11"/>
        <v>117.58038618489826</v>
      </c>
      <c r="P59" s="250">
        <f t="shared" si="12"/>
        <v>48.581529770645233</v>
      </c>
      <c r="R59" s="67" t="s">
        <v>83</v>
      </c>
      <c r="S59" s="299">
        <f>'Ingénierie pneu'!S59</f>
        <v>64.810773157221831</v>
      </c>
    </row>
    <row r="60" spans="1:19">
      <c r="A60" s="242" t="str">
        <f t="shared" si="0"/>
        <v>Imola</v>
      </c>
      <c r="B60" s="243">
        <f t="shared" si="4"/>
        <v>73.870416565896591</v>
      </c>
      <c r="C60" s="244">
        <f t="shared" ref="C60:E60" si="66">C59</f>
        <v>0</v>
      </c>
      <c r="D60" s="244">
        <f t="shared" si="66"/>
        <v>0</v>
      </c>
      <c r="E60" s="244">
        <f t="shared" si="66"/>
        <v>1</v>
      </c>
      <c r="F60" s="245">
        <f t="shared" si="2"/>
        <v>57</v>
      </c>
      <c r="G60" s="246">
        <f t="shared" si="6"/>
        <v>0.1847141723146272</v>
      </c>
      <c r="H60" s="245" t="s">
        <v>16</v>
      </c>
      <c r="I60" s="246">
        <f t="shared" si="7"/>
        <v>1</v>
      </c>
      <c r="J60" s="247">
        <f t="shared" si="3"/>
        <v>50</v>
      </c>
      <c r="K60" s="248">
        <f t="shared" si="8"/>
        <v>0.96676581151405383</v>
      </c>
      <c r="L60" s="249">
        <f t="shared" si="14"/>
        <v>73.870416565896591</v>
      </c>
      <c r="M60" s="249">
        <f t="shared" si="9"/>
        <v>59.171142726682604</v>
      </c>
      <c r="N60" s="249">
        <f t="shared" si="10"/>
        <v>58.866998397636443</v>
      </c>
      <c r="O60" s="249">
        <f t="shared" si="11"/>
        <v>117.58038618489826</v>
      </c>
      <c r="P60" s="250">
        <f t="shared" si="12"/>
        <v>48.364342133499463</v>
      </c>
    </row>
    <row r="61" spans="1:19">
      <c r="A61" s="242" t="str">
        <f t="shared" si="0"/>
        <v>Imola</v>
      </c>
      <c r="B61" s="243">
        <f t="shared" si="4"/>
        <v>73.870416565896591</v>
      </c>
      <c r="C61" s="244">
        <f t="shared" ref="C61:E61" si="67">C60</f>
        <v>0</v>
      </c>
      <c r="D61" s="244">
        <f t="shared" si="67"/>
        <v>0</v>
      </c>
      <c r="E61" s="244">
        <f t="shared" si="67"/>
        <v>1</v>
      </c>
      <c r="F61" s="245">
        <f t="shared" si="2"/>
        <v>58</v>
      </c>
      <c r="G61" s="246">
        <f t="shared" si="6"/>
        <v>0.1847141723146272</v>
      </c>
      <c r="H61" s="245" t="s">
        <v>16</v>
      </c>
      <c r="I61" s="246">
        <f t="shared" si="7"/>
        <v>1</v>
      </c>
      <c r="J61" s="247">
        <f t="shared" si="3"/>
        <v>50</v>
      </c>
      <c r="K61" s="248">
        <f t="shared" si="8"/>
        <v>0.96676581151405383</v>
      </c>
      <c r="L61" s="249">
        <f t="shared" si="14"/>
        <v>73.870416565896591</v>
      </c>
      <c r="M61" s="249">
        <f t="shared" si="9"/>
        <v>59.171142726682604</v>
      </c>
      <c r="N61" s="249">
        <f t="shared" si="10"/>
        <v>59.051712569951071</v>
      </c>
      <c r="O61" s="249">
        <f t="shared" si="11"/>
        <v>117.58038618489826</v>
      </c>
      <c r="P61" s="250">
        <f t="shared" si="12"/>
        <v>48.147154496353679</v>
      </c>
    </row>
    <row r="62" spans="1:19">
      <c r="A62" s="242" t="str">
        <f t="shared" si="0"/>
        <v>Imola</v>
      </c>
      <c r="B62" s="243">
        <f t="shared" si="4"/>
        <v>73.870416565896591</v>
      </c>
      <c r="C62" s="244">
        <f t="shared" ref="C62:E62" si="68">C61</f>
        <v>0</v>
      </c>
      <c r="D62" s="244">
        <f t="shared" si="68"/>
        <v>0</v>
      </c>
      <c r="E62" s="244">
        <f t="shared" si="68"/>
        <v>1</v>
      </c>
      <c r="F62" s="245">
        <f t="shared" si="2"/>
        <v>59</v>
      </c>
      <c r="G62" s="246">
        <f t="shared" si="6"/>
        <v>0.1847141723146272</v>
      </c>
      <c r="H62" s="245" t="s">
        <v>16</v>
      </c>
      <c r="I62" s="246">
        <f t="shared" si="7"/>
        <v>1</v>
      </c>
      <c r="J62" s="247">
        <f t="shared" si="3"/>
        <v>50</v>
      </c>
      <c r="K62" s="248">
        <f t="shared" si="8"/>
        <v>0.96676581151405383</v>
      </c>
      <c r="L62" s="249">
        <f t="shared" si="14"/>
        <v>73.870416565896591</v>
      </c>
      <c r="M62" s="249">
        <f t="shared" si="9"/>
        <v>59.171142726682604</v>
      </c>
      <c r="N62" s="249">
        <f t="shared" si="10"/>
        <v>59.236426742265699</v>
      </c>
      <c r="O62" s="249">
        <f t="shared" si="11"/>
        <v>117.58038618489826</v>
      </c>
      <c r="P62" s="250">
        <f t="shared" si="12"/>
        <v>47.929966859207909</v>
      </c>
    </row>
    <row r="63" spans="1:19">
      <c r="A63" s="242" t="str">
        <f t="shared" si="0"/>
        <v>Imola</v>
      </c>
      <c r="B63" s="243">
        <f t="shared" si="4"/>
        <v>73.870416565896591</v>
      </c>
      <c r="C63" s="244">
        <f t="shared" ref="C63:E63" si="69">C62</f>
        <v>0</v>
      </c>
      <c r="D63" s="244">
        <f t="shared" si="69"/>
        <v>0</v>
      </c>
      <c r="E63" s="244">
        <f t="shared" si="69"/>
        <v>1</v>
      </c>
      <c r="F63" s="245">
        <f t="shared" si="2"/>
        <v>60</v>
      </c>
      <c r="G63" s="246">
        <f t="shared" si="6"/>
        <v>0.1847141723146272</v>
      </c>
      <c r="H63" s="245" t="s">
        <v>16</v>
      </c>
      <c r="I63" s="246">
        <f t="shared" si="7"/>
        <v>1</v>
      </c>
      <c r="J63" s="247">
        <f t="shared" si="3"/>
        <v>50</v>
      </c>
      <c r="K63" s="248">
        <f t="shared" si="8"/>
        <v>0.96676581151405383</v>
      </c>
      <c r="L63" s="249">
        <f t="shared" si="14"/>
        <v>73.870416565896591</v>
      </c>
      <c r="M63" s="249">
        <f t="shared" si="9"/>
        <v>59.171142726682604</v>
      </c>
      <c r="N63" s="249">
        <f t="shared" si="10"/>
        <v>59.421140914580327</v>
      </c>
      <c r="O63" s="249">
        <f t="shared" si="11"/>
        <v>117.58038618489826</v>
      </c>
      <c r="P63" s="250">
        <f t="shared" si="12"/>
        <v>47.712779222062125</v>
      </c>
    </row>
    <row r="64" spans="1:19">
      <c r="A64" s="242" t="str">
        <f t="shared" si="0"/>
        <v>Imola</v>
      </c>
      <c r="B64" s="243">
        <f t="shared" si="4"/>
        <v>73.870416565896591</v>
      </c>
      <c r="C64" s="244">
        <f t="shared" ref="C64:E64" si="70">C63</f>
        <v>0</v>
      </c>
      <c r="D64" s="244">
        <f t="shared" si="70"/>
        <v>0</v>
      </c>
      <c r="E64" s="244">
        <f t="shared" si="70"/>
        <v>1</v>
      </c>
      <c r="F64" s="245">
        <f t="shared" si="2"/>
        <v>61</v>
      </c>
      <c r="G64" s="246">
        <f t="shared" si="6"/>
        <v>0.1847141723146272</v>
      </c>
      <c r="H64" s="245" t="s">
        <v>16</v>
      </c>
      <c r="I64" s="246">
        <f t="shared" si="7"/>
        <v>1</v>
      </c>
      <c r="J64" s="247">
        <f t="shared" si="3"/>
        <v>50</v>
      </c>
      <c r="K64" s="248">
        <f t="shared" si="8"/>
        <v>0.96676581151405383</v>
      </c>
      <c r="L64" s="249">
        <f t="shared" si="14"/>
        <v>73.870416565896591</v>
      </c>
      <c r="M64" s="249">
        <f t="shared" si="9"/>
        <v>59.171142726682604</v>
      </c>
      <c r="N64" s="249">
        <f t="shared" si="10"/>
        <v>59.605855086894948</v>
      </c>
      <c r="O64" s="249">
        <f t="shared" si="11"/>
        <v>117.58038618489826</v>
      </c>
      <c r="P64" s="250">
        <f t="shared" si="12"/>
        <v>47.495591584916355</v>
      </c>
    </row>
    <row r="65" spans="1:16">
      <c r="A65" s="242" t="str">
        <f t="shared" si="0"/>
        <v>Imola</v>
      </c>
      <c r="B65" s="243">
        <f t="shared" si="4"/>
        <v>73.870416565896591</v>
      </c>
      <c r="C65" s="244">
        <f t="shared" ref="C65:E65" si="71">C64</f>
        <v>0</v>
      </c>
      <c r="D65" s="244">
        <f t="shared" si="71"/>
        <v>0</v>
      </c>
      <c r="E65" s="244">
        <f t="shared" si="71"/>
        <v>1</v>
      </c>
      <c r="F65" s="245">
        <f t="shared" si="2"/>
        <v>62</v>
      </c>
      <c r="G65" s="246">
        <f t="shared" si="6"/>
        <v>0.1847141723146272</v>
      </c>
      <c r="H65" s="245" t="s">
        <v>16</v>
      </c>
      <c r="I65" s="246">
        <f t="shared" si="7"/>
        <v>1</v>
      </c>
      <c r="J65" s="247">
        <f t="shared" si="3"/>
        <v>50</v>
      </c>
      <c r="K65" s="248">
        <f t="shared" si="8"/>
        <v>0.96676581151405383</v>
      </c>
      <c r="L65" s="249">
        <f t="shared" si="14"/>
        <v>73.870416565896591</v>
      </c>
      <c r="M65" s="249">
        <f t="shared" si="9"/>
        <v>59.171142726682604</v>
      </c>
      <c r="N65" s="249">
        <f t="shared" si="10"/>
        <v>59.790569259209576</v>
      </c>
      <c r="O65" s="249">
        <f t="shared" si="11"/>
        <v>117.58038618489826</v>
      </c>
      <c r="P65" s="250">
        <f t="shared" si="12"/>
        <v>47.27840394777057</v>
      </c>
    </row>
    <row r="66" spans="1:16">
      <c r="A66" s="242" t="str">
        <f t="shared" si="0"/>
        <v>Imola</v>
      </c>
      <c r="B66" s="243">
        <f t="shared" si="4"/>
        <v>73.870416565896591</v>
      </c>
      <c r="C66" s="244">
        <f t="shared" ref="C66:E66" si="72">C65</f>
        <v>0</v>
      </c>
      <c r="D66" s="244">
        <f t="shared" si="72"/>
        <v>0</v>
      </c>
      <c r="E66" s="244">
        <f t="shared" si="72"/>
        <v>1</v>
      </c>
      <c r="F66" s="245">
        <f t="shared" si="2"/>
        <v>63</v>
      </c>
      <c r="G66" s="246">
        <f t="shared" si="6"/>
        <v>0.1847141723146272</v>
      </c>
      <c r="H66" s="245" t="s">
        <v>16</v>
      </c>
      <c r="I66" s="246">
        <f t="shared" si="7"/>
        <v>1</v>
      </c>
      <c r="J66" s="247">
        <f t="shared" si="3"/>
        <v>50</v>
      </c>
      <c r="K66" s="248">
        <f t="shared" si="8"/>
        <v>0.96676581151405383</v>
      </c>
      <c r="L66" s="249">
        <f t="shared" si="14"/>
        <v>73.870416565896591</v>
      </c>
      <c r="M66" s="249">
        <f t="shared" si="9"/>
        <v>59.171142726682604</v>
      </c>
      <c r="N66" s="249">
        <f t="shared" si="10"/>
        <v>59.975283431524204</v>
      </c>
      <c r="O66" s="249">
        <f t="shared" si="11"/>
        <v>117.58038618489826</v>
      </c>
      <c r="P66" s="250">
        <f t="shared" si="12"/>
        <v>47.0612163106248</v>
      </c>
    </row>
    <row r="67" spans="1:16">
      <c r="A67" s="242" t="str">
        <f t="shared" si="0"/>
        <v>Imola</v>
      </c>
      <c r="B67" s="243">
        <f t="shared" si="4"/>
        <v>73.870416565896591</v>
      </c>
      <c r="C67" s="244">
        <f t="shared" ref="C67:E67" si="73">C66</f>
        <v>0</v>
      </c>
      <c r="D67" s="244">
        <f t="shared" si="73"/>
        <v>0</v>
      </c>
      <c r="E67" s="244">
        <f t="shared" si="73"/>
        <v>1</v>
      </c>
      <c r="F67" s="245">
        <f t="shared" si="2"/>
        <v>64</v>
      </c>
      <c r="G67" s="246">
        <f t="shared" si="6"/>
        <v>0.1847141723146272</v>
      </c>
      <c r="H67" s="245" t="s">
        <v>16</v>
      </c>
      <c r="I67" s="246">
        <f t="shared" si="7"/>
        <v>1</v>
      </c>
      <c r="J67" s="247">
        <f t="shared" si="3"/>
        <v>50</v>
      </c>
      <c r="K67" s="248">
        <f t="shared" si="8"/>
        <v>0.96676581151405383</v>
      </c>
      <c r="L67" s="249">
        <f t="shared" si="14"/>
        <v>73.870416565896591</v>
      </c>
      <c r="M67" s="249">
        <f t="shared" si="9"/>
        <v>59.171142726682604</v>
      </c>
      <c r="N67" s="249">
        <f t="shared" si="10"/>
        <v>60.159997603838832</v>
      </c>
      <c r="O67" s="249">
        <f t="shared" si="11"/>
        <v>117.58038618489826</v>
      </c>
      <c r="P67" s="250">
        <f t="shared" si="12"/>
        <v>46.844028673479016</v>
      </c>
    </row>
    <row r="68" spans="1:16">
      <c r="A68" s="242" t="str">
        <f t="shared" si="0"/>
        <v>Imola</v>
      </c>
      <c r="B68" s="243">
        <f t="shared" si="4"/>
        <v>73.870416565896591</v>
      </c>
      <c r="C68" s="244">
        <f t="shared" ref="C68:E68" si="74">C67</f>
        <v>0</v>
      </c>
      <c r="D68" s="244">
        <f t="shared" si="74"/>
        <v>0</v>
      </c>
      <c r="E68" s="244">
        <f t="shared" si="74"/>
        <v>1</v>
      </c>
      <c r="F68" s="245">
        <f t="shared" si="2"/>
        <v>65</v>
      </c>
      <c r="G68" s="246">
        <f t="shared" si="6"/>
        <v>0.1847141723146272</v>
      </c>
      <c r="H68" s="245" t="s">
        <v>16</v>
      </c>
      <c r="I68" s="246">
        <f t="shared" si="7"/>
        <v>1</v>
      </c>
      <c r="J68" s="247">
        <f t="shared" si="3"/>
        <v>50</v>
      </c>
      <c r="K68" s="248">
        <f t="shared" si="8"/>
        <v>0.96676581151405383</v>
      </c>
      <c r="L68" s="249">
        <f t="shared" si="14"/>
        <v>73.870416565896591</v>
      </c>
      <c r="M68" s="249">
        <f t="shared" si="9"/>
        <v>59.171142726682604</v>
      </c>
      <c r="N68" s="249">
        <f t="shared" si="10"/>
        <v>60.34471177615346</v>
      </c>
      <c r="O68" s="249">
        <f t="shared" si="11"/>
        <v>117.58038618489826</v>
      </c>
      <c r="P68" s="250">
        <f t="shared" si="12"/>
        <v>46.626841036333246</v>
      </c>
    </row>
    <row r="69" spans="1:16">
      <c r="A69" s="242" t="str">
        <f t="shared" ref="A69:A132" si="75">A68</f>
        <v>Imola</v>
      </c>
      <c r="B69" s="243">
        <f t="shared" si="4"/>
        <v>73.870416565896591</v>
      </c>
      <c r="C69" s="244">
        <f t="shared" ref="C69:E69" si="76">C68</f>
        <v>0</v>
      </c>
      <c r="D69" s="244">
        <f t="shared" si="76"/>
        <v>0</v>
      </c>
      <c r="E69" s="244">
        <f t="shared" si="76"/>
        <v>1</v>
      </c>
      <c r="F69" s="245">
        <f t="shared" ref="F69:F132" si="77">F68+1</f>
        <v>66</v>
      </c>
      <c r="G69" s="246">
        <f t="shared" si="6"/>
        <v>0.1847141723146272</v>
      </c>
      <c r="H69" s="245" t="s">
        <v>16</v>
      </c>
      <c r="I69" s="246">
        <f t="shared" si="7"/>
        <v>1</v>
      </c>
      <c r="J69" s="247">
        <f t="shared" ref="J69:J132" si="78">J68</f>
        <v>50</v>
      </c>
      <c r="K69" s="248">
        <f t="shared" si="8"/>
        <v>0.96676581151405383</v>
      </c>
      <c r="L69" s="249">
        <f t="shared" si="14"/>
        <v>73.870416565896591</v>
      </c>
      <c r="M69" s="249">
        <f t="shared" si="9"/>
        <v>59.171142726682604</v>
      </c>
      <c r="N69" s="249">
        <f t="shared" si="10"/>
        <v>60.529425948468088</v>
      </c>
      <c r="O69" s="249">
        <f t="shared" si="11"/>
        <v>117.58038618489826</v>
      </c>
      <c r="P69" s="250">
        <f t="shared" si="12"/>
        <v>46.409653399187462</v>
      </c>
    </row>
    <row r="70" spans="1:16">
      <c r="A70" s="242" t="str">
        <f t="shared" si="75"/>
        <v>Imola</v>
      </c>
      <c r="B70" s="243">
        <f t="shared" si="4"/>
        <v>73.870416565896591</v>
      </c>
      <c r="C70" s="244">
        <f t="shared" ref="C70:E70" si="79">C69</f>
        <v>0</v>
      </c>
      <c r="D70" s="244">
        <f t="shared" si="79"/>
        <v>0</v>
      </c>
      <c r="E70" s="244">
        <f t="shared" si="79"/>
        <v>1</v>
      </c>
      <c r="F70" s="245">
        <f t="shared" si="77"/>
        <v>67</v>
      </c>
      <c r="G70" s="246">
        <f t="shared" si="6"/>
        <v>0.1847141723146272</v>
      </c>
      <c r="H70" s="245" t="s">
        <v>16</v>
      </c>
      <c r="I70" s="246">
        <f t="shared" si="7"/>
        <v>1</v>
      </c>
      <c r="J70" s="247">
        <f t="shared" si="78"/>
        <v>50</v>
      </c>
      <c r="K70" s="248">
        <f t="shared" si="8"/>
        <v>0.96676581151405383</v>
      </c>
      <c r="L70" s="249">
        <f t="shared" si="14"/>
        <v>73.870416565896591</v>
      </c>
      <c r="M70" s="249">
        <f t="shared" si="9"/>
        <v>59.171142726682604</v>
      </c>
      <c r="N70" s="249">
        <f t="shared" si="10"/>
        <v>60.714140120782716</v>
      </c>
      <c r="O70" s="249">
        <f t="shared" si="11"/>
        <v>117.58038618489826</v>
      </c>
      <c r="P70" s="250">
        <f t="shared" si="12"/>
        <v>46.192465762041692</v>
      </c>
    </row>
    <row r="71" spans="1:16">
      <c r="A71" s="242" t="str">
        <f t="shared" si="75"/>
        <v>Imola</v>
      </c>
      <c r="B71" s="243">
        <f t="shared" ref="B71:B134" si="80">VLOOKUP(A71,$R$3:$S$59,2,0)</f>
        <v>73.870416565896591</v>
      </c>
      <c r="C71" s="244">
        <f t="shared" ref="C71:E71" si="81">C70</f>
        <v>0</v>
      </c>
      <c r="D71" s="244">
        <f t="shared" si="81"/>
        <v>0</v>
      </c>
      <c r="E71" s="244">
        <f t="shared" si="81"/>
        <v>1</v>
      </c>
      <c r="F71" s="245">
        <f t="shared" si="77"/>
        <v>68</v>
      </c>
      <c r="G71" s="246">
        <f t="shared" ref="G71:G134" si="82">VLOOKUP(H71,$U$5:$X$8,3,0)</f>
        <v>0.1847141723146272</v>
      </c>
      <c r="H71" s="245" t="s">
        <v>16</v>
      </c>
      <c r="I71" s="246">
        <f t="shared" ref="I71:I134" si="83">VLOOKUP(H71,$U$5:$V$8,2,0)</f>
        <v>1</v>
      </c>
      <c r="J71" s="247">
        <f t="shared" si="78"/>
        <v>50</v>
      </c>
      <c r="K71" s="248">
        <f t="shared" ref="K71:K134" si="84">VLOOKUP(H71,$U$5:$X$8,4,0)</f>
        <v>0.96676581151405383</v>
      </c>
      <c r="L71" s="249">
        <f t="shared" ref="L71:L134" si="85">B71</f>
        <v>73.870416565896591</v>
      </c>
      <c r="M71" s="249">
        <f t="shared" ref="M71:M134" si="86">C71*$V$10+$V$11*D71+E71*$V$12+I71*$V$13</f>
        <v>59.171142726682604</v>
      </c>
      <c r="N71" s="249">
        <f t="shared" ref="N71:N134" si="87">G71*F71+J71*K71</f>
        <v>60.898854293097344</v>
      </c>
      <c r="O71" s="249">
        <f t="shared" ref="O71:O134" si="88">L71+((L71*M71)/100)</f>
        <v>117.58038618489826</v>
      </c>
      <c r="P71" s="250">
        <f t="shared" ref="P71:P134" si="89">O71-((O71*N71)/100)</f>
        <v>45.975278124895908</v>
      </c>
    </row>
    <row r="72" spans="1:16">
      <c r="A72" s="242" t="str">
        <f t="shared" si="75"/>
        <v>Imola</v>
      </c>
      <c r="B72" s="243">
        <f t="shared" si="80"/>
        <v>73.870416565896591</v>
      </c>
      <c r="C72" s="244">
        <f t="shared" ref="C72:E72" si="90">C71</f>
        <v>0</v>
      </c>
      <c r="D72" s="244">
        <f t="shared" si="90"/>
        <v>0</v>
      </c>
      <c r="E72" s="244">
        <f t="shared" si="90"/>
        <v>1</v>
      </c>
      <c r="F72" s="245">
        <f t="shared" si="77"/>
        <v>69</v>
      </c>
      <c r="G72" s="246">
        <f t="shared" si="82"/>
        <v>0.1847141723146272</v>
      </c>
      <c r="H72" s="245" t="s">
        <v>16</v>
      </c>
      <c r="I72" s="246">
        <f t="shared" si="83"/>
        <v>1</v>
      </c>
      <c r="J72" s="247">
        <f t="shared" si="78"/>
        <v>50</v>
      </c>
      <c r="K72" s="248">
        <f t="shared" si="84"/>
        <v>0.96676581151405383</v>
      </c>
      <c r="L72" s="249">
        <f t="shared" si="85"/>
        <v>73.870416565896591</v>
      </c>
      <c r="M72" s="249">
        <f t="shared" si="86"/>
        <v>59.171142726682604</v>
      </c>
      <c r="N72" s="249">
        <f t="shared" si="87"/>
        <v>61.083568465411972</v>
      </c>
      <c r="O72" s="249">
        <f t="shared" si="88"/>
        <v>117.58038618489826</v>
      </c>
      <c r="P72" s="250">
        <f t="shared" si="89"/>
        <v>45.758090487750124</v>
      </c>
    </row>
    <row r="73" spans="1:16">
      <c r="A73" s="242" t="str">
        <f t="shared" si="75"/>
        <v>Imola</v>
      </c>
      <c r="B73" s="243">
        <f t="shared" si="80"/>
        <v>73.870416565896591</v>
      </c>
      <c r="C73" s="244">
        <f t="shared" ref="C73:E73" si="91">C72</f>
        <v>0</v>
      </c>
      <c r="D73" s="244">
        <f t="shared" si="91"/>
        <v>0</v>
      </c>
      <c r="E73" s="244">
        <f t="shared" si="91"/>
        <v>1</v>
      </c>
      <c r="F73" s="245">
        <f t="shared" si="77"/>
        <v>70</v>
      </c>
      <c r="G73" s="246">
        <f t="shared" si="82"/>
        <v>0.1847141723146272</v>
      </c>
      <c r="H73" s="245" t="s">
        <v>16</v>
      </c>
      <c r="I73" s="246">
        <f t="shared" si="83"/>
        <v>1</v>
      </c>
      <c r="J73" s="247">
        <f t="shared" si="78"/>
        <v>50</v>
      </c>
      <c r="K73" s="248">
        <f t="shared" si="84"/>
        <v>0.96676581151405383</v>
      </c>
      <c r="L73" s="249">
        <f t="shared" si="85"/>
        <v>73.870416565896591</v>
      </c>
      <c r="M73" s="249">
        <f t="shared" si="86"/>
        <v>59.171142726682604</v>
      </c>
      <c r="N73" s="249">
        <f t="shared" si="87"/>
        <v>61.2682826377266</v>
      </c>
      <c r="O73" s="249">
        <f t="shared" si="88"/>
        <v>117.58038618489826</v>
      </c>
      <c r="P73" s="250">
        <f t="shared" si="89"/>
        <v>45.540902850604354</v>
      </c>
    </row>
    <row r="74" spans="1:16">
      <c r="A74" s="242" t="str">
        <f t="shared" si="75"/>
        <v>Imola</v>
      </c>
      <c r="B74" s="243">
        <f t="shared" si="80"/>
        <v>73.870416565896591</v>
      </c>
      <c r="C74" s="244">
        <f t="shared" ref="C74:E74" si="92">C73</f>
        <v>0</v>
      </c>
      <c r="D74" s="244">
        <f t="shared" si="92"/>
        <v>0</v>
      </c>
      <c r="E74" s="244">
        <f t="shared" si="92"/>
        <v>1</v>
      </c>
      <c r="F74" s="245">
        <f t="shared" si="77"/>
        <v>71</v>
      </c>
      <c r="G74" s="246">
        <f t="shared" si="82"/>
        <v>0.1847141723146272</v>
      </c>
      <c r="H74" s="245" t="s">
        <v>16</v>
      </c>
      <c r="I74" s="246">
        <f t="shared" si="83"/>
        <v>1</v>
      </c>
      <c r="J74" s="247">
        <f t="shared" si="78"/>
        <v>50</v>
      </c>
      <c r="K74" s="248">
        <f t="shared" si="84"/>
        <v>0.96676581151405383</v>
      </c>
      <c r="L74" s="249">
        <f t="shared" si="85"/>
        <v>73.870416565896591</v>
      </c>
      <c r="M74" s="249">
        <f t="shared" si="86"/>
        <v>59.171142726682604</v>
      </c>
      <c r="N74" s="249">
        <f t="shared" si="87"/>
        <v>61.452996810041228</v>
      </c>
      <c r="O74" s="249">
        <f t="shared" si="88"/>
        <v>117.58038618489826</v>
      </c>
      <c r="P74" s="250">
        <f t="shared" si="89"/>
        <v>45.323715213458584</v>
      </c>
    </row>
    <row r="75" spans="1:16">
      <c r="A75" s="242" t="str">
        <f t="shared" si="75"/>
        <v>Imola</v>
      </c>
      <c r="B75" s="243">
        <f t="shared" si="80"/>
        <v>73.870416565896591</v>
      </c>
      <c r="C75" s="244">
        <f t="shared" ref="C75:E75" si="93">C74</f>
        <v>0</v>
      </c>
      <c r="D75" s="244">
        <f t="shared" si="93"/>
        <v>0</v>
      </c>
      <c r="E75" s="244">
        <f t="shared" si="93"/>
        <v>1</v>
      </c>
      <c r="F75" s="245">
        <f t="shared" si="77"/>
        <v>72</v>
      </c>
      <c r="G75" s="246">
        <f t="shared" si="82"/>
        <v>0.1847141723146272</v>
      </c>
      <c r="H75" s="245" t="s">
        <v>16</v>
      </c>
      <c r="I75" s="246">
        <f t="shared" si="83"/>
        <v>1</v>
      </c>
      <c r="J75" s="247">
        <f t="shared" si="78"/>
        <v>50</v>
      </c>
      <c r="K75" s="248">
        <f t="shared" si="84"/>
        <v>0.96676581151405383</v>
      </c>
      <c r="L75" s="249">
        <f t="shared" si="85"/>
        <v>73.870416565896591</v>
      </c>
      <c r="M75" s="249">
        <f t="shared" si="86"/>
        <v>59.171142726682604</v>
      </c>
      <c r="N75" s="249">
        <f t="shared" si="87"/>
        <v>61.637710982355856</v>
      </c>
      <c r="O75" s="249">
        <f t="shared" si="88"/>
        <v>117.58038618489826</v>
      </c>
      <c r="P75" s="250">
        <f t="shared" si="89"/>
        <v>45.1065275763128</v>
      </c>
    </row>
    <row r="76" spans="1:16">
      <c r="A76" s="242" t="str">
        <f t="shared" si="75"/>
        <v>Imola</v>
      </c>
      <c r="B76" s="243">
        <f t="shared" si="80"/>
        <v>73.870416565896591</v>
      </c>
      <c r="C76" s="244">
        <f t="shared" ref="C76:E76" si="94">C75</f>
        <v>0</v>
      </c>
      <c r="D76" s="244">
        <f t="shared" si="94"/>
        <v>0</v>
      </c>
      <c r="E76" s="244">
        <f t="shared" si="94"/>
        <v>1</v>
      </c>
      <c r="F76" s="245">
        <f t="shared" si="77"/>
        <v>73</v>
      </c>
      <c r="G76" s="246">
        <f t="shared" si="82"/>
        <v>0.1847141723146272</v>
      </c>
      <c r="H76" s="245" t="s">
        <v>16</v>
      </c>
      <c r="I76" s="246">
        <f t="shared" si="83"/>
        <v>1</v>
      </c>
      <c r="J76" s="247">
        <f t="shared" si="78"/>
        <v>50</v>
      </c>
      <c r="K76" s="248">
        <f t="shared" si="84"/>
        <v>0.96676581151405383</v>
      </c>
      <c r="L76" s="249">
        <f t="shared" si="85"/>
        <v>73.870416565896591</v>
      </c>
      <c r="M76" s="249">
        <f t="shared" si="86"/>
        <v>59.171142726682604</v>
      </c>
      <c r="N76" s="249">
        <f t="shared" si="87"/>
        <v>61.822425154670476</v>
      </c>
      <c r="O76" s="249">
        <f t="shared" si="88"/>
        <v>117.58038618489826</v>
      </c>
      <c r="P76" s="250">
        <f t="shared" si="89"/>
        <v>44.88933993916703</v>
      </c>
    </row>
    <row r="77" spans="1:16">
      <c r="A77" s="242" t="str">
        <f t="shared" si="75"/>
        <v>Imola</v>
      </c>
      <c r="B77" s="243">
        <f t="shared" si="80"/>
        <v>73.870416565896591</v>
      </c>
      <c r="C77" s="244">
        <f t="shared" ref="C77:E77" si="95">C76</f>
        <v>0</v>
      </c>
      <c r="D77" s="244">
        <f t="shared" si="95"/>
        <v>0</v>
      </c>
      <c r="E77" s="244">
        <f t="shared" si="95"/>
        <v>1</v>
      </c>
      <c r="F77" s="245">
        <f t="shared" si="77"/>
        <v>74</v>
      </c>
      <c r="G77" s="246">
        <f t="shared" si="82"/>
        <v>0.1847141723146272</v>
      </c>
      <c r="H77" s="245" t="s">
        <v>16</v>
      </c>
      <c r="I77" s="246">
        <f t="shared" si="83"/>
        <v>1</v>
      </c>
      <c r="J77" s="247">
        <f t="shared" si="78"/>
        <v>50</v>
      </c>
      <c r="K77" s="248">
        <f t="shared" si="84"/>
        <v>0.96676581151405383</v>
      </c>
      <c r="L77" s="249">
        <f t="shared" si="85"/>
        <v>73.870416565896591</v>
      </c>
      <c r="M77" s="249">
        <f t="shared" si="86"/>
        <v>59.171142726682604</v>
      </c>
      <c r="N77" s="249">
        <f t="shared" si="87"/>
        <v>62.007139326985104</v>
      </c>
      <c r="O77" s="249">
        <f t="shared" si="88"/>
        <v>117.58038618489826</v>
      </c>
      <c r="P77" s="250">
        <f t="shared" si="89"/>
        <v>44.672152302021246</v>
      </c>
    </row>
    <row r="78" spans="1:16">
      <c r="A78" s="242" t="str">
        <f t="shared" si="75"/>
        <v>Imola</v>
      </c>
      <c r="B78" s="243">
        <f t="shared" si="80"/>
        <v>73.870416565896591</v>
      </c>
      <c r="C78" s="244">
        <f t="shared" ref="C78:E78" si="96">C77</f>
        <v>0</v>
      </c>
      <c r="D78" s="244">
        <f t="shared" si="96"/>
        <v>0</v>
      </c>
      <c r="E78" s="244">
        <f t="shared" si="96"/>
        <v>1</v>
      </c>
      <c r="F78" s="245">
        <f t="shared" si="77"/>
        <v>75</v>
      </c>
      <c r="G78" s="246">
        <f t="shared" si="82"/>
        <v>0.1847141723146272</v>
      </c>
      <c r="H78" s="245" t="s">
        <v>16</v>
      </c>
      <c r="I78" s="246">
        <f t="shared" si="83"/>
        <v>1</v>
      </c>
      <c r="J78" s="247">
        <f t="shared" si="78"/>
        <v>50</v>
      </c>
      <c r="K78" s="248">
        <f t="shared" si="84"/>
        <v>0.96676581151405383</v>
      </c>
      <c r="L78" s="249">
        <f t="shared" si="85"/>
        <v>73.870416565896591</v>
      </c>
      <c r="M78" s="249">
        <f t="shared" si="86"/>
        <v>59.171142726682604</v>
      </c>
      <c r="N78" s="249">
        <f t="shared" si="87"/>
        <v>62.191853499299732</v>
      </c>
      <c r="O78" s="249">
        <f t="shared" si="88"/>
        <v>117.58038618489826</v>
      </c>
      <c r="P78" s="250">
        <f t="shared" si="89"/>
        <v>44.454964664875476</v>
      </c>
    </row>
    <row r="79" spans="1:16">
      <c r="A79" s="242" t="str">
        <f t="shared" si="75"/>
        <v>Imola</v>
      </c>
      <c r="B79" s="243">
        <f t="shared" si="80"/>
        <v>73.870416565896591</v>
      </c>
      <c r="C79" s="244">
        <f t="shared" ref="C79:E79" si="97">C78</f>
        <v>0</v>
      </c>
      <c r="D79" s="244">
        <f t="shared" si="97"/>
        <v>0</v>
      </c>
      <c r="E79" s="244">
        <f t="shared" si="97"/>
        <v>1</v>
      </c>
      <c r="F79" s="245">
        <f t="shared" si="77"/>
        <v>76</v>
      </c>
      <c r="G79" s="246">
        <f t="shared" si="82"/>
        <v>0.1847141723146272</v>
      </c>
      <c r="H79" s="245" t="s">
        <v>16</v>
      </c>
      <c r="I79" s="246">
        <f t="shared" si="83"/>
        <v>1</v>
      </c>
      <c r="J79" s="247">
        <f t="shared" si="78"/>
        <v>50</v>
      </c>
      <c r="K79" s="248">
        <f t="shared" si="84"/>
        <v>0.96676581151405383</v>
      </c>
      <c r="L79" s="249">
        <f t="shared" si="85"/>
        <v>73.870416565896591</v>
      </c>
      <c r="M79" s="249">
        <f t="shared" si="86"/>
        <v>59.171142726682604</v>
      </c>
      <c r="N79" s="249">
        <f t="shared" si="87"/>
        <v>62.37656767161436</v>
      </c>
      <c r="O79" s="249">
        <f t="shared" si="88"/>
        <v>117.58038618489826</v>
      </c>
      <c r="P79" s="250">
        <f t="shared" si="89"/>
        <v>44.237777027729692</v>
      </c>
    </row>
    <row r="80" spans="1:16">
      <c r="A80" s="242" t="str">
        <f t="shared" si="75"/>
        <v>Imola</v>
      </c>
      <c r="B80" s="243">
        <f t="shared" si="80"/>
        <v>73.870416565896591</v>
      </c>
      <c r="C80" s="244">
        <f t="shared" ref="C80:E80" si="98">C79</f>
        <v>0</v>
      </c>
      <c r="D80" s="244">
        <f t="shared" si="98"/>
        <v>0</v>
      </c>
      <c r="E80" s="244">
        <f t="shared" si="98"/>
        <v>1</v>
      </c>
      <c r="F80" s="245">
        <f t="shared" si="77"/>
        <v>77</v>
      </c>
      <c r="G80" s="246">
        <f t="shared" si="82"/>
        <v>0.1847141723146272</v>
      </c>
      <c r="H80" s="245" t="s">
        <v>16</v>
      </c>
      <c r="I80" s="246">
        <f t="shared" si="83"/>
        <v>1</v>
      </c>
      <c r="J80" s="247">
        <f t="shared" si="78"/>
        <v>50</v>
      </c>
      <c r="K80" s="248">
        <f t="shared" si="84"/>
        <v>0.96676581151405383</v>
      </c>
      <c r="L80" s="249">
        <f t="shared" si="85"/>
        <v>73.870416565896591</v>
      </c>
      <c r="M80" s="249">
        <f t="shared" si="86"/>
        <v>59.171142726682604</v>
      </c>
      <c r="N80" s="249">
        <f t="shared" si="87"/>
        <v>62.561281843928988</v>
      </c>
      <c r="O80" s="249">
        <f t="shared" si="88"/>
        <v>117.58038618489826</v>
      </c>
      <c r="P80" s="250">
        <f t="shared" si="89"/>
        <v>44.020589390583922</v>
      </c>
    </row>
    <row r="81" spans="1:16">
      <c r="A81" s="242" t="str">
        <f t="shared" si="75"/>
        <v>Imola</v>
      </c>
      <c r="B81" s="243">
        <f t="shared" si="80"/>
        <v>73.870416565896591</v>
      </c>
      <c r="C81" s="244">
        <f t="shared" ref="C81:E81" si="99">C80</f>
        <v>0</v>
      </c>
      <c r="D81" s="244">
        <f t="shared" si="99"/>
        <v>0</v>
      </c>
      <c r="E81" s="244">
        <f t="shared" si="99"/>
        <v>1</v>
      </c>
      <c r="F81" s="245">
        <f t="shared" si="77"/>
        <v>78</v>
      </c>
      <c r="G81" s="246">
        <f t="shared" si="82"/>
        <v>0.1847141723146272</v>
      </c>
      <c r="H81" s="245" t="s">
        <v>16</v>
      </c>
      <c r="I81" s="246">
        <f t="shared" si="83"/>
        <v>1</v>
      </c>
      <c r="J81" s="247">
        <f t="shared" si="78"/>
        <v>50</v>
      </c>
      <c r="K81" s="248">
        <f t="shared" si="84"/>
        <v>0.96676581151405383</v>
      </c>
      <c r="L81" s="249">
        <f t="shared" si="85"/>
        <v>73.870416565896591</v>
      </c>
      <c r="M81" s="249">
        <f t="shared" si="86"/>
        <v>59.171142726682604</v>
      </c>
      <c r="N81" s="249">
        <f t="shared" si="87"/>
        <v>62.745996016243616</v>
      </c>
      <c r="O81" s="249">
        <f t="shared" si="88"/>
        <v>117.58038618489826</v>
      </c>
      <c r="P81" s="250">
        <f t="shared" si="89"/>
        <v>43.803401753438138</v>
      </c>
    </row>
    <row r="82" spans="1:16">
      <c r="A82" s="242" t="str">
        <f t="shared" si="75"/>
        <v>Imola</v>
      </c>
      <c r="B82" s="243">
        <f t="shared" si="80"/>
        <v>73.870416565896591</v>
      </c>
      <c r="C82" s="244">
        <f t="shared" ref="C82:E82" si="100">C81</f>
        <v>0</v>
      </c>
      <c r="D82" s="244">
        <f t="shared" si="100"/>
        <v>0</v>
      </c>
      <c r="E82" s="244">
        <f t="shared" si="100"/>
        <v>1</v>
      </c>
      <c r="F82" s="245">
        <f t="shared" si="77"/>
        <v>79</v>
      </c>
      <c r="G82" s="246">
        <f t="shared" si="82"/>
        <v>0.1847141723146272</v>
      </c>
      <c r="H82" s="245" t="s">
        <v>16</v>
      </c>
      <c r="I82" s="246">
        <f t="shared" si="83"/>
        <v>1</v>
      </c>
      <c r="J82" s="247">
        <f t="shared" si="78"/>
        <v>50</v>
      </c>
      <c r="K82" s="248">
        <f t="shared" si="84"/>
        <v>0.96676581151405383</v>
      </c>
      <c r="L82" s="249">
        <f t="shared" si="85"/>
        <v>73.870416565896591</v>
      </c>
      <c r="M82" s="249">
        <f t="shared" si="86"/>
        <v>59.171142726682604</v>
      </c>
      <c r="N82" s="249">
        <f t="shared" si="87"/>
        <v>62.930710188558244</v>
      </c>
      <c r="O82" s="249">
        <f t="shared" si="88"/>
        <v>117.58038618489826</v>
      </c>
      <c r="P82" s="250">
        <f t="shared" si="89"/>
        <v>43.586214116292368</v>
      </c>
    </row>
    <row r="83" spans="1:16">
      <c r="A83" s="242" t="str">
        <f t="shared" si="75"/>
        <v>Imola</v>
      </c>
      <c r="B83" s="243">
        <f t="shared" si="80"/>
        <v>73.870416565896591</v>
      </c>
      <c r="C83" s="244">
        <f t="shared" ref="C83:E83" si="101">C82</f>
        <v>0</v>
      </c>
      <c r="D83" s="244">
        <f t="shared" si="101"/>
        <v>0</v>
      </c>
      <c r="E83" s="244">
        <f t="shared" si="101"/>
        <v>1</v>
      </c>
      <c r="F83" s="245">
        <f t="shared" si="77"/>
        <v>80</v>
      </c>
      <c r="G83" s="246">
        <f t="shared" si="82"/>
        <v>0.1847141723146272</v>
      </c>
      <c r="H83" s="245" t="s">
        <v>16</v>
      </c>
      <c r="I83" s="246">
        <f t="shared" si="83"/>
        <v>1</v>
      </c>
      <c r="J83" s="247">
        <f t="shared" si="78"/>
        <v>50</v>
      </c>
      <c r="K83" s="248">
        <f t="shared" si="84"/>
        <v>0.96676581151405383</v>
      </c>
      <c r="L83" s="249">
        <f t="shared" si="85"/>
        <v>73.870416565896591</v>
      </c>
      <c r="M83" s="249">
        <f t="shared" si="86"/>
        <v>59.171142726682604</v>
      </c>
      <c r="N83" s="249">
        <f t="shared" si="87"/>
        <v>63.115424360872865</v>
      </c>
      <c r="O83" s="249">
        <f t="shared" si="88"/>
        <v>117.58038618489826</v>
      </c>
      <c r="P83" s="250">
        <f t="shared" si="89"/>
        <v>43.369026479146598</v>
      </c>
    </row>
    <row r="84" spans="1:16">
      <c r="A84" s="242" t="str">
        <f t="shared" si="75"/>
        <v>Imola</v>
      </c>
      <c r="B84" s="243">
        <f t="shared" si="80"/>
        <v>73.870416565896591</v>
      </c>
      <c r="C84" s="244">
        <f t="shared" ref="C84:E84" si="102">C83</f>
        <v>0</v>
      </c>
      <c r="D84" s="244">
        <f t="shared" si="102"/>
        <v>0</v>
      </c>
      <c r="E84" s="244">
        <f t="shared" si="102"/>
        <v>1</v>
      </c>
      <c r="F84" s="245">
        <f t="shared" si="77"/>
        <v>81</v>
      </c>
      <c r="G84" s="246">
        <f t="shared" si="82"/>
        <v>0.1847141723146272</v>
      </c>
      <c r="H84" s="245" t="s">
        <v>16</v>
      </c>
      <c r="I84" s="246">
        <f t="shared" si="83"/>
        <v>1</v>
      </c>
      <c r="J84" s="247">
        <f t="shared" si="78"/>
        <v>50</v>
      </c>
      <c r="K84" s="248">
        <f t="shared" si="84"/>
        <v>0.96676581151405383</v>
      </c>
      <c r="L84" s="249">
        <f t="shared" si="85"/>
        <v>73.870416565896591</v>
      </c>
      <c r="M84" s="249">
        <f t="shared" si="86"/>
        <v>59.171142726682604</v>
      </c>
      <c r="N84" s="249">
        <f t="shared" si="87"/>
        <v>63.300138533187493</v>
      </c>
      <c r="O84" s="249">
        <f t="shared" si="88"/>
        <v>117.58038618489826</v>
      </c>
      <c r="P84" s="250">
        <f t="shared" si="89"/>
        <v>43.151838842000814</v>
      </c>
    </row>
    <row r="85" spans="1:16">
      <c r="A85" s="242" t="str">
        <f t="shared" si="75"/>
        <v>Imola</v>
      </c>
      <c r="B85" s="243">
        <f t="shared" si="80"/>
        <v>73.870416565896591</v>
      </c>
      <c r="C85" s="244">
        <f t="shared" ref="C85:E85" si="103">C84</f>
        <v>0</v>
      </c>
      <c r="D85" s="244">
        <f t="shared" si="103"/>
        <v>0</v>
      </c>
      <c r="E85" s="244">
        <f t="shared" si="103"/>
        <v>1</v>
      </c>
      <c r="F85" s="245">
        <f t="shared" si="77"/>
        <v>82</v>
      </c>
      <c r="G85" s="246">
        <f t="shared" si="82"/>
        <v>0.1847141723146272</v>
      </c>
      <c r="H85" s="245" t="s">
        <v>16</v>
      </c>
      <c r="I85" s="246">
        <f t="shared" si="83"/>
        <v>1</v>
      </c>
      <c r="J85" s="247">
        <f t="shared" si="78"/>
        <v>50</v>
      </c>
      <c r="K85" s="248">
        <f t="shared" si="84"/>
        <v>0.96676581151405383</v>
      </c>
      <c r="L85" s="249">
        <f t="shared" si="85"/>
        <v>73.870416565896591</v>
      </c>
      <c r="M85" s="249">
        <f t="shared" si="86"/>
        <v>59.171142726682604</v>
      </c>
      <c r="N85" s="249">
        <f t="shared" si="87"/>
        <v>63.484852705502121</v>
      </c>
      <c r="O85" s="249">
        <f t="shared" si="88"/>
        <v>117.58038618489826</v>
      </c>
      <c r="P85" s="250">
        <f t="shared" si="89"/>
        <v>42.93465120485503</v>
      </c>
    </row>
    <row r="86" spans="1:16">
      <c r="A86" s="242" t="str">
        <f t="shared" si="75"/>
        <v>Imola</v>
      </c>
      <c r="B86" s="243">
        <f t="shared" si="80"/>
        <v>73.870416565896591</v>
      </c>
      <c r="C86" s="244">
        <f t="shared" ref="C86:E86" si="104">C85</f>
        <v>0</v>
      </c>
      <c r="D86" s="244">
        <f t="shared" si="104"/>
        <v>0</v>
      </c>
      <c r="E86" s="244">
        <f t="shared" si="104"/>
        <v>1</v>
      </c>
      <c r="F86" s="245">
        <f t="shared" si="77"/>
        <v>83</v>
      </c>
      <c r="G86" s="246">
        <f t="shared" si="82"/>
        <v>0.1847141723146272</v>
      </c>
      <c r="H86" s="245" t="s">
        <v>16</v>
      </c>
      <c r="I86" s="246">
        <f t="shared" si="83"/>
        <v>1</v>
      </c>
      <c r="J86" s="247">
        <f t="shared" si="78"/>
        <v>50</v>
      </c>
      <c r="K86" s="248">
        <f t="shared" si="84"/>
        <v>0.96676581151405383</v>
      </c>
      <c r="L86" s="249">
        <f t="shared" si="85"/>
        <v>73.870416565896591</v>
      </c>
      <c r="M86" s="249">
        <f t="shared" si="86"/>
        <v>59.171142726682604</v>
      </c>
      <c r="N86" s="249">
        <f t="shared" si="87"/>
        <v>63.669566877816749</v>
      </c>
      <c r="O86" s="249">
        <f t="shared" si="88"/>
        <v>117.58038618489826</v>
      </c>
      <c r="P86" s="250">
        <f t="shared" si="89"/>
        <v>42.71746356770926</v>
      </c>
    </row>
    <row r="87" spans="1:16">
      <c r="A87" s="242" t="str">
        <f t="shared" si="75"/>
        <v>Imola</v>
      </c>
      <c r="B87" s="243">
        <f t="shared" si="80"/>
        <v>73.870416565896591</v>
      </c>
      <c r="C87" s="244">
        <f t="shared" ref="C87:E87" si="105">C86</f>
        <v>0</v>
      </c>
      <c r="D87" s="244">
        <f t="shared" si="105"/>
        <v>0</v>
      </c>
      <c r="E87" s="244">
        <f t="shared" si="105"/>
        <v>1</v>
      </c>
      <c r="F87" s="245">
        <f t="shared" si="77"/>
        <v>84</v>
      </c>
      <c r="G87" s="246">
        <f t="shared" si="82"/>
        <v>0.1847141723146272</v>
      </c>
      <c r="H87" s="245" t="s">
        <v>16</v>
      </c>
      <c r="I87" s="246">
        <f t="shared" si="83"/>
        <v>1</v>
      </c>
      <c r="J87" s="247">
        <f t="shared" si="78"/>
        <v>50</v>
      </c>
      <c r="K87" s="248">
        <f t="shared" si="84"/>
        <v>0.96676581151405383</v>
      </c>
      <c r="L87" s="249">
        <f t="shared" si="85"/>
        <v>73.870416565896591</v>
      </c>
      <c r="M87" s="249">
        <f t="shared" si="86"/>
        <v>59.171142726682604</v>
      </c>
      <c r="N87" s="249">
        <f t="shared" si="87"/>
        <v>63.854281050131377</v>
      </c>
      <c r="O87" s="249">
        <f t="shared" si="88"/>
        <v>117.58038618489826</v>
      </c>
      <c r="P87" s="250">
        <f t="shared" si="89"/>
        <v>42.500275930563475</v>
      </c>
    </row>
    <row r="88" spans="1:16">
      <c r="A88" s="242" t="str">
        <f t="shared" si="75"/>
        <v>Imola</v>
      </c>
      <c r="B88" s="243">
        <f t="shared" si="80"/>
        <v>73.870416565896591</v>
      </c>
      <c r="C88" s="244">
        <f t="shared" ref="C88:E88" si="106">C87</f>
        <v>0</v>
      </c>
      <c r="D88" s="244">
        <f t="shared" si="106"/>
        <v>0</v>
      </c>
      <c r="E88" s="244">
        <f t="shared" si="106"/>
        <v>1</v>
      </c>
      <c r="F88" s="245">
        <f t="shared" si="77"/>
        <v>85</v>
      </c>
      <c r="G88" s="246">
        <f t="shared" si="82"/>
        <v>0.1847141723146272</v>
      </c>
      <c r="H88" s="245" t="s">
        <v>16</v>
      </c>
      <c r="I88" s="246">
        <f t="shared" si="83"/>
        <v>1</v>
      </c>
      <c r="J88" s="247">
        <f t="shared" si="78"/>
        <v>50</v>
      </c>
      <c r="K88" s="248">
        <f t="shared" si="84"/>
        <v>0.96676581151405383</v>
      </c>
      <c r="L88" s="249">
        <f t="shared" si="85"/>
        <v>73.870416565896591</v>
      </c>
      <c r="M88" s="249">
        <f t="shared" si="86"/>
        <v>59.171142726682604</v>
      </c>
      <c r="N88" s="249">
        <f t="shared" si="87"/>
        <v>64.038995222446005</v>
      </c>
      <c r="O88" s="249">
        <f t="shared" si="88"/>
        <v>117.58038618489826</v>
      </c>
      <c r="P88" s="250">
        <f t="shared" si="89"/>
        <v>42.283088293417705</v>
      </c>
    </row>
    <row r="89" spans="1:16">
      <c r="A89" s="242" t="str">
        <f t="shared" si="75"/>
        <v>Imola</v>
      </c>
      <c r="B89" s="243">
        <f t="shared" si="80"/>
        <v>73.870416565896591</v>
      </c>
      <c r="C89" s="244">
        <f t="shared" ref="C89:E89" si="107">C88</f>
        <v>0</v>
      </c>
      <c r="D89" s="244">
        <f t="shared" si="107"/>
        <v>0</v>
      </c>
      <c r="E89" s="244">
        <f t="shared" si="107"/>
        <v>1</v>
      </c>
      <c r="F89" s="245">
        <f t="shared" si="77"/>
        <v>86</v>
      </c>
      <c r="G89" s="246">
        <f t="shared" si="82"/>
        <v>0.1847141723146272</v>
      </c>
      <c r="H89" s="245" t="s">
        <v>16</v>
      </c>
      <c r="I89" s="246">
        <f t="shared" si="83"/>
        <v>1</v>
      </c>
      <c r="J89" s="247">
        <f t="shared" si="78"/>
        <v>50</v>
      </c>
      <c r="K89" s="248">
        <f t="shared" si="84"/>
        <v>0.96676581151405383</v>
      </c>
      <c r="L89" s="249">
        <f t="shared" si="85"/>
        <v>73.870416565896591</v>
      </c>
      <c r="M89" s="249">
        <f t="shared" si="86"/>
        <v>59.171142726682604</v>
      </c>
      <c r="N89" s="249">
        <f t="shared" si="87"/>
        <v>64.223709394760633</v>
      </c>
      <c r="O89" s="249">
        <f t="shared" si="88"/>
        <v>117.58038618489826</v>
      </c>
      <c r="P89" s="250">
        <f t="shared" si="89"/>
        <v>42.065900656271921</v>
      </c>
    </row>
    <row r="90" spans="1:16">
      <c r="A90" s="242" t="str">
        <f t="shared" si="75"/>
        <v>Imola</v>
      </c>
      <c r="B90" s="243">
        <f t="shared" si="80"/>
        <v>73.870416565896591</v>
      </c>
      <c r="C90" s="244">
        <f t="shared" ref="C90:E90" si="108">C89</f>
        <v>0</v>
      </c>
      <c r="D90" s="244">
        <f t="shared" si="108"/>
        <v>0</v>
      </c>
      <c r="E90" s="244">
        <f t="shared" si="108"/>
        <v>1</v>
      </c>
      <c r="F90" s="245">
        <f t="shared" si="77"/>
        <v>87</v>
      </c>
      <c r="G90" s="246">
        <f t="shared" si="82"/>
        <v>0.1847141723146272</v>
      </c>
      <c r="H90" s="245" t="s">
        <v>16</v>
      </c>
      <c r="I90" s="246">
        <f t="shared" si="83"/>
        <v>1</v>
      </c>
      <c r="J90" s="247">
        <f t="shared" si="78"/>
        <v>50</v>
      </c>
      <c r="K90" s="248">
        <f t="shared" si="84"/>
        <v>0.96676581151405383</v>
      </c>
      <c r="L90" s="249">
        <f t="shared" si="85"/>
        <v>73.870416565896591</v>
      </c>
      <c r="M90" s="249">
        <f t="shared" si="86"/>
        <v>59.171142726682604</v>
      </c>
      <c r="N90" s="249">
        <f t="shared" si="87"/>
        <v>64.408423567075261</v>
      </c>
      <c r="O90" s="249">
        <f t="shared" si="88"/>
        <v>117.58038618489826</v>
      </c>
      <c r="P90" s="250">
        <f t="shared" si="89"/>
        <v>41.848713019126137</v>
      </c>
    </row>
    <row r="91" spans="1:16">
      <c r="A91" s="242" t="str">
        <f t="shared" si="75"/>
        <v>Imola</v>
      </c>
      <c r="B91" s="243">
        <f t="shared" si="80"/>
        <v>73.870416565896591</v>
      </c>
      <c r="C91" s="244">
        <f t="shared" ref="C91:E91" si="109">C90</f>
        <v>0</v>
      </c>
      <c r="D91" s="244">
        <f t="shared" si="109"/>
        <v>0</v>
      </c>
      <c r="E91" s="244">
        <f t="shared" si="109"/>
        <v>1</v>
      </c>
      <c r="F91" s="245">
        <f t="shared" si="77"/>
        <v>88</v>
      </c>
      <c r="G91" s="246">
        <f t="shared" si="82"/>
        <v>0.1847141723146272</v>
      </c>
      <c r="H91" s="245" t="s">
        <v>16</v>
      </c>
      <c r="I91" s="246">
        <f t="shared" si="83"/>
        <v>1</v>
      </c>
      <c r="J91" s="247">
        <f t="shared" si="78"/>
        <v>50</v>
      </c>
      <c r="K91" s="248">
        <f t="shared" si="84"/>
        <v>0.96676581151405383</v>
      </c>
      <c r="L91" s="249">
        <f t="shared" si="85"/>
        <v>73.870416565896591</v>
      </c>
      <c r="M91" s="249">
        <f t="shared" si="86"/>
        <v>59.171142726682604</v>
      </c>
      <c r="N91" s="249">
        <f t="shared" si="87"/>
        <v>64.593137739389888</v>
      </c>
      <c r="O91" s="249">
        <f t="shared" si="88"/>
        <v>117.58038618489826</v>
      </c>
      <c r="P91" s="250">
        <f t="shared" si="89"/>
        <v>41.631525381980367</v>
      </c>
    </row>
    <row r="92" spans="1:16">
      <c r="A92" s="242" t="str">
        <f t="shared" si="75"/>
        <v>Imola</v>
      </c>
      <c r="B92" s="243">
        <f t="shared" si="80"/>
        <v>73.870416565896591</v>
      </c>
      <c r="C92" s="244">
        <f t="shared" ref="C92:E92" si="110">C91</f>
        <v>0</v>
      </c>
      <c r="D92" s="244">
        <f t="shared" si="110"/>
        <v>0</v>
      </c>
      <c r="E92" s="244">
        <f t="shared" si="110"/>
        <v>1</v>
      </c>
      <c r="F92" s="245">
        <f t="shared" si="77"/>
        <v>89</v>
      </c>
      <c r="G92" s="246">
        <f t="shared" si="82"/>
        <v>0.1847141723146272</v>
      </c>
      <c r="H92" s="245" t="s">
        <v>16</v>
      </c>
      <c r="I92" s="246">
        <f t="shared" si="83"/>
        <v>1</v>
      </c>
      <c r="J92" s="247">
        <f t="shared" si="78"/>
        <v>50</v>
      </c>
      <c r="K92" s="248">
        <f t="shared" si="84"/>
        <v>0.96676581151405383</v>
      </c>
      <c r="L92" s="249">
        <f t="shared" si="85"/>
        <v>73.870416565896591</v>
      </c>
      <c r="M92" s="249">
        <f t="shared" si="86"/>
        <v>59.171142726682604</v>
      </c>
      <c r="N92" s="249">
        <f t="shared" si="87"/>
        <v>64.777851911704516</v>
      </c>
      <c r="O92" s="249">
        <f t="shared" si="88"/>
        <v>117.58038618489826</v>
      </c>
      <c r="P92" s="250">
        <f t="shared" si="89"/>
        <v>41.414337744834597</v>
      </c>
    </row>
    <row r="93" spans="1:16">
      <c r="A93" s="242" t="str">
        <f t="shared" si="75"/>
        <v>Imola</v>
      </c>
      <c r="B93" s="243">
        <f t="shared" si="80"/>
        <v>73.870416565896591</v>
      </c>
      <c r="C93" s="244">
        <f t="shared" ref="C93:E93" si="111">C92</f>
        <v>0</v>
      </c>
      <c r="D93" s="244">
        <f t="shared" si="111"/>
        <v>0</v>
      </c>
      <c r="E93" s="244">
        <f t="shared" si="111"/>
        <v>1</v>
      </c>
      <c r="F93" s="245">
        <f t="shared" si="77"/>
        <v>90</v>
      </c>
      <c r="G93" s="246">
        <f t="shared" si="82"/>
        <v>0.1847141723146272</v>
      </c>
      <c r="H93" s="245" t="s">
        <v>16</v>
      </c>
      <c r="I93" s="246">
        <f t="shared" si="83"/>
        <v>1</v>
      </c>
      <c r="J93" s="247">
        <f t="shared" si="78"/>
        <v>50</v>
      </c>
      <c r="K93" s="248">
        <f t="shared" si="84"/>
        <v>0.96676581151405383</v>
      </c>
      <c r="L93" s="249">
        <f t="shared" si="85"/>
        <v>73.870416565896591</v>
      </c>
      <c r="M93" s="249">
        <f t="shared" si="86"/>
        <v>59.171142726682604</v>
      </c>
      <c r="N93" s="249">
        <f t="shared" si="87"/>
        <v>64.962566084019144</v>
      </c>
      <c r="O93" s="249">
        <f t="shared" si="88"/>
        <v>117.58038618489826</v>
      </c>
      <c r="P93" s="250">
        <f t="shared" si="89"/>
        <v>41.197150107688813</v>
      </c>
    </row>
    <row r="94" spans="1:16">
      <c r="A94" s="242" t="str">
        <f t="shared" si="75"/>
        <v>Imola</v>
      </c>
      <c r="B94" s="243">
        <f t="shared" si="80"/>
        <v>73.870416565896591</v>
      </c>
      <c r="C94" s="244">
        <f t="shared" ref="C94:E94" si="112">C93</f>
        <v>0</v>
      </c>
      <c r="D94" s="244">
        <f t="shared" si="112"/>
        <v>0</v>
      </c>
      <c r="E94" s="244">
        <f t="shared" si="112"/>
        <v>1</v>
      </c>
      <c r="F94" s="245">
        <f t="shared" si="77"/>
        <v>91</v>
      </c>
      <c r="G94" s="246">
        <f t="shared" si="82"/>
        <v>0.1847141723146272</v>
      </c>
      <c r="H94" s="245" t="s">
        <v>16</v>
      </c>
      <c r="I94" s="246">
        <f t="shared" si="83"/>
        <v>1</v>
      </c>
      <c r="J94" s="247">
        <f t="shared" si="78"/>
        <v>50</v>
      </c>
      <c r="K94" s="248">
        <f t="shared" si="84"/>
        <v>0.96676581151405383</v>
      </c>
      <c r="L94" s="249">
        <f t="shared" si="85"/>
        <v>73.870416565896591</v>
      </c>
      <c r="M94" s="249">
        <f t="shared" si="86"/>
        <v>59.171142726682604</v>
      </c>
      <c r="N94" s="249">
        <f t="shared" si="87"/>
        <v>65.147280256333772</v>
      </c>
      <c r="O94" s="249">
        <f t="shared" si="88"/>
        <v>117.58038618489826</v>
      </c>
      <c r="P94" s="250">
        <f t="shared" si="89"/>
        <v>40.979962470543029</v>
      </c>
    </row>
    <row r="95" spans="1:16">
      <c r="A95" s="242" t="str">
        <f t="shared" si="75"/>
        <v>Imola</v>
      </c>
      <c r="B95" s="243">
        <f t="shared" si="80"/>
        <v>73.870416565896591</v>
      </c>
      <c r="C95" s="244">
        <f t="shared" ref="C95:E95" si="113">C94</f>
        <v>0</v>
      </c>
      <c r="D95" s="244">
        <f t="shared" si="113"/>
        <v>0</v>
      </c>
      <c r="E95" s="244">
        <f t="shared" si="113"/>
        <v>1</v>
      </c>
      <c r="F95" s="245">
        <f t="shared" si="77"/>
        <v>92</v>
      </c>
      <c r="G95" s="246">
        <f t="shared" si="82"/>
        <v>0.1847141723146272</v>
      </c>
      <c r="H95" s="245" t="s">
        <v>16</v>
      </c>
      <c r="I95" s="246">
        <f t="shared" si="83"/>
        <v>1</v>
      </c>
      <c r="J95" s="247">
        <f t="shared" si="78"/>
        <v>50</v>
      </c>
      <c r="K95" s="248">
        <f t="shared" si="84"/>
        <v>0.96676581151405383</v>
      </c>
      <c r="L95" s="249">
        <f t="shared" si="85"/>
        <v>73.870416565896591</v>
      </c>
      <c r="M95" s="249">
        <f t="shared" si="86"/>
        <v>59.171142726682604</v>
      </c>
      <c r="N95" s="249">
        <f t="shared" si="87"/>
        <v>65.3319944286484</v>
      </c>
      <c r="O95" s="249">
        <f t="shared" si="88"/>
        <v>117.58038618489826</v>
      </c>
      <c r="P95" s="250">
        <f t="shared" si="89"/>
        <v>40.762774833397259</v>
      </c>
    </row>
    <row r="96" spans="1:16">
      <c r="A96" s="242" t="str">
        <f t="shared" si="75"/>
        <v>Imola</v>
      </c>
      <c r="B96" s="243">
        <f t="shared" si="80"/>
        <v>73.870416565896591</v>
      </c>
      <c r="C96" s="244">
        <f t="shared" ref="C96:E96" si="114">C95</f>
        <v>0</v>
      </c>
      <c r="D96" s="244">
        <f t="shared" si="114"/>
        <v>0</v>
      </c>
      <c r="E96" s="244">
        <f t="shared" si="114"/>
        <v>1</v>
      </c>
      <c r="F96" s="245">
        <f t="shared" si="77"/>
        <v>93</v>
      </c>
      <c r="G96" s="246">
        <f t="shared" si="82"/>
        <v>0.1847141723146272</v>
      </c>
      <c r="H96" s="245" t="s">
        <v>16</v>
      </c>
      <c r="I96" s="246">
        <f t="shared" si="83"/>
        <v>1</v>
      </c>
      <c r="J96" s="247">
        <f t="shared" si="78"/>
        <v>50</v>
      </c>
      <c r="K96" s="248">
        <f t="shared" si="84"/>
        <v>0.96676581151405383</v>
      </c>
      <c r="L96" s="249">
        <f t="shared" si="85"/>
        <v>73.870416565896591</v>
      </c>
      <c r="M96" s="249">
        <f t="shared" si="86"/>
        <v>59.171142726682604</v>
      </c>
      <c r="N96" s="249">
        <f t="shared" si="87"/>
        <v>65.516708600963028</v>
      </c>
      <c r="O96" s="249">
        <f t="shared" si="88"/>
        <v>117.58038618489826</v>
      </c>
      <c r="P96" s="250">
        <f t="shared" si="89"/>
        <v>40.545587196251475</v>
      </c>
    </row>
    <row r="97" spans="1:16">
      <c r="A97" s="242" t="str">
        <f t="shared" si="75"/>
        <v>Imola</v>
      </c>
      <c r="B97" s="243">
        <f t="shared" si="80"/>
        <v>73.870416565896591</v>
      </c>
      <c r="C97" s="244">
        <f t="shared" ref="C97:E97" si="115">C96</f>
        <v>0</v>
      </c>
      <c r="D97" s="244">
        <f t="shared" si="115"/>
        <v>0</v>
      </c>
      <c r="E97" s="244">
        <f t="shared" si="115"/>
        <v>1</v>
      </c>
      <c r="F97" s="245">
        <f t="shared" si="77"/>
        <v>94</v>
      </c>
      <c r="G97" s="246">
        <f t="shared" si="82"/>
        <v>0.1847141723146272</v>
      </c>
      <c r="H97" s="245" t="s">
        <v>16</v>
      </c>
      <c r="I97" s="246">
        <f t="shared" si="83"/>
        <v>1</v>
      </c>
      <c r="J97" s="247">
        <f t="shared" si="78"/>
        <v>50</v>
      </c>
      <c r="K97" s="248">
        <f t="shared" si="84"/>
        <v>0.96676581151405383</v>
      </c>
      <c r="L97" s="249">
        <f t="shared" si="85"/>
        <v>73.870416565896591</v>
      </c>
      <c r="M97" s="249">
        <f t="shared" si="86"/>
        <v>59.171142726682604</v>
      </c>
      <c r="N97" s="249">
        <f t="shared" si="87"/>
        <v>65.701422773277642</v>
      </c>
      <c r="O97" s="249">
        <f t="shared" si="88"/>
        <v>117.58038618489826</v>
      </c>
      <c r="P97" s="250">
        <f t="shared" si="89"/>
        <v>40.328399559105719</v>
      </c>
    </row>
    <row r="98" spans="1:16">
      <c r="A98" s="242" t="str">
        <f t="shared" si="75"/>
        <v>Imola</v>
      </c>
      <c r="B98" s="243">
        <f t="shared" si="80"/>
        <v>73.870416565896591</v>
      </c>
      <c r="C98" s="244">
        <f t="shared" ref="C98:E98" si="116">C97</f>
        <v>0</v>
      </c>
      <c r="D98" s="244">
        <f t="shared" si="116"/>
        <v>0</v>
      </c>
      <c r="E98" s="244">
        <f t="shared" si="116"/>
        <v>1</v>
      </c>
      <c r="F98" s="245">
        <f t="shared" si="77"/>
        <v>95</v>
      </c>
      <c r="G98" s="246">
        <f t="shared" si="82"/>
        <v>0.1847141723146272</v>
      </c>
      <c r="H98" s="245" t="s">
        <v>16</v>
      </c>
      <c r="I98" s="246">
        <f t="shared" si="83"/>
        <v>1</v>
      </c>
      <c r="J98" s="247">
        <f t="shared" si="78"/>
        <v>50</v>
      </c>
      <c r="K98" s="248">
        <f t="shared" si="84"/>
        <v>0.96676581151405383</v>
      </c>
      <c r="L98" s="249">
        <f t="shared" si="85"/>
        <v>73.870416565896591</v>
      </c>
      <c r="M98" s="249">
        <f t="shared" si="86"/>
        <v>59.171142726682604</v>
      </c>
      <c r="N98" s="249">
        <f t="shared" si="87"/>
        <v>65.886136945592284</v>
      </c>
      <c r="O98" s="249">
        <f t="shared" si="88"/>
        <v>117.58038618489826</v>
      </c>
      <c r="P98" s="250">
        <f t="shared" si="89"/>
        <v>40.111211921959921</v>
      </c>
    </row>
    <row r="99" spans="1:16">
      <c r="A99" s="242" t="str">
        <f t="shared" si="75"/>
        <v>Imola</v>
      </c>
      <c r="B99" s="243">
        <f t="shared" si="80"/>
        <v>73.870416565896591</v>
      </c>
      <c r="C99" s="244">
        <f t="shared" ref="C99:E99" si="117">C98</f>
        <v>0</v>
      </c>
      <c r="D99" s="244">
        <f t="shared" si="117"/>
        <v>0</v>
      </c>
      <c r="E99" s="244">
        <f t="shared" si="117"/>
        <v>1</v>
      </c>
      <c r="F99" s="245">
        <f t="shared" si="77"/>
        <v>96</v>
      </c>
      <c r="G99" s="246">
        <f t="shared" si="82"/>
        <v>0.1847141723146272</v>
      </c>
      <c r="H99" s="245" t="s">
        <v>16</v>
      </c>
      <c r="I99" s="246">
        <f t="shared" si="83"/>
        <v>1</v>
      </c>
      <c r="J99" s="247">
        <f t="shared" si="78"/>
        <v>50</v>
      </c>
      <c r="K99" s="248">
        <f t="shared" si="84"/>
        <v>0.96676581151405383</v>
      </c>
      <c r="L99" s="249">
        <f t="shared" si="85"/>
        <v>73.870416565896591</v>
      </c>
      <c r="M99" s="249">
        <f t="shared" si="86"/>
        <v>59.171142726682604</v>
      </c>
      <c r="N99" s="249">
        <f t="shared" si="87"/>
        <v>66.070851117906898</v>
      </c>
      <c r="O99" s="249">
        <f t="shared" si="88"/>
        <v>117.58038618489826</v>
      </c>
      <c r="P99" s="250">
        <f t="shared" si="89"/>
        <v>39.894024284814151</v>
      </c>
    </row>
    <row r="100" spans="1:16">
      <c r="A100" s="242" t="str">
        <f t="shared" si="75"/>
        <v>Imola</v>
      </c>
      <c r="B100" s="243">
        <f t="shared" si="80"/>
        <v>73.870416565896591</v>
      </c>
      <c r="C100" s="244">
        <f t="shared" ref="C100:E100" si="118">C99</f>
        <v>0</v>
      </c>
      <c r="D100" s="244">
        <f t="shared" si="118"/>
        <v>0</v>
      </c>
      <c r="E100" s="244">
        <f t="shared" si="118"/>
        <v>1</v>
      </c>
      <c r="F100" s="245">
        <f t="shared" si="77"/>
        <v>97</v>
      </c>
      <c r="G100" s="246">
        <f t="shared" si="82"/>
        <v>0.1847141723146272</v>
      </c>
      <c r="H100" s="245" t="s">
        <v>16</v>
      </c>
      <c r="I100" s="246">
        <f t="shared" si="83"/>
        <v>1</v>
      </c>
      <c r="J100" s="247">
        <f t="shared" si="78"/>
        <v>50</v>
      </c>
      <c r="K100" s="248">
        <f t="shared" si="84"/>
        <v>0.96676581151405383</v>
      </c>
      <c r="L100" s="249">
        <f t="shared" si="85"/>
        <v>73.870416565896591</v>
      </c>
      <c r="M100" s="249">
        <f t="shared" si="86"/>
        <v>59.171142726682604</v>
      </c>
      <c r="N100" s="249">
        <f t="shared" si="87"/>
        <v>66.25556529022154</v>
      </c>
      <c r="O100" s="249">
        <f t="shared" si="88"/>
        <v>117.58038618489826</v>
      </c>
      <c r="P100" s="250">
        <f t="shared" si="89"/>
        <v>39.676836647668367</v>
      </c>
    </row>
    <row r="101" spans="1:16">
      <c r="A101" s="242" t="str">
        <f t="shared" si="75"/>
        <v>Imola</v>
      </c>
      <c r="B101" s="243">
        <f t="shared" si="80"/>
        <v>73.870416565896591</v>
      </c>
      <c r="C101" s="244">
        <f t="shared" ref="C101:E101" si="119">C100</f>
        <v>0</v>
      </c>
      <c r="D101" s="244">
        <f t="shared" si="119"/>
        <v>0</v>
      </c>
      <c r="E101" s="244">
        <f t="shared" si="119"/>
        <v>1</v>
      </c>
      <c r="F101" s="245">
        <f t="shared" si="77"/>
        <v>98</v>
      </c>
      <c r="G101" s="246">
        <f t="shared" si="82"/>
        <v>0.1847141723146272</v>
      </c>
      <c r="H101" s="245" t="s">
        <v>16</v>
      </c>
      <c r="I101" s="246">
        <f t="shared" si="83"/>
        <v>1</v>
      </c>
      <c r="J101" s="247">
        <f t="shared" si="78"/>
        <v>50</v>
      </c>
      <c r="K101" s="248">
        <f t="shared" si="84"/>
        <v>0.96676581151405383</v>
      </c>
      <c r="L101" s="249">
        <f t="shared" si="85"/>
        <v>73.870416565896591</v>
      </c>
      <c r="M101" s="249">
        <f t="shared" si="86"/>
        <v>59.171142726682604</v>
      </c>
      <c r="N101" s="249">
        <f t="shared" si="87"/>
        <v>66.440279462536154</v>
      </c>
      <c r="O101" s="249">
        <f t="shared" si="88"/>
        <v>117.58038618489826</v>
      </c>
      <c r="P101" s="250">
        <f t="shared" si="89"/>
        <v>39.459649010522611</v>
      </c>
    </row>
    <row r="102" spans="1:16">
      <c r="A102" s="242" t="str">
        <f t="shared" si="75"/>
        <v>Imola</v>
      </c>
      <c r="B102" s="243">
        <f t="shared" si="80"/>
        <v>73.870416565896591</v>
      </c>
      <c r="C102" s="244">
        <f t="shared" ref="C102:E102" si="120">C101</f>
        <v>0</v>
      </c>
      <c r="D102" s="244">
        <f t="shared" si="120"/>
        <v>0</v>
      </c>
      <c r="E102" s="244">
        <f t="shared" si="120"/>
        <v>1</v>
      </c>
      <c r="F102" s="245">
        <f t="shared" si="77"/>
        <v>99</v>
      </c>
      <c r="G102" s="246">
        <f t="shared" si="82"/>
        <v>0.1847141723146272</v>
      </c>
      <c r="H102" s="245" t="s">
        <v>16</v>
      </c>
      <c r="I102" s="246">
        <f t="shared" si="83"/>
        <v>1</v>
      </c>
      <c r="J102" s="247">
        <f t="shared" si="78"/>
        <v>50</v>
      </c>
      <c r="K102" s="248">
        <f t="shared" si="84"/>
        <v>0.96676581151405383</v>
      </c>
      <c r="L102" s="249">
        <f t="shared" si="85"/>
        <v>73.870416565896591</v>
      </c>
      <c r="M102" s="249">
        <f t="shared" si="86"/>
        <v>59.171142726682604</v>
      </c>
      <c r="N102" s="249">
        <f t="shared" si="87"/>
        <v>66.624993634850782</v>
      </c>
      <c r="O102" s="249">
        <f t="shared" si="88"/>
        <v>117.58038618489826</v>
      </c>
      <c r="P102" s="250">
        <f t="shared" si="89"/>
        <v>39.242461373376827</v>
      </c>
    </row>
    <row r="103" spans="1:16">
      <c r="A103" s="242" t="str">
        <f t="shared" si="75"/>
        <v>Imola</v>
      </c>
      <c r="B103" s="243">
        <f t="shared" si="80"/>
        <v>73.870416565896591</v>
      </c>
      <c r="C103" s="244">
        <f t="shared" ref="C103:E103" si="121">C102</f>
        <v>0</v>
      </c>
      <c r="D103" s="244">
        <f t="shared" si="121"/>
        <v>0</v>
      </c>
      <c r="E103" s="244">
        <f t="shared" si="121"/>
        <v>1</v>
      </c>
      <c r="F103" s="245">
        <f t="shared" si="77"/>
        <v>100</v>
      </c>
      <c r="G103" s="246">
        <f t="shared" si="82"/>
        <v>0.1847141723146272</v>
      </c>
      <c r="H103" s="245" t="s">
        <v>16</v>
      </c>
      <c r="I103" s="246">
        <f t="shared" si="83"/>
        <v>1</v>
      </c>
      <c r="J103" s="247">
        <f t="shared" si="78"/>
        <v>50</v>
      </c>
      <c r="K103" s="248">
        <f t="shared" si="84"/>
        <v>0.96676581151405383</v>
      </c>
      <c r="L103" s="249">
        <f t="shared" si="85"/>
        <v>73.870416565896591</v>
      </c>
      <c r="M103" s="249">
        <f t="shared" si="86"/>
        <v>59.171142726682604</v>
      </c>
      <c r="N103" s="249">
        <f t="shared" si="87"/>
        <v>66.80970780716541</v>
      </c>
      <c r="O103" s="249">
        <f t="shared" si="88"/>
        <v>117.58038618489826</v>
      </c>
      <c r="P103" s="250">
        <f t="shared" si="89"/>
        <v>39.025273736231043</v>
      </c>
    </row>
    <row r="104" spans="1:16">
      <c r="A104" s="242" t="str">
        <f t="shared" si="75"/>
        <v>Imola</v>
      </c>
      <c r="B104" s="243">
        <f t="shared" si="80"/>
        <v>73.870416565896591</v>
      </c>
      <c r="C104" s="244">
        <f t="shared" ref="C104:E104" si="122">C103</f>
        <v>0</v>
      </c>
      <c r="D104" s="244">
        <f t="shared" si="122"/>
        <v>0</v>
      </c>
      <c r="E104" s="244">
        <f t="shared" si="122"/>
        <v>1</v>
      </c>
      <c r="F104" s="245">
        <v>0</v>
      </c>
      <c r="G104" s="246">
        <f t="shared" si="82"/>
        <v>0.21057465437781986</v>
      </c>
      <c r="H104" s="245" t="s">
        <v>205</v>
      </c>
      <c r="I104" s="246">
        <f t="shared" si="83"/>
        <v>2</v>
      </c>
      <c r="J104" s="247">
        <f t="shared" si="78"/>
        <v>50</v>
      </c>
      <c r="K104" s="248">
        <f t="shared" si="84"/>
        <v>0.97685616744811155</v>
      </c>
      <c r="L104" s="249">
        <f t="shared" si="85"/>
        <v>73.870416565896591</v>
      </c>
      <c r="M104" s="249">
        <f t="shared" si="86"/>
        <v>116.14924536558783</v>
      </c>
      <c r="N104" s="249">
        <f t="shared" si="87"/>
        <v>48.842808372405578</v>
      </c>
      <c r="O104" s="249">
        <f t="shared" si="88"/>
        <v>159.67034795560164</v>
      </c>
      <c r="P104" s="250">
        <f t="shared" si="89"/>
        <v>81.682865876093928</v>
      </c>
    </row>
    <row r="105" spans="1:16">
      <c r="A105" s="242" t="str">
        <f t="shared" si="75"/>
        <v>Imola</v>
      </c>
      <c r="B105" s="243">
        <f t="shared" si="80"/>
        <v>73.870416565896591</v>
      </c>
      <c r="C105" s="244">
        <f t="shared" ref="C105:E105" si="123">C104</f>
        <v>0</v>
      </c>
      <c r="D105" s="244">
        <f t="shared" si="123"/>
        <v>0</v>
      </c>
      <c r="E105" s="244">
        <f t="shared" si="123"/>
        <v>1</v>
      </c>
      <c r="F105" s="245">
        <f t="shared" si="77"/>
        <v>1</v>
      </c>
      <c r="G105" s="246">
        <f t="shared" si="82"/>
        <v>0.21057465437781986</v>
      </c>
      <c r="H105" s="245" t="s">
        <v>205</v>
      </c>
      <c r="I105" s="246">
        <f t="shared" si="83"/>
        <v>2</v>
      </c>
      <c r="J105" s="247">
        <f t="shared" si="78"/>
        <v>50</v>
      </c>
      <c r="K105" s="248">
        <f t="shared" si="84"/>
        <v>0.97685616744811155</v>
      </c>
      <c r="L105" s="249">
        <f t="shared" si="85"/>
        <v>73.870416565896591</v>
      </c>
      <c r="M105" s="249">
        <f t="shared" si="86"/>
        <v>116.14924536558783</v>
      </c>
      <c r="N105" s="249">
        <f t="shared" si="87"/>
        <v>49.053383026783401</v>
      </c>
      <c r="O105" s="249">
        <f t="shared" si="88"/>
        <v>159.67034795560164</v>
      </c>
      <c r="P105" s="250">
        <f t="shared" si="89"/>
        <v>81.346640592742546</v>
      </c>
    </row>
    <row r="106" spans="1:16">
      <c r="A106" s="242" t="str">
        <f t="shared" si="75"/>
        <v>Imola</v>
      </c>
      <c r="B106" s="243">
        <f t="shared" si="80"/>
        <v>73.870416565896591</v>
      </c>
      <c r="C106" s="244">
        <f t="shared" ref="C106:E106" si="124">C105</f>
        <v>0</v>
      </c>
      <c r="D106" s="244">
        <f t="shared" si="124"/>
        <v>0</v>
      </c>
      <c r="E106" s="244">
        <f t="shared" si="124"/>
        <v>1</v>
      </c>
      <c r="F106" s="245">
        <f t="shared" si="77"/>
        <v>2</v>
      </c>
      <c r="G106" s="246">
        <f t="shared" si="82"/>
        <v>0.21057465437781986</v>
      </c>
      <c r="H106" s="245" t="s">
        <v>205</v>
      </c>
      <c r="I106" s="246">
        <f t="shared" si="83"/>
        <v>2</v>
      </c>
      <c r="J106" s="247">
        <f t="shared" si="78"/>
        <v>50</v>
      </c>
      <c r="K106" s="248">
        <f t="shared" si="84"/>
        <v>0.97685616744811155</v>
      </c>
      <c r="L106" s="249">
        <f t="shared" si="85"/>
        <v>73.870416565896591</v>
      </c>
      <c r="M106" s="249">
        <f t="shared" si="86"/>
        <v>116.14924536558783</v>
      </c>
      <c r="N106" s="249">
        <f t="shared" si="87"/>
        <v>49.263957681161216</v>
      </c>
      <c r="O106" s="249">
        <f t="shared" si="88"/>
        <v>159.67034795560164</v>
      </c>
      <c r="P106" s="250">
        <f t="shared" si="89"/>
        <v>81.010415309391192</v>
      </c>
    </row>
    <row r="107" spans="1:16">
      <c r="A107" s="242" t="str">
        <f t="shared" si="75"/>
        <v>Imola</v>
      </c>
      <c r="B107" s="243">
        <f t="shared" si="80"/>
        <v>73.870416565896591</v>
      </c>
      <c r="C107" s="244">
        <f t="shared" ref="C107:E107" si="125">C106</f>
        <v>0</v>
      </c>
      <c r="D107" s="244">
        <f t="shared" si="125"/>
        <v>0</v>
      </c>
      <c r="E107" s="244">
        <f t="shared" si="125"/>
        <v>1</v>
      </c>
      <c r="F107" s="245">
        <f t="shared" si="77"/>
        <v>3</v>
      </c>
      <c r="G107" s="246">
        <f t="shared" si="82"/>
        <v>0.21057465437781986</v>
      </c>
      <c r="H107" s="245" t="s">
        <v>205</v>
      </c>
      <c r="I107" s="246">
        <f t="shared" si="83"/>
        <v>2</v>
      </c>
      <c r="J107" s="247">
        <f t="shared" si="78"/>
        <v>50</v>
      </c>
      <c r="K107" s="248">
        <f t="shared" si="84"/>
        <v>0.97685616744811155</v>
      </c>
      <c r="L107" s="249">
        <f t="shared" si="85"/>
        <v>73.870416565896591</v>
      </c>
      <c r="M107" s="249">
        <f t="shared" si="86"/>
        <v>116.14924536558783</v>
      </c>
      <c r="N107" s="249">
        <f t="shared" si="87"/>
        <v>49.474532335539038</v>
      </c>
      <c r="O107" s="249">
        <f t="shared" si="88"/>
        <v>159.67034795560164</v>
      </c>
      <c r="P107" s="250">
        <f t="shared" si="89"/>
        <v>80.67419002603981</v>
      </c>
    </row>
    <row r="108" spans="1:16">
      <c r="A108" s="242" t="str">
        <f t="shared" si="75"/>
        <v>Imola</v>
      </c>
      <c r="B108" s="243">
        <f t="shared" si="80"/>
        <v>73.870416565896591</v>
      </c>
      <c r="C108" s="244">
        <f t="shared" ref="C108:E108" si="126">C107</f>
        <v>0</v>
      </c>
      <c r="D108" s="244">
        <f t="shared" si="126"/>
        <v>0</v>
      </c>
      <c r="E108" s="244">
        <f t="shared" si="126"/>
        <v>1</v>
      </c>
      <c r="F108" s="245">
        <f t="shared" si="77"/>
        <v>4</v>
      </c>
      <c r="G108" s="246">
        <f t="shared" si="82"/>
        <v>0.21057465437781986</v>
      </c>
      <c r="H108" s="245" t="s">
        <v>205</v>
      </c>
      <c r="I108" s="246">
        <f t="shared" si="83"/>
        <v>2</v>
      </c>
      <c r="J108" s="247">
        <f t="shared" si="78"/>
        <v>50</v>
      </c>
      <c r="K108" s="248">
        <f t="shared" si="84"/>
        <v>0.97685616744811155</v>
      </c>
      <c r="L108" s="249">
        <f t="shared" si="85"/>
        <v>73.870416565896591</v>
      </c>
      <c r="M108" s="249">
        <f t="shared" si="86"/>
        <v>116.14924536558783</v>
      </c>
      <c r="N108" s="249">
        <f t="shared" si="87"/>
        <v>49.685106989916861</v>
      </c>
      <c r="O108" s="249">
        <f t="shared" si="88"/>
        <v>159.67034795560164</v>
      </c>
      <c r="P108" s="250">
        <f t="shared" si="89"/>
        <v>80.337964742688442</v>
      </c>
    </row>
    <row r="109" spans="1:16">
      <c r="A109" s="242" t="str">
        <f t="shared" si="75"/>
        <v>Imola</v>
      </c>
      <c r="B109" s="243">
        <f t="shared" si="80"/>
        <v>73.870416565896591</v>
      </c>
      <c r="C109" s="244">
        <f t="shared" ref="C109:E109" si="127">C108</f>
        <v>0</v>
      </c>
      <c r="D109" s="244">
        <f t="shared" si="127"/>
        <v>0</v>
      </c>
      <c r="E109" s="244">
        <f t="shared" si="127"/>
        <v>1</v>
      </c>
      <c r="F109" s="245">
        <f t="shared" si="77"/>
        <v>5</v>
      </c>
      <c r="G109" s="246">
        <f t="shared" si="82"/>
        <v>0.21057465437781986</v>
      </c>
      <c r="H109" s="245" t="s">
        <v>205</v>
      </c>
      <c r="I109" s="246">
        <f t="shared" si="83"/>
        <v>2</v>
      </c>
      <c r="J109" s="247">
        <f t="shared" si="78"/>
        <v>50</v>
      </c>
      <c r="K109" s="248">
        <f t="shared" si="84"/>
        <v>0.97685616744811155</v>
      </c>
      <c r="L109" s="249">
        <f t="shared" si="85"/>
        <v>73.870416565896591</v>
      </c>
      <c r="M109" s="249">
        <f t="shared" si="86"/>
        <v>116.14924536558783</v>
      </c>
      <c r="N109" s="249">
        <f t="shared" si="87"/>
        <v>49.895681644294676</v>
      </c>
      <c r="O109" s="249">
        <f t="shared" si="88"/>
        <v>159.67034795560164</v>
      </c>
      <c r="P109" s="250">
        <f t="shared" si="89"/>
        <v>80.001739459337074</v>
      </c>
    </row>
    <row r="110" spans="1:16">
      <c r="A110" s="242" t="str">
        <f t="shared" si="75"/>
        <v>Imola</v>
      </c>
      <c r="B110" s="243">
        <f t="shared" si="80"/>
        <v>73.870416565896591</v>
      </c>
      <c r="C110" s="244">
        <f t="shared" ref="C110:E110" si="128">C109</f>
        <v>0</v>
      </c>
      <c r="D110" s="244">
        <f t="shared" si="128"/>
        <v>0</v>
      </c>
      <c r="E110" s="244">
        <f t="shared" si="128"/>
        <v>1</v>
      </c>
      <c r="F110" s="245">
        <f t="shared" si="77"/>
        <v>6</v>
      </c>
      <c r="G110" s="246">
        <f t="shared" si="82"/>
        <v>0.21057465437781986</v>
      </c>
      <c r="H110" s="245" t="s">
        <v>205</v>
      </c>
      <c r="I110" s="246">
        <f t="shared" si="83"/>
        <v>2</v>
      </c>
      <c r="J110" s="247">
        <f t="shared" si="78"/>
        <v>50</v>
      </c>
      <c r="K110" s="248">
        <f t="shared" si="84"/>
        <v>0.97685616744811155</v>
      </c>
      <c r="L110" s="249">
        <f t="shared" si="85"/>
        <v>73.870416565896591</v>
      </c>
      <c r="M110" s="249">
        <f t="shared" si="86"/>
        <v>116.14924536558783</v>
      </c>
      <c r="N110" s="249">
        <f t="shared" si="87"/>
        <v>50.106256298672498</v>
      </c>
      <c r="O110" s="249">
        <f t="shared" si="88"/>
        <v>159.67034795560164</v>
      </c>
      <c r="P110" s="250">
        <f t="shared" si="89"/>
        <v>79.665514175985692</v>
      </c>
    </row>
    <row r="111" spans="1:16">
      <c r="A111" s="242" t="str">
        <f t="shared" si="75"/>
        <v>Imola</v>
      </c>
      <c r="B111" s="243">
        <f t="shared" si="80"/>
        <v>73.870416565896591</v>
      </c>
      <c r="C111" s="244">
        <f t="shared" ref="C111:E111" si="129">C110</f>
        <v>0</v>
      </c>
      <c r="D111" s="244">
        <f t="shared" si="129"/>
        <v>0</v>
      </c>
      <c r="E111" s="244">
        <f t="shared" si="129"/>
        <v>1</v>
      </c>
      <c r="F111" s="245">
        <f t="shared" si="77"/>
        <v>7</v>
      </c>
      <c r="G111" s="246">
        <f t="shared" si="82"/>
        <v>0.21057465437781986</v>
      </c>
      <c r="H111" s="245" t="s">
        <v>205</v>
      </c>
      <c r="I111" s="246">
        <f t="shared" si="83"/>
        <v>2</v>
      </c>
      <c r="J111" s="247">
        <f t="shared" si="78"/>
        <v>50</v>
      </c>
      <c r="K111" s="248">
        <f t="shared" si="84"/>
        <v>0.97685616744811155</v>
      </c>
      <c r="L111" s="249">
        <f t="shared" si="85"/>
        <v>73.870416565896591</v>
      </c>
      <c r="M111" s="249">
        <f t="shared" si="86"/>
        <v>116.14924536558783</v>
      </c>
      <c r="N111" s="249">
        <f t="shared" si="87"/>
        <v>50.316830953050314</v>
      </c>
      <c r="O111" s="249">
        <f t="shared" si="88"/>
        <v>159.67034795560164</v>
      </c>
      <c r="P111" s="250">
        <f t="shared" si="89"/>
        <v>79.329288892634338</v>
      </c>
    </row>
    <row r="112" spans="1:16">
      <c r="A112" s="242" t="str">
        <f t="shared" si="75"/>
        <v>Imola</v>
      </c>
      <c r="B112" s="243">
        <f t="shared" si="80"/>
        <v>73.870416565896591</v>
      </c>
      <c r="C112" s="244">
        <f t="shared" ref="C112:E112" si="130">C111</f>
        <v>0</v>
      </c>
      <c r="D112" s="244">
        <f t="shared" si="130"/>
        <v>0</v>
      </c>
      <c r="E112" s="244">
        <f t="shared" si="130"/>
        <v>1</v>
      </c>
      <c r="F112" s="245">
        <f t="shared" si="77"/>
        <v>8</v>
      </c>
      <c r="G112" s="246">
        <f t="shared" si="82"/>
        <v>0.21057465437781986</v>
      </c>
      <c r="H112" s="245" t="s">
        <v>205</v>
      </c>
      <c r="I112" s="246">
        <f t="shared" si="83"/>
        <v>2</v>
      </c>
      <c r="J112" s="247">
        <f t="shared" si="78"/>
        <v>50</v>
      </c>
      <c r="K112" s="248">
        <f t="shared" si="84"/>
        <v>0.97685616744811155</v>
      </c>
      <c r="L112" s="249">
        <f t="shared" si="85"/>
        <v>73.870416565896591</v>
      </c>
      <c r="M112" s="249">
        <f t="shared" si="86"/>
        <v>116.14924536558783</v>
      </c>
      <c r="N112" s="249">
        <f t="shared" si="87"/>
        <v>50.527405607428136</v>
      </c>
      <c r="O112" s="249">
        <f t="shared" si="88"/>
        <v>159.67034795560164</v>
      </c>
      <c r="P112" s="250">
        <f t="shared" si="89"/>
        <v>78.993063609282956</v>
      </c>
    </row>
    <row r="113" spans="1:16">
      <c r="A113" s="242" t="str">
        <f t="shared" si="75"/>
        <v>Imola</v>
      </c>
      <c r="B113" s="243">
        <f t="shared" si="80"/>
        <v>73.870416565896591</v>
      </c>
      <c r="C113" s="244">
        <f t="shared" ref="C113:E113" si="131">C112</f>
        <v>0</v>
      </c>
      <c r="D113" s="244">
        <f t="shared" si="131"/>
        <v>0</v>
      </c>
      <c r="E113" s="244">
        <f t="shared" si="131"/>
        <v>1</v>
      </c>
      <c r="F113" s="245">
        <f t="shared" si="77"/>
        <v>9</v>
      </c>
      <c r="G113" s="246">
        <f t="shared" si="82"/>
        <v>0.21057465437781986</v>
      </c>
      <c r="H113" s="245" t="s">
        <v>205</v>
      </c>
      <c r="I113" s="246">
        <f t="shared" si="83"/>
        <v>2</v>
      </c>
      <c r="J113" s="247">
        <f t="shared" si="78"/>
        <v>50</v>
      </c>
      <c r="K113" s="248">
        <f t="shared" si="84"/>
        <v>0.97685616744811155</v>
      </c>
      <c r="L113" s="249">
        <f t="shared" si="85"/>
        <v>73.870416565896591</v>
      </c>
      <c r="M113" s="249">
        <f t="shared" si="86"/>
        <v>116.14924536558783</v>
      </c>
      <c r="N113" s="249">
        <f t="shared" si="87"/>
        <v>50.737980261805959</v>
      </c>
      <c r="O113" s="249">
        <f t="shared" si="88"/>
        <v>159.67034795560164</v>
      </c>
      <c r="P113" s="250">
        <f t="shared" si="89"/>
        <v>78.656838325931588</v>
      </c>
    </row>
    <row r="114" spans="1:16">
      <c r="A114" s="242" t="str">
        <f t="shared" si="75"/>
        <v>Imola</v>
      </c>
      <c r="B114" s="243">
        <f t="shared" si="80"/>
        <v>73.870416565896591</v>
      </c>
      <c r="C114" s="244">
        <f t="shared" ref="C114:E114" si="132">C113</f>
        <v>0</v>
      </c>
      <c r="D114" s="244">
        <f t="shared" si="132"/>
        <v>0</v>
      </c>
      <c r="E114" s="244">
        <f t="shared" si="132"/>
        <v>1</v>
      </c>
      <c r="F114" s="245">
        <f t="shared" si="77"/>
        <v>10</v>
      </c>
      <c r="G114" s="246">
        <f t="shared" si="82"/>
        <v>0.21057465437781986</v>
      </c>
      <c r="H114" s="245" t="s">
        <v>205</v>
      </c>
      <c r="I114" s="246">
        <f t="shared" si="83"/>
        <v>2</v>
      </c>
      <c r="J114" s="247">
        <f t="shared" si="78"/>
        <v>50</v>
      </c>
      <c r="K114" s="248">
        <f t="shared" si="84"/>
        <v>0.97685616744811155</v>
      </c>
      <c r="L114" s="249">
        <f t="shared" si="85"/>
        <v>73.870416565896591</v>
      </c>
      <c r="M114" s="249">
        <f t="shared" si="86"/>
        <v>116.14924536558783</v>
      </c>
      <c r="N114" s="249">
        <f t="shared" si="87"/>
        <v>50.948554916183774</v>
      </c>
      <c r="O114" s="249">
        <f t="shared" si="88"/>
        <v>159.67034795560164</v>
      </c>
      <c r="P114" s="250">
        <f t="shared" si="89"/>
        <v>78.32061304258022</v>
      </c>
    </row>
    <row r="115" spans="1:16">
      <c r="A115" s="242" t="str">
        <f t="shared" si="75"/>
        <v>Imola</v>
      </c>
      <c r="B115" s="243">
        <f t="shared" si="80"/>
        <v>73.870416565896591</v>
      </c>
      <c r="C115" s="244">
        <f t="shared" ref="C115:E115" si="133">C114</f>
        <v>0</v>
      </c>
      <c r="D115" s="244">
        <f t="shared" si="133"/>
        <v>0</v>
      </c>
      <c r="E115" s="244">
        <f t="shared" si="133"/>
        <v>1</v>
      </c>
      <c r="F115" s="245">
        <f t="shared" si="77"/>
        <v>11</v>
      </c>
      <c r="G115" s="246">
        <f t="shared" si="82"/>
        <v>0.21057465437781986</v>
      </c>
      <c r="H115" s="245" t="s">
        <v>205</v>
      </c>
      <c r="I115" s="246">
        <f t="shared" si="83"/>
        <v>2</v>
      </c>
      <c r="J115" s="247">
        <f t="shared" si="78"/>
        <v>50</v>
      </c>
      <c r="K115" s="248">
        <f t="shared" si="84"/>
        <v>0.97685616744811155</v>
      </c>
      <c r="L115" s="249">
        <f t="shared" si="85"/>
        <v>73.870416565896591</v>
      </c>
      <c r="M115" s="249">
        <f t="shared" si="86"/>
        <v>116.14924536558783</v>
      </c>
      <c r="N115" s="249">
        <f t="shared" si="87"/>
        <v>51.159129570561596</v>
      </c>
      <c r="O115" s="249">
        <f t="shared" si="88"/>
        <v>159.67034795560164</v>
      </c>
      <c r="P115" s="250">
        <f t="shared" si="89"/>
        <v>77.984387759228852</v>
      </c>
    </row>
    <row r="116" spans="1:16">
      <c r="A116" s="242" t="str">
        <f t="shared" si="75"/>
        <v>Imola</v>
      </c>
      <c r="B116" s="243">
        <f t="shared" si="80"/>
        <v>73.870416565896591</v>
      </c>
      <c r="C116" s="244">
        <f t="shared" ref="C116:E116" si="134">C115</f>
        <v>0</v>
      </c>
      <c r="D116" s="244">
        <f t="shared" si="134"/>
        <v>0</v>
      </c>
      <c r="E116" s="244">
        <f t="shared" si="134"/>
        <v>1</v>
      </c>
      <c r="F116" s="245">
        <f t="shared" si="77"/>
        <v>12</v>
      </c>
      <c r="G116" s="246">
        <f t="shared" si="82"/>
        <v>0.21057465437781986</v>
      </c>
      <c r="H116" s="245" t="s">
        <v>205</v>
      </c>
      <c r="I116" s="246">
        <f t="shared" si="83"/>
        <v>2</v>
      </c>
      <c r="J116" s="247">
        <f t="shared" si="78"/>
        <v>50</v>
      </c>
      <c r="K116" s="248">
        <f t="shared" si="84"/>
        <v>0.97685616744811155</v>
      </c>
      <c r="L116" s="249">
        <f t="shared" si="85"/>
        <v>73.870416565896591</v>
      </c>
      <c r="M116" s="249">
        <f t="shared" si="86"/>
        <v>116.14924536558783</v>
      </c>
      <c r="N116" s="249">
        <f t="shared" si="87"/>
        <v>51.369704224939419</v>
      </c>
      <c r="O116" s="249">
        <f t="shared" si="88"/>
        <v>159.67034795560164</v>
      </c>
      <c r="P116" s="250">
        <f t="shared" si="89"/>
        <v>77.64816247587747</v>
      </c>
    </row>
    <row r="117" spans="1:16">
      <c r="A117" s="242" t="str">
        <f t="shared" si="75"/>
        <v>Imola</v>
      </c>
      <c r="B117" s="243">
        <f t="shared" si="80"/>
        <v>73.870416565896591</v>
      </c>
      <c r="C117" s="244">
        <f t="shared" ref="C117:E117" si="135">C116</f>
        <v>0</v>
      </c>
      <c r="D117" s="244">
        <f t="shared" si="135"/>
        <v>0</v>
      </c>
      <c r="E117" s="244">
        <f t="shared" si="135"/>
        <v>1</v>
      </c>
      <c r="F117" s="245">
        <f t="shared" si="77"/>
        <v>13</v>
      </c>
      <c r="G117" s="246">
        <f t="shared" si="82"/>
        <v>0.21057465437781986</v>
      </c>
      <c r="H117" s="245" t="s">
        <v>205</v>
      </c>
      <c r="I117" s="246">
        <f t="shared" si="83"/>
        <v>2</v>
      </c>
      <c r="J117" s="247">
        <f t="shared" si="78"/>
        <v>50</v>
      </c>
      <c r="K117" s="248">
        <f t="shared" si="84"/>
        <v>0.97685616744811155</v>
      </c>
      <c r="L117" s="249">
        <f t="shared" si="85"/>
        <v>73.870416565896591</v>
      </c>
      <c r="M117" s="249">
        <f t="shared" si="86"/>
        <v>116.14924536558783</v>
      </c>
      <c r="N117" s="249">
        <f t="shared" si="87"/>
        <v>51.580278879317234</v>
      </c>
      <c r="O117" s="249">
        <f t="shared" si="88"/>
        <v>159.67034795560164</v>
      </c>
      <c r="P117" s="250">
        <f t="shared" si="89"/>
        <v>77.311937192526102</v>
      </c>
    </row>
    <row r="118" spans="1:16">
      <c r="A118" s="242" t="str">
        <f t="shared" si="75"/>
        <v>Imola</v>
      </c>
      <c r="B118" s="243">
        <f t="shared" si="80"/>
        <v>73.870416565896591</v>
      </c>
      <c r="C118" s="244">
        <f t="shared" ref="C118:E118" si="136">C117</f>
        <v>0</v>
      </c>
      <c r="D118" s="244">
        <f t="shared" si="136"/>
        <v>0</v>
      </c>
      <c r="E118" s="244">
        <f t="shared" si="136"/>
        <v>1</v>
      </c>
      <c r="F118" s="245">
        <f t="shared" si="77"/>
        <v>14</v>
      </c>
      <c r="G118" s="246">
        <f t="shared" si="82"/>
        <v>0.21057465437781986</v>
      </c>
      <c r="H118" s="245" t="s">
        <v>205</v>
      </c>
      <c r="I118" s="246">
        <f t="shared" si="83"/>
        <v>2</v>
      </c>
      <c r="J118" s="247">
        <f t="shared" si="78"/>
        <v>50</v>
      </c>
      <c r="K118" s="248">
        <f t="shared" si="84"/>
        <v>0.97685616744811155</v>
      </c>
      <c r="L118" s="249">
        <f t="shared" si="85"/>
        <v>73.870416565896591</v>
      </c>
      <c r="M118" s="249">
        <f t="shared" si="86"/>
        <v>116.14924536558783</v>
      </c>
      <c r="N118" s="249">
        <f t="shared" si="87"/>
        <v>51.790853533695056</v>
      </c>
      <c r="O118" s="249">
        <f t="shared" si="88"/>
        <v>159.67034795560164</v>
      </c>
      <c r="P118" s="250">
        <f t="shared" si="89"/>
        <v>76.975711909174734</v>
      </c>
    </row>
    <row r="119" spans="1:16">
      <c r="A119" s="242" t="str">
        <f t="shared" si="75"/>
        <v>Imola</v>
      </c>
      <c r="B119" s="243">
        <f t="shared" si="80"/>
        <v>73.870416565896591</v>
      </c>
      <c r="C119" s="244">
        <f t="shared" ref="C119:E119" si="137">C118</f>
        <v>0</v>
      </c>
      <c r="D119" s="244">
        <f t="shared" si="137"/>
        <v>0</v>
      </c>
      <c r="E119" s="244">
        <f t="shared" si="137"/>
        <v>1</v>
      </c>
      <c r="F119" s="245">
        <f t="shared" si="77"/>
        <v>15</v>
      </c>
      <c r="G119" s="246">
        <f t="shared" si="82"/>
        <v>0.21057465437781986</v>
      </c>
      <c r="H119" s="245" t="s">
        <v>205</v>
      </c>
      <c r="I119" s="246">
        <f t="shared" si="83"/>
        <v>2</v>
      </c>
      <c r="J119" s="247">
        <f t="shared" si="78"/>
        <v>50</v>
      </c>
      <c r="K119" s="248">
        <f t="shared" si="84"/>
        <v>0.97685616744811155</v>
      </c>
      <c r="L119" s="249">
        <f t="shared" si="85"/>
        <v>73.870416565896591</v>
      </c>
      <c r="M119" s="249">
        <f t="shared" si="86"/>
        <v>116.14924536558783</v>
      </c>
      <c r="N119" s="249">
        <f t="shared" si="87"/>
        <v>52.001428188072879</v>
      </c>
      <c r="O119" s="249">
        <f t="shared" si="88"/>
        <v>159.67034795560164</v>
      </c>
      <c r="P119" s="250">
        <f t="shared" si="89"/>
        <v>76.639486625823366</v>
      </c>
    </row>
    <row r="120" spans="1:16">
      <c r="A120" s="242" t="str">
        <f t="shared" si="75"/>
        <v>Imola</v>
      </c>
      <c r="B120" s="243">
        <f t="shared" si="80"/>
        <v>73.870416565896591</v>
      </c>
      <c r="C120" s="244">
        <f t="shared" ref="C120:E120" si="138">C119</f>
        <v>0</v>
      </c>
      <c r="D120" s="244">
        <f t="shared" si="138"/>
        <v>0</v>
      </c>
      <c r="E120" s="244">
        <f t="shared" si="138"/>
        <v>1</v>
      </c>
      <c r="F120" s="245">
        <f t="shared" si="77"/>
        <v>16</v>
      </c>
      <c r="G120" s="246">
        <f t="shared" si="82"/>
        <v>0.21057465437781986</v>
      </c>
      <c r="H120" s="245" t="s">
        <v>205</v>
      </c>
      <c r="I120" s="246">
        <f t="shared" si="83"/>
        <v>2</v>
      </c>
      <c r="J120" s="247">
        <f t="shared" si="78"/>
        <v>50</v>
      </c>
      <c r="K120" s="248">
        <f t="shared" si="84"/>
        <v>0.97685616744811155</v>
      </c>
      <c r="L120" s="249">
        <f t="shared" si="85"/>
        <v>73.870416565896591</v>
      </c>
      <c r="M120" s="249">
        <f t="shared" si="86"/>
        <v>116.14924536558783</v>
      </c>
      <c r="N120" s="249">
        <f t="shared" si="87"/>
        <v>52.212002842450694</v>
      </c>
      <c r="O120" s="249">
        <f t="shared" si="88"/>
        <v>159.67034795560164</v>
      </c>
      <c r="P120" s="250">
        <f t="shared" si="89"/>
        <v>76.303261342471998</v>
      </c>
    </row>
    <row r="121" spans="1:16">
      <c r="A121" s="242" t="str">
        <f t="shared" si="75"/>
        <v>Imola</v>
      </c>
      <c r="B121" s="243">
        <f t="shared" si="80"/>
        <v>73.870416565896591</v>
      </c>
      <c r="C121" s="244">
        <f t="shared" ref="C121:E121" si="139">C120</f>
        <v>0</v>
      </c>
      <c r="D121" s="244">
        <f t="shared" si="139"/>
        <v>0</v>
      </c>
      <c r="E121" s="244">
        <f t="shared" si="139"/>
        <v>1</v>
      </c>
      <c r="F121" s="245">
        <f t="shared" si="77"/>
        <v>17</v>
      </c>
      <c r="G121" s="246">
        <f t="shared" si="82"/>
        <v>0.21057465437781986</v>
      </c>
      <c r="H121" s="245" t="s">
        <v>205</v>
      </c>
      <c r="I121" s="246">
        <f t="shared" si="83"/>
        <v>2</v>
      </c>
      <c r="J121" s="247">
        <f t="shared" si="78"/>
        <v>50</v>
      </c>
      <c r="K121" s="248">
        <f t="shared" si="84"/>
        <v>0.97685616744811155</v>
      </c>
      <c r="L121" s="249">
        <f t="shared" si="85"/>
        <v>73.870416565896591</v>
      </c>
      <c r="M121" s="249">
        <f t="shared" si="86"/>
        <v>116.14924536558783</v>
      </c>
      <c r="N121" s="249">
        <f t="shared" si="87"/>
        <v>52.422577496828517</v>
      </c>
      <c r="O121" s="249">
        <f t="shared" si="88"/>
        <v>159.67034795560164</v>
      </c>
      <c r="P121" s="250">
        <f t="shared" si="89"/>
        <v>75.96703605912063</v>
      </c>
    </row>
    <row r="122" spans="1:16">
      <c r="A122" s="242" t="str">
        <f t="shared" si="75"/>
        <v>Imola</v>
      </c>
      <c r="B122" s="243">
        <f t="shared" si="80"/>
        <v>73.870416565896591</v>
      </c>
      <c r="C122" s="244">
        <f t="shared" ref="C122:E122" si="140">C121</f>
        <v>0</v>
      </c>
      <c r="D122" s="244">
        <f t="shared" si="140"/>
        <v>0</v>
      </c>
      <c r="E122" s="244">
        <f t="shared" si="140"/>
        <v>1</v>
      </c>
      <c r="F122" s="245">
        <f t="shared" si="77"/>
        <v>18</v>
      </c>
      <c r="G122" s="246">
        <f t="shared" si="82"/>
        <v>0.21057465437781986</v>
      </c>
      <c r="H122" s="245" t="s">
        <v>205</v>
      </c>
      <c r="I122" s="246">
        <f t="shared" si="83"/>
        <v>2</v>
      </c>
      <c r="J122" s="247">
        <f t="shared" si="78"/>
        <v>50</v>
      </c>
      <c r="K122" s="248">
        <f t="shared" si="84"/>
        <v>0.97685616744811155</v>
      </c>
      <c r="L122" s="249">
        <f t="shared" si="85"/>
        <v>73.870416565896591</v>
      </c>
      <c r="M122" s="249">
        <f t="shared" si="86"/>
        <v>116.14924536558783</v>
      </c>
      <c r="N122" s="249">
        <f t="shared" si="87"/>
        <v>52.633152151206332</v>
      </c>
      <c r="O122" s="249">
        <f t="shared" si="88"/>
        <v>159.67034795560164</v>
      </c>
      <c r="P122" s="250">
        <f t="shared" si="89"/>
        <v>75.630810775769248</v>
      </c>
    </row>
    <row r="123" spans="1:16">
      <c r="A123" s="242" t="str">
        <f t="shared" si="75"/>
        <v>Imola</v>
      </c>
      <c r="B123" s="243">
        <f t="shared" si="80"/>
        <v>73.870416565896591</v>
      </c>
      <c r="C123" s="244">
        <f t="shared" ref="C123:E123" si="141">C122</f>
        <v>0</v>
      </c>
      <c r="D123" s="244">
        <f t="shared" si="141"/>
        <v>0</v>
      </c>
      <c r="E123" s="244">
        <f t="shared" si="141"/>
        <v>1</v>
      </c>
      <c r="F123" s="245">
        <f t="shared" si="77"/>
        <v>19</v>
      </c>
      <c r="G123" s="246">
        <f t="shared" si="82"/>
        <v>0.21057465437781986</v>
      </c>
      <c r="H123" s="245" t="s">
        <v>205</v>
      </c>
      <c r="I123" s="246">
        <f t="shared" si="83"/>
        <v>2</v>
      </c>
      <c r="J123" s="247">
        <f t="shared" si="78"/>
        <v>50</v>
      </c>
      <c r="K123" s="248">
        <f t="shared" si="84"/>
        <v>0.97685616744811155</v>
      </c>
      <c r="L123" s="249">
        <f t="shared" si="85"/>
        <v>73.870416565896591</v>
      </c>
      <c r="M123" s="249">
        <f t="shared" si="86"/>
        <v>116.14924536558783</v>
      </c>
      <c r="N123" s="249">
        <f t="shared" si="87"/>
        <v>52.843726805584154</v>
      </c>
      <c r="O123" s="249">
        <f t="shared" si="88"/>
        <v>159.67034795560164</v>
      </c>
      <c r="P123" s="250">
        <f t="shared" si="89"/>
        <v>75.29458549241788</v>
      </c>
    </row>
    <row r="124" spans="1:16">
      <c r="A124" s="242" t="str">
        <f t="shared" si="75"/>
        <v>Imola</v>
      </c>
      <c r="B124" s="243">
        <f t="shared" si="80"/>
        <v>73.870416565896591</v>
      </c>
      <c r="C124" s="244">
        <f t="shared" ref="C124:E124" si="142">C123</f>
        <v>0</v>
      </c>
      <c r="D124" s="244">
        <f t="shared" si="142"/>
        <v>0</v>
      </c>
      <c r="E124" s="244">
        <f t="shared" si="142"/>
        <v>1</v>
      </c>
      <c r="F124" s="245">
        <f t="shared" si="77"/>
        <v>20</v>
      </c>
      <c r="G124" s="246">
        <f t="shared" si="82"/>
        <v>0.21057465437781986</v>
      </c>
      <c r="H124" s="245" t="s">
        <v>205</v>
      </c>
      <c r="I124" s="246">
        <f t="shared" si="83"/>
        <v>2</v>
      </c>
      <c r="J124" s="247">
        <f t="shared" si="78"/>
        <v>50</v>
      </c>
      <c r="K124" s="248">
        <f t="shared" si="84"/>
        <v>0.97685616744811155</v>
      </c>
      <c r="L124" s="249">
        <f t="shared" si="85"/>
        <v>73.870416565896591</v>
      </c>
      <c r="M124" s="249">
        <f t="shared" si="86"/>
        <v>116.14924536558783</v>
      </c>
      <c r="N124" s="249">
        <f t="shared" si="87"/>
        <v>53.054301459961977</v>
      </c>
      <c r="O124" s="249">
        <f t="shared" si="88"/>
        <v>159.67034795560164</v>
      </c>
      <c r="P124" s="250">
        <f t="shared" si="89"/>
        <v>74.958360209066512</v>
      </c>
    </row>
    <row r="125" spans="1:16">
      <c r="A125" s="242" t="str">
        <f t="shared" si="75"/>
        <v>Imola</v>
      </c>
      <c r="B125" s="243">
        <f t="shared" si="80"/>
        <v>73.870416565896591</v>
      </c>
      <c r="C125" s="244">
        <f t="shared" ref="C125:E125" si="143">C124</f>
        <v>0</v>
      </c>
      <c r="D125" s="244">
        <f t="shared" si="143"/>
        <v>0</v>
      </c>
      <c r="E125" s="244">
        <f t="shared" si="143"/>
        <v>1</v>
      </c>
      <c r="F125" s="245">
        <f t="shared" si="77"/>
        <v>21</v>
      </c>
      <c r="G125" s="246">
        <f t="shared" si="82"/>
        <v>0.21057465437781986</v>
      </c>
      <c r="H125" s="245" t="s">
        <v>205</v>
      </c>
      <c r="I125" s="246">
        <f t="shared" si="83"/>
        <v>2</v>
      </c>
      <c r="J125" s="247">
        <f t="shared" si="78"/>
        <v>50</v>
      </c>
      <c r="K125" s="248">
        <f t="shared" si="84"/>
        <v>0.97685616744811155</v>
      </c>
      <c r="L125" s="249">
        <f t="shared" si="85"/>
        <v>73.870416565896591</v>
      </c>
      <c r="M125" s="249">
        <f t="shared" si="86"/>
        <v>116.14924536558783</v>
      </c>
      <c r="N125" s="249">
        <f t="shared" si="87"/>
        <v>53.264876114339799</v>
      </c>
      <c r="O125" s="249">
        <f t="shared" si="88"/>
        <v>159.67034795560164</v>
      </c>
      <c r="P125" s="250">
        <f t="shared" si="89"/>
        <v>74.622134925715145</v>
      </c>
    </row>
    <row r="126" spans="1:16">
      <c r="A126" s="242" t="str">
        <f t="shared" si="75"/>
        <v>Imola</v>
      </c>
      <c r="B126" s="243">
        <f t="shared" si="80"/>
        <v>73.870416565896591</v>
      </c>
      <c r="C126" s="244">
        <f t="shared" ref="C126:E126" si="144">C125</f>
        <v>0</v>
      </c>
      <c r="D126" s="244">
        <f t="shared" si="144"/>
        <v>0</v>
      </c>
      <c r="E126" s="244">
        <f t="shared" si="144"/>
        <v>1</v>
      </c>
      <c r="F126" s="245">
        <f t="shared" si="77"/>
        <v>22</v>
      </c>
      <c r="G126" s="246">
        <f t="shared" si="82"/>
        <v>0.21057465437781986</v>
      </c>
      <c r="H126" s="245" t="s">
        <v>205</v>
      </c>
      <c r="I126" s="246">
        <f t="shared" si="83"/>
        <v>2</v>
      </c>
      <c r="J126" s="247">
        <f t="shared" si="78"/>
        <v>50</v>
      </c>
      <c r="K126" s="248">
        <f t="shared" si="84"/>
        <v>0.97685616744811155</v>
      </c>
      <c r="L126" s="249">
        <f t="shared" si="85"/>
        <v>73.870416565896591</v>
      </c>
      <c r="M126" s="249">
        <f t="shared" si="86"/>
        <v>116.14924536558783</v>
      </c>
      <c r="N126" s="249">
        <f t="shared" si="87"/>
        <v>53.475450768717614</v>
      </c>
      <c r="O126" s="249">
        <f t="shared" si="88"/>
        <v>159.67034795560164</v>
      </c>
      <c r="P126" s="250">
        <f t="shared" si="89"/>
        <v>74.285909642363777</v>
      </c>
    </row>
    <row r="127" spans="1:16">
      <c r="A127" s="242" t="str">
        <f t="shared" si="75"/>
        <v>Imola</v>
      </c>
      <c r="B127" s="243">
        <f t="shared" si="80"/>
        <v>73.870416565896591</v>
      </c>
      <c r="C127" s="244">
        <f t="shared" ref="C127:E127" si="145">C126</f>
        <v>0</v>
      </c>
      <c r="D127" s="244">
        <f t="shared" si="145"/>
        <v>0</v>
      </c>
      <c r="E127" s="244">
        <f t="shared" si="145"/>
        <v>1</v>
      </c>
      <c r="F127" s="245">
        <f t="shared" si="77"/>
        <v>23</v>
      </c>
      <c r="G127" s="246">
        <f t="shared" si="82"/>
        <v>0.21057465437781986</v>
      </c>
      <c r="H127" s="245" t="s">
        <v>205</v>
      </c>
      <c r="I127" s="246">
        <f t="shared" si="83"/>
        <v>2</v>
      </c>
      <c r="J127" s="247">
        <f t="shared" si="78"/>
        <v>50</v>
      </c>
      <c r="K127" s="248">
        <f t="shared" si="84"/>
        <v>0.97685616744811155</v>
      </c>
      <c r="L127" s="249">
        <f t="shared" si="85"/>
        <v>73.870416565896591</v>
      </c>
      <c r="M127" s="249">
        <f t="shared" si="86"/>
        <v>116.14924536558783</v>
      </c>
      <c r="N127" s="249">
        <f t="shared" si="87"/>
        <v>53.686025423095437</v>
      </c>
      <c r="O127" s="249">
        <f t="shared" si="88"/>
        <v>159.67034795560164</v>
      </c>
      <c r="P127" s="250">
        <f t="shared" si="89"/>
        <v>73.949684359012409</v>
      </c>
    </row>
    <row r="128" spans="1:16">
      <c r="A128" s="242" t="str">
        <f t="shared" si="75"/>
        <v>Imola</v>
      </c>
      <c r="B128" s="243">
        <f t="shared" si="80"/>
        <v>73.870416565896591</v>
      </c>
      <c r="C128" s="244">
        <f t="shared" ref="C128:E128" si="146">C127</f>
        <v>0</v>
      </c>
      <c r="D128" s="244">
        <f t="shared" si="146"/>
        <v>0</v>
      </c>
      <c r="E128" s="244">
        <f t="shared" si="146"/>
        <v>1</v>
      </c>
      <c r="F128" s="245">
        <f t="shared" si="77"/>
        <v>24</v>
      </c>
      <c r="G128" s="246">
        <f t="shared" si="82"/>
        <v>0.21057465437781986</v>
      </c>
      <c r="H128" s="245" t="s">
        <v>205</v>
      </c>
      <c r="I128" s="246">
        <f t="shared" si="83"/>
        <v>2</v>
      </c>
      <c r="J128" s="247">
        <f t="shared" si="78"/>
        <v>50</v>
      </c>
      <c r="K128" s="248">
        <f t="shared" si="84"/>
        <v>0.97685616744811155</v>
      </c>
      <c r="L128" s="249">
        <f t="shared" si="85"/>
        <v>73.870416565896591</v>
      </c>
      <c r="M128" s="249">
        <f t="shared" si="86"/>
        <v>116.14924536558783</v>
      </c>
      <c r="N128" s="249">
        <f t="shared" si="87"/>
        <v>53.896600077473252</v>
      </c>
      <c r="O128" s="249">
        <f t="shared" si="88"/>
        <v>159.67034795560164</v>
      </c>
      <c r="P128" s="250">
        <f t="shared" si="89"/>
        <v>73.613459075661041</v>
      </c>
    </row>
    <row r="129" spans="1:16">
      <c r="A129" s="242" t="str">
        <f t="shared" si="75"/>
        <v>Imola</v>
      </c>
      <c r="B129" s="243">
        <f t="shared" si="80"/>
        <v>73.870416565896591</v>
      </c>
      <c r="C129" s="244">
        <f t="shared" ref="C129:E129" si="147">C128</f>
        <v>0</v>
      </c>
      <c r="D129" s="244">
        <f t="shared" si="147"/>
        <v>0</v>
      </c>
      <c r="E129" s="244">
        <f t="shared" si="147"/>
        <v>1</v>
      </c>
      <c r="F129" s="245">
        <f t="shared" si="77"/>
        <v>25</v>
      </c>
      <c r="G129" s="246">
        <f t="shared" si="82"/>
        <v>0.21057465437781986</v>
      </c>
      <c r="H129" s="245" t="s">
        <v>205</v>
      </c>
      <c r="I129" s="246">
        <f t="shared" si="83"/>
        <v>2</v>
      </c>
      <c r="J129" s="247">
        <f t="shared" si="78"/>
        <v>50</v>
      </c>
      <c r="K129" s="248">
        <f t="shared" si="84"/>
        <v>0.97685616744811155</v>
      </c>
      <c r="L129" s="249">
        <f t="shared" si="85"/>
        <v>73.870416565896591</v>
      </c>
      <c r="M129" s="249">
        <f t="shared" si="86"/>
        <v>116.14924536558783</v>
      </c>
      <c r="N129" s="249">
        <f t="shared" si="87"/>
        <v>54.107174731851075</v>
      </c>
      <c r="O129" s="249">
        <f t="shared" si="88"/>
        <v>159.67034795560164</v>
      </c>
      <c r="P129" s="250">
        <f t="shared" si="89"/>
        <v>73.277233792309673</v>
      </c>
    </row>
    <row r="130" spans="1:16">
      <c r="A130" s="242" t="str">
        <f t="shared" si="75"/>
        <v>Imola</v>
      </c>
      <c r="B130" s="243">
        <f t="shared" si="80"/>
        <v>73.870416565896591</v>
      </c>
      <c r="C130" s="244">
        <f t="shared" ref="C130:E130" si="148">C129</f>
        <v>0</v>
      </c>
      <c r="D130" s="244">
        <f t="shared" si="148"/>
        <v>0</v>
      </c>
      <c r="E130" s="244">
        <f t="shared" si="148"/>
        <v>1</v>
      </c>
      <c r="F130" s="245">
        <f t="shared" si="77"/>
        <v>26</v>
      </c>
      <c r="G130" s="246">
        <f t="shared" si="82"/>
        <v>0.21057465437781986</v>
      </c>
      <c r="H130" s="245" t="s">
        <v>205</v>
      </c>
      <c r="I130" s="246">
        <f t="shared" si="83"/>
        <v>2</v>
      </c>
      <c r="J130" s="247">
        <f t="shared" si="78"/>
        <v>50</v>
      </c>
      <c r="K130" s="248">
        <f t="shared" si="84"/>
        <v>0.97685616744811155</v>
      </c>
      <c r="L130" s="249">
        <f t="shared" si="85"/>
        <v>73.870416565896591</v>
      </c>
      <c r="M130" s="249">
        <f t="shared" si="86"/>
        <v>116.14924536558783</v>
      </c>
      <c r="N130" s="249">
        <f t="shared" si="87"/>
        <v>54.317749386228897</v>
      </c>
      <c r="O130" s="249">
        <f t="shared" si="88"/>
        <v>159.67034795560164</v>
      </c>
      <c r="P130" s="250">
        <f t="shared" si="89"/>
        <v>72.941008508958291</v>
      </c>
    </row>
    <row r="131" spans="1:16">
      <c r="A131" s="242" t="str">
        <f t="shared" si="75"/>
        <v>Imola</v>
      </c>
      <c r="B131" s="243">
        <f t="shared" si="80"/>
        <v>73.870416565896591</v>
      </c>
      <c r="C131" s="244">
        <f t="shared" ref="C131:E131" si="149">C130</f>
        <v>0</v>
      </c>
      <c r="D131" s="244">
        <f t="shared" si="149"/>
        <v>0</v>
      </c>
      <c r="E131" s="244">
        <f t="shared" si="149"/>
        <v>1</v>
      </c>
      <c r="F131" s="245">
        <f t="shared" si="77"/>
        <v>27</v>
      </c>
      <c r="G131" s="246">
        <f t="shared" si="82"/>
        <v>0.21057465437781986</v>
      </c>
      <c r="H131" s="245" t="s">
        <v>205</v>
      </c>
      <c r="I131" s="246">
        <f t="shared" si="83"/>
        <v>2</v>
      </c>
      <c r="J131" s="247">
        <f t="shared" si="78"/>
        <v>50</v>
      </c>
      <c r="K131" s="248">
        <f t="shared" si="84"/>
        <v>0.97685616744811155</v>
      </c>
      <c r="L131" s="249">
        <f t="shared" si="85"/>
        <v>73.870416565896591</v>
      </c>
      <c r="M131" s="249">
        <f t="shared" si="86"/>
        <v>116.14924536558783</v>
      </c>
      <c r="N131" s="249">
        <f t="shared" si="87"/>
        <v>54.528324040606712</v>
      </c>
      <c r="O131" s="249">
        <f t="shared" si="88"/>
        <v>159.67034795560164</v>
      </c>
      <c r="P131" s="250">
        <f t="shared" si="89"/>
        <v>72.604783225606923</v>
      </c>
    </row>
    <row r="132" spans="1:16">
      <c r="A132" s="242" t="str">
        <f t="shared" si="75"/>
        <v>Imola</v>
      </c>
      <c r="B132" s="243">
        <f t="shared" si="80"/>
        <v>73.870416565896591</v>
      </c>
      <c r="C132" s="244">
        <f t="shared" ref="C132:E132" si="150">C131</f>
        <v>0</v>
      </c>
      <c r="D132" s="244">
        <f t="shared" si="150"/>
        <v>0</v>
      </c>
      <c r="E132" s="244">
        <f t="shared" si="150"/>
        <v>1</v>
      </c>
      <c r="F132" s="245">
        <f t="shared" si="77"/>
        <v>28</v>
      </c>
      <c r="G132" s="246">
        <f t="shared" si="82"/>
        <v>0.21057465437781986</v>
      </c>
      <c r="H132" s="245" t="s">
        <v>205</v>
      </c>
      <c r="I132" s="246">
        <f t="shared" si="83"/>
        <v>2</v>
      </c>
      <c r="J132" s="247">
        <f t="shared" si="78"/>
        <v>50</v>
      </c>
      <c r="K132" s="248">
        <f t="shared" si="84"/>
        <v>0.97685616744811155</v>
      </c>
      <c r="L132" s="249">
        <f t="shared" si="85"/>
        <v>73.870416565896591</v>
      </c>
      <c r="M132" s="249">
        <f t="shared" si="86"/>
        <v>116.14924536558783</v>
      </c>
      <c r="N132" s="249">
        <f t="shared" si="87"/>
        <v>54.738898694984535</v>
      </c>
      <c r="O132" s="249">
        <f t="shared" si="88"/>
        <v>159.67034795560164</v>
      </c>
      <c r="P132" s="250">
        <f t="shared" si="89"/>
        <v>72.268557942255555</v>
      </c>
    </row>
    <row r="133" spans="1:16">
      <c r="A133" s="242" t="str">
        <f t="shared" ref="A133:A196" si="151">A132</f>
        <v>Imola</v>
      </c>
      <c r="B133" s="243">
        <f t="shared" si="80"/>
        <v>73.870416565896591</v>
      </c>
      <c r="C133" s="244">
        <f t="shared" ref="C133:E133" si="152">C132</f>
        <v>0</v>
      </c>
      <c r="D133" s="244">
        <f t="shared" si="152"/>
        <v>0</v>
      </c>
      <c r="E133" s="244">
        <f t="shared" si="152"/>
        <v>1</v>
      </c>
      <c r="F133" s="245">
        <f t="shared" ref="F133:F196" si="153">F132+1</f>
        <v>29</v>
      </c>
      <c r="G133" s="246">
        <f t="shared" si="82"/>
        <v>0.21057465437781986</v>
      </c>
      <c r="H133" s="245" t="s">
        <v>205</v>
      </c>
      <c r="I133" s="246">
        <f t="shared" si="83"/>
        <v>2</v>
      </c>
      <c r="J133" s="247">
        <f t="shared" ref="J133:J196" si="154">J132</f>
        <v>50</v>
      </c>
      <c r="K133" s="248">
        <f t="shared" si="84"/>
        <v>0.97685616744811155</v>
      </c>
      <c r="L133" s="249">
        <f t="shared" si="85"/>
        <v>73.870416565896591</v>
      </c>
      <c r="M133" s="249">
        <f t="shared" si="86"/>
        <v>116.14924536558783</v>
      </c>
      <c r="N133" s="249">
        <f t="shared" si="87"/>
        <v>54.949473349362357</v>
      </c>
      <c r="O133" s="249">
        <f t="shared" si="88"/>
        <v>159.67034795560164</v>
      </c>
      <c r="P133" s="250">
        <f t="shared" si="89"/>
        <v>71.932332658904173</v>
      </c>
    </row>
    <row r="134" spans="1:16">
      <c r="A134" s="242" t="str">
        <f t="shared" si="151"/>
        <v>Imola</v>
      </c>
      <c r="B134" s="243">
        <f t="shared" si="80"/>
        <v>73.870416565896591</v>
      </c>
      <c r="C134" s="244">
        <f t="shared" ref="C134:E134" si="155">C133</f>
        <v>0</v>
      </c>
      <c r="D134" s="244">
        <f t="shared" si="155"/>
        <v>0</v>
      </c>
      <c r="E134" s="244">
        <f t="shared" si="155"/>
        <v>1</v>
      </c>
      <c r="F134" s="245">
        <f t="shared" si="153"/>
        <v>30</v>
      </c>
      <c r="G134" s="246">
        <f t="shared" si="82"/>
        <v>0.21057465437781986</v>
      </c>
      <c r="H134" s="245" t="s">
        <v>205</v>
      </c>
      <c r="I134" s="246">
        <f t="shared" si="83"/>
        <v>2</v>
      </c>
      <c r="J134" s="247">
        <f t="shared" si="154"/>
        <v>50</v>
      </c>
      <c r="K134" s="248">
        <f t="shared" si="84"/>
        <v>0.97685616744811155</v>
      </c>
      <c r="L134" s="249">
        <f t="shared" si="85"/>
        <v>73.870416565896591</v>
      </c>
      <c r="M134" s="249">
        <f t="shared" si="86"/>
        <v>116.14924536558783</v>
      </c>
      <c r="N134" s="249">
        <f t="shared" si="87"/>
        <v>55.160048003740172</v>
      </c>
      <c r="O134" s="249">
        <f t="shared" si="88"/>
        <v>159.67034795560164</v>
      </c>
      <c r="P134" s="250">
        <f t="shared" si="89"/>
        <v>71.596107375552819</v>
      </c>
    </row>
    <row r="135" spans="1:16">
      <c r="A135" s="242" t="str">
        <f t="shared" si="151"/>
        <v>Imola</v>
      </c>
      <c r="B135" s="243">
        <f t="shared" ref="B135:B198" si="156">VLOOKUP(A135,$R$3:$S$59,2,0)</f>
        <v>73.870416565896591</v>
      </c>
      <c r="C135" s="244">
        <f t="shared" ref="C135:E135" si="157">C134</f>
        <v>0</v>
      </c>
      <c r="D135" s="244">
        <f t="shared" si="157"/>
        <v>0</v>
      </c>
      <c r="E135" s="244">
        <f t="shared" si="157"/>
        <v>1</v>
      </c>
      <c r="F135" s="245">
        <f t="shared" si="153"/>
        <v>31</v>
      </c>
      <c r="G135" s="246">
        <f t="shared" ref="G135:G198" si="158">VLOOKUP(H135,$U$5:$X$8,3,0)</f>
        <v>0.21057465437781986</v>
      </c>
      <c r="H135" s="245" t="s">
        <v>205</v>
      </c>
      <c r="I135" s="246">
        <f t="shared" ref="I135:I198" si="159">VLOOKUP(H135,$U$5:$V$8,2,0)</f>
        <v>2</v>
      </c>
      <c r="J135" s="247">
        <f t="shared" si="154"/>
        <v>50</v>
      </c>
      <c r="K135" s="248">
        <f t="shared" ref="K135:K198" si="160">VLOOKUP(H135,$U$5:$X$8,4,0)</f>
        <v>0.97685616744811155</v>
      </c>
      <c r="L135" s="249">
        <f t="shared" ref="L135:L198" si="161">B135</f>
        <v>73.870416565896591</v>
      </c>
      <c r="M135" s="249">
        <f t="shared" ref="M135:M198" si="162">C135*$V$10+$V$11*D135+E135*$V$12+I135*$V$13</f>
        <v>116.14924536558783</v>
      </c>
      <c r="N135" s="249">
        <f t="shared" ref="N135:N198" si="163">G135*F135+J135*K135</f>
        <v>55.370622658117995</v>
      </c>
      <c r="O135" s="249">
        <f t="shared" ref="O135:O198" si="164">L135+((L135*M135)/100)</f>
        <v>159.67034795560164</v>
      </c>
      <c r="P135" s="250">
        <f t="shared" ref="P135:P198" si="165">O135-((O135*N135)/100)</f>
        <v>71.259882092201437</v>
      </c>
    </row>
    <row r="136" spans="1:16">
      <c r="A136" s="242" t="str">
        <f t="shared" si="151"/>
        <v>Imola</v>
      </c>
      <c r="B136" s="243">
        <f t="shared" si="156"/>
        <v>73.870416565896591</v>
      </c>
      <c r="C136" s="244">
        <f t="shared" ref="C136:E136" si="166">C135</f>
        <v>0</v>
      </c>
      <c r="D136" s="244">
        <f t="shared" si="166"/>
        <v>0</v>
      </c>
      <c r="E136" s="244">
        <f t="shared" si="166"/>
        <v>1</v>
      </c>
      <c r="F136" s="245">
        <f t="shared" si="153"/>
        <v>32</v>
      </c>
      <c r="G136" s="246">
        <f t="shared" si="158"/>
        <v>0.21057465437781986</v>
      </c>
      <c r="H136" s="245" t="s">
        <v>205</v>
      </c>
      <c r="I136" s="246">
        <f t="shared" si="159"/>
        <v>2</v>
      </c>
      <c r="J136" s="247">
        <f t="shared" si="154"/>
        <v>50</v>
      </c>
      <c r="K136" s="248">
        <f t="shared" si="160"/>
        <v>0.97685616744811155</v>
      </c>
      <c r="L136" s="249">
        <f t="shared" si="161"/>
        <v>73.870416565896591</v>
      </c>
      <c r="M136" s="249">
        <f t="shared" si="162"/>
        <v>116.14924536558783</v>
      </c>
      <c r="N136" s="249">
        <f t="shared" si="163"/>
        <v>55.581197312495817</v>
      </c>
      <c r="O136" s="249">
        <f t="shared" si="164"/>
        <v>159.67034795560164</v>
      </c>
      <c r="P136" s="250">
        <f t="shared" si="165"/>
        <v>70.923656808850055</v>
      </c>
    </row>
    <row r="137" spans="1:16">
      <c r="A137" s="242" t="str">
        <f t="shared" si="151"/>
        <v>Imola</v>
      </c>
      <c r="B137" s="243">
        <f t="shared" si="156"/>
        <v>73.870416565896591</v>
      </c>
      <c r="C137" s="244">
        <f t="shared" ref="C137:E137" si="167">C136</f>
        <v>0</v>
      </c>
      <c r="D137" s="244">
        <f t="shared" si="167"/>
        <v>0</v>
      </c>
      <c r="E137" s="244">
        <f t="shared" si="167"/>
        <v>1</v>
      </c>
      <c r="F137" s="245">
        <f t="shared" si="153"/>
        <v>33</v>
      </c>
      <c r="G137" s="246">
        <f t="shared" si="158"/>
        <v>0.21057465437781986</v>
      </c>
      <c r="H137" s="245" t="s">
        <v>205</v>
      </c>
      <c r="I137" s="246">
        <f t="shared" si="159"/>
        <v>2</v>
      </c>
      <c r="J137" s="247">
        <f t="shared" si="154"/>
        <v>50</v>
      </c>
      <c r="K137" s="248">
        <f t="shared" si="160"/>
        <v>0.97685616744811155</v>
      </c>
      <c r="L137" s="249">
        <f t="shared" si="161"/>
        <v>73.870416565896591</v>
      </c>
      <c r="M137" s="249">
        <f t="shared" si="162"/>
        <v>116.14924536558783</v>
      </c>
      <c r="N137" s="249">
        <f t="shared" si="163"/>
        <v>55.791771966873632</v>
      </c>
      <c r="O137" s="249">
        <f t="shared" si="164"/>
        <v>159.67034795560164</v>
      </c>
      <c r="P137" s="250">
        <f t="shared" si="165"/>
        <v>70.587431525498701</v>
      </c>
    </row>
    <row r="138" spans="1:16">
      <c r="A138" s="242" t="str">
        <f t="shared" si="151"/>
        <v>Imola</v>
      </c>
      <c r="B138" s="243">
        <f t="shared" si="156"/>
        <v>73.870416565896591</v>
      </c>
      <c r="C138" s="244">
        <f t="shared" ref="C138:E138" si="168">C137</f>
        <v>0</v>
      </c>
      <c r="D138" s="244">
        <f t="shared" si="168"/>
        <v>0</v>
      </c>
      <c r="E138" s="244">
        <f t="shared" si="168"/>
        <v>1</v>
      </c>
      <c r="F138" s="245">
        <f t="shared" si="153"/>
        <v>34</v>
      </c>
      <c r="G138" s="246">
        <f t="shared" si="158"/>
        <v>0.21057465437781986</v>
      </c>
      <c r="H138" s="245" t="s">
        <v>205</v>
      </c>
      <c r="I138" s="246">
        <f t="shared" si="159"/>
        <v>2</v>
      </c>
      <c r="J138" s="247">
        <f t="shared" si="154"/>
        <v>50</v>
      </c>
      <c r="K138" s="248">
        <f t="shared" si="160"/>
        <v>0.97685616744811155</v>
      </c>
      <c r="L138" s="249">
        <f t="shared" si="161"/>
        <v>73.870416565896591</v>
      </c>
      <c r="M138" s="249">
        <f t="shared" si="162"/>
        <v>116.14924536558783</v>
      </c>
      <c r="N138" s="249">
        <f t="shared" si="163"/>
        <v>56.002346621251455</v>
      </c>
      <c r="O138" s="249">
        <f t="shared" si="164"/>
        <v>159.67034795560164</v>
      </c>
      <c r="P138" s="250">
        <f t="shared" si="165"/>
        <v>70.251206242147319</v>
      </c>
    </row>
    <row r="139" spans="1:16">
      <c r="A139" s="242" t="str">
        <f t="shared" si="151"/>
        <v>Imola</v>
      </c>
      <c r="B139" s="243">
        <f t="shared" si="156"/>
        <v>73.870416565896591</v>
      </c>
      <c r="C139" s="244">
        <f t="shared" ref="C139:E139" si="169">C138</f>
        <v>0</v>
      </c>
      <c r="D139" s="244">
        <f t="shared" si="169"/>
        <v>0</v>
      </c>
      <c r="E139" s="244">
        <f t="shared" si="169"/>
        <v>1</v>
      </c>
      <c r="F139" s="245">
        <f t="shared" si="153"/>
        <v>35</v>
      </c>
      <c r="G139" s="246">
        <f t="shared" si="158"/>
        <v>0.21057465437781986</v>
      </c>
      <c r="H139" s="245" t="s">
        <v>205</v>
      </c>
      <c r="I139" s="246">
        <f t="shared" si="159"/>
        <v>2</v>
      </c>
      <c r="J139" s="247">
        <f t="shared" si="154"/>
        <v>50</v>
      </c>
      <c r="K139" s="248">
        <f t="shared" si="160"/>
        <v>0.97685616744811155</v>
      </c>
      <c r="L139" s="249">
        <f t="shared" si="161"/>
        <v>73.870416565896591</v>
      </c>
      <c r="M139" s="249">
        <f t="shared" si="162"/>
        <v>116.14924536558783</v>
      </c>
      <c r="N139" s="249">
        <f t="shared" si="163"/>
        <v>56.21292127562927</v>
      </c>
      <c r="O139" s="249">
        <f t="shared" si="164"/>
        <v>159.67034795560164</v>
      </c>
      <c r="P139" s="250">
        <f t="shared" si="165"/>
        <v>69.914980958795965</v>
      </c>
    </row>
    <row r="140" spans="1:16">
      <c r="A140" s="242" t="str">
        <f t="shared" si="151"/>
        <v>Imola</v>
      </c>
      <c r="B140" s="243">
        <f t="shared" si="156"/>
        <v>73.870416565896591</v>
      </c>
      <c r="C140" s="244">
        <f t="shared" ref="C140:E140" si="170">C139</f>
        <v>0</v>
      </c>
      <c r="D140" s="244">
        <f t="shared" si="170"/>
        <v>0</v>
      </c>
      <c r="E140" s="244">
        <f t="shared" si="170"/>
        <v>1</v>
      </c>
      <c r="F140" s="245">
        <f t="shared" si="153"/>
        <v>36</v>
      </c>
      <c r="G140" s="246">
        <f t="shared" si="158"/>
        <v>0.21057465437781986</v>
      </c>
      <c r="H140" s="245" t="s">
        <v>205</v>
      </c>
      <c r="I140" s="246">
        <f t="shared" si="159"/>
        <v>2</v>
      </c>
      <c r="J140" s="247">
        <f t="shared" si="154"/>
        <v>50</v>
      </c>
      <c r="K140" s="248">
        <f t="shared" si="160"/>
        <v>0.97685616744811155</v>
      </c>
      <c r="L140" s="249">
        <f t="shared" si="161"/>
        <v>73.870416565896591</v>
      </c>
      <c r="M140" s="249">
        <f t="shared" si="162"/>
        <v>116.14924536558783</v>
      </c>
      <c r="N140" s="249">
        <f t="shared" si="163"/>
        <v>56.423495930007093</v>
      </c>
      <c r="O140" s="249">
        <f t="shared" si="164"/>
        <v>159.67034795560164</v>
      </c>
      <c r="P140" s="250">
        <f t="shared" si="165"/>
        <v>69.578755675444583</v>
      </c>
    </row>
    <row r="141" spans="1:16">
      <c r="A141" s="242" t="str">
        <f t="shared" si="151"/>
        <v>Imola</v>
      </c>
      <c r="B141" s="243">
        <f t="shared" si="156"/>
        <v>73.870416565896591</v>
      </c>
      <c r="C141" s="244">
        <f t="shared" ref="C141:E141" si="171">C140</f>
        <v>0</v>
      </c>
      <c r="D141" s="244">
        <f t="shared" si="171"/>
        <v>0</v>
      </c>
      <c r="E141" s="244">
        <f t="shared" si="171"/>
        <v>1</v>
      </c>
      <c r="F141" s="245">
        <f t="shared" si="153"/>
        <v>37</v>
      </c>
      <c r="G141" s="246">
        <f t="shared" si="158"/>
        <v>0.21057465437781986</v>
      </c>
      <c r="H141" s="245" t="s">
        <v>205</v>
      </c>
      <c r="I141" s="246">
        <f t="shared" si="159"/>
        <v>2</v>
      </c>
      <c r="J141" s="247">
        <f t="shared" si="154"/>
        <v>50</v>
      </c>
      <c r="K141" s="248">
        <f t="shared" si="160"/>
        <v>0.97685616744811155</v>
      </c>
      <c r="L141" s="249">
        <f t="shared" si="161"/>
        <v>73.870416565896591</v>
      </c>
      <c r="M141" s="249">
        <f t="shared" si="162"/>
        <v>116.14924536558783</v>
      </c>
      <c r="N141" s="249">
        <f t="shared" si="163"/>
        <v>56.634070584384915</v>
      </c>
      <c r="O141" s="249">
        <f t="shared" si="164"/>
        <v>159.67034795560164</v>
      </c>
      <c r="P141" s="250">
        <f t="shared" si="165"/>
        <v>69.242530392093215</v>
      </c>
    </row>
    <row r="142" spans="1:16">
      <c r="A142" s="242" t="str">
        <f t="shared" si="151"/>
        <v>Imola</v>
      </c>
      <c r="B142" s="243">
        <f t="shared" si="156"/>
        <v>73.870416565896591</v>
      </c>
      <c r="C142" s="244">
        <f t="shared" ref="C142:E142" si="172">C141</f>
        <v>0</v>
      </c>
      <c r="D142" s="244">
        <f t="shared" si="172"/>
        <v>0</v>
      </c>
      <c r="E142" s="244">
        <f t="shared" si="172"/>
        <v>1</v>
      </c>
      <c r="F142" s="245">
        <f t="shared" si="153"/>
        <v>38</v>
      </c>
      <c r="G142" s="246">
        <f t="shared" si="158"/>
        <v>0.21057465437781986</v>
      </c>
      <c r="H142" s="245" t="s">
        <v>205</v>
      </c>
      <c r="I142" s="246">
        <f t="shared" si="159"/>
        <v>2</v>
      </c>
      <c r="J142" s="247">
        <f t="shared" si="154"/>
        <v>50</v>
      </c>
      <c r="K142" s="248">
        <f t="shared" si="160"/>
        <v>0.97685616744811155</v>
      </c>
      <c r="L142" s="249">
        <f t="shared" si="161"/>
        <v>73.870416565896591</v>
      </c>
      <c r="M142" s="249">
        <f t="shared" si="162"/>
        <v>116.14924536558783</v>
      </c>
      <c r="N142" s="249">
        <f t="shared" si="163"/>
        <v>56.84464523876273</v>
      </c>
      <c r="O142" s="249">
        <f t="shared" si="164"/>
        <v>159.67034795560164</v>
      </c>
      <c r="P142" s="250">
        <f t="shared" si="165"/>
        <v>68.906305108741847</v>
      </c>
    </row>
    <row r="143" spans="1:16">
      <c r="A143" s="242" t="str">
        <f t="shared" si="151"/>
        <v>Imola</v>
      </c>
      <c r="B143" s="243">
        <f t="shared" si="156"/>
        <v>73.870416565896591</v>
      </c>
      <c r="C143" s="244">
        <f t="shared" ref="C143:E143" si="173">C142</f>
        <v>0</v>
      </c>
      <c r="D143" s="244">
        <f t="shared" si="173"/>
        <v>0</v>
      </c>
      <c r="E143" s="244">
        <f t="shared" si="173"/>
        <v>1</v>
      </c>
      <c r="F143" s="245">
        <f t="shared" si="153"/>
        <v>39</v>
      </c>
      <c r="G143" s="246">
        <f t="shared" si="158"/>
        <v>0.21057465437781986</v>
      </c>
      <c r="H143" s="245" t="s">
        <v>205</v>
      </c>
      <c r="I143" s="246">
        <f t="shared" si="159"/>
        <v>2</v>
      </c>
      <c r="J143" s="247">
        <f t="shared" si="154"/>
        <v>50</v>
      </c>
      <c r="K143" s="248">
        <f t="shared" si="160"/>
        <v>0.97685616744811155</v>
      </c>
      <c r="L143" s="249">
        <f t="shared" si="161"/>
        <v>73.870416565896591</v>
      </c>
      <c r="M143" s="249">
        <f t="shared" si="162"/>
        <v>116.14924536558783</v>
      </c>
      <c r="N143" s="249">
        <f t="shared" si="163"/>
        <v>57.055219893140553</v>
      </c>
      <c r="O143" s="249">
        <f t="shared" si="164"/>
        <v>159.67034795560164</v>
      </c>
      <c r="P143" s="250">
        <f t="shared" si="165"/>
        <v>68.570079825390465</v>
      </c>
    </row>
    <row r="144" spans="1:16">
      <c r="A144" s="242" t="str">
        <f t="shared" si="151"/>
        <v>Imola</v>
      </c>
      <c r="B144" s="243">
        <f t="shared" si="156"/>
        <v>73.870416565896591</v>
      </c>
      <c r="C144" s="244">
        <f t="shared" ref="C144:E144" si="174">C143</f>
        <v>0</v>
      </c>
      <c r="D144" s="244">
        <f t="shared" si="174"/>
        <v>0</v>
      </c>
      <c r="E144" s="244">
        <f t="shared" si="174"/>
        <v>1</v>
      </c>
      <c r="F144" s="245">
        <f t="shared" si="153"/>
        <v>40</v>
      </c>
      <c r="G144" s="246">
        <f t="shared" si="158"/>
        <v>0.21057465437781986</v>
      </c>
      <c r="H144" s="245" t="s">
        <v>205</v>
      </c>
      <c r="I144" s="246">
        <f t="shared" si="159"/>
        <v>2</v>
      </c>
      <c r="J144" s="247">
        <f t="shared" si="154"/>
        <v>50</v>
      </c>
      <c r="K144" s="248">
        <f t="shared" si="160"/>
        <v>0.97685616744811155</v>
      </c>
      <c r="L144" s="249">
        <f t="shared" si="161"/>
        <v>73.870416565896591</v>
      </c>
      <c r="M144" s="249">
        <f t="shared" si="162"/>
        <v>116.14924536558783</v>
      </c>
      <c r="N144" s="249">
        <f t="shared" si="163"/>
        <v>57.265794547518368</v>
      </c>
      <c r="O144" s="249">
        <f t="shared" si="164"/>
        <v>159.67034795560164</v>
      </c>
      <c r="P144" s="250">
        <f t="shared" si="165"/>
        <v>68.233854542039111</v>
      </c>
    </row>
    <row r="145" spans="1:16">
      <c r="A145" s="242" t="str">
        <f t="shared" si="151"/>
        <v>Imola</v>
      </c>
      <c r="B145" s="243">
        <f t="shared" si="156"/>
        <v>73.870416565896591</v>
      </c>
      <c r="C145" s="244">
        <f t="shared" ref="C145:E145" si="175">C144</f>
        <v>0</v>
      </c>
      <c r="D145" s="244">
        <f t="shared" si="175"/>
        <v>0</v>
      </c>
      <c r="E145" s="244">
        <f t="shared" si="175"/>
        <v>1</v>
      </c>
      <c r="F145" s="245">
        <f t="shared" si="153"/>
        <v>41</v>
      </c>
      <c r="G145" s="246">
        <f t="shared" si="158"/>
        <v>0.21057465437781986</v>
      </c>
      <c r="H145" s="245" t="s">
        <v>205</v>
      </c>
      <c r="I145" s="246">
        <f t="shared" si="159"/>
        <v>2</v>
      </c>
      <c r="J145" s="247">
        <f t="shared" si="154"/>
        <v>50</v>
      </c>
      <c r="K145" s="248">
        <f t="shared" si="160"/>
        <v>0.97685616744811155</v>
      </c>
      <c r="L145" s="249">
        <f t="shared" si="161"/>
        <v>73.870416565896591</v>
      </c>
      <c r="M145" s="249">
        <f t="shared" si="162"/>
        <v>116.14924536558783</v>
      </c>
      <c r="N145" s="249">
        <f t="shared" si="163"/>
        <v>57.47636920189619</v>
      </c>
      <c r="O145" s="249">
        <f t="shared" si="164"/>
        <v>159.67034795560164</v>
      </c>
      <c r="P145" s="250">
        <f t="shared" si="165"/>
        <v>67.897629258687729</v>
      </c>
    </row>
    <row r="146" spans="1:16">
      <c r="A146" s="242" t="str">
        <f t="shared" si="151"/>
        <v>Imola</v>
      </c>
      <c r="B146" s="243">
        <f t="shared" si="156"/>
        <v>73.870416565896591</v>
      </c>
      <c r="C146" s="244">
        <f t="shared" ref="C146:E146" si="176">C145</f>
        <v>0</v>
      </c>
      <c r="D146" s="244">
        <f t="shared" si="176"/>
        <v>0</v>
      </c>
      <c r="E146" s="244">
        <f t="shared" si="176"/>
        <v>1</v>
      </c>
      <c r="F146" s="245">
        <f t="shared" si="153"/>
        <v>42</v>
      </c>
      <c r="G146" s="246">
        <f t="shared" si="158"/>
        <v>0.21057465437781986</v>
      </c>
      <c r="H146" s="245" t="s">
        <v>205</v>
      </c>
      <c r="I146" s="246">
        <f t="shared" si="159"/>
        <v>2</v>
      </c>
      <c r="J146" s="247">
        <f t="shared" si="154"/>
        <v>50</v>
      </c>
      <c r="K146" s="248">
        <f t="shared" si="160"/>
        <v>0.97685616744811155</v>
      </c>
      <c r="L146" s="249">
        <f t="shared" si="161"/>
        <v>73.870416565896591</v>
      </c>
      <c r="M146" s="249">
        <f t="shared" si="162"/>
        <v>116.14924536558783</v>
      </c>
      <c r="N146" s="249">
        <f t="shared" si="163"/>
        <v>57.686943856274013</v>
      </c>
      <c r="O146" s="249">
        <f t="shared" si="164"/>
        <v>159.67034795560164</v>
      </c>
      <c r="P146" s="250">
        <f t="shared" si="165"/>
        <v>67.561403975336361</v>
      </c>
    </row>
    <row r="147" spans="1:16">
      <c r="A147" s="242" t="str">
        <f t="shared" si="151"/>
        <v>Imola</v>
      </c>
      <c r="B147" s="243">
        <f t="shared" si="156"/>
        <v>73.870416565896591</v>
      </c>
      <c r="C147" s="244">
        <f t="shared" ref="C147:E147" si="177">C146</f>
        <v>0</v>
      </c>
      <c r="D147" s="244">
        <f t="shared" si="177"/>
        <v>0</v>
      </c>
      <c r="E147" s="244">
        <f t="shared" si="177"/>
        <v>1</v>
      </c>
      <c r="F147" s="245">
        <f t="shared" si="153"/>
        <v>43</v>
      </c>
      <c r="G147" s="246">
        <f t="shared" si="158"/>
        <v>0.21057465437781986</v>
      </c>
      <c r="H147" s="245" t="s">
        <v>205</v>
      </c>
      <c r="I147" s="246">
        <f t="shared" si="159"/>
        <v>2</v>
      </c>
      <c r="J147" s="247">
        <f t="shared" si="154"/>
        <v>50</v>
      </c>
      <c r="K147" s="248">
        <f t="shared" si="160"/>
        <v>0.97685616744811155</v>
      </c>
      <c r="L147" s="249">
        <f t="shared" si="161"/>
        <v>73.870416565896591</v>
      </c>
      <c r="M147" s="249">
        <f t="shared" si="162"/>
        <v>116.14924536558783</v>
      </c>
      <c r="N147" s="249">
        <f t="shared" si="163"/>
        <v>57.897518510651835</v>
      </c>
      <c r="O147" s="249">
        <f t="shared" si="164"/>
        <v>159.67034795560164</v>
      </c>
      <c r="P147" s="250">
        <f t="shared" si="165"/>
        <v>67.225178691984979</v>
      </c>
    </row>
    <row r="148" spans="1:16">
      <c r="A148" s="242" t="str">
        <f t="shared" si="151"/>
        <v>Imola</v>
      </c>
      <c r="B148" s="243">
        <f t="shared" si="156"/>
        <v>73.870416565896591</v>
      </c>
      <c r="C148" s="244">
        <f t="shared" ref="C148:E148" si="178">C147</f>
        <v>0</v>
      </c>
      <c r="D148" s="244">
        <f t="shared" si="178"/>
        <v>0</v>
      </c>
      <c r="E148" s="244">
        <f t="shared" si="178"/>
        <v>1</v>
      </c>
      <c r="F148" s="245">
        <f t="shared" si="153"/>
        <v>44</v>
      </c>
      <c r="G148" s="246">
        <f t="shared" si="158"/>
        <v>0.21057465437781986</v>
      </c>
      <c r="H148" s="245" t="s">
        <v>205</v>
      </c>
      <c r="I148" s="246">
        <f t="shared" si="159"/>
        <v>2</v>
      </c>
      <c r="J148" s="247">
        <f t="shared" si="154"/>
        <v>50</v>
      </c>
      <c r="K148" s="248">
        <f t="shared" si="160"/>
        <v>0.97685616744811155</v>
      </c>
      <c r="L148" s="249">
        <f t="shared" si="161"/>
        <v>73.870416565896591</v>
      </c>
      <c r="M148" s="249">
        <f t="shared" si="162"/>
        <v>116.14924536558783</v>
      </c>
      <c r="N148" s="249">
        <f t="shared" si="163"/>
        <v>58.108093165029651</v>
      </c>
      <c r="O148" s="249">
        <f t="shared" si="164"/>
        <v>159.67034795560164</v>
      </c>
      <c r="P148" s="250">
        <f t="shared" si="165"/>
        <v>66.888953408633625</v>
      </c>
    </row>
    <row r="149" spans="1:16">
      <c r="A149" s="242" t="str">
        <f t="shared" si="151"/>
        <v>Imola</v>
      </c>
      <c r="B149" s="243">
        <f t="shared" si="156"/>
        <v>73.870416565896591</v>
      </c>
      <c r="C149" s="244">
        <f t="shared" ref="C149:E149" si="179">C148</f>
        <v>0</v>
      </c>
      <c r="D149" s="244">
        <f t="shared" si="179"/>
        <v>0</v>
      </c>
      <c r="E149" s="244">
        <f t="shared" si="179"/>
        <v>1</v>
      </c>
      <c r="F149" s="245">
        <f t="shared" si="153"/>
        <v>45</v>
      </c>
      <c r="G149" s="246">
        <f t="shared" si="158"/>
        <v>0.21057465437781986</v>
      </c>
      <c r="H149" s="245" t="s">
        <v>205</v>
      </c>
      <c r="I149" s="246">
        <f t="shared" si="159"/>
        <v>2</v>
      </c>
      <c r="J149" s="247">
        <f t="shared" si="154"/>
        <v>50</v>
      </c>
      <c r="K149" s="248">
        <f t="shared" si="160"/>
        <v>0.97685616744811155</v>
      </c>
      <c r="L149" s="249">
        <f t="shared" si="161"/>
        <v>73.870416565896591</v>
      </c>
      <c r="M149" s="249">
        <f t="shared" si="162"/>
        <v>116.14924536558783</v>
      </c>
      <c r="N149" s="249">
        <f t="shared" si="163"/>
        <v>58.318667819407473</v>
      </c>
      <c r="O149" s="249">
        <f t="shared" si="164"/>
        <v>159.67034795560164</v>
      </c>
      <c r="P149" s="250">
        <f t="shared" si="165"/>
        <v>66.552728125282243</v>
      </c>
    </row>
    <row r="150" spans="1:16">
      <c r="A150" s="242" t="str">
        <f t="shared" si="151"/>
        <v>Imola</v>
      </c>
      <c r="B150" s="243">
        <f t="shared" si="156"/>
        <v>73.870416565896591</v>
      </c>
      <c r="C150" s="244">
        <f t="shared" ref="C150:E150" si="180">C149</f>
        <v>0</v>
      </c>
      <c r="D150" s="244">
        <f t="shared" si="180"/>
        <v>0</v>
      </c>
      <c r="E150" s="244">
        <f t="shared" si="180"/>
        <v>1</v>
      </c>
      <c r="F150" s="245">
        <f t="shared" si="153"/>
        <v>46</v>
      </c>
      <c r="G150" s="246">
        <f t="shared" si="158"/>
        <v>0.21057465437781986</v>
      </c>
      <c r="H150" s="245" t="s">
        <v>205</v>
      </c>
      <c r="I150" s="246">
        <f t="shared" si="159"/>
        <v>2</v>
      </c>
      <c r="J150" s="247">
        <f t="shared" si="154"/>
        <v>50</v>
      </c>
      <c r="K150" s="248">
        <f t="shared" si="160"/>
        <v>0.97685616744811155</v>
      </c>
      <c r="L150" s="249">
        <f t="shared" si="161"/>
        <v>73.870416565896591</v>
      </c>
      <c r="M150" s="249">
        <f t="shared" si="162"/>
        <v>116.14924536558783</v>
      </c>
      <c r="N150" s="249">
        <f t="shared" si="163"/>
        <v>58.529242473785288</v>
      </c>
      <c r="O150" s="249">
        <f t="shared" si="164"/>
        <v>159.67034795560164</v>
      </c>
      <c r="P150" s="250">
        <f t="shared" si="165"/>
        <v>66.21650284193089</v>
      </c>
    </row>
    <row r="151" spans="1:16">
      <c r="A151" s="242" t="str">
        <f t="shared" si="151"/>
        <v>Imola</v>
      </c>
      <c r="B151" s="243">
        <f t="shared" si="156"/>
        <v>73.870416565896591</v>
      </c>
      <c r="C151" s="244">
        <f t="shared" ref="C151:E151" si="181">C150</f>
        <v>0</v>
      </c>
      <c r="D151" s="244">
        <f t="shared" si="181"/>
        <v>0</v>
      </c>
      <c r="E151" s="244">
        <f t="shared" si="181"/>
        <v>1</v>
      </c>
      <c r="F151" s="245">
        <f t="shared" si="153"/>
        <v>47</v>
      </c>
      <c r="G151" s="246">
        <f t="shared" si="158"/>
        <v>0.21057465437781986</v>
      </c>
      <c r="H151" s="245" t="s">
        <v>205</v>
      </c>
      <c r="I151" s="246">
        <f t="shared" si="159"/>
        <v>2</v>
      </c>
      <c r="J151" s="247">
        <f t="shared" si="154"/>
        <v>50</v>
      </c>
      <c r="K151" s="248">
        <f t="shared" si="160"/>
        <v>0.97685616744811155</v>
      </c>
      <c r="L151" s="249">
        <f t="shared" si="161"/>
        <v>73.870416565896591</v>
      </c>
      <c r="M151" s="249">
        <f t="shared" si="162"/>
        <v>116.14924536558783</v>
      </c>
      <c r="N151" s="249">
        <f t="shared" si="163"/>
        <v>58.739817128163111</v>
      </c>
      <c r="O151" s="249">
        <f t="shared" si="164"/>
        <v>159.67034795560164</v>
      </c>
      <c r="P151" s="250">
        <f t="shared" si="165"/>
        <v>65.880277558579508</v>
      </c>
    </row>
    <row r="152" spans="1:16">
      <c r="A152" s="242" t="str">
        <f t="shared" si="151"/>
        <v>Imola</v>
      </c>
      <c r="B152" s="243">
        <f t="shared" si="156"/>
        <v>73.870416565896591</v>
      </c>
      <c r="C152" s="244">
        <f t="shared" ref="C152:E152" si="182">C151</f>
        <v>0</v>
      </c>
      <c r="D152" s="244">
        <f t="shared" si="182"/>
        <v>0</v>
      </c>
      <c r="E152" s="244">
        <f t="shared" si="182"/>
        <v>1</v>
      </c>
      <c r="F152" s="245">
        <f t="shared" si="153"/>
        <v>48</v>
      </c>
      <c r="G152" s="246">
        <f t="shared" si="158"/>
        <v>0.21057465437781986</v>
      </c>
      <c r="H152" s="245" t="s">
        <v>205</v>
      </c>
      <c r="I152" s="246">
        <f t="shared" si="159"/>
        <v>2</v>
      </c>
      <c r="J152" s="247">
        <f t="shared" si="154"/>
        <v>50</v>
      </c>
      <c r="K152" s="248">
        <f t="shared" si="160"/>
        <v>0.97685616744811155</v>
      </c>
      <c r="L152" s="249">
        <f t="shared" si="161"/>
        <v>73.870416565896591</v>
      </c>
      <c r="M152" s="249">
        <f t="shared" si="162"/>
        <v>116.14924536558783</v>
      </c>
      <c r="N152" s="249">
        <f t="shared" si="163"/>
        <v>58.950391782540933</v>
      </c>
      <c r="O152" s="249">
        <f t="shared" si="164"/>
        <v>159.67034795560164</v>
      </c>
      <c r="P152" s="250">
        <f t="shared" si="165"/>
        <v>65.544052275228125</v>
      </c>
    </row>
    <row r="153" spans="1:16">
      <c r="A153" s="242" t="str">
        <f t="shared" si="151"/>
        <v>Imola</v>
      </c>
      <c r="B153" s="243">
        <f t="shared" si="156"/>
        <v>73.870416565896591</v>
      </c>
      <c r="C153" s="244">
        <f t="shared" ref="C153:E153" si="183">C152</f>
        <v>0</v>
      </c>
      <c r="D153" s="244">
        <f t="shared" si="183"/>
        <v>0</v>
      </c>
      <c r="E153" s="244">
        <f t="shared" si="183"/>
        <v>1</v>
      </c>
      <c r="F153" s="245">
        <f t="shared" si="153"/>
        <v>49</v>
      </c>
      <c r="G153" s="246">
        <f t="shared" si="158"/>
        <v>0.21057465437781986</v>
      </c>
      <c r="H153" s="245" t="s">
        <v>205</v>
      </c>
      <c r="I153" s="246">
        <f t="shared" si="159"/>
        <v>2</v>
      </c>
      <c r="J153" s="247">
        <f t="shared" si="154"/>
        <v>50</v>
      </c>
      <c r="K153" s="248">
        <f t="shared" si="160"/>
        <v>0.97685616744811155</v>
      </c>
      <c r="L153" s="249">
        <f t="shared" si="161"/>
        <v>73.870416565896591</v>
      </c>
      <c r="M153" s="249">
        <f t="shared" si="162"/>
        <v>116.14924536558783</v>
      </c>
      <c r="N153" s="249">
        <f t="shared" si="163"/>
        <v>59.160966436918756</v>
      </c>
      <c r="O153" s="249">
        <f t="shared" si="164"/>
        <v>159.67034795560164</v>
      </c>
      <c r="P153" s="250">
        <f t="shared" si="165"/>
        <v>65.207826991876772</v>
      </c>
    </row>
    <row r="154" spans="1:16">
      <c r="A154" s="242" t="str">
        <f t="shared" si="151"/>
        <v>Imola</v>
      </c>
      <c r="B154" s="243">
        <f t="shared" si="156"/>
        <v>73.870416565896591</v>
      </c>
      <c r="C154" s="244">
        <f t="shared" ref="C154:E154" si="184">C153</f>
        <v>0</v>
      </c>
      <c r="D154" s="244">
        <f t="shared" si="184"/>
        <v>0</v>
      </c>
      <c r="E154" s="244">
        <f t="shared" si="184"/>
        <v>1</v>
      </c>
      <c r="F154" s="245">
        <f t="shared" si="153"/>
        <v>50</v>
      </c>
      <c r="G154" s="246">
        <f t="shared" si="158"/>
        <v>0.21057465437781986</v>
      </c>
      <c r="H154" s="245" t="s">
        <v>205</v>
      </c>
      <c r="I154" s="246">
        <f t="shared" si="159"/>
        <v>2</v>
      </c>
      <c r="J154" s="247">
        <f t="shared" si="154"/>
        <v>50</v>
      </c>
      <c r="K154" s="248">
        <f t="shared" si="160"/>
        <v>0.97685616744811155</v>
      </c>
      <c r="L154" s="249">
        <f t="shared" si="161"/>
        <v>73.870416565896591</v>
      </c>
      <c r="M154" s="249">
        <f t="shared" si="162"/>
        <v>116.14924536558783</v>
      </c>
      <c r="N154" s="249">
        <f t="shared" si="163"/>
        <v>59.371541091296571</v>
      </c>
      <c r="O154" s="249">
        <f t="shared" si="164"/>
        <v>159.67034795560164</v>
      </c>
      <c r="P154" s="250">
        <f t="shared" si="165"/>
        <v>64.87160170852539</v>
      </c>
    </row>
    <row r="155" spans="1:16">
      <c r="A155" s="242" t="str">
        <f t="shared" si="151"/>
        <v>Imola</v>
      </c>
      <c r="B155" s="243">
        <f t="shared" si="156"/>
        <v>73.870416565896591</v>
      </c>
      <c r="C155" s="244">
        <f t="shared" ref="C155:E155" si="185">C154</f>
        <v>0</v>
      </c>
      <c r="D155" s="244">
        <f t="shared" si="185"/>
        <v>0</v>
      </c>
      <c r="E155" s="244">
        <f t="shared" si="185"/>
        <v>1</v>
      </c>
      <c r="F155" s="245">
        <f t="shared" si="153"/>
        <v>51</v>
      </c>
      <c r="G155" s="246">
        <f t="shared" si="158"/>
        <v>0.21057465437781986</v>
      </c>
      <c r="H155" s="245" t="s">
        <v>205</v>
      </c>
      <c r="I155" s="246">
        <f t="shared" si="159"/>
        <v>2</v>
      </c>
      <c r="J155" s="247">
        <f t="shared" si="154"/>
        <v>50</v>
      </c>
      <c r="K155" s="248">
        <f t="shared" si="160"/>
        <v>0.97685616744811155</v>
      </c>
      <c r="L155" s="249">
        <f t="shared" si="161"/>
        <v>73.870416565896591</v>
      </c>
      <c r="M155" s="249">
        <f t="shared" si="162"/>
        <v>116.14924536558783</v>
      </c>
      <c r="N155" s="249">
        <f t="shared" si="163"/>
        <v>59.582115745674393</v>
      </c>
      <c r="O155" s="249">
        <f t="shared" si="164"/>
        <v>159.67034795560164</v>
      </c>
      <c r="P155" s="250">
        <f t="shared" si="165"/>
        <v>64.535376425174036</v>
      </c>
    </row>
    <row r="156" spans="1:16">
      <c r="A156" s="242" t="str">
        <f t="shared" si="151"/>
        <v>Imola</v>
      </c>
      <c r="B156" s="243">
        <f t="shared" si="156"/>
        <v>73.870416565896591</v>
      </c>
      <c r="C156" s="244">
        <f t="shared" ref="C156:E156" si="186">C155</f>
        <v>0</v>
      </c>
      <c r="D156" s="244">
        <f t="shared" si="186"/>
        <v>0</v>
      </c>
      <c r="E156" s="244">
        <f t="shared" si="186"/>
        <v>1</v>
      </c>
      <c r="F156" s="245">
        <f t="shared" si="153"/>
        <v>52</v>
      </c>
      <c r="G156" s="246">
        <f t="shared" si="158"/>
        <v>0.21057465437781986</v>
      </c>
      <c r="H156" s="245" t="s">
        <v>205</v>
      </c>
      <c r="I156" s="246">
        <f t="shared" si="159"/>
        <v>2</v>
      </c>
      <c r="J156" s="247">
        <f t="shared" si="154"/>
        <v>50</v>
      </c>
      <c r="K156" s="248">
        <f t="shared" si="160"/>
        <v>0.97685616744811155</v>
      </c>
      <c r="L156" s="249">
        <f t="shared" si="161"/>
        <v>73.870416565896591</v>
      </c>
      <c r="M156" s="249">
        <f t="shared" si="162"/>
        <v>116.14924536558783</v>
      </c>
      <c r="N156" s="249">
        <f t="shared" si="163"/>
        <v>59.792690400052209</v>
      </c>
      <c r="O156" s="249">
        <f t="shared" si="164"/>
        <v>159.67034795560164</v>
      </c>
      <c r="P156" s="250">
        <f t="shared" si="165"/>
        <v>64.199151141822654</v>
      </c>
    </row>
    <row r="157" spans="1:16">
      <c r="A157" s="242" t="str">
        <f t="shared" si="151"/>
        <v>Imola</v>
      </c>
      <c r="B157" s="243">
        <f t="shared" si="156"/>
        <v>73.870416565896591</v>
      </c>
      <c r="C157" s="244">
        <f t="shared" ref="C157:E157" si="187">C156</f>
        <v>0</v>
      </c>
      <c r="D157" s="244">
        <f t="shared" si="187"/>
        <v>0</v>
      </c>
      <c r="E157" s="244">
        <f t="shared" si="187"/>
        <v>1</v>
      </c>
      <c r="F157" s="245">
        <f t="shared" si="153"/>
        <v>53</v>
      </c>
      <c r="G157" s="246">
        <f t="shared" si="158"/>
        <v>0.21057465437781986</v>
      </c>
      <c r="H157" s="245" t="s">
        <v>205</v>
      </c>
      <c r="I157" s="246">
        <f t="shared" si="159"/>
        <v>2</v>
      </c>
      <c r="J157" s="247">
        <f t="shared" si="154"/>
        <v>50</v>
      </c>
      <c r="K157" s="248">
        <f t="shared" si="160"/>
        <v>0.97685616744811155</v>
      </c>
      <c r="L157" s="249">
        <f t="shared" si="161"/>
        <v>73.870416565896591</v>
      </c>
      <c r="M157" s="249">
        <f t="shared" si="162"/>
        <v>116.14924536558783</v>
      </c>
      <c r="N157" s="249">
        <f t="shared" si="163"/>
        <v>60.003265054430031</v>
      </c>
      <c r="O157" s="249">
        <f t="shared" si="164"/>
        <v>159.67034795560164</v>
      </c>
      <c r="P157" s="250">
        <f t="shared" si="165"/>
        <v>63.8629258584713</v>
      </c>
    </row>
    <row r="158" spans="1:16">
      <c r="A158" s="242" t="str">
        <f t="shared" si="151"/>
        <v>Imola</v>
      </c>
      <c r="B158" s="243">
        <f t="shared" si="156"/>
        <v>73.870416565896591</v>
      </c>
      <c r="C158" s="244">
        <f t="shared" ref="C158:E158" si="188">C157</f>
        <v>0</v>
      </c>
      <c r="D158" s="244">
        <f t="shared" si="188"/>
        <v>0</v>
      </c>
      <c r="E158" s="244">
        <f t="shared" si="188"/>
        <v>1</v>
      </c>
      <c r="F158" s="245">
        <f t="shared" si="153"/>
        <v>54</v>
      </c>
      <c r="G158" s="246">
        <f t="shared" si="158"/>
        <v>0.21057465437781986</v>
      </c>
      <c r="H158" s="245" t="s">
        <v>205</v>
      </c>
      <c r="I158" s="246">
        <f t="shared" si="159"/>
        <v>2</v>
      </c>
      <c r="J158" s="247">
        <f t="shared" si="154"/>
        <v>50</v>
      </c>
      <c r="K158" s="248">
        <f t="shared" si="160"/>
        <v>0.97685616744811155</v>
      </c>
      <c r="L158" s="249">
        <f t="shared" si="161"/>
        <v>73.870416565896591</v>
      </c>
      <c r="M158" s="249">
        <f t="shared" si="162"/>
        <v>116.14924536558783</v>
      </c>
      <c r="N158" s="249">
        <f t="shared" si="163"/>
        <v>60.213839708807853</v>
      </c>
      <c r="O158" s="249">
        <f t="shared" si="164"/>
        <v>159.67034795560164</v>
      </c>
      <c r="P158" s="250">
        <f t="shared" si="165"/>
        <v>63.526700575119918</v>
      </c>
    </row>
    <row r="159" spans="1:16">
      <c r="A159" s="242" t="str">
        <f t="shared" si="151"/>
        <v>Imola</v>
      </c>
      <c r="B159" s="243">
        <f t="shared" si="156"/>
        <v>73.870416565896591</v>
      </c>
      <c r="C159" s="244">
        <f t="shared" ref="C159:E159" si="189">C158</f>
        <v>0</v>
      </c>
      <c r="D159" s="244">
        <f t="shared" si="189"/>
        <v>0</v>
      </c>
      <c r="E159" s="244">
        <f t="shared" si="189"/>
        <v>1</v>
      </c>
      <c r="F159" s="245">
        <f t="shared" si="153"/>
        <v>55</v>
      </c>
      <c r="G159" s="246">
        <f t="shared" si="158"/>
        <v>0.21057465437781986</v>
      </c>
      <c r="H159" s="245" t="s">
        <v>205</v>
      </c>
      <c r="I159" s="246">
        <f t="shared" si="159"/>
        <v>2</v>
      </c>
      <c r="J159" s="247">
        <f t="shared" si="154"/>
        <v>50</v>
      </c>
      <c r="K159" s="248">
        <f t="shared" si="160"/>
        <v>0.97685616744811155</v>
      </c>
      <c r="L159" s="249">
        <f t="shared" si="161"/>
        <v>73.870416565896591</v>
      </c>
      <c r="M159" s="249">
        <f t="shared" si="162"/>
        <v>116.14924536558783</v>
      </c>
      <c r="N159" s="249">
        <f t="shared" si="163"/>
        <v>60.424414363185669</v>
      </c>
      <c r="O159" s="249">
        <f t="shared" si="164"/>
        <v>159.67034795560164</v>
      </c>
      <c r="P159" s="250">
        <f t="shared" si="165"/>
        <v>63.190475291768564</v>
      </c>
    </row>
    <row r="160" spans="1:16">
      <c r="A160" s="242" t="str">
        <f t="shared" si="151"/>
        <v>Imola</v>
      </c>
      <c r="B160" s="243">
        <f t="shared" si="156"/>
        <v>73.870416565896591</v>
      </c>
      <c r="C160" s="244">
        <f t="shared" ref="C160:E160" si="190">C159</f>
        <v>0</v>
      </c>
      <c r="D160" s="244">
        <f t="shared" si="190"/>
        <v>0</v>
      </c>
      <c r="E160" s="244">
        <f t="shared" si="190"/>
        <v>1</v>
      </c>
      <c r="F160" s="245">
        <f t="shared" si="153"/>
        <v>56</v>
      </c>
      <c r="G160" s="246">
        <f t="shared" si="158"/>
        <v>0.21057465437781986</v>
      </c>
      <c r="H160" s="245" t="s">
        <v>205</v>
      </c>
      <c r="I160" s="246">
        <f t="shared" si="159"/>
        <v>2</v>
      </c>
      <c r="J160" s="247">
        <f t="shared" si="154"/>
        <v>50</v>
      </c>
      <c r="K160" s="248">
        <f t="shared" si="160"/>
        <v>0.97685616744811155</v>
      </c>
      <c r="L160" s="249">
        <f t="shared" si="161"/>
        <v>73.870416565896591</v>
      </c>
      <c r="M160" s="249">
        <f t="shared" si="162"/>
        <v>116.14924536558783</v>
      </c>
      <c r="N160" s="249">
        <f t="shared" si="163"/>
        <v>60.634989017563491</v>
      </c>
      <c r="O160" s="249">
        <f t="shared" si="164"/>
        <v>159.67034795560164</v>
      </c>
      <c r="P160" s="250">
        <f t="shared" si="165"/>
        <v>62.854250008417182</v>
      </c>
    </row>
    <row r="161" spans="1:16">
      <c r="A161" s="242" t="str">
        <f t="shared" si="151"/>
        <v>Imola</v>
      </c>
      <c r="B161" s="243">
        <f t="shared" si="156"/>
        <v>73.870416565896591</v>
      </c>
      <c r="C161" s="244">
        <f t="shared" ref="C161:E161" si="191">C160</f>
        <v>0</v>
      </c>
      <c r="D161" s="244">
        <f t="shared" si="191"/>
        <v>0</v>
      </c>
      <c r="E161" s="244">
        <f t="shared" si="191"/>
        <v>1</v>
      </c>
      <c r="F161" s="245">
        <f t="shared" si="153"/>
        <v>57</v>
      </c>
      <c r="G161" s="246">
        <f t="shared" si="158"/>
        <v>0.21057465437781986</v>
      </c>
      <c r="H161" s="245" t="s">
        <v>205</v>
      </c>
      <c r="I161" s="246">
        <f t="shared" si="159"/>
        <v>2</v>
      </c>
      <c r="J161" s="247">
        <f t="shared" si="154"/>
        <v>50</v>
      </c>
      <c r="K161" s="248">
        <f t="shared" si="160"/>
        <v>0.97685616744811155</v>
      </c>
      <c r="L161" s="249">
        <f t="shared" si="161"/>
        <v>73.870416565896591</v>
      </c>
      <c r="M161" s="249">
        <f t="shared" si="162"/>
        <v>116.14924536558783</v>
      </c>
      <c r="N161" s="249">
        <f t="shared" si="163"/>
        <v>60.845563671941306</v>
      </c>
      <c r="O161" s="249">
        <f t="shared" si="164"/>
        <v>159.67034795560164</v>
      </c>
      <c r="P161" s="250">
        <f t="shared" si="165"/>
        <v>62.5180247250658</v>
      </c>
    </row>
    <row r="162" spans="1:16">
      <c r="A162" s="242" t="str">
        <f t="shared" si="151"/>
        <v>Imola</v>
      </c>
      <c r="B162" s="243">
        <f t="shared" si="156"/>
        <v>73.870416565896591</v>
      </c>
      <c r="C162" s="244">
        <f t="shared" ref="C162:E162" si="192">C161</f>
        <v>0</v>
      </c>
      <c r="D162" s="244">
        <f t="shared" si="192"/>
        <v>0</v>
      </c>
      <c r="E162" s="244">
        <f t="shared" si="192"/>
        <v>1</v>
      </c>
      <c r="F162" s="245">
        <f t="shared" si="153"/>
        <v>58</v>
      </c>
      <c r="G162" s="246">
        <f t="shared" si="158"/>
        <v>0.21057465437781986</v>
      </c>
      <c r="H162" s="245" t="s">
        <v>205</v>
      </c>
      <c r="I162" s="246">
        <f t="shared" si="159"/>
        <v>2</v>
      </c>
      <c r="J162" s="247">
        <f t="shared" si="154"/>
        <v>50</v>
      </c>
      <c r="K162" s="248">
        <f t="shared" si="160"/>
        <v>0.97685616744811155</v>
      </c>
      <c r="L162" s="249">
        <f t="shared" si="161"/>
        <v>73.870416565896591</v>
      </c>
      <c r="M162" s="249">
        <f t="shared" si="162"/>
        <v>116.14924536558783</v>
      </c>
      <c r="N162" s="249">
        <f t="shared" si="163"/>
        <v>61.056138326319129</v>
      </c>
      <c r="O162" s="249">
        <f t="shared" si="164"/>
        <v>159.67034795560164</v>
      </c>
      <c r="P162" s="250">
        <f t="shared" si="165"/>
        <v>62.181799441714446</v>
      </c>
    </row>
    <row r="163" spans="1:16">
      <c r="A163" s="242" t="str">
        <f t="shared" si="151"/>
        <v>Imola</v>
      </c>
      <c r="B163" s="243">
        <f t="shared" si="156"/>
        <v>73.870416565896591</v>
      </c>
      <c r="C163" s="244">
        <f t="shared" ref="C163:E163" si="193">C162</f>
        <v>0</v>
      </c>
      <c r="D163" s="244">
        <f t="shared" si="193"/>
        <v>0</v>
      </c>
      <c r="E163" s="244">
        <f t="shared" si="193"/>
        <v>1</v>
      </c>
      <c r="F163" s="245">
        <f t="shared" si="153"/>
        <v>59</v>
      </c>
      <c r="G163" s="246">
        <f t="shared" si="158"/>
        <v>0.21057465437781986</v>
      </c>
      <c r="H163" s="245" t="s">
        <v>205</v>
      </c>
      <c r="I163" s="246">
        <f t="shared" si="159"/>
        <v>2</v>
      </c>
      <c r="J163" s="247">
        <f t="shared" si="154"/>
        <v>50</v>
      </c>
      <c r="K163" s="248">
        <f t="shared" si="160"/>
        <v>0.97685616744811155</v>
      </c>
      <c r="L163" s="249">
        <f t="shared" si="161"/>
        <v>73.870416565896591</v>
      </c>
      <c r="M163" s="249">
        <f t="shared" si="162"/>
        <v>116.14924536558783</v>
      </c>
      <c r="N163" s="249">
        <f t="shared" si="163"/>
        <v>61.266712980696951</v>
      </c>
      <c r="O163" s="249">
        <f t="shared" si="164"/>
        <v>159.67034795560164</v>
      </c>
      <c r="P163" s="250">
        <f t="shared" si="165"/>
        <v>61.845574158363064</v>
      </c>
    </row>
    <row r="164" spans="1:16">
      <c r="A164" s="242" t="str">
        <f t="shared" si="151"/>
        <v>Imola</v>
      </c>
      <c r="B164" s="243">
        <f t="shared" si="156"/>
        <v>73.870416565896591</v>
      </c>
      <c r="C164" s="244">
        <f t="shared" ref="C164:E164" si="194">C163</f>
        <v>0</v>
      </c>
      <c r="D164" s="244">
        <f t="shared" si="194"/>
        <v>0</v>
      </c>
      <c r="E164" s="244">
        <f t="shared" si="194"/>
        <v>1</v>
      </c>
      <c r="F164" s="245">
        <f t="shared" si="153"/>
        <v>60</v>
      </c>
      <c r="G164" s="246">
        <f t="shared" si="158"/>
        <v>0.21057465437781986</v>
      </c>
      <c r="H164" s="245" t="s">
        <v>205</v>
      </c>
      <c r="I164" s="246">
        <f t="shared" si="159"/>
        <v>2</v>
      </c>
      <c r="J164" s="247">
        <f t="shared" si="154"/>
        <v>50</v>
      </c>
      <c r="K164" s="248">
        <f t="shared" si="160"/>
        <v>0.97685616744811155</v>
      </c>
      <c r="L164" s="249">
        <f t="shared" si="161"/>
        <v>73.870416565896591</v>
      </c>
      <c r="M164" s="249">
        <f t="shared" si="162"/>
        <v>116.14924536558783</v>
      </c>
      <c r="N164" s="249">
        <f t="shared" si="163"/>
        <v>61.477287635074774</v>
      </c>
      <c r="O164" s="249">
        <f t="shared" si="164"/>
        <v>159.67034795560164</v>
      </c>
      <c r="P164" s="250">
        <f t="shared" si="165"/>
        <v>61.509348875011682</v>
      </c>
    </row>
    <row r="165" spans="1:16">
      <c r="A165" s="242" t="str">
        <f t="shared" si="151"/>
        <v>Imola</v>
      </c>
      <c r="B165" s="243">
        <f t="shared" si="156"/>
        <v>73.870416565896591</v>
      </c>
      <c r="C165" s="244">
        <f t="shared" ref="C165:E165" si="195">C164</f>
        <v>0</v>
      </c>
      <c r="D165" s="244">
        <f t="shared" si="195"/>
        <v>0</v>
      </c>
      <c r="E165" s="244">
        <f t="shared" si="195"/>
        <v>1</v>
      </c>
      <c r="F165" s="245">
        <f t="shared" si="153"/>
        <v>61</v>
      </c>
      <c r="G165" s="246">
        <f t="shared" si="158"/>
        <v>0.21057465437781986</v>
      </c>
      <c r="H165" s="245" t="s">
        <v>205</v>
      </c>
      <c r="I165" s="246">
        <f t="shared" si="159"/>
        <v>2</v>
      </c>
      <c r="J165" s="247">
        <f t="shared" si="154"/>
        <v>50</v>
      </c>
      <c r="K165" s="248">
        <f t="shared" si="160"/>
        <v>0.97685616744811155</v>
      </c>
      <c r="L165" s="249">
        <f t="shared" si="161"/>
        <v>73.870416565896591</v>
      </c>
      <c r="M165" s="249">
        <f t="shared" si="162"/>
        <v>116.14924536558783</v>
      </c>
      <c r="N165" s="249">
        <f t="shared" si="163"/>
        <v>61.687862289452589</v>
      </c>
      <c r="O165" s="249">
        <f t="shared" si="164"/>
        <v>159.67034795560164</v>
      </c>
      <c r="P165" s="250">
        <f t="shared" si="165"/>
        <v>61.173123591660328</v>
      </c>
    </row>
    <row r="166" spans="1:16">
      <c r="A166" s="242" t="str">
        <f t="shared" si="151"/>
        <v>Imola</v>
      </c>
      <c r="B166" s="243">
        <f t="shared" si="156"/>
        <v>73.870416565896591</v>
      </c>
      <c r="C166" s="244">
        <f t="shared" ref="C166:E166" si="196">C165</f>
        <v>0</v>
      </c>
      <c r="D166" s="244">
        <f t="shared" si="196"/>
        <v>0</v>
      </c>
      <c r="E166" s="244">
        <f t="shared" si="196"/>
        <v>1</v>
      </c>
      <c r="F166" s="245">
        <f t="shared" si="153"/>
        <v>62</v>
      </c>
      <c r="G166" s="246">
        <f t="shared" si="158"/>
        <v>0.21057465437781986</v>
      </c>
      <c r="H166" s="245" t="s">
        <v>205</v>
      </c>
      <c r="I166" s="246">
        <f t="shared" si="159"/>
        <v>2</v>
      </c>
      <c r="J166" s="247">
        <f t="shared" si="154"/>
        <v>50</v>
      </c>
      <c r="K166" s="248">
        <f t="shared" si="160"/>
        <v>0.97685616744811155</v>
      </c>
      <c r="L166" s="249">
        <f t="shared" si="161"/>
        <v>73.870416565896591</v>
      </c>
      <c r="M166" s="249">
        <f t="shared" si="162"/>
        <v>116.14924536558783</v>
      </c>
      <c r="N166" s="249">
        <f t="shared" si="163"/>
        <v>61.898436943830411</v>
      </c>
      <c r="O166" s="249">
        <f t="shared" si="164"/>
        <v>159.67034795560164</v>
      </c>
      <c r="P166" s="250">
        <f t="shared" si="165"/>
        <v>60.836898308308946</v>
      </c>
    </row>
    <row r="167" spans="1:16">
      <c r="A167" s="242" t="str">
        <f t="shared" si="151"/>
        <v>Imola</v>
      </c>
      <c r="B167" s="243">
        <f t="shared" si="156"/>
        <v>73.870416565896591</v>
      </c>
      <c r="C167" s="244">
        <f t="shared" ref="C167:E167" si="197">C166</f>
        <v>0</v>
      </c>
      <c r="D167" s="244">
        <f t="shared" si="197"/>
        <v>0</v>
      </c>
      <c r="E167" s="244">
        <f t="shared" si="197"/>
        <v>1</v>
      </c>
      <c r="F167" s="245">
        <f t="shared" si="153"/>
        <v>63</v>
      </c>
      <c r="G167" s="246">
        <f t="shared" si="158"/>
        <v>0.21057465437781986</v>
      </c>
      <c r="H167" s="245" t="s">
        <v>205</v>
      </c>
      <c r="I167" s="246">
        <f t="shared" si="159"/>
        <v>2</v>
      </c>
      <c r="J167" s="247">
        <f t="shared" si="154"/>
        <v>50</v>
      </c>
      <c r="K167" s="248">
        <f t="shared" si="160"/>
        <v>0.97685616744811155</v>
      </c>
      <c r="L167" s="249">
        <f t="shared" si="161"/>
        <v>73.870416565896591</v>
      </c>
      <c r="M167" s="249">
        <f t="shared" si="162"/>
        <v>116.14924536558783</v>
      </c>
      <c r="N167" s="249">
        <f t="shared" si="163"/>
        <v>62.109011598208227</v>
      </c>
      <c r="O167" s="249">
        <f t="shared" si="164"/>
        <v>159.67034795560164</v>
      </c>
      <c r="P167" s="250">
        <f t="shared" si="165"/>
        <v>60.500673024957592</v>
      </c>
    </row>
    <row r="168" spans="1:16">
      <c r="A168" s="242" t="str">
        <f t="shared" si="151"/>
        <v>Imola</v>
      </c>
      <c r="B168" s="243">
        <f t="shared" si="156"/>
        <v>73.870416565896591</v>
      </c>
      <c r="C168" s="244">
        <f t="shared" ref="C168:E168" si="198">C167</f>
        <v>0</v>
      </c>
      <c r="D168" s="244">
        <f t="shared" si="198"/>
        <v>0</v>
      </c>
      <c r="E168" s="244">
        <f t="shared" si="198"/>
        <v>1</v>
      </c>
      <c r="F168" s="245">
        <f t="shared" si="153"/>
        <v>64</v>
      </c>
      <c r="G168" s="246">
        <f t="shared" si="158"/>
        <v>0.21057465437781986</v>
      </c>
      <c r="H168" s="245" t="s">
        <v>205</v>
      </c>
      <c r="I168" s="246">
        <f t="shared" si="159"/>
        <v>2</v>
      </c>
      <c r="J168" s="247">
        <f t="shared" si="154"/>
        <v>50</v>
      </c>
      <c r="K168" s="248">
        <f t="shared" si="160"/>
        <v>0.97685616744811155</v>
      </c>
      <c r="L168" s="249">
        <f t="shared" si="161"/>
        <v>73.870416565896591</v>
      </c>
      <c r="M168" s="249">
        <f t="shared" si="162"/>
        <v>116.14924536558783</v>
      </c>
      <c r="N168" s="249">
        <f t="shared" si="163"/>
        <v>62.319586252586049</v>
      </c>
      <c r="O168" s="249">
        <f t="shared" si="164"/>
        <v>159.67034795560164</v>
      </c>
      <c r="P168" s="250">
        <f t="shared" si="165"/>
        <v>60.16444774160621</v>
      </c>
    </row>
    <row r="169" spans="1:16">
      <c r="A169" s="242" t="str">
        <f t="shared" si="151"/>
        <v>Imola</v>
      </c>
      <c r="B169" s="243">
        <f t="shared" si="156"/>
        <v>73.870416565896591</v>
      </c>
      <c r="C169" s="244">
        <f t="shared" ref="C169:E169" si="199">C168</f>
        <v>0</v>
      </c>
      <c r="D169" s="244">
        <f t="shared" si="199"/>
        <v>0</v>
      </c>
      <c r="E169" s="244">
        <f t="shared" si="199"/>
        <v>1</v>
      </c>
      <c r="F169" s="245">
        <f t="shared" si="153"/>
        <v>65</v>
      </c>
      <c r="G169" s="246">
        <f t="shared" si="158"/>
        <v>0.21057465437781986</v>
      </c>
      <c r="H169" s="245" t="s">
        <v>205</v>
      </c>
      <c r="I169" s="246">
        <f t="shared" si="159"/>
        <v>2</v>
      </c>
      <c r="J169" s="247">
        <f t="shared" si="154"/>
        <v>50</v>
      </c>
      <c r="K169" s="248">
        <f t="shared" si="160"/>
        <v>0.97685616744811155</v>
      </c>
      <c r="L169" s="249">
        <f t="shared" si="161"/>
        <v>73.870416565896591</v>
      </c>
      <c r="M169" s="249">
        <f t="shared" si="162"/>
        <v>116.14924536558783</v>
      </c>
      <c r="N169" s="249">
        <f t="shared" si="163"/>
        <v>62.530160906963872</v>
      </c>
      <c r="O169" s="249">
        <f t="shared" si="164"/>
        <v>159.67034795560164</v>
      </c>
      <c r="P169" s="250">
        <f t="shared" si="165"/>
        <v>59.828222458254842</v>
      </c>
    </row>
    <row r="170" spans="1:16">
      <c r="A170" s="242" t="str">
        <f t="shared" si="151"/>
        <v>Imola</v>
      </c>
      <c r="B170" s="243">
        <f t="shared" si="156"/>
        <v>73.870416565896591</v>
      </c>
      <c r="C170" s="244">
        <f t="shared" ref="C170:E170" si="200">C169</f>
        <v>0</v>
      </c>
      <c r="D170" s="244">
        <f t="shared" si="200"/>
        <v>0</v>
      </c>
      <c r="E170" s="244">
        <f t="shared" si="200"/>
        <v>1</v>
      </c>
      <c r="F170" s="245">
        <f t="shared" si="153"/>
        <v>66</v>
      </c>
      <c r="G170" s="246">
        <f t="shared" si="158"/>
        <v>0.21057465437781986</v>
      </c>
      <c r="H170" s="245" t="s">
        <v>205</v>
      </c>
      <c r="I170" s="246">
        <f t="shared" si="159"/>
        <v>2</v>
      </c>
      <c r="J170" s="247">
        <f t="shared" si="154"/>
        <v>50</v>
      </c>
      <c r="K170" s="248">
        <f t="shared" si="160"/>
        <v>0.97685616744811155</v>
      </c>
      <c r="L170" s="249">
        <f t="shared" si="161"/>
        <v>73.870416565896591</v>
      </c>
      <c r="M170" s="249">
        <f t="shared" si="162"/>
        <v>116.14924536558783</v>
      </c>
      <c r="N170" s="249">
        <f t="shared" si="163"/>
        <v>62.740735561341687</v>
      </c>
      <c r="O170" s="249">
        <f t="shared" si="164"/>
        <v>159.67034795560164</v>
      </c>
      <c r="P170" s="250">
        <f t="shared" si="165"/>
        <v>59.491997174903474</v>
      </c>
    </row>
    <row r="171" spans="1:16">
      <c r="A171" s="242" t="str">
        <f t="shared" si="151"/>
        <v>Imola</v>
      </c>
      <c r="B171" s="243">
        <f t="shared" si="156"/>
        <v>73.870416565896591</v>
      </c>
      <c r="C171" s="244">
        <f t="shared" ref="C171:E171" si="201">C170</f>
        <v>0</v>
      </c>
      <c r="D171" s="244">
        <f t="shared" si="201"/>
        <v>0</v>
      </c>
      <c r="E171" s="244">
        <f t="shared" si="201"/>
        <v>1</v>
      </c>
      <c r="F171" s="245">
        <f t="shared" si="153"/>
        <v>67</v>
      </c>
      <c r="G171" s="246">
        <f t="shared" si="158"/>
        <v>0.21057465437781986</v>
      </c>
      <c r="H171" s="245" t="s">
        <v>205</v>
      </c>
      <c r="I171" s="246">
        <f t="shared" si="159"/>
        <v>2</v>
      </c>
      <c r="J171" s="247">
        <f t="shared" si="154"/>
        <v>50</v>
      </c>
      <c r="K171" s="248">
        <f t="shared" si="160"/>
        <v>0.97685616744811155</v>
      </c>
      <c r="L171" s="249">
        <f t="shared" si="161"/>
        <v>73.870416565896591</v>
      </c>
      <c r="M171" s="249">
        <f t="shared" si="162"/>
        <v>116.14924536558783</v>
      </c>
      <c r="N171" s="249">
        <f t="shared" si="163"/>
        <v>62.951310215719509</v>
      </c>
      <c r="O171" s="249">
        <f t="shared" si="164"/>
        <v>159.67034795560164</v>
      </c>
      <c r="P171" s="250">
        <f t="shared" si="165"/>
        <v>59.155771891552092</v>
      </c>
    </row>
    <row r="172" spans="1:16">
      <c r="A172" s="242" t="str">
        <f t="shared" si="151"/>
        <v>Imola</v>
      </c>
      <c r="B172" s="243">
        <f t="shared" si="156"/>
        <v>73.870416565896591</v>
      </c>
      <c r="C172" s="244">
        <f t="shared" ref="C172:E172" si="202">C171</f>
        <v>0</v>
      </c>
      <c r="D172" s="244">
        <f t="shared" si="202"/>
        <v>0</v>
      </c>
      <c r="E172" s="244">
        <f t="shared" si="202"/>
        <v>1</v>
      </c>
      <c r="F172" s="245">
        <f t="shared" si="153"/>
        <v>68</v>
      </c>
      <c r="G172" s="246">
        <f t="shared" si="158"/>
        <v>0.21057465437781986</v>
      </c>
      <c r="H172" s="245" t="s">
        <v>205</v>
      </c>
      <c r="I172" s="246">
        <f t="shared" si="159"/>
        <v>2</v>
      </c>
      <c r="J172" s="247">
        <f t="shared" si="154"/>
        <v>50</v>
      </c>
      <c r="K172" s="248">
        <f t="shared" si="160"/>
        <v>0.97685616744811155</v>
      </c>
      <c r="L172" s="249">
        <f t="shared" si="161"/>
        <v>73.870416565896591</v>
      </c>
      <c r="M172" s="249">
        <f t="shared" si="162"/>
        <v>116.14924536558783</v>
      </c>
      <c r="N172" s="249">
        <f t="shared" si="163"/>
        <v>63.161884870097325</v>
      </c>
      <c r="O172" s="249">
        <f t="shared" si="164"/>
        <v>159.67034795560164</v>
      </c>
      <c r="P172" s="250">
        <f t="shared" si="165"/>
        <v>58.819546608200739</v>
      </c>
    </row>
    <row r="173" spans="1:16">
      <c r="A173" s="242" t="str">
        <f t="shared" si="151"/>
        <v>Imola</v>
      </c>
      <c r="B173" s="243">
        <f t="shared" si="156"/>
        <v>73.870416565896591</v>
      </c>
      <c r="C173" s="244">
        <f t="shared" ref="C173:E173" si="203">C172</f>
        <v>0</v>
      </c>
      <c r="D173" s="244">
        <f t="shared" si="203"/>
        <v>0</v>
      </c>
      <c r="E173" s="244">
        <f t="shared" si="203"/>
        <v>1</v>
      </c>
      <c r="F173" s="245">
        <f t="shared" si="153"/>
        <v>69</v>
      </c>
      <c r="G173" s="246">
        <f t="shared" si="158"/>
        <v>0.21057465437781986</v>
      </c>
      <c r="H173" s="245" t="s">
        <v>205</v>
      </c>
      <c r="I173" s="246">
        <f t="shared" si="159"/>
        <v>2</v>
      </c>
      <c r="J173" s="247">
        <f t="shared" si="154"/>
        <v>50</v>
      </c>
      <c r="K173" s="248">
        <f t="shared" si="160"/>
        <v>0.97685616744811155</v>
      </c>
      <c r="L173" s="249">
        <f t="shared" si="161"/>
        <v>73.870416565896591</v>
      </c>
      <c r="M173" s="249">
        <f t="shared" si="162"/>
        <v>116.14924536558783</v>
      </c>
      <c r="N173" s="249">
        <f t="shared" si="163"/>
        <v>63.372459524475147</v>
      </c>
      <c r="O173" s="249">
        <f t="shared" si="164"/>
        <v>159.67034795560164</v>
      </c>
      <c r="P173" s="250">
        <f t="shared" si="165"/>
        <v>58.483321324849356</v>
      </c>
    </row>
    <row r="174" spans="1:16">
      <c r="A174" s="242" t="str">
        <f t="shared" si="151"/>
        <v>Imola</v>
      </c>
      <c r="B174" s="243">
        <f t="shared" si="156"/>
        <v>73.870416565896591</v>
      </c>
      <c r="C174" s="244">
        <f t="shared" ref="C174:E174" si="204">C173</f>
        <v>0</v>
      </c>
      <c r="D174" s="244">
        <f t="shared" si="204"/>
        <v>0</v>
      </c>
      <c r="E174" s="244">
        <f t="shared" si="204"/>
        <v>1</v>
      </c>
      <c r="F174" s="245">
        <f t="shared" si="153"/>
        <v>70</v>
      </c>
      <c r="G174" s="246">
        <f t="shared" si="158"/>
        <v>0.21057465437781986</v>
      </c>
      <c r="H174" s="245" t="s">
        <v>205</v>
      </c>
      <c r="I174" s="246">
        <f t="shared" si="159"/>
        <v>2</v>
      </c>
      <c r="J174" s="247">
        <f t="shared" si="154"/>
        <v>50</v>
      </c>
      <c r="K174" s="248">
        <f t="shared" si="160"/>
        <v>0.97685616744811155</v>
      </c>
      <c r="L174" s="249">
        <f t="shared" si="161"/>
        <v>73.870416565896591</v>
      </c>
      <c r="M174" s="249">
        <f t="shared" si="162"/>
        <v>116.14924536558783</v>
      </c>
      <c r="N174" s="249">
        <f t="shared" si="163"/>
        <v>63.583034178852969</v>
      </c>
      <c r="O174" s="249">
        <f t="shared" si="164"/>
        <v>159.67034795560164</v>
      </c>
      <c r="P174" s="250">
        <f t="shared" si="165"/>
        <v>58.147096041497988</v>
      </c>
    </row>
    <row r="175" spans="1:16">
      <c r="A175" s="242" t="str">
        <f t="shared" si="151"/>
        <v>Imola</v>
      </c>
      <c r="B175" s="243">
        <f t="shared" si="156"/>
        <v>73.870416565896591</v>
      </c>
      <c r="C175" s="244">
        <f t="shared" ref="C175:E175" si="205">C174</f>
        <v>0</v>
      </c>
      <c r="D175" s="244">
        <f t="shared" si="205"/>
        <v>0</v>
      </c>
      <c r="E175" s="244">
        <f t="shared" si="205"/>
        <v>1</v>
      </c>
      <c r="F175" s="245">
        <f t="shared" si="153"/>
        <v>71</v>
      </c>
      <c r="G175" s="246">
        <f t="shared" si="158"/>
        <v>0.21057465437781986</v>
      </c>
      <c r="H175" s="245" t="s">
        <v>205</v>
      </c>
      <c r="I175" s="246">
        <f t="shared" si="159"/>
        <v>2</v>
      </c>
      <c r="J175" s="247">
        <f t="shared" si="154"/>
        <v>50</v>
      </c>
      <c r="K175" s="248">
        <f t="shared" si="160"/>
        <v>0.97685616744811155</v>
      </c>
      <c r="L175" s="249">
        <f t="shared" si="161"/>
        <v>73.870416565896591</v>
      </c>
      <c r="M175" s="249">
        <f t="shared" si="162"/>
        <v>116.14924536558783</v>
      </c>
      <c r="N175" s="249">
        <f t="shared" si="163"/>
        <v>63.793608833230792</v>
      </c>
      <c r="O175" s="249">
        <f t="shared" si="164"/>
        <v>159.67034795560164</v>
      </c>
      <c r="P175" s="250">
        <f t="shared" si="165"/>
        <v>57.810870758146606</v>
      </c>
    </row>
    <row r="176" spans="1:16">
      <c r="A176" s="242" t="str">
        <f t="shared" si="151"/>
        <v>Imola</v>
      </c>
      <c r="B176" s="243">
        <f t="shared" si="156"/>
        <v>73.870416565896591</v>
      </c>
      <c r="C176" s="244">
        <f t="shared" ref="C176:E176" si="206">C175</f>
        <v>0</v>
      </c>
      <c r="D176" s="244">
        <f t="shared" si="206"/>
        <v>0</v>
      </c>
      <c r="E176" s="244">
        <f t="shared" si="206"/>
        <v>1</v>
      </c>
      <c r="F176" s="245">
        <f t="shared" si="153"/>
        <v>72</v>
      </c>
      <c r="G176" s="246">
        <f t="shared" si="158"/>
        <v>0.21057465437781986</v>
      </c>
      <c r="H176" s="245" t="s">
        <v>205</v>
      </c>
      <c r="I176" s="246">
        <f t="shared" si="159"/>
        <v>2</v>
      </c>
      <c r="J176" s="247">
        <f t="shared" si="154"/>
        <v>50</v>
      </c>
      <c r="K176" s="248">
        <f t="shared" si="160"/>
        <v>0.97685616744811155</v>
      </c>
      <c r="L176" s="249">
        <f t="shared" si="161"/>
        <v>73.870416565896591</v>
      </c>
      <c r="M176" s="249">
        <f t="shared" si="162"/>
        <v>116.14924536558783</v>
      </c>
      <c r="N176" s="249">
        <f t="shared" si="163"/>
        <v>64.0041834876086</v>
      </c>
      <c r="O176" s="249">
        <f t="shared" si="164"/>
        <v>159.67034795560164</v>
      </c>
      <c r="P176" s="250">
        <f t="shared" si="165"/>
        <v>57.474645474795267</v>
      </c>
    </row>
    <row r="177" spans="1:16">
      <c r="A177" s="242" t="str">
        <f t="shared" si="151"/>
        <v>Imola</v>
      </c>
      <c r="B177" s="243">
        <f t="shared" si="156"/>
        <v>73.870416565896591</v>
      </c>
      <c r="C177" s="244">
        <f t="shared" ref="C177:E177" si="207">C176</f>
        <v>0</v>
      </c>
      <c r="D177" s="244">
        <f t="shared" si="207"/>
        <v>0</v>
      </c>
      <c r="E177" s="244">
        <f t="shared" si="207"/>
        <v>1</v>
      </c>
      <c r="F177" s="245">
        <f t="shared" si="153"/>
        <v>73</v>
      </c>
      <c r="G177" s="246">
        <f t="shared" si="158"/>
        <v>0.21057465437781986</v>
      </c>
      <c r="H177" s="245" t="s">
        <v>205</v>
      </c>
      <c r="I177" s="246">
        <f t="shared" si="159"/>
        <v>2</v>
      </c>
      <c r="J177" s="247">
        <f t="shared" si="154"/>
        <v>50</v>
      </c>
      <c r="K177" s="248">
        <f t="shared" si="160"/>
        <v>0.97685616744811155</v>
      </c>
      <c r="L177" s="249">
        <f t="shared" si="161"/>
        <v>73.870416565896591</v>
      </c>
      <c r="M177" s="249">
        <f t="shared" si="162"/>
        <v>116.14924536558783</v>
      </c>
      <c r="N177" s="249">
        <f t="shared" si="163"/>
        <v>64.214758141986422</v>
      </c>
      <c r="O177" s="249">
        <f t="shared" si="164"/>
        <v>159.67034795560164</v>
      </c>
      <c r="P177" s="250">
        <f t="shared" si="165"/>
        <v>57.138420191443885</v>
      </c>
    </row>
    <row r="178" spans="1:16">
      <c r="A178" s="242" t="str">
        <f t="shared" si="151"/>
        <v>Imola</v>
      </c>
      <c r="B178" s="243">
        <f t="shared" si="156"/>
        <v>73.870416565896591</v>
      </c>
      <c r="C178" s="244">
        <f t="shared" ref="C178:E178" si="208">C177</f>
        <v>0</v>
      </c>
      <c r="D178" s="244">
        <f t="shared" si="208"/>
        <v>0</v>
      </c>
      <c r="E178" s="244">
        <f t="shared" si="208"/>
        <v>1</v>
      </c>
      <c r="F178" s="245">
        <f t="shared" si="153"/>
        <v>74</v>
      </c>
      <c r="G178" s="246">
        <f t="shared" si="158"/>
        <v>0.21057465437781986</v>
      </c>
      <c r="H178" s="245" t="s">
        <v>205</v>
      </c>
      <c r="I178" s="246">
        <f t="shared" si="159"/>
        <v>2</v>
      </c>
      <c r="J178" s="247">
        <f t="shared" si="154"/>
        <v>50</v>
      </c>
      <c r="K178" s="248">
        <f t="shared" si="160"/>
        <v>0.97685616744811155</v>
      </c>
      <c r="L178" s="249">
        <f t="shared" si="161"/>
        <v>73.870416565896591</v>
      </c>
      <c r="M178" s="249">
        <f t="shared" si="162"/>
        <v>116.14924536558783</v>
      </c>
      <c r="N178" s="249">
        <f t="shared" si="163"/>
        <v>64.425332796364245</v>
      </c>
      <c r="O178" s="249">
        <f t="shared" si="164"/>
        <v>159.67034795560164</v>
      </c>
      <c r="P178" s="250">
        <f t="shared" si="165"/>
        <v>56.802194908092517</v>
      </c>
    </row>
    <row r="179" spans="1:16">
      <c r="A179" s="242" t="str">
        <f t="shared" si="151"/>
        <v>Imola</v>
      </c>
      <c r="B179" s="243">
        <f t="shared" si="156"/>
        <v>73.870416565896591</v>
      </c>
      <c r="C179" s="244">
        <f t="shared" ref="C179:E179" si="209">C178</f>
        <v>0</v>
      </c>
      <c r="D179" s="244">
        <f t="shared" si="209"/>
        <v>0</v>
      </c>
      <c r="E179" s="244">
        <f t="shared" si="209"/>
        <v>1</v>
      </c>
      <c r="F179" s="245">
        <f t="shared" si="153"/>
        <v>75</v>
      </c>
      <c r="G179" s="246">
        <f t="shared" si="158"/>
        <v>0.21057465437781986</v>
      </c>
      <c r="H179" s="245" t="s">
        <v>205</v>
      </c>
      <c r="I179" s="246">
        <f t="shared" si="159"/>
        <v>2</v>
      </c>
      <c r="J179" s="247">
        <f t="shared" si="154"/>
        <v>50</v>
      </c>
      <c r="K179" s="248">
        <f t="shared" si="160"/>
        <v>0.97685616744811155</v>
      </c>
      <c r="L179" s="249">
        <f t="shared" si="161"/>
        <v>73.870416565896591</v>
      </c>
      <c r="M179" s="249">
        <f t="shared" si="162"/>
        <v>116.14924536558783</v>
      </c>
      <c r="N179" s="249">
        <f t="shared" si="163"/>
        <v>64.635907450742067</v>
      </c>
      <c r="O179" s="249">
        <f t="shared" si="164"/>
        <v>159.67034795560164</v>
      </c>
      <c r="P179" s="250">
        <f t="shared" si="165"/>
        <v>56.465969624741135</v>
      </c>
    </row>
    <row r="180" spans="1:16">
      <c r="A180" s="242" t="str">
        <f t="shared" si="151"/>
        <v>Imola</v>
      </c>
      <c r="B180" s="243">
        <f t="shared" si="156"/>
        <v>73.870416565896591</v>
      </c>
      <c r="C180" s="244">
        <f t="shared" ref="C180:E180" si="210">C179</f>
        <v>0</v>
      </c>
      <c r="D180" s="244">
        <f t="shared" si="210"/>
        <v>0</v>
      </c>
      <c r="E180" s="244">
        <f t="shared" si="210"/>
        <v>1</v>
      </c>
      <c r="F180" s="245">
        <f t="shared" si="153"/>
        <v>76</v>
      </c>
      <c r="G180" s="246">
        <f t="shared" si="158"/>
        <v>0.21057465437781986</v>
      </c>
      <c r="H180" s="245" t="s">
        <v>205</v>
      </c>
      <c r="I180" s="246">
        <f t="shared" si="159"/>
        <v>2</v>
      </c>
      <c r="J180" s="247">
        <f t="shared" si="154"/>
        <v>50</v>
      </c>
      <c r="K180" s="248">
        <f t="shared" si="160"/>
        <v>0.97685616744811155</v>
      </c>
      <c r="L180" s="249">
        <f t="shared" si="161"/>
        <v>73.870416565896591</v>
      </c>
      <c r="M180" s="249">
        <f t="shared" si="162"/>
        <v>116.14924536558783</v>
      </c>
      <c r="N180" s="249">
        <f t="shared" si="163"/>
        <v>64.84648210511989</v>
      </c>
      <c r="O180" s="249">
        <f t="shared" si="164"/>
        <v>159.67034795560164</v>
      </c>
      <c r="P180" s="250">
        <f t="shared" si="165"/>
        <v>56.129744341389753</v>
      </c>
    </row>
    <row r="181" spans="1:16">
      <c r="A181" s="242" t="str">
        <f t="shared" si="151"/>
        <v>Imola</v>
      </c>
      <c r="B181" s="243">
        <f t="shared" si="156"/>
        <v>73.870416565896591</v>
      </c>
      <c r="C181" s="244">
        <f t="shared" ref="C181:E181" si="211">C180</f>
        <v>0</v>
      </c>
      <c r="D181" s="244">
        <f t="shared" si="211"/>
        <v>0</v>
      </c>
      <c r="E181" s="244">
        <f t="shared" si="211"/>
        <v>1</v>
      </c>
      <c r="F181" s="245">
        <f t="shared" si="153"/>
        <v>77</v>
      </c>
      <c r="G181" s="246">
        <f t="shared" si="158"/>
        <v>0.21057465437781986</v>
      </c>
      <c r="H181" s="245" t="s">
        <v>205</v>
      </c>
      <c r="I181" s="246">
        <f t="shared" si="159"/>
        <v>2</v>
      </c>
      <c r="J181" s="247">
        <f t="shared" si="154"/>
        <v>50</v>
      </c>
      <c r="K181" s="248">
        <f t="shared" si="160"/>
        <v>0.97685616744811155</v>
      </c>
      <c r="L181" s="249">
        <f t="shared" si="161"/>
        <v>73.870416565896591</v>
      </c>
      <c r="M181" s="249">
        <f t="shared" si="162"/>
        <v>116.14924536558783</v>
      </c>
      <c r="N181" s="249">
        <f t="shared" si="163"/>
        <v>65.057056759497712</v>
      </c>
      <c r="O181" s="249">
        <f t="shared" si="164"/>
        <v>159.67034795560164</v>
      </c>
      <c r="P181" s="250">
        <f t="shared" si="165"/>
        <v>55.793519058038399</v>
      </c>
    </row>
    <row r="182" spans="1:16">
      <c r="A182" s="242" t="str">
        <f t="shared" si="151"/>
        <v>Imola</v>
      </c>
      <c r="B182" s="243">
        <f t="shared" si="156"/>
        <v>73.870416565896591</v>
      </c>
      <c r="C182" s="244">
        <f t="shared" ref="C182:E182" si="212">C181</f>
        <v>0</v>
      </c>
      <c r="D182" s="244">
        <f t="shared" si="212"/>
        <v>0</v>
      </c>
      <c r="E182" s="244">
        <f t="shared" si="212"/>
        <v>1</v>
      </c>
      <c r="F182" s="245">
        <f t="shared" si="153"/>
        <v>78</v>
      </c>
      <c r="G182" s="246">
        <f t="shared" si="158"/>
        <v>0.21057465437781986</v>
      </c>
      <c r="H182" s="245" t="s">
        <v>205</v>
      </c>
      <c r="I182" s="246">
        <f t="shared" si="159"/>
        <v>2</v>
      </c>
      <c r="J182" s="247">
        <f t="shared" si="154"/>
        <v>50</v>
      </c>
      <c r="K182" s="248">
        <f t="shared" si="160"/>
        <v>0.97685616744811155</v>
      </c>
      <c r="L182" s="249">
        <f t="shared" si="161"/>
        <v>73.870416565896591</v>
      </c>
      <c r="M182" s="249">
        <f t="shared" si="162"/>
        <v>116.14924536558783</v>
      </c>
      <c r="N182" s="249">
        <f t="shared" si="163"/>
        <v>65.267631413875534</v>
      </c>
      <c r="O182" s="249">
        <f t="shared" si="164"/>
        <v>159.67034795560164</v>
      </c>
      <c r="P182" s="250">
        <f t="shared" si="165"/>
        <v>55.457293774687017</v>
      </c>
    </row>
    <row r="183" spans="1:16">
      <c r="A183" s="242" t="str">
        <f t="shared" si="151"/>
        <v>Imola</v>
      </c>
      <c r="B183" s="243">
        <f t="shared" si="156"/>
        <v>73.870416565896591</v>
      </c>
      <c r="C183" s="244">
        <f t="shared" ref="C183:E183" si="213">C182</f>
        <v>0</v>
      </c>
      <c r="D183" s="244">
        <f t="shared" si="213"/>
        <v>0</v>
      </c>
      <c r="E183" s="244">
        <f t="shared" si="213"/>
        <v>1</v>
      </c>
      <c r="F183" s="245">
        <f t="shared" si="153"/>
        <v>79</v>
      </c>
      <c r="G183" s="246">
        <f t="shared" si="158"/>
        <v>0.21057465437781986</v>
      </c>
      <c r="H183" s="245" t="s">
        <v>205</v>
      </c>
      <c r="I183" s="246">
        <f t="shared" si="159"/>
        <v>2</v>
      </c>
      <c r="J183" s="247">
        <f t="shared" si="154"/>
        <v>50</v>
      </c>
      <c r="K183" s="248">
        <f t="shared" si="160"/>
        <v>0.97685616744811155</v>
      </c>
      <c r="L183" s="249">
        <f t="shared" si="161"/>
        <v>73.870416565896591</v>
      </c>
      <c r="M183" s="249">
        <f t="shared" si="162"/>
        <v>116.14924536558783</v>
      </c>
      <c r="N183" s="249">
        <f t="shared" si="163"/>
        <v>65.478206068253343</v>
      </c>
      <c r="O183" s="249">
        <f t="shared" si="164"/>
        <v>159.67034795560164</v>
      </c>
      <c r="P183" s="250">
        <f t="shared" si="165"/>
        <v>55.121068491335663</v>
      </c>
    </row>
    <row r="184" spans="1:16">
      <c r="A184" s="242" t="str">
        <f t="shared" si="151"/>
        <v>Imola</v>
      </c>
      <c r="B184" s="243">
        <f t="shared" si="156"/>
        <v>73.870416565896591</v>
      </c>
      <c r="C184" s="244">
        <f t="shared" ref="C184:E184" si="214">C183</f>
        <v>0</v>
      </c>
      <c r="D184" s="244">
        <f t="shared" si="214"/>
        <v>0</v>
      </c>
      <c r="E184" s="244">
        <f t="shared" si="214"/>
        <v>1</v>
      </c>
      <c r="F184" s="245">
        <f t="shared" si="153"/>
        <v>80</v>
      </c>
      <c r="G184" s="246">
        <f t="shared" si="158"/>
        <v>0.21057465437781986</v>
      </c>
      <c r="H184" s="245" t="s">
        <v>205</v>
      </c>
      <c r="I184" s="246">
        <f t="shared" si="159"/>
        <v>2</v>
      </c>
      <c r="J184" s="247">
        <f t="shared" si="154"/>
        <v>50</v>
      </c>
      <c r="K184" s="248">
        <f t="shared" si="160"/>
        <v>0.97685616744811155</v>
      </c>
      <c r="L184" s="249">
        <f t="shared" si="161"/>
        <v>73.870416565896591</v>
      </c>
      <c r="M184" s="249">
        <f t="shared" si="162"/>
        <v>116.14924536558783</v>
      </c>
      <c r="N184" s="249">
        <f t="shared" si="163"/>
        <v>65.688780722631165</v>
      </c>
      <c r="O184" s="249">
        <f t="shared" si="164"/>
        <v>159.67034795560164</v>
      </c>
      <c r="P184" s="250">
        <f t="shared" si="165"/>
        <v>54.784843207984281</v>
      </c>
    </row>
    <row r="185" spans="1:16">
      <c r="A185" s="242" t="str">
        <f t="shared" si="151"/>
        <v>Imola</v>
      </c>
      <c r="B185" s="243">
        <f t="shared" si="156"/>
        <v>73.870416565896591</v>
      </c>
      <c r="C185" s="244">
        <f t="shared" ref="C185:E185" si="215">C184</f>
        <v>0</v>
      </c>
      <c r="D185" s="244">
        <f t="shared" si="215"/>
        <v>0</v>
      </c>
      <c r="E185" s="244">
        <f t="shared" si="215"/>
        <v>1</v>
      </c>
      <c r="F185" s="245">
        <f t="shared" si="153"/>
        <v>81</v>
      </c>
      <c r="G185" s="246">
        <f t="shared" si="158"/>
        <v>0.21057465437781986</v>
      </c>
      <c r="H185" s="245" t="s">
        <v>205</v>
      </c>
      <c r="I185" s="246">
        <f t="shared" si="159"/>
        <v>2</v>
      </c>
      <c r="J185" s="247">
        <f t="shared" si="154"/>
        <v>50</v>
      </c>
      <c r="K185" s="248">
        <f t="shared" si="160"/>
        <v>0.97685616744811155</v>
      </c>
      <c r="L185" s="249">
        <f t="shared" si="161"/>
        <v>73.870416565896591</v>
      </c>
      <c r="M185" s="249">
        <f t="shared" si="162"/>
        <v>116.14924536558783</v>
      </c>
      <c r="N185" s="249">
        <f t="shared" si="163"/>
        <v>65.899355377008987</v>
      </c>
      <c r="O185" s="249">
        <f t="shared" si="164"/>
        <v>159.67034795560164</v>
      </c>
      <c r="P185" s="250">
        <f t="shared" si="165"/>
        <v>54.448617924632899</v>
      </c>
    </row>
    <row r="186" spans="1:16">
      <c r="A186" s="242" t="str">
        <f t="shared" si="151"/>
        <v>Imola</v>
      </c>
      <c r="B186" s="243">
        <f t="shared" si="156"/>
        <v>73.870416565896591</v>
      </c>
      <c r="C186" s="244">
        <f t="shared" ref="C186:E186" si="216">C185</f>
        <v>0</v>
      </c>
      <c r="D186" s="244">
        <f t="shared" si="216"/>
        <v>0</v>
      </c>
      <c r="E186" s="244">
        <f t="shared" si="216"/>
        <v>1</v>
      </c>
      <c r="F186" s="245">
        <f t="shared" si="153"/>
        <v>82</v>
      </c>
      <c r="G186" s="246">
        <f t="shared" si="158"/>
        <v>0.21057465437781986</v>
      </c>
      <c r="H186" s="245" t="s">
        <v>205</v>
      </c>
      <c r="I186" s="246">
        <f t="shared" si="159"/>
        <v>2</v>
      </c>
      <c r="J186" s="247">
        <f t="shared" si="154"/>
        <v>50</v>
      </c>
      <c r="K186" s="248">
        <f t="shared" si="160"/>
        <v>0.97685616744811155</v>
      </c>
      <c r="L186" s="249">
        <f t="shared" si="161"/>
        <v>73.870416565896591</v>
      </c>
      <c r="M186" s="249">
        <f t="shared" si="162"/>
        <v>116.14924536558783</v>
      </c>
      <c r="N186" s="249">
        <f t="shared" si="163"/>
        <v>66.10993003138681</v>
      </c>
      <c r="O186" s="249">
        <f t="shared" si="164"/>
        <v>159.67034795560164</v>
      </c>
      <c r="P186" s="250">
        <f t="shared" si="165"/>
        <v>54.112392641281545</v>
      </c>
    </row>
    <row r="187" spans="1:16">
      <c r="A187" s="242" t="str">
        <f t="shared" si="151"/>
        <v>Imola</v>
      </c>
      <c r="B187" s="243">
        <f t="shared" si="156"/>
        <v>73.870416565896591</v>
      </c>
      <c r="C187" s="244">
        <f t="shared" ref="C187:E187" si="217">C186</f>
        <v>0</v>
      </c>
      <c r="D187" s="244">
        <f t="shared" si="217"/>
        <v>0</v>
      </c>
      <c r="E187" s="244">
        <f t="shared" si="217"/>
        <v>1</v>
      </c>
      <c r="F187" s="245">
        <f t="shared" si="153"/>
        <v>83</v>
      </c>
      <c r="G187" s="246">
        <f t="shared" si="158"/>
        <v>0.21057465437781986</v>
      </c>
      <c r="H187" s="245" t="s">
        <v>205</v>
      </c>
      <c r="I187" s="246">
        <f t="shared" si="159"/>
        <v>2</v>
      </c>
      <c r="J187" s="247">
        <f t="shared" si="154"/>
        <v>50</v>
      </c>
      <c r="K187" s="248">
        <f t="shared" si="160"/>
        <v>0.97685616744811155</v>
      </c>
      <c r="L187" s="249">
        <f t="shared" si="161"/>
        <v>73.870416565896591</v>
      </c>
      <c r="M187" s="249">
        <f t="shared" si="162"/>
        <v>116.14924536558783</v>
      </c>
      <c r="N187" s="249">
        <f t="shared" si="163"/>
        <v>66.320504685764632</v>
      </c>
      <c r="O187" s="249">
        <f t="shared" si="164"/>
        <v>159.67034795560164</v>
      </c>
      <c r="P187" s="250">
        <f t="shared" si="165"/>
        <v>53.776167357930163</v>
      </c>
    </row>
    <row r="188" spans="1:16">
      <c r="A188" s="242" t="str">
        <f t="shared" si="151"/>
        <v>Imola</v>
      </c>
      <c r="B188" s="243">
        <f t="shared" si="156"/>
        <v>73.870416565896591</v>
      </c>
      <c r="C188" s="244">
        <f t="shared" ref="C188:E188" si="218">C187</f>
        <v>0</v>
      </c>
      <c r="D188" s="244">
        <f t="shared" si="218"/>
        <v>0</v>
      </c>
      <c r="E188" s="244">
        <f t="shared" si="218"/>
        <v>1</v>
      </c>
      <c r="F188" s="245">
        <f t="shared" si="153"/>
        <v>84</v>
      </c>
      <c r="G188" s="246">
        <f t="shared" si="158"/>
        <v>0.21057465437781986</v>
      </c>
      <c r="H188" s="245" t="s">
        <v>205</v>
      </c>
      <c r="I188" s="246">
        <f t="shared" si="159"/>
        <v>2</v>
      </c>
      <c r="J188" s="247">
        <f t="shared" si="154"/>
        <v>50</v>
      </c>
      <c r="K188" s="248">
        <f t="shared" si="160"/>
        <v>0.97685616744811155</v>
      </c>
      <c r="L188" s="249">
        <f t="shared" si="161"/>
        <v>73.870416565896591</v>
      </c>
      <c r="M188" s="249">
        <f t="shared" si="162"/>
        <v>116.14924536558783</v>
      </c>
      <c r="N188" s="249">
        <f t="shared" si="163"/>
        <v>66.531079340142441</v>
      </c>
      <c r="O188" s="249">
        <f t="shared" si="164"/>
        <v>159.67034795560164</v>
      </c>
      <c r="P188" s="250">
        <f t="shared" si="165"/>
        <v>53.439942074578809</v>
      </c>
    </row>
    <row r="189" spans="1:16">
      <c r="A189" s="242" t="str">
        <f t="shared" si="151"/>
        <v>Imola</v>
      </c>
      <c r="B189" s="243">
        <f t="shared" si="156"/>
        <v>73.870416565896591</v>
      </c>
      <c r="C189" s="244">
        <f t="shared" ref="C189:E189" si="219">C188</f>
        <v>0</v>
      </c>
      <c r="D189" s="244">
        <f t="shared" si="219"/>
        <v>0</v>
      </c>
      <c r="E189" s="244">
        <f t="shared" si="219"/>
        <v>1</v>
      </c>
      <c r="F189" s="245">
        <f t="shared" si="153"/>
        <v>85</v>
      </c>
      <c r="G189" s="246">
        <f t="shared" si="158"/>
        <v>0.21057465437781986</v>
      </c>
      <c r="H189" s="245" t="s">
        <v>205</v>
      </c>
      <c r="I189" s="246">
        <f t="shared" si="159"/>
        <v>2</v>
      </c>
      <c r="J189" s="247">
        <f t="shared" si="154"/>
        <v>50</v>
      </c>
      <c r="K189" s="248">
        <f t="shared" si="160"/>
        <v>0.97685616744811155</v>
      </c>
      <c r="L189" s="249">
        <f t="shared" si="161"/>
        <v>73.870416565896591</v>
      </c>
      <c r="M189" s="249">
        <f t="shared" si="162"/>
        <v>116.14924536558783</v>
      </c>
      <c r="N189" s="249">
        <f t="shared" si="163"/>
        <v>66.741653994520263</v>
      </c>
      <c r="O189" s="249">
        <f t="shared" si="164"/>
        <v>159.67034795560164</v>
      </c>
      <c r="P189" s="250">
        <f t="shared" si="165"/>
        <v>53.103716791227427</v>
      </c>
    </row>
    <row r="190" spans="1:16">
      <c r="A190" s="242" t="str">
        <f t="shared" si="151"/>
        <v>Imola</v>
      </c>
      <c r="B190" s="243">
        <f t="shared" si="156"/>
        <v>73.870416565896591</v>
      </c>
      <c r="C190" s="244">
        <f t="shared" ref="C190:E190" si="220">C189</f>
        <v>0</v>
      </c>
      <c r="D190" s="244">
        <f t="shared" si="220"/>
        <v>0</v>
      </c>
      <c r="E190" s="244">
        <f t="shared" si="220"/>
        <v>1</v>
      </c>
      <c r="F190" s="245">
        <f t="shared" si="153"/>
        <v>86</v>
      </c>
      <c r="G190" s="246">
        <f t="shared" si="158"/>
        <v>0.21057465437781986</v>
      </c>
      <c r="H190" s="245" t="s">
        <v>205</v>
      </c>
      <c r="I190" s="246">
        <f t="shared" si="159"/>
        <v>2</v>
      </c>
      <c r="J190" s="247">
        <f t="shared" si="154"/>
        <v>50</v>
      </c>
      <c r="K190" s="248">
        <f t="shared" si="160"/>
        <v>0.97685616744811155</v>
      </c>
      <c r="L190" s="249">
        <f t="shared" si="161"/>
        <v>73.870416565896591</v>
      </c>
      <c r="M190" s="249">
        <f t="shared" si="162"/>
        <v>116.14924536558783</v>
      </c>
      <c r="N190" s="249">
        <f t="shared" si="163"/>
        <v>66.952228648898085</v>
      </c>
      <c r="O190" s="249">
        <f t="shared" si="164"/>
        <v>159.67034795560164</v>
      </c>
      <c r="P190" s="250">
        <f t="shared" si="165"/>
        <v>52.767491507876059</v>
      </c>
    </row>
    <row r="191" spans="1:16">
      <c r="A191" s="242" t="str">
        <f t="shared" si="151"/>
        <v>Imola</v>
      </c>
      <c r="B191" s="243">
        <f t="shared" si="156"/>
        <v>73.870416565896591</v>
      </c>
      <c r="C191" s="244">
        <f t="shared" ref="C191:E191" si="221">C190</f>
        <v>0</v>
      </c>
      <c r="D191" s="244">
        <f t="shared" si="221"/>
        <v>0</v>
      </c>
      <c r="E191" s="244">
        <f t="shared" si="221"/>
        <v>1</v>
      </c>
      <c r="F191" s="245">
        <f t="shared" si="153"/>
        <v>87</v>
      </c>
      <c r="G191" s="246">
        <f t="shared" si="158"/>
        <v>0.21057465437781986</v>
      </c>
      <c r="H191" s="245" t="s">
        <v>205</v>
      </c>
      <c r="I191" s="246">
        <f t="shared" si="159"/>
        <v>2</v>
      </c>
      <c r="J191" s="247">
        <f t="shared" si="154"/>
        <v>50</v>
      </c>
      <c r="K191" s="248">
        <f t="shared" si="160"/>
        <v>0.97685616744811155</v>
      </c>
      <c r="L191" s="249">
        <f t="shared" si="161"/>
        <v>73.870416565896591</v>
      </c>
      <c r="M191" s="249">
        <f t="shared" si="162"/>
        <v>116.14924536558783</v>
      </c>
      <c r="N191" s="249">
        <f t="shared" si="163"/>
        <v>67.162803303275908</v>
      </c>
      <c r="O191" s="249">
        <f t="shared" si="164"/>
        <v>159.67034795560164</v>
      </c>
      <c r="P191" s="250">
        <f t="shared" si="165"/>
        <v>52.431266224524691</v>
      </c>
    </row>
    <row r="192" spans="1:16">
      <c r="A192" s="242" t="str">
        <f t="shared" si="151"/>
        <v>Imola</v>
      </c>
      <c r="B192" s="243">
        <f t="shared" si="156"/>
        <v>73.870416565896591</v>
      </c>
      <c r="C192" s="244">
        <f t="shared" ref="C192:E192" si="222">C191</f>
        <v>0</v>
      </c>
      <c r="D192" s="244">
        <f t="shared" si="222"/>
        <v>0</v>
      </c>
      <c r="E192" s="244">
        <f t="shared" si="222"/>
        <v>1</v>
      </c>
      <c r="F192" s="245">
        <f t="shared" si="153"/>
        <v>88</v>
      </c>
      <c r="G192" s="246">
        <f t="shared" si="158"/>
        <v>0.21057465437781986</v>
      </c>
      <c r="H192" s="245" t="s">
        <v>205</v>
      </c>
      <c r="I192" s="246">
        <f t="shared" si="159"/>
        <v>2</v>
      </c>
      <c r="J192" s="247">
        <f t="shared" si="154"/>
        <v>50</v>
      </c>
      <c r="K192" s="248">
        <f t="shared" si="160"/>
        <v>0.97685616744811155</v>
      </c>
      <c r="L192" s="249">
        <f t="shared" si="161"/>
        <v>73.870416565896591</v>
      </c>
      <c r="M192" s="249">
        <f t="shared" si="162"/>
        <v>116.14924536558783</v>
      </c>
      <c r="N192" s="249">
        <f t="shared" si="163"/>
        <v>67.37337795765373</v>
      </c>
      <c r="O192" s="249">
        <f t="shared" si="164"/>
        <v>159.67034795560164</v>
      </c>
      <c r="P192" s="250">
        <f t="shared" si="165"/>
        <v>52.095040941173309</v>
      </c>
    </row>
    <row r="193" spans="1:16">
      <c r="A193" s="242" t="str">
        <f t="shared" si="151"/>
        <v>Imola</v>
      </c>
      <c r="B193" s="243">
        <f t="shared" si="156"/>
        <v>73.870416565896591</v>
      </c>
      <c r="C193" s="244">
        <f t="shared" ref="C193:E193" si="223">C192</f>
        <v>0</v>
      </c>
      <c r="D193" s="244">
        <f t="shared" si="223"/>
        <v>0</v>
      </c>
      <c r="E193" s="244">
        <f t="shared" si="223"/>
        <v>1</v>
      </c>
      <c r="F193" s="245">
        <f t="shared" si="153"/>
        <v>89</v>
      </c>
      <c r="G193" s="246">
        <f t="shared" si="158"/>
        <v>0.21057465437781986</v>
      </c>
      <c r="H193" s="245" t="s">
        <v>205</v>
      </c>
      <c r="I193" s="246">
        <f t="shared" si="159"/>
        <v>2</v>
      </c>
      <c r="J193" s="247">
        <f t="shared" si="154"/>
        <v>50</v>
      </c>
      <c r="K193" s="248">
        <f t="shared" si="160"/>
        <v>0.97685616744811155</v>
      </c>
      <c r="L193" s="249">
        <f t="shared" si="161"/>
        <v>73.870416565896591</v>
      </c>
      <c r="M193" s="249">
        <f t="shared" si="162"/>
        <v>116.14924536558783</v>
      </c>
      <c r="N193" s="249">
        <f t="shared" si="163"/>
        <v>67.583952612031538</v>
      </c>
      <c r="O193" s="249">
        <f t="shared" si="164"/>
        <v>159.67034795560164</v>
      </c>
      <c r="P193" s="250">
        <f t="shared" si="165"/>
        <v>51.758815657821955</v>
      </c>
    </row>
    <row r="194" spans="1:16">
      <c r="A194" s="242" t="str">
        <f t="shared" si="151"/>
        <v>Imola</v>
      </c>
      <c r="B194" s="243">
        <f t="shared" si="156"/>
        <v>73.870416565896591</v>
      </c>
      <c r="C194" s="244">
        <f t="shared" ref="C194:E194" si="224">C193</f>
        <v>0</v>
      </c>
      <c r="D194" s="244">
        <f t="shared" si="224"/>
        <v>0</v>
      </c>
      <c r="E194" s="244">
        <f t="shared" si="224"/>
        <v>1</v>
      </c>
      <c r="F194" s="245">
        <f t="shared" si="153"/>
        <v>90</v>
      </c>
      <c r="G194" s="246">
        <f t="shared" si="158"/>
        <v>0.21057465437781986</v>
      </c>
      <c r="H194" s="245" t="s">
        <v>205</v>
      </c>
      <c r="I194" s="246">
        <f t="shared" si="159"/>
        <v>2</v>
      </c>
      <c r="J194" s="247">
        <f t="shared" si="154"/>
        <v>50</v>
      </c>
      <c r="K194" s="248">
        <f t="shared" si="160"/>
        <v>0.97685616744811155</v>
      </c>
      <c r="L194" s="249">
        <f t="shared" si="161"/>
        <v>73.870416565896591</v>
      </c>
      <c r="M194" s="249">
        <f t="shared" si="162"/>
        <v>116.14924536558783</v>
      </c>
      <c r="N194" s="249">
        <f t="shared" si="163"/>
        <v>67.794527266409361</v>
      </c>
      <c r="O194" s="249">
        <f t="shared" si="164"/>
        <v>159.67034795560164</v>
      </c>
      <c r="P194" s="250">
        <f t="shared" si="165"/>
        <v>51.422590374470573</v>
      </c>
    </row>
    <row r="195" spans="1:16">
      <c r="A195" s="242" t="str">
        <f t="shared" si="151"/>
        <v>Imola</v>
      </c>
      <c r="B195" s="243">
        <f t="shared" si="156"/>
        <v>73.870416565896591</v>
      </c>
      <c r="C195" s="244">
        <f t="shared" ref="C195:E195" si="225">C194</f>
        <v>0</v>
      </c>
      <c r="D195" s="244">
        <f t="shared" si="225"/>
        <v>0</v>
      </c>
      <c r="E195" s="244">
        <f t="shared" si="225"/>
        <v>1</v>
      </c>
      <c r="F195" s="245">
        <f t="shared" si="153"/>
        <v>91</v>
      </c>
      <c r="G195" s="246">
        <f t="shared" si="158"/>
        <v>0.21057465437781986</v>
      </c>
      <c r="H195" s="245" t="s">
        <v>205</v>
      </c>
      <c r="I195" s="246">
        <f t="shared" si="159"/>
        <v>2</v>
      </c>
      <c r="J195" s="247">
        <f t="shared" si="154"/>
        <v>50</v>
      </c>
      <c r="K195" s="248">
        <f t="shared" si="160"/>
        <v>0.97685616744811155</v>
      </c>
      <c r="L195" s="249">
        <f t="shared" si="161"/>
        <v>73.870416565896591</v>
      </c>
      <c r="M195" s="249">
        <f t="shared" si="162"/>
        <v>116.14924536558783</v>
      </c>
      <c r="N195" s="249">
        <f t="shared" si="163"/>
        <v>68.005101920787183</v>
      </c>
      <c r="O195" s="249">
        <f t="shared" si="164"/>
        <v>159.67034795560164</v>
      </c>
      <c r="P195" s="250">
        <f t="shared" si="165"/>
        <v>51.08636509111922</v>
      </c>
    </row>
    <row r="196" spans="1:16">
      <c r="A196" s="242" t="str">
        <f t="shared" si="151"/>
        <v>Imola</v>
      </c>
      <c r="B196" s="243">
        <f t="shared" si="156"/>
        <v>73.870416565896591</v>
      </c>
      <c r="C196" s="244">
        <f t="shared" ref="C196:E196" si="226">C195</f>
        <v>0</v>
      </c>
      <c r="D196" s="244">
        <f t="shared" si="226"/>
        <v>0</v>
      </c>
      <c r="E196" s="244">
        <f t="shared" si="226"/>
        <v>1</v>
      </c>
      <c r="F196" s="245">
        <f t="shared" si="153"/>
        <v>92</v>
      </c>
      <c r="G196" s="246">
        <f t="shared" si="158"/>
        <v>0.21057465437781986</v>
      </c>
      <c r="H196" s="245" t="s">
        <v>205</v>
      </c>
      <c r="I196" s="246">
        <f t="shared" si="159"/>
        <v>2</v>
      </c>
      <c r="J196" s="247">
        <f t="shared" si="154"/>
        <v>50</v>
      </c>
      <c r="K196" s="248">
        <f t="shared" si="160"/>
        <v>0.97685616744811155</v>
      </c>
      <c r="L196" s="249">
        <f t="shared" si="161"/>
        <v>73.870416565896591</v>
      </c>
      <c r="M196" s="249">
        <f t="shared" si="162"/>
        <v>116.14924536558783</v>
      </c>
      <c r="N196" s="249">
        <f t="shared" si="163"/>
        <v>68.215676575165006</v>
      </c>
      <c r="O196" s="249">
        <f t="shared" si="164"/>
        <v>159.67034795560164</v>
      </c>
      <c r="P196" s="250">
        <f t="shared" si="165"/>
        <v>50.750139807767837</v>
      </c>
    </row>
    <row r="197" spans="1:16">
      <c r="A197" s="242" t="str">
        <f t="shared" ref="A197:A260" si="227">A196</f>
        <v>Imola</v>
      </c>
      <c r="B197" s="243">
        <f t="shared" si="156"/>
        <v>73.870416565896591</v>
      </c>
      <c r="C197" s="244">
        <f t="shared" ref="C197:E197" si="228">C196</f>
        <v>0</v>
      </c>
      <c r="D197" s="244">
        <f t="shared" si="228"/>
        <v>0</v>
      </c>
      <c r="E197" s="244">
        <f t="shared" si="228"/>
        <v>1</v>
      </c>
      <c r="F197" s="245">
        <f t="shared" ref="F197:F260" si="229">F196+1</f>
        <v>93</v>
      </c>
      <c r="G197" s="246">
        <f t="shared" si="158"/>
        <v>0.21057465437781986</v>
      </c>
      <c r="H197" s="245" t="s">
        <v>205</v>
      </c>
      <c r="I197" s="246">
        <f t="shared" si="159"/>
        <v>2</v>
      </c>
      <c r="J197" s="247">
        <f t="shared" ref="J197:J260" si="230">J196</f>
        <v>50</v>
      </c>
      <c r="K197" s="248">
        <f t="shared" si="160"/>
        <v>0.97685616744811155</v>
      </c>
      <c r="L197" s="249">
        <f t="shared" si="161"/>
        <v>73.870416565896591</v>
      </c>
      <c r="M197" s="249">
        <f t="shared" si="162"/>
        <v>116.14924536558783</v>
      </c>
      <c r="N197" s="249">
        <f t="shared" si="163"/>
        <v>68.426251229542828</v>
      </c>
      <c r="O197" s="249">
        <f t="shared" si="164"/>
        <v>159.67034795560164</v>
      </c>
      <c r="P197" s="250">
        <f t="shared" si="165"/>
        <v>50.413914524416469</v>
      </c>
    </row>
    <row r="198" spans="1:16">
      <c r="A198" s="242" t="str">
        <f t="shared" si="227"/>
        <v>Imola</v>
      </c>
      <c r="B198" s="243">
        <f t="shared" si="156"/>
        <v>73.870416565896591</v>
      </c>
      <c r="C198" s="244">
        <f t="shared" ref="C198:E198" si="231">C197</f>
        <v>0</v>
      </c>
      <c r="D198" s="244">
        <f t="shared" si="231"/>
        <v>0</v>
      </c>
      <c r="E198" s="244">
        <f t="shared" si="231"/>
        <v>1</v>
      </c>
      <c r="F198" s="245">
        <f t="shared" si="229"/>
        <v>94</v>
      </c>
      <c r="G198" s="246">
        <f t="shared" si="158"/>
        <v>0.21057465437781986</v>
      </c>
      <c r="H198" s="245" t="s">
        <v>205</v>
      </c>
      <c r="I198" s="246">
        <f t="shared" si="159"/>
        <v>2</v>
      </c>
      <c r="J198" s="247">
        <f t="shared" si="230"/>
        <v>50</v>
      </c>
      <c r="K198" s="248">
        <f t="shared" si="160"/>
        <v>0.97685616744811155</v>
      </c>
      <c r="L198" s="249">
        <f t="shared" si="161"/>
        <v>73.870416565896591</v>
      </c>
      <c r="M198" s="249">
        <f t="shared" si="162"/>
        <v>116.14924536558783</v>
      </c>
      <c r="N198" s="249">
        <f t="shared" si="163"/>
        <v>68.636825883920636</v>
      </c>
      <c r="O198" s="249">
        <f t="shared" si="164"/>
        <v>159.67034795560164</v>
      </c>
      <c r="P198" s="250">
        <f t="shared" si="165"/>
        <v>50.077689241065102</v>
      </c>
    </row>
    <row r="199" spans="1:16">
      <c r="A199" s="242" t="str">
        <f t="shared" si="227"/>
        <v>Imola</v>
      </c>
      <c r="B199" s="243">
        <f t="shared" ref="B199:B262" si="232">VLOOKUP(A199,$R$3:$S$59,2,0)</f>
        <v>73.870416565896591</v>
      </c>
      <c r="C199" s="244">
        <f t="shared" ref="C199:E199" si="233">C198</f>
        <v>0</v>
      </c>
      <c r="D199" s="244">
        <f t="shared" si="233"/>
        <v>0</v>
      </c>
      <c r="E199" s="244">
        <f t="shared" si="233"/>
        <v>1</v>
      </c>
      <c r="F199" s="245">
        <f t="shared" si="229"/>
        <v>95</v>
      </c>
      <c r="G199" s="246">
        <f t="shared" ref="G199:G262" si="234">VLOOKUP(H199,$U$5:$X$8,3,0)</f>
        <v>0.21057465437781986</v>
      </c>
      <c r="H199" s="245" t="s">
        <v>205</v>
      </c>
      <c r="I199" s="246">
        <f t="shared" ref="I199:I262" si="235">VLOOKUP(H199,$U$5:$V$8,2,0)</f>
        <v>2</v>
      </c>
      <c r="J199" s="247">
        <f t="shared" si="230"/>
        <v>50</v>
      </c>
      <c r="K199" s="248">
        <f t="shared" ref="K199:K262" si="236">VLOOKUP(H199,$U$5:$X$8,4,0)</f>
        <v>0.97685616744811155</v>
      </c>
      <c r="L199" s="249">
        <f t="shared" ref="L199:L262" si="237">B199</f>
        <v>73.870416565896591</v>
      </c>
      <c r="M199" s="249">
        <f t="shared" ref="M199:M262" si="238">C199*$V$10+$V$11*D199+E199*$V$12+I199*$V$13</f>
        <v>116.14924536558783</v>
      </c>
      <c r="N199" s="249">
        <f t="shared" ref="N199:N262" si="239">G199*F199+J199*K199</f>
        <v>68.847400538298473</v>
      </c>
      <c r="O199" s="249">
        <f t="shared" ref="O199:O262" si="240">L199+((L199*M199)/100)</f>
        <v>159.67034795560164</v>
      </c>
      <c r="P199" s="250">
        <f t="shared" ref="P199:P262" si="241">O199-((O199*N199)/100)</f>
        <v>49.741463957713705</v>
      </c>
    </row>
    <row r="200" spans="1:16">
      <c r="A200" s="242" t="str">
        <f t="shared" si="227"/>
        <v>Imola</v>
      </c>
      <c r="B200" s="243">
        <f t="shared" si="232"/>
        <v>73.870416565896591</v>
      </c>
      <c r="C200" s="244">
        <f t="shared" ref="C200:E200" si="242">C199</f>
        <v>0</v>
      </c>
      <c r="D200" s="244">
        <f t="shared" si="242"/>
        <v>0</v>
      </c>
      <c r="E200" s="244">
        <f t="shared" si="242"/>
        <v>1</v>
      </c>
      <c r="F200" s="245">
        <f t="shared" si="229"/>
        <v>96</v>
      </c>
      <c r="G200" s="246">
        <f t="shared" si="234"/>
        <v>0.21057465437781986</v>
      </c>
      <c r="H200" s="245" t="s">
        <v>205</v>
      </c>
      <c r="I200" s="246">
        <f t="shared" si="235"/>
        <v>2</v>
      </c>
      <c r="J200" s="247">
        <f t="shared" si="230"/>
        <v>50</v>
      </c>
      <c r="K200" s="248">
        <f t="shared" si="236"/>
        <v>0.97685616744811155</v>
      </c>
      <c r="L200" s="249">
        <f t="shared" si="237"/>
        <v>73.870416565896591</v>
      </c>
      <c r="M200" s="249">
        <f t="shared" si="238"/>
        <v>116.14924536558783</v>
      </c>
      <c r="N200" s="249">
        <f t="shared" si="239"/>
        <v>69.057975192676281</v>
      </c>
      <c r="O200" s="249">
        <f t="shared" si="240"/>
        <v>159.67034795560164</v>
      </c>
      <c r="P200" s="250">
        <f t="shared" si="241"/>
        <v>49.405238674362366</v>
      </c>
    </row>
    <row r="201" spans="1:16">
      <c r="A201" s="242" t="str">
        <f t="shared" si="227"/>
        <v>Imola</v>
      </c>
      <c r="B201" s="243">
        <f t="shared" si="232"/>
        <v>73.870416565896591</v>
      </c>
      <c r="C201" s="244">
        <f t="shared" ref="C201:E201" si="243">C200</f>
        <v>0</v>
      </c>
      <c r="D201" s="244">
        <f t="shared" si="243"/>
        <v>0</v>
      </c>
      <c r="E201" s="244">
        <f t="shared" si="243"/>
        <v>1</v>
      </c>
      <c r="F201" s="245">
        <f t="shared" si="229"/>
        <v>97</v>
      </c>
      <c r="G201" s="246">
        <f t="shared" si="234"/>
        <v>0.21057465437781986</v>
      </c>
      <c r="H201" s="245" t="s">
        <v>205</v>
      </c>
      <c r="I201" s="246">
        <f t="shared" si="235"/>
        <v>2</v>
      </c>
      <c r="J201" s="247">
        <f t="shared" si="230"/>
        <v>50</v>
      </c>
      <c r="K201" s="248">
        <f t="shared" si="236"/>
        <v>0.97685616744811155</v>
      </c>
      <c r="L201" s="249">
        <f t="shared" si="237"/>
        <v>73.870416565896591</v>
      </c>
      <c r="M201" s="249">
        <f t="shared" si="238"/>
        <v>116.14924536558783</v>
      </c>
      <c r="N201" s="249">
        <f t="shared" si="239"/>
        <v>69.268549847054103</v>
      </c>
      <c r="O201" s="249">
        <f t="shared" si="240"/>
        <v>159.67034795560164</v>
      </c>
      <c r="P201" s="250">
        <f t="shared" si="241"/>
        <v>49.069013391010984</v>
      </c>
    </row>
    <row r="202" spans="1:16">
      <c r="A202" s="242" t="str">
        <f t="shared" si="227"/>
        <v>Imola</v>
      </c>
      <c r="B202" s="243">
        <f t="shared" si="232"/>
        <v>73.870416565896591</v>
      </c>
      <c r="C202" s="244">
        <f t="shared" ref="C202:E202" si="244">C201</f>
        <v>0</v>
      </c>
      <c r="D202" s="244">
        <f t="shared" si="244"/>
        <v>0</v>
      </c>
      <c r="E202" s="244">
        <f t="shared" si="244"/>
        <v>1</v>
      </c>
      <c r="F202" s="245">
        <f t="shared" si="229"/>
        <v>98</v>
      </c>
      <c r="G202" s="246">
        <f t="shared" si="234"/>
        <v>0.21057465437781986</v>
      </c>
      <c r="H202" s="245" t="s">
        <v>205</v>
      </c>
      <c r="I202" s="246">
        <f t="shared" si="235"/>
        <v>2</v>
      </c>
      <c r="J202" s="247">
        <f t="shared" si="230"/>
        <v>50</v>
      </c>
      <c r="K202" s="248">
        <f t="shared" si="236"/>
        <v>0.97685616744811155</v>
      </c>
      <c r="L202" s="249">
        <f t="shared" si="237"/>
        <v>73.870416565896591</v>
      </c>
      <c r="M202" s="249">
        <f t="shared" si="238"/>
        <v>116.14924536558783</v>
      </c>
      <c r="N202" s="249">
        <f t="shared" si="239"/>
        <v>69.479124501431926</v>
      </c>
      <c r="O202" s="249">
        <f t="shared" si="240"/>
        <v>159.67034795560164</v>
      </c>
      <c r="P202" s="250">
        <f t="shared" si="241"/>
        <v>48.732788107659616</v>
      </c>
    </row>
    <row r="203" spans="1:16">
      <c r="A203" s="242" t="str">
        <f t="shared" si="227"/>
        <v>Imola</v>
      </c>
      <c r="B203" s="243">
        <f t="shared" si="232"/>
        <v>73.870416565896591</v>
      </c>
      <c r="C203" s="244">
        <f t="shared" ref="C203:E203" si="245">C202</f>
        <v>0</v>
      </c>
      <c r="D203" s="244">
        <f t="shared" si="245"/>
        <v>0</v>
      </c>
      <c r="E203" s="244">
        <f t="shared" si="245"/>
        <v>1</v>
      </c>
      <c r="F203" s="245">
        <f t="shared" si="229"/>
        <v>99</v>
      </c>
      <c r="G203" s="246">
        <f t="shared" si="234"/>
        <v>0.21057465437781986</v>
      </c>
      <c r="H203" s="245" t="s">
        <v>205</v>
      </c>
      <c r="I203" s="246">
        <f t="shared" si="235"/>
        <v>2</v>
      </c>
      <c r="J203" s="247">
        <f t="shared" si="230"/>
        <v>50</v>
      </c>
      <c r="K203" s="248">
        <f t="shared" si="236"/>
        <v>0.97685616744811155</v>
      </c>
      <c r="L203" s="249">
        <f t="shared" si="237"/>
        <v>73.870416565896591</v>
      </c>
      <c r="M203" s="249">
        <f t="shared" si="238"/>
        <v>116.14924536558783</v>
      </c>
      <c r="N203" s="249">
        <f t="shared" si="239"/>
        <v>69.689699155809748</v>
      </c>
      <c r="O203" s="249">
        <f t="shared" si="240"/>
        <v>159.67034795560164</v>
      </c>
      <c r="P203" s="250">
        <f t="shared" si="241"/>
        <v>48.396562824308234</v>
      </c>
    </row>
    <row r="204" spans="1:16">
      <c r="A204" s="242" t="str">
        <f t="shared" si="227"/>
        <v>Imola</v>
      </c>
      <c r="B204" s="243">
        <f t="shared" si="232"/>
        <v>73.870416565896591</v>
      </c>
      <c r="C204" s="244">
        <f t="shared" ref="C204:E204" si="246">C203</f>
        <v>0</v>
      </c>
      <c r="D204" s="244">
        <f t="shared" si="246"/>
        <v>0</v>
      </c>
      <c r="E204" s="244">
        <f t="shared" si="246"/>
        <v>1</v>
      </c>
      <c r="F204" s="245">
        <f t="shared" si="229"/>
        <v>100</v>
      </c>
      <c r="G204" s="246">
        <f t="shared" si="234"/>
        <v>0.21057465437781986</v>
      </c>
      <c r="H204" s="245" t="s">
        <v>205</v>
      </c>
      <c r="I204" s="246">
        <f t="shared" si="235"/>
        <v>2</v>
      </c>
      <c r="J204" s="247">
        <f t="shared" si="230"/>
        <v>50</v>
      </c>
      <c r="K204" s="248">
        <f t="shared" si="236"/>
        <v>0.97685616744811155</v>
      </c>
      <c r="L204" s="249">
        <f t="shared" si="237"/>
        <v>73.870416565896591</v>
      </c>
      <c r="M204" s="249">
        <f t="shared" si="238"/>
        <v>116.14924536558783</v>
      </c>
      <c r="N204" s="249">
        <f t="shared" si="239"/>
        <v>69.900273810187571</v>
      </c>
      <c r="O204" s="249">
        <f t="shared" si="240"/>
        <v>159.67034795560164</v>
      </c>
      <c r="P204" s="250">
        <f t="shared" si="241"/>
        <v>48.060337540956851</v>
      </c>
    </row>
    <row r="205" spans="1:16">
      <c r="A205" s="242" t="str">
        <f t="shared" si="227"/>
        <v>Imola</v>
      </c>
      <c r="B205" s="243">
        <f t="shared" si="232"/>
        <v>73.870416565896591</v>
      </c>
      <c r="C205" s="244">
        <f t="shared" ref="C205:E205" si="247">C204</f>
        <v>0</v>
      </c>
      <c r="D205" s="244">
        <f t="shared" si="247"/>
        <v>0</v>
      </c>
      <c r="E205" s="244">
        <f t="shared" si="247"/>
        <v>1</v>
      </c>
      <c r="F205" s="245">
        <v>0</v>
      </c>
      <c r="G205" s="246">
        <f t="shared" si="234"/>
        <v>0.23111450252550558</v>
      </c>
      <c r="H205" s="245" t="s">
        <v>151</v>
      </c>
      <c r="I205" s="246">
        <f t="shared" si="235"/>
        <v>3</v>
      </c>
      <c r="J205" s="247">
        <f t="shared" si="230"/>
        <v>50</v>
      </c>
      <c r="K205" s="248">
        <f t="shared" si="236"/>
        <v>0.76808799417676743</v>
      </c>
      <c r="L205" s="249">
        <f t="shared" si="237"/>
        <v>73.870416565896591</v>
      </c>
      <c r="M205" s="249">
        <f t="shared" si="238"/>
        <v>173.12734800449303</v>
      </c>
      <c r="N205" s="249">
        <f t="shared" si="239"/>
        <v>38.404399708838369</v>
      </c>
      <c r="O205" s="249">
        <f t="shared" si="240"/>
        <v>201.76030972630505</v>
      </c>
      <c r="P205" s="250">
        <f t="shared" si="241"/>
        <v>124.27547392522456</v>
      </c>
    </row>
    <row r="206" spans="1:16">
      <c r="A206" s="242" t="str">
        <f t="shared" si="227"/>
        <v>Imola</v>
      </c>
      <c r="B206" s="243">
        <f t="shared" si="232"/>
        <v>73.870416565896591</v>
      </c>
      <c r="C206" s="244">
        <f t="shared" ref="C206:E206" si="248">C205</f>
        <v>0</v>
      </c>
      <c r="D206" s="244">
        <f t="shared" si="248"/>
        <v>0</v>
      </c>
      <c r="E206" s="244">
        <f t="shared" si="248"/>
        <v>1</v>
      </c>
      <c r="F206" s="245">
        <f t="shared" si="229"/>
        <v>1</v>
      </c>
      <c r="G206" s="246">
        <f t="shared" si="234"/>
        <v>0.23111450252550558</v>
      </c>
      <c r="H206" s="245" t="s">
        <v>151</v>
      </c>
      <c r="I206" s="246">
        <f t="shared" si="235"/>
        <v>3</v>
      </c>
      <c r="J206" s="247">
        <f t="shared" si="230"/>
        <v>50</v>
      </c>
      <c r="K206" s="248">
        <f t="shared" si="236"/>
        <v>0.76808799417676743</v>
      </c>
      <c r="L206" s="249">
        <f t="shared" si="237"/>
        <v>73.870416565896591</v>
      </c>
      <c r="M206" s="249">
        <f t="shared" si="238"/>
        <v>173.12734800449303</v>
      </c>
      <c r="N206" s="249">
        <f t="shared" si="239"/>
        <v>38.635514211363876</v>
      </c>
      <c r="O206" s="249">
        <f t="shared" si="240"/>
        <v>201.76030972630505</v>
      </c>
      <c r="P206" s="250">
        <f t="shared" si="241"/>
        <v>123.8091765891067</v>
      </c>
    </row>
    <row r="207" spans="1:16">
      <c r="A207" s="242" t="str">
        <f t="shared" si="227"/>
        <v>Imola</v>
      </c>
      <c r="B207" s="243">
        <f t="shared" si="232"/>
        <v>73.870416565896591</v>
      </c>
      <c r="C207" s="244">
        <f t="shared" ref="C207:E207" si="249">C206</f>
        <v>0</v>
      </c>
      <c r="D207" s="244">
        <f t="shared" si="249"/>
        <v>0</v>
      </c>
      <c r="E207" s="244">
        <f t="shared" si="249"/>
        <v>1</v>
      </c>
      <c r="F207" s="245">
        <f t="shared" si="229"/>
        <v>2</v>
      </c>
      <c r="G207" s="246">
        <f t="shared" si="234"/>
        <v>0.23111450252550558</v>
      </c>
      <c r="H207" s="245" t="s">
        <v>151</v>
      </c>
      <c r="I207" s="246">
        <f t="shared" si="235"/>
        <v>3</v>
      </c>
      <c r="J207" s="247">
        <f t="shared" si="230"/>
        <v>50</v>
      </c>
      <c r="K207" s="248">
        <f t="shared" si="236"/>
        <v>0.76808799417676743</v>
      </c>
      <c r="L207" s="249">
        <f t="shared" si="237"/>
        <v>73.870416565896591</v>
      </c>
      <c r="M207" s="249">
        <f t="shared" si="238"/>
        <v>173.12734800449303</v>
      </c>
      <c r="N207" s="249">
        <f t="shared" si="239"/>
        <v>38.866628713889384</v>
      </c>
      <c r="O207" s="249">
        <f t="shared" si="240"/>
        <v>201.76030972630505</v>
      </c>
      <c r="P207" s="250">
        <f t="shared" si="241"/>
        <v>123.34287925298882</v>
      </c>
    </row>
    <row r="208" spans="1:16">
      <c r="A208" s="242" t="str">
        <f t="shared" si="227"/>
        <v>Imola</v>
      </c>
      <c r="B208" s="243">
        <f t="shared" si="232"/>
        <v>73.870416565896591</v>
      </c>
      <c r="C208" s="244">
        <f t="shared" ref="C208:E208" si="250">C207</f>
        <v>0</v>
      </c>
      <c r="D208" s="244">
        <f t="shared" si="250"/>
        <v>0</v>
      </c>
      <c r="E208" s="244">
        <f t="shared" si="250"/>
        <v>1</v>
      </c>
      <c r="F208" s="245">
        <f t="shared" si="229"/>
        <v>3</v>
      </c>
      <c r="G208" s="246">
        <f t="shared" si="234"/>
        <v>0.23111450252550558</v>
      </c>
      <c r="H208" s="245" t="s">
        <v>151</v>
      </c>
      <c r="I208" s="246">
        <f t="shared" si="235"/>
        <v>3</v>
      </c>
      <c r="J208" s="247">
        <f t="shared" si="230"/>
        <v>50</v>
      </c>
      <c r="K208" s="248">
        <f t="shared" si="236"/>
        <v>0.76808799417676743</v>
      </c>
      <c r="L208" s="249">
        <f t="shared" si="237"/>
        <v>73.870416565896591</v>
      </c>
      <c r="M208" s="249">
        <f t="shared" si="238"/>
        <v>173.12734800449303</v>
      </c>
      <c r="N208" s="249">
        <f t="shared" si="239"/>
        <v>39.097743216414884</v>
      </c>
      <c r="O208" s="249">
        <f t="shared" si="240"/>
        <v>201.76030972630505</v>
      </c>
      <c r="P208" s="250">
        <f t="shared" si="241"/>
        <v>122.87658191687096</v>
      </c>
    </row>
    <row r="209" spans="1:16">
      <c r="A209" s="242" t="str">
        <f t="shared" si="227"/>
        <v>Imola</v>
      </c>
      <c r="B209" s="243">
        <f t="shared" si="232"/>
        <v>73.870416565896591</v>
      </c>
      <c r="C209" s="244">
        <f t="shared" ref="C209:E209" si="251">C208</f>
        <v>0</v>
      </c>
      <c r="D209" s="244">
        <f t="shared" si="251"/>
        <v>0</v>
      </c>
      <c r="E209" s="244">
        <f t="shared" si="251"/>
        <v>1</v>
      </c>
      <c r="F209" s="245">
        <f t="shared" si="229"/>
        <v>4</v>
      </c>
      <c r="G209" s="246">
        <f t="shared" si="234"/>
        <v>0.23111450252550558</v>
      </c>
      <c r="H209" s="245" t="s">
        <v>151</v>
      </c>
      <c r="I209" s="246">
        <f t="shared" si="235"/>
        <v>3</v>
      </c>
      <c r="J209" s="247">
        <f t="shared" si="230"/>
        <v>50</v>
      </c>
      <c r="K209" s="248">
        <f t="shared" si="236"/>
        <v>0.76808799417676743</v>
      </c>
      <c r="L209" s="249">
        <f t="shared" si="237"/>
        <v>73.870416565896591</v>
      </c>
      <c r="M209" s="249">
        <f t="shared" si="238"/>
        <v>173.12734800449303</v>
      </c>
      <c r="N209" s="249">
        <f t="shared" si="239"/>
        <v>39.328857718940391</v>
      </c>
      <c r="O209" s="249">
        <f t="shared" si="240"/>
        <v>201.76030972630505</v>
      </c>
      <c r="P209" s="250">
        <f t="shared" si="241"/>
        <v>122.41028458075309</v>
      </c>
    </row>
    <row r="210" spans="1:16">
      <c r="A210" s="242" t="str">
        <f t="shared" si="227"/>
        <v>Imola</v>
      </c>
      <c r="B210" s="243">
        <f t="shared" si="232"/>
        <v>73.870416565896591</v>
      </c>
      <c r="C210" s="244">
        <f t="shared" ref="C210:E210" si="252">C209</f>
        <v>0</v>
      </c>
      <c r="D210" s="244">
        <f t="shared" si="252"/>
        <v>0</v>
      </c>
      <c r="E210" s="244">
        <f t="shared" si="252"/>
        <v>1</v>
      </c>
      <c r="F210" s="245">
        <f t="shared" si="229"/>
        <v>5</v>
      </c>
      <c r="G210" s="246">
        <f t="shared" si="234"/>
        <v>0.23111450252550558</v>
      </c>
      <c r="H210" s="245" t="s">
        <v>151</v>
      </c>
      <c r="I210" s="246">
        <f t="shared" si="235"/>
        <v>3</v>
      </c>
      <c r="J210" s="247">
        <f t="shared" si="230"/>
        <v>50</v>
      </c>
      <c r="K210" s="248">
        <f t="shared" si="236"/>
        <v>0.76808799417676743</v>
      </c>
      <c r="L210" s="249">
        <f t="shared" si="237"/>
        <v>73.870416565896591</v>
      </c>
      <c r="M210" s="249">
        <f t="shared" si="238"/>
        <v>173.12734800449303</v>
      </c>
      <c r="N210" s="249">
        <f t="shared" si="239"/>
        <v>39.559972221465898</v>
      </c>
      <c r="O210" s="249">
        <f t="shared" si="240"/>
        <v>201.76030972630505</v>
      </c>
      <c r="P210" s="250">
        <f t="shared" si="241"/>
        <v>121.94398724463521</v>
      </c>
    </row>
    <row r="211" spans="1:16">
      <c r="A211" s="242" t="str">
        <f t="shared" si="227"/>
        <v>Imola</v>
      </c>
      <c r="B211" s="243">
        <f t="shared" si="232"/>
        <v>73.870416565896591</v>
      </c>
      <c r="C211" s="244">
        <f t="shared" ref="C211:E211" si="253">C210</f>
        <v>0</v>
      </c>
      <c r="D211" s="244">
        <f t="shared" si="253"/>
        <v>0</v>
      </c>
      <c r="E211" s="244">
        <f t="shared" si="253"/>
        <v>1</v>
      </c>
      <c r="F211" s="245">
        <f t="shared" si="229"/>
        <v>6</v>
      </c>
      <c r="G211" s="246">
        <f t="shared" si="234"/>
        <v>0.23111450252550558</v>
      </c>
      <c r="H211" s="245" t="s">
        <v>151</v>
      </c>
      <c r="I211" s="246">
        <f t="shared" si="235"/>
        <v>3</v>
      </c>
      <c r="J211" s="247">
        <f t="shared" si="230"/>
        <v>50</v>
      </c>
      <c r="K211" s="248">
        <f t="shared" si="236"/>
        <v>0.76808799417676743</v>
      </c>
      <c r="L211" s="249">
        <f t="shared" si="237"/>
        <v>73.870416565896591</v>
      </c>
      <c r="M211" s="249">
        <f t="shared" si="238"/>
        <v>173.12734800449303</v>
      </c>
      <c r="N211" s="249">
        <f t="shared" si="239"/>
        <v>39.791086723991405</v>
      </c>
      <c r="O211" s="249">
        <f t="shared" si="240"/>
        <v>201.76030972630505</v>
      </c>
      <c r="P211" s="250">
        <f t="shared" si="241"/>
        <v>121.47768990851735</v>
      </c>
    </row>
    <row r="212" spans="1:16">
      <c r="A212" s="242" t="str">
        <f t="shared" si="227"/>
        <v>Imola</v>
      </c>
      <c r="B212" s="243">
        <f t="shared" si="232"/>
        <v>73.870416565896591</v>
      </c>
      <c r="C212" s="244">
        <f t="shared" ref="C212:E212" si="254">C211</f>
        <v>0</v>
      </c>
      <c r="D212" s="244">
        <f t="shared" si="254"/>
        <v>0</v>
      </c>
      <c r="E212" s="244">
        <f t="shared" si="254"/>
        <v>1</v>
      </c>
      <c r="F212" s="245">
        <f t="shared" si="229"/>
        <v>7</v>
      </c>
      <c r="G212" s="246">
        <f t="shared" si="234"/>
        <v>0.23111450252550558</v>
      </c>
      <c r="H212" s="245" t="s">
        <v>151</v>
      </c>
      <c r="I212" s="246">
        <f t="shared" si="235"/>
        <v>3</v>
      </c>
      <c r="J212" s="247">
        <f t="shared" si="230"/>
        <v>50</v>
      </c>
      <c r="K212" s="248">
        <f t="shared" si="236"/>
        <v>0.76808799417676743</v>
      </c>
      <c r="L212" s="249">
        <f t="shared" si="237"/>
        <v>73.870416565896591</v>
      </c>
      <c r="M212" s="249">
        <f t="shared" si="238"/>
        <v>173.12734800449303</v>
      </c>
      <c r="N212" s="249">
        <f t="shared" si="239"/>
        <v>40.022201226516906</v>
      </c>
      <c r="O212" s="249">
        <f t="shared" si="240"/>
        <v>201.76030972630505</v>
      </c>
      <c r="P212" s="250">
        <f t="shared" si="241"/>
        <v>121.01139257239949</v>
      </c>
    </row>
    <row r="213" spans="1:16">
      <c r="A213" s="242" t="str">
        <f t="shared" si="227"/>
        <v>Imola</v>
      </c>
      <c r="B213" s="243">
        <f t="shared" si="232"/>
        <v>73.870416565896591</v>
      </c>
      <c r="C213" s="244">
        <f t="shared" ref="C213:E213" si="255">C212</f>
        <v>0</v>
      </c>
      <c r="D213" s="244">
        <f t="shared" si="255"/>
        <v>0</v>
      </c>
      <c r="E213" s="244">
        <f t="shared" si="255"/>
        <v>1</v>
      </c>
      <c r="F213" s="245">
        <f t="shared" si="229"/>
        <v>8</v>
      </c>
      <c r="G213" s="246">
        <f t="shared" si="234"/>
        <v>0.23111450252550558</v>
      </c>
      <c r="H213" s="245" t="s">
        <v>151</v>
      </c>
      <c r="I213" s="246">
        <f t="shared" si="235"/>
        <v>3</v>
      </c>
      <c r="J213" s="247">
        <f t="shared" si="230"/>
        <v>50</v>
      </c>
      <c r="K213" s="248">
        <f t="shared" si="236"/>
        <v>0.76808799417676743</v>
      </c>
      <c r="L213" s="249">
        <f t="shared" si="237"/>
        <v>73.870416565896591</v>
      </c>
      <c r="M213" s="249">
        <f t="shared" si="238"/>
        <v>173.12734800449303</v>
      </c>
      <c r="N213" s="249">
        <f t="shared" si="239"/>
        <v>40.253315729042413</v>
      </c>
      <c r="O213" s="249">
        <f t="shared" si="240"/>
        <v>201.76030972630505</v>
      </c>
      <c r="P213" s="250">
        <f t="shared" si="241"/>
        <v>120.54509523628161</v>
      </c>
    </row>
    <row r="214" spans="1:16">
      <c r="A214" s="242" t="str">
        <f t="shared" si="227"/>
        <v>Imola</v>
      </c>
      <c r="B214" s="243">
        <f t="shared" si="232"/>
        <v>73.870416565896591</v>
      </c>
      <c r="C214" s="244">
        <f t="shared" ref="C214:E214" si="256">C213</f>
        <v>0</v>
      </c>
      <c r="D214" s="244">
        <f t="shared" si="256"/>
        <v>0</v>
      </c>
      <c r="E214" s="244">
        <f t="shared" si="256"/>
        <v>1</v>
      </c>
      <c r="F214" s="245">
        <f t="shared" si="229"/>
        <v>9</v>
      </c>
      <c r="G214" s="246">
        <f t="shared" si="234"/>
        <v>0.23111450252550558</v>
      </c>
      <c r="H214" s="245" t="s">
        <v>151</v>
      </c>
      <c r="I214" s="246">
        <f t="shared" si="235"/>
        <v>3</v>
      </c>
      <c r="J214" s="247">
        <f t="shared" si="230"/>
        <v>50</v>
      </c>
      <c r="K214" s="248">
        <f t="shared" si="236"/>
        <v>0.76808799417676743</v>
      </c>
      <c r="L214" s="249">
        <f t="shared" si="237"/>
        <v>73.870416565896591</v>
      </c>
      <c r="M214" s="249">
        <f t="shared" si="238"/>
        <v>173.12734800449303</v>
      </c>
      <c r="N214" s="249">
        <f t="shared" si="239"/>
        <v>40.48443023156792</v>
      </c>
      <c r="O214" s="249">
        <f t="shared" si="240"/>
        <v>201.76030972630505</v>
      </c>
      <c r="P214" s="250">
        <f t="shared" si="241"/>
        <v>120.07879790016374</v>
      </c>
    </row>
    <row r="215" spans="1:16">
      <c r="A215" s="242" t="str">
        <f t="shared" si="227"/>
        <v>Imola</v>
      </c>
      <c r="B215" s="243">
        <f t="shared" si="232"/>
        <v>73.870416565896591</v>
      </c>
      <c r="C215" s="244">
        <f t="shared" ref="C215:E215" si="257">C214</f>
        <v>0</v>
      </c>
      <c r="D215" s="244">
        <f t="shared" si="257"/>
        <v>0</v>
      </c>
      <c r="E215" s="244">
        <f t="shared" si="257"/>
        <v>1</v>
      </c>
      <c r="F215" s="245">
        <f t="shared" si="229"/>
        <v>10</v>
      </c>
      <c r="G215" s="246">
        <f t="shared" si="234"/>
        <v>0.23111450252550558</v>
      </c>
      <c r="H215" s="245" t="s">
        <v>151</v>
      </c>
      <c r="I215" s="246">
        <f t="shared" si="235"/>
        <v>3</v>
      </c>
      <c r="J215" s="247">
        <f t="shared" si="230"/>
        <v>50</v>
      </c>
      <c r="K215" s="248">
        <f t="shared" si="236"/>
        <v>0.76808799417676743</v>
      </c>
      <c r="L215" s="249">
        <f t="shared" si="237"/>
        <v>73.870416565896591</v>
      </c>
      <c r="M215" s="249">
        <f t="shared" si="238"/>
        <v>173.12734800449303</v>
      </c>
      <c r="N215" s="249">
        <f t="shared" si="239"/>
        <v>40.715544734093427</v>
      </c>
      <c r="O215" s="249">
        <f t="shared" si="240"/>
        <v>201.76030972630505</v>
      </c>
      <c r="P215" s="250">
        <f t="shared" si="241"/>
        <v>119.61250056404587</v>
      </c>
    </row>
    <row r="216" spans="1:16">
      <c r="A216" s="242" t="str">
        <f t="shared" si="227"/>
        <v>Imola</v>
      </c>
      <c r="B216" s="243">
        <f t="shared" si="232"/>
        <v>73.870416565896591</v>
      </c>
      <c r="C216" s="244">
        <f t="shared" ref="C216:E216" si="258">C215</f>
        <v>0</v>
      </c>
      <c r="D216" s="244">
        <f t="shared" si="258"/>
        <v>0</v>
      </c>
      <c r="E216" s="244">
        <f t="shared" si="258"/>
        <v>1</v>
      </c>
      <c r="F216" s="245">
        <f t="shared" si="229"/>
        <v>11</v>
      </c>
      <c r="G216" s="246">
        <f t="shared" si="234"/>
        <v>0.23111450252550558</v>
      </c>
      <c r="H216" s="245" t="s">
        <v>151</v>
      </c>
      <c r="I216" s="246">
        <f t="shared" si="235"/>
        <v>3</v>
      </c>
      <c r="J216" s="247">
        <f t="shared" si="230"/>
        <v>50</v>
      </c>
      <c r="K216" s="248">
        <f t="shared" si="236"/>
        <v>0.76808799417676743</v>
      </c>
      <c r="L216" s="249">
        <f t="shared" si="237"/>
        <v>73.870416565896591</v>
      </c>
      <c r="M216" s="249">
        <f t="shared" si="238"/>
        <v>173.12734800449303</v>
      </c>
      <c r="N216" s="249">
        <f t="shared" si="239"/>
        <v>40.946659236618927</v>
      </c>
      <c r="O216" s="249">
        <f t="shared" si="240"/>
        <v>201.76030972630505</v>
      </c>
      <c r="P216" s="250">
        <f t="shared" si="241"/>
        <v>119.14620322792801</v>
      </c>
    </row>
    <row r="217" spans="1:16">
      <c r="A217" s="242" t="str">
        <f t="shared" si="227"/>
        <v>Imola</v>
      </c>
      <c r="B217" s="243">
        <f t="shared" si="232"/>
        <v>73.870416565896591</v>
      </c>
      <c r="C217" s="244">
        <f t="shared" ref="C217:E217" si="259">C216</f>
        <v>0</v>
      </c>
      <c r="D217" s="244">
        <f t="shared" si="259"/>
        <v>0</v>
      </c>
      <c r="E217" s="244">
        <f t="shared" si="259"/>
        <v>1</v>
      </c>
      <c r="F217" s="245">
        <f t="shared" si="229"/>
        <v>12</v>
      </c>
      <c r="G217" s="246">
        <f t="shared" si="234"/>
        <v>0.23111450252550558</v>
      </c>
      <c r="H217" s="245" t="s">
        <v>151</v>
      </c>
      <c r="I217" s="246">
        <f t="shared" si="235"/>
        <v>3</v>
      </c>
      <c r="J217" s="247">
        <f t="shared" si="230"/>
        <v>50</v>
      </c>
      <c r="K217" s="248">
        <f t="shared" si="236"/>
        <v>0.76808799417676743</v>
      </c>
      <c r="L217" s="249">
        <f t="shared" si="237"/>
        <v>73.870416565896591</v>
      </c>
      <c r="M217" s="249">
        <f t="shared" si="238"/>
        <v>173.12734800449303</v>
      </c>
      <c r="N217" s="249">
        <f t="shared" si="239"/>
        <v>41.177773739144435</v>
      </c>
      <c r="O217" s="249">
        <f t="shared" si="240"/>
        <v>201.76030972630505</v>
      </c>
      <c r="P217" s="250">
        <f t="shared" si="241"/>
        <v>118.67990589181014</v>
      </c>
    </row>
    <row r="218" spans="1:16">
      <c r="A218" s="242" t="str">
        <f t="shared" si="227"/>
        <v>Imola</v>
      </c>
      <c r="B218" s="243">
        <f t="shared" si="232"/>
        <v>73.870416565896591</v>
      </c>
      <c r="C218" s="244">
        <f t="shared" ref="C218:E218" si="260">C217</f>
        <v>0</v>
      </c>
      <c r="D218" s="244">
        <f t="shared" si="260"/>
        <v>0</v>
      </c>
      <c r="E218" s="244">
        <f t="shared" si="260"/>
        <v>1</v>
      </c>
      <c r="F218" s="245">
        <f t="shared" si="229"/>
        <v>13</v>
      </c>
      <c r="G218" s="246">
        <f t="shared" si="234"/>
        <v>0.23111450252550558</v>
      </c>
      <c r="H218" s="245" t="s">
        <v>151</v>
      </c>
      <c r="I218" s="246">
        <f t="shared" si="235"/>
        <v>3</v>
      </c>
      <c r="J218" s="247">
        <f t="shared" si="230"/>
        <v>50</v>
      </c>
      <c r="K218" s="248">
        <f t="shared" si="236"/>
        <v>0.76808799417676743</v>
      </c>
      <c r="L218" s="249">
        <f t="shared" si="237"/>
        <v>73.870416565896591</v>
      </c>
      <c r="M218" s="249">
        <f t="shared" si="238"/>
        <v>173.12734800449303</v>
      </c>
      <c r="N218" s="249">
        <f t="shared" si="239"/>
        <v>41.408888241669942</v>
      </c>
      <c r="O218" s="249">
        <f t="shared" si="240"/>
        <v>201.76030972630505</v>
      </c>
      <c r="P218" s="250">
        <f t="shared" si="241"/>
        <v>118.21360855569226</v>
      </c>
    </row>
    <row r="219" spans="1:16">
      <c r="A219" s="242" t="str">
        <f t="shared" si="227"/>
        <v>Imola</v>
      </c>
      <c r="B219" s="243">
        <f t="shared" si="232"/>
        <v>73.870416565896591</v>
      </c>
      <c r="C219" s="244">
        <f t="shared" ref="C219:E219" si="261">C218</f>
        <v>0</v>
      </c>
      <c r="D219" s="244">
        <f t="shared" si="261"/>
        <v>0</v>
      </c>
      <c r="E219" s="244">
        <f t="shared" si="261"/>
        <v>1</v>
      </c>
      <c r="F219" s="245">
        <f t="shared" si="229"/>
        <v>14</v>
      </c>
      <c r="G219" s="246">
        <f t="shared" si="234"/>
        <v>0.23111450252550558</v>
      </c>
      <c r="H219" s="245" t="s">
        <v>151</v>
      </c>
      <c r="I219" s="246">
        <f t="shared" si="235"/>
        <v>3</v>
      </c>
      <c r="J219" s="247">
        <f t="shared" si="230"/>
        <v>50</v>
      </c>
      <c r="K219" s="248">
        <f t="shared" si="236"/>
        <v>0.76808799417676743</v>
      </c>
      <c r="L219" s="249">
        <f t="shared" si="237"/>
        <v>73.870416565896591</v>
      </c>
      <c r="M219" s="249">
        <f t="shared" si="238"/>
        <v>173.12734800449303</v>
      </c>
      <c r="N219" s="249">
        <f t="shared" si="239"/>
        <v>41.640002744195449</v>
      </c>
      <c r="O219" s="249">
        <f t="shared" si="240"/>
        <v>201.76030972630505</v>
      </c>
      <c r="P219" s="250">
        <f t="shared" si="241"/>
        <v>117.7473112195744</v>
      </c>
    </row>
    <row r="220" spans="1:16">
      <c r="A220" s="242" t="str">
        <f t="shared" si="227"/>
        <v>Imola</v>
      </c>
      <c r="B220" s="243">
        <f t="shared" si="232"/>
        <v>73.870416565896591</v>
      </c>
      <c r="C220" s="244">
        <f t="shared" ref="C220:E220" si="262">C219</f>
        <v>0</v>
      </c>
      <c r="D220" s="244">
        <f t="shared" si="262"/>
        <v>0</v>
      </c>
      <c r="E220" s="244">
        <f t="shared" si="262"/>
        <v>1</v>
      </c>
      <c r="F220" s="245">
        <f t="shared" si="229"/>
        <v>15</v>
      </c>
      <c r="G220" s="246">
        <f t="shared" si="234"/>
        <v>0.23111450252550558</v>
      </c>
      <c r="H220" s="245" t="s">
        <v>151</v>
      </c>
      <c r="I220" s="246">
        <f t="shared" si="235"/>
        <v>3</v>
      </c>
      <c r="J220" s="247">
        <f t="shared" si="230"/>
        <v>50</v>
      </c>
      <c r="K220" s="248">
        <f t="shared" si="236"/>
        <v>0.76808799417676743</v>
      </c>
      <c r="L220" s="249">
        <f t="shared" si="237"/>
        <v>73.870416565896591</v>
      </c>
      <c r="M220" s="249">
        <f t="shared" si="238"/>
        <v>173.12734800449303</v>
      </c>
      <c r="N220" s="249">
        <f t="shared" si="239"/>
        <v>41.871117246720956</v>
      </c>
      <c r="O220" s="249">
        <f t="shared" si="240"/>
        <v>201.76030972630505</v>
      </c>
      <c r="P220" s="250">
        <f t="shared" si="241"/>
        <v>117.28101388345652</v>
      </c>
    </row>
    <row r="221" spans="1:16">
      <c r="A221" s="242" t="str">
        <f t="shared" si="227"/>
        <v>Imola</v>
      </c>
      <c r="B221" s="243">
        <f t="shared" si="232"/>
        <v>73.870416565896591</v>
      </c>
      <c r="C221" s="244">
        <f t="shared" ref="C221:E221" si="263">C220</f>
        <v>0</v>
      </c>
      <c r="D221" s="244">
        <f t="shared" si="263"/>
        <v>0</v>
      </c>
      <c r="E221" s="244">
        <f t="shared" si="263"/>
        <v>1</v>
      </c>
      <c r="F221" s="245">
        <f t="shared" si="229"/>
        <v>16</v>
      </c>
      <c r="G221" s="246">
        <f t="shared" si="234"/>
        <v>0.23111450252550558</v>
      </c>
      <c r="H221" s="245" t="s">
        <v>151</v>
      </c>
      <c r="I221" s="246">
        <f t="shared" si="235"/>
        <v>3</v>
      </c>
      <c r="J221" s="247">
        <f t="shared" si="230"/>
        <v>50</v>
      </c>
      <c r="K221" s="248">
        <f t="shared" si="236"/>
        <v>0.76808799417676743</v>
      </c>
      <c r="L221" s="249">
        <f t="shared" si="237"/>
        <v>73.870416565896591</v>
      </c>
      <c r="M221" s="249">
        <f t="shared" si="238"/>
        <v>173.12734800449303</v>
      </c>
      <c r="N221" s="249">
        <f t="shared" si="239"/>
        <v>42.102231749246457</v>
      </c>
      <c r="O221" s="249">
        <f t="shared" si="240"/>
        <v>201.76030972630505</v>
      </c>
      <c r="P221" s="250">
        <f t="shared" si="241"/>
        <v>116.81471654733866</v>
      </c>
    </row>
    <row r="222" spans="1:16">
      <c r="A222" s="242" t="str">
        <f t="shared" si="227"/>
        <v>Imola</v>
      </c>
      <c r="B222" s="243">
        <f t="shared" si="232"/>
        <v>73.870416565896591</v>
      </c>
      <c r="C222" s="244">
        <f t="shared" ref="C222:E222" si="264">C221</f>
        <v>0</v>
      </c>
      <c r="D222" s="244">
        <f t="shared" si="264"/>
        <v>0</v>
      </c>
      <c r="E222" s="244">
        <f t="shared" si="264"/>
        <v>1</v>
      </c>
      <c r="F222" s="245">
        <f t="shared" si="229"/>
        <v>17</v>
      </c>
      <c r="G222" s="246">
        <f t="shared" si="234"/>
        <v>0.23111450252550558</v>
      </c>
      <c r="H222" s="245" t="s">
        <v>151</v>
      </c>
      <c r="I222" s="246">
        <f t="shared" si="235"/>
        <v>3</v>
      </c>
      <c r="J222" s="247">
        <f t="shared" si="230"/>
        <v>50</v>
      </c>
      <c r="K222" s="248">
        <f t="shared" si="236"/>
        <v>0.76808799417676743</v>
      </c>
      <c r="L222" s="249">
        <f t="shared" si="237"/>
        <v>73.870416565896591</v>
      </c>
      <c r="M222" s="249">
        <f t="shared" si="238"/>
        <v>173.12734800449303</v>
      </c>
      <c r="N222" s="249">
        <f t="shared" si="239"/>
        <v>42.333346251771964</v>
      </c>
      <c r="O222" s="249">
        <f t="shared" si="240"/>
        <v>201.76030972630505</v>
      </c>
      <c r="P222" s="250">
        <f t="shared" si="241"/>
        <v>116.34841921122079</v>
      </c>
    </row>
    <row r="223" spans="1:16">
      <c r="A223" s="242" t="str">
        <f t="shared" si="227"/>
        <v>Imola</v>
      </c>
      <c r="B223" s="243">
        <f t="shared" si="232"/>
        <v>73.870416565896591</v>
      </c>
      <c r="C223" s="244">
        <f t="shared" ref="C223:E223" si="265">C222</f>
        <v>0</v>
      </c>
      <c r="D223" s="244">
        <f t="shared" si="265"/>
        <v>0</v>
      </c>
      <c r="E223" s="244">
        <f t="shared" si="265"/>
        <v>1</v>
      </c>
      <c r="F223" s="245">
        <f t="shared" si="229"/>
        <v>18</v>
      </c>
      <c r="G223" s="246">
        <f t="shared" si="234"/>
        <v>0.23111450252550558</v>
      </c>
      <c r="H223" s="245" t="s">
        <v>151</v>
      </c>
      <c r="I223" s="246">
        <f t="shared" si="235"/>
        <v>3</v>
      </c>
      <c r="J223" s="247">
        <f t="shared" si="230"/>
        <v>50</v>
      </c>
      <c r="K223" s="248">
        <f t="shared" si="236"/>
        <v>0.76808799417676743</v>
      </c>
      <c r="L223" s="249">
        <f t="shared" si="237"/>
        <v>73.870416565896591</v>
      </c>
      <c r="M223" s="249">
        <f t="shared" si="238"/>
        <v>173.12734800449303</v>
      </c>
      <c r="N223" s="249">
        <f t="shared" si="239"/>
        <v>42.564460754297471</v>
      </c>
      <c r="O223" s="249">
        <f t="shared" si="240"/>
        <v>201.76030972630505</v>
      </c>
      <c r="P223" s="250">
        <f t="shared" si="241"/>
        <v>115.88212187510291</v>
      </c>
    </row>
    <row r="224" spans="1:16">
      <c r="A224" s="242" t="str">
        <f t="shared" si="227"/>
        <v>Imola</v>
      </c>
      <c r="B224" s="243">
        <f t="shared" si="232"/>
        <v>73.870416565896591</v>
      </c>
      <c r="C224" s="244">
        <f t="shared" ref="C224:E224" si="266">C223</f>
        <v>0</v>
      </c>
      <c r="D224" s="244">
        <f t="shared" si="266"/>
        <v>0</v>
      </c>
      <c r="E224" s="244">
        <f t="shared" si="266"/>
        <v>1</v>
      </c>
      <c r="F224" s="245">
        <f t="shared" si="229"/>
        <v>19</v>
      </c>
      <c r="G224" s="246">
        <f t="shared" si="234"/>
        <v>0.23111450252550558</v>
      </c>
      <c r="H224" s="245" t="s">
        <v>151</v>
      </c>
      <c r="I224" s="246">
        <f t="shared" si="235"/>
        <v>3</v>
      </c>
      <c r="J224" s="247">
        <f t="shared" si="230"/>
        <v>50</v>
      </c>
      <c r="K224" s="248">
        <f t="shared" si="236"/>
        <v>0.76808799417676743</v>
      </c>
      <c r="L224" s="249">
        <f t="shared" si="237"/>
        <v>73.870416565896591</v>
      </c>
      <c r="M224" s="249">
        <f t="shared" si="238"/>
        <v>173.12734800449303</v>
      </c>
      <c r="N224" s="249">
        <f t="shared" si="239"/>
        <v>42.795575256822971</v>
      </c>
      <c r="O224" s="249">
        <f t="shared" si="240"/>
        <v>201.76030972630505</v>
      </c>
      <c r="P224" s="250">
        <f t="shared" si="241"/>
        <v>115.41582453898506</v>
      </c>
    </row>
    <row r="225" spans="1:16">
      <c r="A225" s="242" t="str">
        <f t="shared" si="227"/>
        <v>Imola</v>
      </c>
      <c r="B225" s="243">
        <f t="shared" si="232"/>
        <v>73.870416565896591</v>
      </c>
      <c r="C225" s="244">
        <f t="shared" ref="C225:E225" si="267">C224</f>
        <v>0</v>
      </c>
      <c r="D225" s="244">
        <f t="shared" si="267"/>
        <v>0</v>
      </c>
      <c r="E225" s="244">
        <f t="shared" si="267"/>
        <v>1</v>
      </c>
      <c r="F225" s="245">
        <f t="shared" si="229"/>
        <v>20</v>
      </c>
      <c r="G225" s="246">
        <f t="shared" si="234"/>
        <v>0.23111450252550558</v>
      </c>
      <c r="H225" s="245" t="s">
        <v>151</v>
      </c>
      <c r="I225" s="246">
        <f t="shared" si="235"/>
        <v>3</v>
      </c>
      <c r="J225" s="247">
        <f t="shared" si="230"/>
        <v>50</v>
      </c>
      <c r="K225" s="248">
        <f t="shared" si="236"/>
        <v>0.76808799417676743</v>
      </c>
      <c r="L225" s="249">
        <f t="shared" si="237"/>
        <v>73.870416565896591</v>
      </c>
      <c r="M225" s="249">
        <f t="shared" si="238"/>
        <v>173.12734800449303</v>
      </c>
      <c r="N225" s="249">
        <f t="shared" si="239"/>
        <v>43.026689759348479</v>
      </c>
      <c r="O225" s="249">
        <f t="shared" si="240"/>
        <v>201.76030972630505</v>
      </c>
      <c r="P225" s="250">
        <f t="shared" si="241"/>
        <v>114.94952720286719</v>
      </c>
    </row>
    <row r="226" spans="1:16">
      <c r="A226" s="242" t="str">
        <f t="shared" si="227"/>
        <v>Imola</v>
      </c>
      <c r="B226" s="243">
        <f t="shared" si="232"/>
        <v>73.870416565896591</v>
      </c>
      <c r="C226" s="244">
        <f t="shared" ref="C226:E226" si="268">C225</f>
        <v>0</v>
      </c>
      <c r="D226" s="244">
        <f t="shared" si="268"/>
        <v>0</v>
      </c>
      <c r="E226" s="244">
        <f t="shared" si="268"/>
        <v>1</v>
      </c>
      <c r="F226" s="245">
        <f t="shared" si="229"/>
        <v>21</v>
      </c>
      <c r="G226" s="246">
        <f t="shared" si="234"/>
        <v>0.23111450252550558</v>
      </c>
      <c r="H226" s="245" t="s">
        <v>151</v>
      </c>
      <c r="I226" s="246">
        <f t="shared" si="235"/>
        <v>3</v>
      </c>
      <c r="J226" s="247">
        <f t="shared" si="230"/>
        <v>50</v>
      </c>
      <c r="K226" s="248">
        <f t="shared" si="236"/>
        <v>0.76808799417676743</v>
      </c>
      <c r="L226" s="249">
        <f t="shared" si="237"/>
        <v>73.870416565896591</v>
      </c>
      <c r="M226" s="249">
        <f t="shared" si="238"/>
        <v>173.12734800449303</v>
      </c>
      <c r="N226" s="249">
        <f t="shared" si="239"/>
        <v>43.257804261873986</v>
      </c>
      <c r="O226" s="249">
        <f t="shared" si="240"/>
        <v>201.76030972630505</v>
      </c>
      <c r="P226" s="250">
        <f t="shared" si="241"/>
        <v>114.48322986674931</v>
      </c>
    </row>
    <row r="227" spans="1:16">
      <c r="A227" s="242" t="str">
        <f t="shared" si="227"/>
        <v>Imola</v>
      </c>
      <c r="B227" s="243">
        <f t="shared" si="232"/>
        <v>73.870416565896591</v>
      </c>
      <c r="C227" s="244">
        <f t="shared" ref="C227:E227" si="269">C226</f>
        <v>0</v>
      </c>
      <c r="D227" s="244">
        <f t="shared" si="269"/>
        <v>0</v>
      </c>
      <c r="E227" s="244">
        <f t="shared" si="269"/>
        <v>1</v>
      </c>
      <c r="F227" s="245">
        <f t="shared" si="229"/>
        <v>22</v>
      </c>
      <c r="G227" s="246">
        <f t="shared" si="234"/>
        <v>0.23111450252550558</v>
      </c>
      <c r="H227" s="245" t="s">
        <v>151</v>
      </c>
      <c r="I227" s="246">
        <f t="shared" si="235"/>
        <v>3</v>
      </c>
      <c r="J227" s="247">
        <f t="shared" si="230"/>
        <v>50</v>
      </c>
      <c r="K227" s="248">
        <f t="shared" si="236"/>
        <v>0.76808799417676743</v>
      </c>
      <c r="L227" s="249">
        <f t="shared" si="237"/>
        <v>73.870416565896591</v>
      </c>
      <c r="M227" s="249">
        <f t="shared" si="238"/>
        <v>173.12734800449303</v>
      </c>
      <c r="N227" s="249">
        <f t="shared" si="239"/>
        <v>43.488918764399493</v>
      </c>
      <c r="O227" s="249">
        <f t="shared" si="240"/>
        <v>201.76030972630505</v>
      </c>
      <c r="P227" s="250">
        <f t="shared" si="241"/>
        <v>114.01693253063144</v>
      </c>
    </row>
    <row r="228" spans="1:16">
      <c r="A228" s="242" t="str">
        <f t="shared" si="227"/>
        <v>Imola</v>
      </c>
      <c r="B228" s="243">
        <f t="shared" si="232"/>
        <v>73.870416565896591</v>
      </c>
      <c r="C228" s="244">
        <f t="shared" ref="C228:E228" si="270">C227</f>
        <v>0</v>
      </c>
      <c r="D228" s="244">
        <f t="shared" si="270"/>
        <v>0</v>
      </c>
      <c r="E228" s="244">
        <f t="shared" si="270"/>
        <v>1</v>
      </c>
      <c r="F228" s="245">
        <f t="shared" si="229"/>
        <v>23</v>
      </c>
      <c r="G228" s="246">
        <f t="shared" si="234"/>
        <v>0.23111450252550558</v>
      </c>
      <c r="H228" s="245" t="s">
        <v>151</v>
      </c>
      <c r="I228" s="246">
        <f t="shared" si="235"/>
        <v>3</v>
      </c>
      <c r="J228" s="247">
        <f t="shared" si="230"/>
        <v>50</v>
      </c>
      <c r="K228" s="248">
        <f t="shared" si="236"/>
        <v>0.76808799417676743</v>
      </c>
      <c r="L228" s="249">
        <f t="shared" si="237"/>
        <v>73.870416565896591</v>
      </c>
      <c r="M228" s="249">
        <f t="shared" si="238"/>
        <v>173.12734800449303</v>
      </c>
      <c r="N228" s="249">
        <f t="shared" si="239"/>
        <v>43.720033266925</v>
      </c>
      <c r="O228" s="249">
        <f t="shared" si="240"/>
        <v>201.76030972630505</v>
      </c>
      <c r="P228" s="250">
        <f t="shared" si="241"/>
        <v>113.55063519451357</v>
      </c>
    </row>
    <row r="229" spans="1:16">
      <c r="A229" s="242" t="str">
        <f t="shared" si="227"/>
        <v>Imola</v>
      </c>
      <c r="B229" s="243">
        <f t="shared" si="232"/>
        <v>73.870416565896591</v>
      </c>
      <c r="C229" s="244">
        <f t="shared" ref="C229:E229" si="271">C228</f>
        <v>0</v>
      </c>
      <c r="D229" s="244">
        <f t="shared" si="271"/>
        <v>0</v>
      </c>
      <c r="E229" s="244">
        <f t="shared" si="271"/>
        <v>1</v>
      </c>
      <c r="F229" s="245">
        <f t="shared" si="229"/>
        <v>24</v>
      </c>
      <c r="G229" s="246">
        <f t="shared" si="234"/>
        <v>0.23111450252550558</v>
      </c>
      <c r="H229" s="245" t="s">
        <v>151</v>
      </c>
      <c r="I229" s="246">
        <f t="shared" si="235"/>
        <v>3</v>
      </c>
      <c r="J229" s="247">
        <f t="shared" si="230"/>
        <v>50</v>
      </c>
      <c r="K229" s="248">
        <f t="shared" si="236"/>
        <v>0.76808799417676743</v>
      </c>
      <c r="L229" s="249">
        <f t="shared" si="237"/>
        <v>73.870416565896591</v>
      </c>
      <c r="M229" s="249">
        <f t="shared" si="238"/>
        <v>173.12734800449303</v>
      </c>
      <c r="N229" s="249">
        <f t="shared" si="239"/>
        <v>43.9511477694505</v>
      </c>
      <c r="O229" s="249">
        <f t="shared" si="240"/>
        <v>201.76030972630505</v>
      </c>
      <c r="P229" s="250">
        <f t="shared" si="241"/>
        <v>113.08433785839571</v>
      </c>
    </row>
    <row r="230" spans="1:16">
      <c r="A230" s="242" t="str">
        <f t="shared" si="227"/>
        <v>Imola</v>
      </c>
      <c r="B230" s="243">
        <f t="shared" si="232"/>
        <v>73.870416565896591</v>
      </c>
      <c r="C230" s="244">
        <f t="shared" ref="C230:E230" si="272">C229</f>
        <v>0</v>
      </c>
      <c r="D230" s="244">
        <f t="shared" si="272"/>
        <v>0</v>
      </c>
      <c r="E230" s="244">
        <f t="shared" si="272"/>
        <v>1</v>
      </c>
      <c r="F230" s="245">
        <f t="shared" si="229"/>
        <v>25</v>
      </c>
      <c r="G230" s="246">
        <f t="shared" si="234"/>
        <v>0.23111450252550558</v>
      </c>
      <c r="H230" s="245" t="s">
        <v>151</v>
      </c>
      <c r="I230" s="246">
        <f t="shared" si="235"/>
        <v>3</v>
      </c>
      <c r="J230" s="247">
        <f t="shared" si="230"/>
        <v>50</v>
      </c>
      <c r="K230" s="248">
        <f t="shared" si="236"/>
        <v>0.76808799417676743</v>
      </c>
      <c r="L230" s="249">
        <f t="shared" si="237"/>
        <v>73.870416565896591</v>
      </c>
      <c r="M230" s="249">
        <f t="shared" si="238"/>
        <v>173.12734800449303</v>
      </c>
      <c r="N230" s="249">
        <f t="shared" si="239"/>
        <v>44.182262271976008</v>
      </c>
      <c r="O230" s="249">
        <f t="shared" si="240"/>
        <v>201.76030972630505</v>
      </c>
      <c r="P230" s="250">
        <f t="shared" si="241"/>
        <v>112.61804052227784</v>
      </c>
    </row>
    <row r="231" spans="1:16">
      <c r="A231" s="242" t="str">
        <f t="shared" si="227"/>
        <v>Imola</v>
      </c>
      <c r="B231" s="243">
        <f t="shared" si="232"/>
        <v>73.870416565896591</v>
      </c>
      <c r="C231" s="244">
        <f t="shared" ref="C231:E231" si="273">C230</f>
        <v>0</v>
      </c>
      <c r="D231" s="244">
        <f t="shared" si="273"/>
        <v>0</v>
      </c>
      <c r="E231" s="244">
        <f t="shared" si="273"/>
        <v>1</v>
      </c>
      <c r="F231" s="245">
        <f t="shared" si="229"/>
        <v>26</v>
      </c>
      <c r="G231" s="246">
        <f t="shared" si="234"/>
        <v>0.23111450252550558</v>
      </c>
      <c r="H231" s="245" t="s">
        <v>151</v>
      </c>
      <c r="I231" s="246">
        <f t="shared" si="235"/>
        <v>3</v>
      </c>
      <c r="J231" s="247">
        <f t="shared" si="230"/>
        <v>50</v>
      </c>
      <c r="K231" s="248">
        <f t="shared" si="236"/>
        <v>0.76808799417676743</v>
      </c>
      <c r="L231" s="249">
        <f t="shared" si="237"/>
        <v>73.870416565896591</v>
      </c>
      <c r="M231" s="249">
        <f t="shared" si="238"/>
        <v>173.12734800449303</v>
      </c>
      <c r="N231" s="249">
        <f t="shared" si="239"/>
        <v>44.413376774501515</v>
      </c>
      <c r="O231" s="249">
        <f t="shared" si="240"/>
        <v>201.76030972630505</v>
      </c>
      <c r="P231" s="250">
        <f t="shared" si="241"/>
        <v>112.15174318615996</v>
      </c>
    </row>
    <row r="232" spans="1:16">
      <c r="A232" s="242" t="str">
        <f t="shared" si="227"/>
        <v>Imola</v>
      </c>
      <c r="B232" s="243">
        <f t="shared" si="232"/>
        <v>73.870416565896591</v>
      </c>
      <c r="C232" s="244">
        <f t="shared" ref="C232:E232" si="274">C231</f>
        <v>0</v>
      </c>
      <c r="D232" s="244">
        <f t="shared" si="274"/>
        <v>0</v>
      </c>
      <c r="E232" s="244">
        <f t="shared" si="274"/>
        <v>1</v>
      </c>
      <c r="F232" s="245">
        <f t="shared" si="229"/>
        <v>27</v>
      </c>
      <c r="G232" s="246">
        <f t="shared" si="234"/>
        <v>0.23111450252550558</v>
      </c>
      <c r="H232" s="245" t="s">
        <v>151</v>
      </c>
      <c r="I232" s="246">
        <f t="shared" si="235"/>
        <v>3</v>
      </c>
      <c r="J232" s="247">
        <f t="shared" si="230"/>
        <v>50</v>
      </c>
      <c r="K232" s="248">
        <f t="shared" si="236"/>
        <v>0.76808799417676743</v>
      </c>
      <c r="L232" s="249">
        <f t="shared" si="237"/>
        <v>73.870416565896591</v>
      </c>
      <c r="M232" s="249">
        <f t="shared" si="238"/>
        <v>173.12734800449303</v>
      </c>
      <c r="N232" s="249">
        <f t="shared" si="239"/>
        <v>44.644491277027022</v>
      </c>
      <c r="O232" s="249">
        <f t="shared" si="240"/>
        <v>201.76030972630505</v>
      </c>
      <c r="P232" s="250">
        <f t="shared" si="241"/>
        <v>111.68544585004209</v>
      </c>
    </row>
    <row r="233" spans="1:16">
      <c r="A233" s="242" t="str">
        <f t="shared" si="227"/>
        <v>Imola</v>
      </c>
      <c r="B233" s="243">
        <f t="shared" si="232"/>
        <v>73.870416565896591</v>
      </c>
      <c r="C233" s="244">
        <f t="shared" ref="C233:E233" si="275">C232</f>
        <v>0</v>
      </c>
      <c r="D233" s="244">
        <f t="shared" si="275"/>
        <v>0</v>
      </c>
      <c r="E233" s="244">
        <f t="shared" si="275"/>
        <v>1</v>
      </c>
      <c r="F233" s="245">
        <f t="shared" si="229"/>
        <v>28</v>
      </c>
      <c r="G233" s="246">
        <f t="shared" si="234"/>
        <v>0.23111450252550558</v>
      </c>
      <c r="H233" s="245" t="s">
        <v>151</v>
      </c>
      <c r="I233" s="246">
        <f t="shared" si="235"/>
        <v>3</v>
      </c>
      <c r="J233" s="247">
        <f t="shared" si="230"/>
        <v>50</v>
      </c>
      <c r="K233" s="248">
        <f t="shared" si="236"/>
        <v>0.76808799417676743</v>
      </c>
      <c r="L233" s="249">
        <f t="shared" si="237"/>
        <v>73.870416565896591</v>
      </c>
      <c r="M233" s="249">
        <f t="shared" si="238"/>
        <v>173.12734800449303</v>
      </c>
      <c r="N233" s="249">
        <f t="shared" si="239"/>
        <v>44.875605779552529</v>
      </c>
      <c r="O233" s="249">
        <f t="shared" si="240"/>
        <v>201.76030972630505</v>
      </c>
      <c r="P233" s="250">
        <f t="shared" si="241"/>
        <v>111.21914851392422</v>
      </c>
    </row>
    <row r="234" spans="1:16">
      <c r="A234" s="242" t="str">
        <f t="shared" si="227"/>
        <v>Imola</v>
      </c>
      <c r="B234" s="243">
        <f t="shared" si="232"/>
        <v>73.870416565896591</v>
      </c>
      <c r="C234" s="244">
        <f t="shared" ref="C234:E234" si="276">C233</f>
        <v>0</v>
      </c>
      <c r="D234" s="244">
        <f t="shared" si="276"/>
        <v>0</v>
      </c>
      <c r="E234" s="244">
        <f t="shared" si="276"/>
        <v>1</v>
      </c>
      <c r="F234" s="245">
        <f t="shared" si="229"/>
        <v>29</v>
      </c>
      <c r="G234" s="246">
        <f t="shared" si="234"/>
        <v>0.23111450252550558</v>
      </c>
      <c r="H234" s="245" t="s">
        <v>151</v>
      </c>
      <c r="I234" s="246">
        <f t="shared" si="235"/>
        <v>3</v>
      </c>
      <c r="J234" s="247">
        <f t="shared" si="230"/>
        <v>50</v>
      </c>
      <c r="K234" s="248">
        <f t="shared" si="236"/>
        <v>0.76808799417676743</v>
      </c>
      <c r="L234" s="249">
        <f t="shared" si="237"/>
        <v>73.870416565896591</v>
      </c>
      <c r="M234" s="249">
        <f t="shared" si="238"/>
        <v>173.12734800449303</v>
      </c>
      <c r="N234" s="249">
        <f t="shared" si="239"/>
        <v>45.10672028207803</v>
      </c>
      <c r="O234" s="249">
        <f t="shared" si="240"/>
        <v>201.76030972630505</v>
      </c>
      <c r="P234" s="250">
        <f t="shared" si="241"/>
        <v>110.75285117780636</v>
      </c>
    </row>
    <row r="235" spans="1:16">
      <c r="A235" s="242" t="str">
        <f t="shared" si="227"/>
        <v>Imola</v>
      </c>
      <c r="B235" s="243">
        <f t="shared" si="232"/>
        <v>73.870416565896591</v>
      </c>
      <c r="C235" s="244">
        <f t="shared" ref="C235:E235" si="277">C234</f>
        <v>0</v>
      </c>
      <c r="D235" s="244">
        <f t="shared" si="277"/>
        <v>0</v>
      </c>
      <c r="E235" s="244">
        <f t="shared" si="277"/>
        <v>1</v>
      </c>
      <c r="F235" s="245">
        <f t="shared" si="229"/>
        <v>30</v>
      </c>
      <c r="G235" s="246">
        <f t="shared" si="234"/>
        <v>0.23111450252550558</v>
      </c>
      <c r="H235" s="245" t="s">
        <v>151</v>
      </c>
      <c r="I235" s="246">
        <f t="shared" si="235"/>
        <v>3</v>
      </c>
      <c r="J235" s="247">
        <f t="shared" si="230"/>
        <v>50</v>
      </c>
      <c r="K235" s="248">
        <f t="shared" si="236"/>
        <v>0.76808799417676743</v>
      </c>
      <c r="L235" s="249">
        <f t="shared" si="237"/>
        <v>73.870416565896591</v>
      </c>
      <c r="M235" s="249">
        <f t="shared" si="238"/>
        <v>173.12734800449303</v>
      </c>
      <c r="N235" s="249">
        <f t="shared" si="239"/>
        <v>45.337834784603537</v>
      </c>
      <c r="O235" s="249">
        <f t="shared" si="240"/>
        <v>201.76030972630505</v>
      </c>
      <c r="P235" s="250">
        <f t="shared" si="241"/>
        <v>110.28655384168849</v>
      </c>
    </row>
    <row r="236" spans="1:16">
      <c r="A236" s="242" t="str">
        <f t="shared" si="227"/>
        <v>Imola</v>
      </c>
      <c r="B236" s="243">
        <f t="shared" si="232"/>
        <v>73.870416565896591</v>
      </c>
      <c r="C236" s="244">
        <f t="shared" ref="C236:E236" si="278">C235</f>
        <v>0</v>
      </c>
      <c r="D236" s="244">
        <f t="shared" si="278"/>
        <v>0</v>
      </c>
      <c r="E236" s="244">
        <f t="shared" si="278"/>
        <v>1</v>
      </c>
      <c r="F236" s="245">
        <f t="shared" si="229"/>
        <v>31</v>
      </c>
      <c r="G236" s="246">
        <f t="shared" si="234"/>
        <v>0.23111450252550558</v>
      </c>
      <c r="H236" s="245" t="s">
        <v>151</v>
      </c>
      <c r="I236" s="246">
        <f t="shared" si="235"/>
        <v>3</v>
      </c>
      <c r="J236" s="247">
        <f t="shared" si="230"/>
        <v>50</v>
      </c>
      <c r="K236" s="248">
        <f t="shared" si="236"/>
        <v>0.76808799417676743</v>
      </c>
      <c r="L236" s="249">
        <f t="shared" si="237"/>
        <v>73.870416565896591</v>
      </c>
      <c r="M236" s="249">
        <f t="shared" si="238"/>
        <v>173.12734800449303</v>
      </c>
      <c r="N236" s="249">
        <f t="shared" si="239"/>
        <v>45.568949287129044</v>
      </c>
      <c r="O236" s="249">
        <f t="shared" si="240"/>
        <v>201.76030972630505</v>
      </c>
      <c r="P236" s="250">
        <f t="shared" si="241"/>
        <v>109.82025650557061</v>
      </c>
    </row>
    <row r="237" spans="1:16">
      <c r="A237" s="242" t="str">
        <f t="shared" si="227"/>
        <v>Imola</v>
      </c>
      <c r="B237" s="243">
        <f t="shared" si="232"/>
        <v>73.870416565896591</v>
      </c>
      <c r="C237" s="244">
        <f t="shared" ref="C237:E237" si="279">C236</f>
        <v>0</v>
      </c>
      <c r="D237" s="244">
        <f t="shared" si="279"/>
        <v>0</v>
      </c>
      <c r="E237" s="244">
        <f t="shared" si="279"/>
        <v>1</v>
      </c>
      <c r="F237" s="245">
        <f t="shared" si="229"/>
        <v>32</v>
      </c>
      <c r="G237" s="246">
        <f t="shared" si="234"/>
        <v>0.23111450252550558</v>
      </c>
      <c r="H237" s="245" t="s">
        <v>151</v>
      </c>
      <c r="I237" s="246">
        <f t="shared" si="235"/>
        <v>3</v>
      </c>
      <c r="J237" s="247">
        <f t="shared" si="230"/>
        <v>50</v>
      </c>
      <c r="K237" s="248">
        <f t="shared" si="236"/>
        <v>0.76808799417676743</v>
      </c>
      <c r="L237" s="249">
        <f t="shared" si="237"/>
        <v>73.870416565896591</v>
      </c>
      <c r="M237" s="249">
        <f t="shared" si="238"/>
        <v>173.12734800449303</v>
      </c>
      <c r="N237" s="249">
        <f t="shared" si="239"/>
        <v>45.800063789654544</v>
      </c>
      <c r="O237" s="249">
        <f t="shared" si="240"/>
        <v>201.76030972630505</v>
      </c>
      <c r="P237" s="250">
        <f t="shared" si="241"/>
        <v>109.35395916945275</v>
      </c>
    </row>
    <row r="238" spans="1:16">
      <c r="A238" s="242" t="str">
        <f t="shared" si="227"/>
        <v>Imola</v>
      </c>
      <c r="B238" s="243">
        <f t="shared" si="232"/>
        <v>73.870416565896591</v>
      </c>
      <c r="C238" s="244">
        <f t="shared" ref="C238:E238" si="280">C237</f>
        <v>0</v>
      </c>
      <c r="D238" s="244">
        <f t="shared" si="280"/>
        <v>0</v>
      </c>
      <c r="E238" s="244">
        <f t="shared" si="280"/>
        <v>1</v>
      </c>
      <c r="F238" s="245">
        <f t="shared" si="229"/>
        <v>33</v>
      </c>
      <c r="G238" s="246">
        <f t="shared" si="234"/>
        <v>0.23111450252550558</v>
      </c>
      <c r="H238" s="245" t="s">
        <v>151</v>
      </c>
      <c r="I238" s="246">
        <f t="shared" si="235"/>
        <v>3</v>
      </c>
      <c r="J238" s="247">
        <f t="shared" si="230"/>
        <v>50</v>
      </c>
      <c r="K238" s="248">
        <f t="shared" si="236"/>
        <v>0.76808799417676743</v>
      </c>
      <c r="L238" s="249">
        <f t="shared" si="237"/>
        <v>73.870416565896591</v>
      </c>
      <c r="M238" s="249">
        <f t="shared" si="238"/>
        <v>173.12734800449303</v>
      </c>
      <c r="N238" s="249">
        <f t="shared" si="239"/>
        <v>46.031178292180051</v>
      </c>
      <c r="O238" s="249">
        <f t="shared" si="240"/>
        <v>201.76030972630505</v>
      </c>
      <c r="P238" s="250">
        <f t="shared" si="241"/>
        <v>108.88766183333489</v>
      </c>
    </row>
    <row r="239" spans="1:16">
      <c r="A239" s="242" t="str">
        <f t="shared" si="227"/>
        <v>Imola</v>
      </c>
      <c r="B239" s="243">
        <f t="shared" si="232"/>
        <v>73.870416565896591</v>
      </c>
      <c r="C239" s="244">
        <f t="shared" ref="C239:E239" si="281">C238</f>
        <v>0</v>
      </c>
      <c r="D239" s="244">
        <f t="shared" si="281"/>
        <v>0</v>
      </c>
      <c r="E239" s="244">
        <f t="shared" si="281"/>
        <v>1</v>
      </c>
      <c r="F239" s="245">
        <f t="shared" si="229"/>
        <v>34</v>
      </c>
      <c r="G239" s="246">
        <f t="shared" si="234"/>
        <v>0.23111450252550558</v>
      </c>
      <c r="H239" s="245" t="s">
        <v>151</v>
      </c>
      <c r="I239" s="246">
        <f t="shared" si="235"/>
        <v>3</v>
      </c>
      <c r="J239" s="247">
        <f t="shared" si="230"/>
        <v>50</v>
      </c>
      <c r="K239" s="248">
        <f t="shared" si="236"/>
        <v>0.76808799417676743</v>
      </c>
      <c r="L239" s="249">
        <f t="shared" si="237"/>
        <v>73.870416565896591</v>
      </c>
      <c r="M239" s="249">
        <f t="shared" si="238"/>
        <v>173.12734800449303</v>
      </c>
      <c r="N239" s="249">
        <f t="shared" si="239"/>
        <v>46.262292794705559</v>
      </c>
      <c r="O239" s="249">
        <f t="shared" si="240"/>
        <v>201.76030972630505</v>
      </c>
      <c r="P239" s="250">
        <f t="shared" si="241"/>
        <v>108.42136449721701</v>
      </c>
    </row>
    <row r="240" spans="1:16">
      <c r="A240" s="242" t="str">
        <f t="shared" si="227"/>
        <v>Imola</v>
      </c>
      <c r="B240" s="243">
        <f t="shared" si="232"/>
        <v>73.870416565896591</v>
      </c>
      <c r="C240" s="244">
        <f t="shared" ref="C240:E240" si="282">C239</f>
        <v>0</v>
      </c>
      <c r="D240" s="244">
        <f t="shared" si="282"/>
        <v>0</v>
      </c>
      <c r="E240" s="244">
        <f t="shared" si="282"/>
        <v>1</v>
      </c>
      <c r="F240" s="245">
        <f t="shared" si="229"/>
        <v>35</v>
      </c>
      <c r="G240" s="246">
        <f t="shared" si="234"/>
        <v>0.23111450252550558</v>
      </c>
      <c r="H240" s="245" t="s">
        <v>151</v>
      </c>
      <c r="I240" s="246">
        <f t="shared" si="235"/>
        <v>3</v>
      </c>
      <c r="J240" s="247">
        <f t="shared" si="230"/>
        <v>50</v>
      </c>
      <c r="K240" s="248">
        <f t="shared" si="236"/>
        <v>0.76808799417676743</v>
      </c>
      <c r="L240" s="249">
        <f t="shared" si="237"/>
        <v>73.870416565896591</v>
      </c>
      <c r="M240" s="249">
        <f t="shared" si="238"/>
        <v>173.12734800449303</v>
      </c>
      <c r="N240" s="249">
        <f t="shared" si="239"/>
        <v>46.493407297231066</v>
      </c>
      <c r="O240" s="249">
        <f t="shared" si="240"/>
        <v>201.76030972630505</v>
      </c>
      <c r="P240" s="250">
        <f t="shared" si="241"/>
        <v>107.95506716109914</v>
      </c>
    </row>
    <row r="241" spans="1:16">
      <c r="A241" s="242" t="str">
        <f t="shared" si="227"/>
        <v>Imola</v>
      </c>
      <c r="B241" s="243">
        <f t="shared" si="232"/>
        <v>73.870416565896591</v>
      </c>
      <c r="C241" s="244">
        <f t="shared" ref="C241:E241" si="283">C240</f>
        <v>0</v>
      </c>
      <c r="D241" s="244">
        <f t="shared" si="283"/>
        <v>0</v>
      </c>
      <c r="E241" s="244">
        <f t="shared" si="283"/>
        <v>1</v>
      </c>
      <c r="F241" s="245">
        <f t="shared" si="229"/>
        <v>36</v>
      </c>
      <c r="G241" s="246">
        <f t="shared" si="234"/>
        <v>0.23111450252550558</v>
      </c>
      <c r="H241" s="245" t="s">
        <v>151</v>
      </c>
      <c r="I241" s="246">
        <f t="shared" si="235"/>
        <v>3</v>
      </c>
      <c r="J241" s="247">
        <f t="shared" si="230"/>
        <v>50</v>
      </c>
      <c r="K241" s="248">
        <f t="shared" si="236"/>
        <v>0.76808799417676743</v>
      </c>
      <c r="L241" s="249">
        <f t="shared" si="237"/>
        <v>73.870416565896591</v>
      </c>
      <c r="M241" s="249">
        <f t="shared" si="238"/>
        <v>173.12734800449303</v>
      </c>
      <c r="N241" s="249">
        <f t="shared" si="239"/>
        <v>46.724521799756573</v>
      </c>
      <c r="O241" s="249">
        <f t="shared" si="240"/>
        <v>201.76030972630505</v>
      </c>
      <c r="P241" s="250">
        <f t="shared" si="241"/>
        <v>107.48876982498126</v>
      </c>
    </row>
    <row r="242" spans="1:16">
      <c r="A242" s="242" t="str">
        <f t="shared" si="227"/>
        <v>Imola</v>
      </c>
      <c r="B242" s="243">
        <f t="shared" si="232"/>
        <v>73.870416565896591</v>
      </c>
      <c r="C242" s="244">
        <f t="shared" ref="C242:E242" si="284">C241</f>
        <v>0</v>
      </c>
      <c r="D242" s="244">
        <f t="shared" si="284"/>
        <v>0</v>
      </c>
      <c r="E242" s="244">
        <f t="shared" si="284"/>
        <v>1</v>
      </c>
      <c r="F242" s="245">
        <f t="shared" si="229"/>
        <v>37</v>
      </c>
      <c r="G242" s="246">
        <f t="shared" si="234"/>
        <v>0.23111450252550558</v>
      </c>
      <c r="H242" s="245" t="s">
        <v>151</v>
      </c>
      <c r="I242" s="246">
        <f t="shared" si="235"/>
        <v>3</v>
      </c>
      <c r="J242" s="247">
        <f t="shared" si="230"/>
        <v>50</v>
      </c>
      <c r="K242" s="248">
        <f t="shared" si="236"/>
        <v>0.76808799417676743</v>
      </c>
      <c r="L242" s="249">
        <f t="shared" si="237"/>
        <v>73.870416565896591</v>
      </c>
      <c r="M242" s="249">
        <f t="shared" si="238"/>
        <v>173.12734800449303</v>
      </c>
      <c r="N242" s="249">
        <f t="shared" si="239"/>
        <v>46.955636302282073</v>
      </c>
      <c r="O242" s="249">
        <f t="shared" si="240"/>
        <v>201.76030972630505</v>
      </c>
      <c r="P242" s="250">
        <f t="shared" si="241"/>
        <v>107.02247248886341</v>
      </c>
    </row>
    <row r="243" spans="1:16">
      <c r="A243" s="242" t="str">
        <f t="shared" si="227"/>
        <v>Imola</v>
      </c>
      <c r="B243" s="243">
        <f t="shared" si="232"/>
        <v>73.870416565896591</v>
      </c>
      <c r="C243" s="244">
        <f t="shared" ref="C243:E243" si="285">C242</f>
        <v>0</v>
      </c>
      <c r="D243" s="244">
        <f t="shared" si="285"/>
        <v>0</v>
      </c>
      <c r="E243" s="244">
        <f t="shared" si="285"/>
        <v>1</v>
      </c>
      <c r="F243" s="245">
        <f t="shared" si="229"/>
        <v>38</v>
      </c>
      <c r="G243" s="246">
        <f t="shared" si="234"/>
        <v>0.23111450252550558</v>
      </c>
      <c r="H243" s="245" t="s">
        <v>151</v>
      </c>
      <c r="I243" s="246">
        <f t="shared" si="235"/>
        <v>3</v>
      </c>
      <c r="J243" s="247">
        <f t="shared" si="230"/>
        <v>50</v>
      </c>
      <c r="K243" s="248">
        <f t="shared" si="236"/>
        <v>0.76808799417676743</v>
      </c>
      <c r="L243" s="249">
        <f t="shared" si="237"/>
        <v>73.870416565896591</v>
      </c>
      <c r="M243" s="249">
        <f t="shared" si="238"/>
        <v>173.12734800449303</v>
      </c>
      <c r="N243" s="249">
        <f t="shared" si="239"/>
        <v>47.186750804807581</v>
      </c>
      <c r="O243" s="249">
        <f t="shared" si="240"/>
        <v>201.76030972630505</v>
      </c>
      <c r="P243" s="250">
        <f t="shared" si="241"/>
        <v>106.55617515274554</v>
      </c>
    </row>
    <row r="244" spans="1:16">
      <c r="A244" s="242" t="str">
        <f t="shared" si="227"/>
        <v>Imola</v>
      </c>
      <c r="B244" s="243">
        <f t="shared" si="232"/>
        <v>73.870416565896591</v>
      </c>
      <c r="C244" s="244">
        <f t="shared" ref="C244:E244" si="286">C243</f>
        <v>0</v>
      </c>
      <c r="D244" s="244">
        <f t="shared" si="286"/>
        <v>0</v>
      </c>
      <c r="E244" s="244">
        <f t="shared" si="286"/>
        <v>1</v>
      </c>
      <c r="F244" s="245">
        <f t="shared" si="229"/>
        <v>39</v>
      </c>
      <c r="G244" s="246">
        <f t="shared" si="234"/>
        <v>0.23111450252550558</v>
      </c>
      <c r="H244" s="245" t="s">
        <v>151</v>
      </c>
      <c r="I244" s="246">
        <f t="shared" si="235"/>
        <v>3</v>
      </c>
      <c r="J244" s="247">
        <f t="shared" si="230"/>
        <v>50</v>
      </c>
      <c r="K244" s="248">
        <f t="shared" si="236"/>
        <v>0.76808799417676743</v>
      </c>
      <c r="L244" s="249">
        <f t="shared" si="237"/>
        <v>73.870416565896591</v>
      </c>
      <c r="M244" s="249">
        <f t="shared" si="238"/>
        <v>173.12734800449303</v>
      </c>
      <c r="N244" s="249">
        <f t="shared" si="239"/>
        <v>47.417865307333088</v>
      </c>
      <c r="O244" s="249">
        <f t="shared" si="240"/>
        <v>201.76030972630505</v>
      </c>
      <c r="P244" s="250">
        <f t="shared" si="241"/>
        <v>106.08987781662766</v>
      </c>
    </row>
    <row r="245" spans="1:16">
      <c r="A245" s="242" t="str">
        <f t="shared" si="227"/>
        <v>Imola</v>
      </c>
      <c r="B245" s="243">
        <f t="shared" si="232"/>
        <v>73.870416565896591</v>
      </c>
      <c r="C245" s="244">
        <f t="shared" ref="C245:E245" si="287">C244</f>
        <v>0</v>
      </c>
      <c r="D245" s="244">
        <f t="shared" si="287"/>
        <v>0</v>
      </c>
      <c r="E245" s="244">
        <f t="shared" si="287"/>
        <v>1</v>
      </c>
      <c r="F245" s="245">
        <f t="shared" si="229"/>
        <v>40</v>
      </c>
      <c r="G245" s="246">
        <f t="shared" si="234"/>
        <v>0.23111450252550558</v>
      </c>
      <c r="H245" s="245" t="s">
        <v>151</v>
      </c>
      <c r="I245" s="246">
        <f t="shared" si="235"/>
        <v>3</v>
      </c>
      <c r="J245" s="247">
        <f t="shared" si="230"/>
        <v>50</v>
      </c>
      <c r="K245" s="248">
        <f t="shared" si="236"/>
        <v>0.76808799417676743</v>
      </c>
      <c r="L245" s="249">
        <f t="shared" si="237"/>
        <v>73.870416565896591</v>
      </c>
      <c r="M245" s="249">
        <f t="shared" si="238"/>
        <v>173.12734800449303</v>
      </c>
      <c r="N245" s="249">
        <f t="shared" si="239"/>
        <v>47.648979809858588</v>
      </c>
      <c r="O245" s="249">
        <f t="shared" si="240"/>
        <v>201.76030972630505</v>
      </c>
      <c r="P245" s="250">
        <f t="shared" si="241"/>
        <v>105.6235804805098</v>
      </c>
    </row>
    <row r="246" spans="1:16">
      <c r="A246" s="242" t="str">
        <f t="shared" si="227"/>
        <v>Imola</v>
      </c>
      <c r="B246" s="243">
        <f t="shared" si="232"/>
        <v>73.870416565896591</v>
      </c>
      <c r="C246" s="244">
        <f t="shared" ref="C246:E246" si="288">C245</f>
        <v>0</v>
      </c>
      <c r="D246" s="244">
        <f t="shared" si="288"/>
        <v>0</v>
      </c>
      <c r="E246" s="244">
        <f t="shared" si="288"/>
        <v>1</v>
      </c>
      <c r="F246" s="245">
        <f t="shared" si="229"/>
        <v>41</v>
      </c>
      <c r="G246" s="246">
        <f t="shared" si="234"/>
        <v>0.23111450252550558</v>
      </c>
      <c r="H246" s="245" t="s">
        <v>151</v>
      </c>
      <c r="I246" s="246">
        <f t="shared" si="235"/>
        <v>3</v>
      </c>
      <c r="J246" s="247">
        <f t="shared" si="230"/>
        <v>50</v>
      </c>
      <c r="K246" s="248">
        <f t="shared" si="236"/>
        <v>0.76808799417676743</v>
      </c>
      <c r="L246" s="249">
        <f t="shared" si="237"/>
        <v>73.870416565896591</v>
      </c>
      <c r="M246" s="249">
        <f t="shared" si="238"/>
        <v>173.12734800449303</v>
      </c>
      <c r="N246" s="249">
        <f t="shared" si="239"/>
        <v>47.880094312384102</v>
      </c>
      <c r="O246" s="249">
        <f t="shared" si="240"/>
        <v>201.76030972630505</v>
      </c>
      <c r="P246" s="250">
        <f t="shared" si="241"/>
        <v>105.15728314439193</v>
      </c>
    </row>
    <row r="247" spans="1:16">
      <c r="A247" s="242" t="str">
        <f t="shared" si="227"/>
        <v>Imola</v>
      </c>
      <c r="B247" s="243">
        <f t="shared" si="232"/>
        <v>73.870416565896591</v>
      </c>
      <c r="C247" s="244">
        <f t="shared" ref="C247:E247" si="289">C246</f>
        <v>0</v>
      </c>
      <c r="D247" s="244">
        <f t="shared" si="289"/>
        <v>0</v>
      </c>
      <c r="E247" s="244">
        <f t="shared" si="289"/>
        <v>1</v>
      </c>
      <c r="F247" s="245">
        <f t="shared" si="229"/>
        <v>42</v>
      </c>
      <c r="G247" s="246">
        <f t="shared" si="234"/>
        <v>0.23111450252550558</v>
      </c>
      <c r="H247" s="245" t="s">
        <v>151</v>
      </c>
      <c r="I247" s="246">
        <f t="shared" si="235"/>
        <v>3</v>
      </c>
      <c r="J247" s="247">
        <f t="shared" si="230"/>
        <v>50</v>
      </c>
      <c r="K247" s="248">
        <f t="shared" si="236"/>
        <v>0.76808799417676743</v>
      </c>
      <c r="L247" s="249">
        <f t="shared" si="237"/>
        <v>73.870416565896591</v>
      </c>
      <c r="M247" s="249">
        <f t="shared" si="238"/>
        <v>173.12734800449303</v>
      </c>
      <c r="N247" s="249">
        <f t="shared" si="239"/>
        <v>48.111208814909602</v>
      </c>
      <c r="O247" s="249">
        <f t="shared" si="240"/>
        <v>201.76030972630505</v>
      </c>
      <c r="P247" s="250">
        <f t="shared" si="241"/>
        <v>104.69098580827406</v>
      </c>
    </row>
    <row r="248" spans="1:16">
      <c r="A248" s="242" t="str">
        <f t="shared" si="227"/>
        <v>Imola</v>
      </c>
      <c r="B248" s="243">
        <f t="shared" si="232"/>
        <v>73.870416565896591</v>
      </c>
      <c r="C248" s="244">
        <f t="shared" ref="C248:E248" si="290">C247</f>
        <v>0</v>
      </c>
      <c r="D248" s="244">
        <f t="shared" si="290"/>
        <v>0</v>
      </c>
      <c r="E248" s="244">
        <f t="shared" si="290"/>
        <v>1</v>
      </c>
      <c r="F248" s="245">
        <f t="shared" si="229"/>
        <v>43</v>
      </c>
      <c r="G248" s="246">
        <f t="shared" si="234"/>
        <v>0.23111450252550558</v>
      </c>
      <c r="H248" s="245" t="s">
        <v>151</v>
      </c>
      <c r="I248" s="246">
        <f t="shared" si="235"/>
        <v>3</v>
      </c>
      <c r="J248" s="247">
        <f t="shared" si="230"/>
        <v>50</v>
      </c>
      <c r="K248" s="248">
        <f t="shared" si="236"/>
        <v>0.76808799417676743</v>
      </c>
      <c r="L248" s="249">
        <f t="shared" si="237"/>
        <v>73.870416565896591</v>
      </c>
      <c r="M248" s="249">
        <f t="shared" si="238"/>
        <v>173.12734800449303</v>
      </c>
      <c r="N248" s="249">
        <f t="shared" si="239"/>
        <v>48.34232331743511</v>
      </c>
      <c r="O248" s="249">
        <f t="shared" si="240"/>
        <v>201.76030972630505</v>
      </c>
      <c r="P248" s="250">
        <f t="shared" si="241"/>
        <v>104.22468847215619</v>
      </c>
    </row>
    <row r="249" spans="1:16">
      <c r="A249" s="242" t="str">
        <f t="shared" si="227"/>
        <v>Imola</v>
      </c>
      <c r="B249" s="243">
        <f t="shared" si="232"/>
        <v>73.870416565896591</v>
      </c>
      <c r="C249" s="244">
        <f t="shared" ref="C249:E249" si="291">C248</f>
        <v>0</v>
      </c>
      <c r="D249" s="244">
        <f t="shared" si="291"/>
        <v>0</v>
      </c>
      <c r="E249" s="244">
        <f t="shared" si="291"/>
        <v>1</v>
      </c>
      <c r="F249" s="245">
        <f t="shared" si="229"/>
        <v>44</v>
      </c>
      <c r="G249" s="246">
        <f t="shared" si="234"/>
        <v>0.23111450252550558</v>
      </c>
      <c r="H249" s="245" t="s">
        <v>151</v>
      </c>
      <c r="I249" s="246">
        <f t="shared" si="235"/>
        <v>3</v>
      </c>
      <c r="J249" s="247">
        <f t="shared" si="230"/>
        <v>50</v>
      </c>
      <c r="K249" s="248">
        <f t="shared" si="236"/>
        <v>0.76808799417676743</v>
      </c>
      <c r="L249" s="249">
        <f t="shared" si="237"/>
        <v>73.870416565896591</v>
      </c>
      <c r="M249" s="249">
        <f t="shared" si="238"/>
        <v>173.12734800449303</v>
      </c>
      <c r="N249" s="249">
        <f t="shared" si="239"/>
        <v>48.573437819960617</v>
      </c>
      <c r="O249" s="249">
        <f t="shared" si="240"/>
        <v>201.76030972630505</v>
      </c>
      <c r="P249" s="250">
        <f t="shared" si="241"/>
        <v>103.75839113603831</v>
      </c>
    </row>
    <row r="250" spans="1:16">
      <c r="A250" s="242" t="str">
        <f t="shared" si="227"/>
        <v>Imola</v>
      </c>
      <c r="B250" s="243">
        <f t="shared" si="232"/>
        <v>73.870416565896591</v>
      </c>
      <c r="C250" s="244">
        <f t="shared" ref="C250:E250" si="292">C249</f>
        <v>0</v>
      </c>
      <c r="D250" s="244">
        <f t="shared" si="292"/>
        <v>0</v>
      </c>
      <c r="E250" s="244">
        <f t="shared" si="292"/>
        <v>1</v>
      </c>
      <c r="F250" s="245">
        <f t="shared" si="229"/>
        <v>45</v>
      </c>
      <c r="G250" s="246">
        <f t="shared" si="234"/>
        <v>0.23111450252550558</v>
      </c>
      <c r="H250" s="245" t="s">
        <v>151</v>
      </c>
      <c r="I250" s="246">
        <f t="shared" si="235"/>
        <v>3</v>
      </c>
      <c r="J250" s="247">
        <f t="shared" si="230"/>
        <v>50</v>
      </c>
      <c r="K250" s="248">
        <f t="shared" si="236"/>
        <v>0.76808799417676743</v>
      </c>
      <c r="L250" s="249">
        <f t="shared" si="237"/>
        <v>73.870416565896591</v>
      </c>
      <c r="M250" s="249">
        <f t="shared" si="238"/>
        <v>173.12734800449303</v>
      </c>
      <c r="N250" s="249">
        <f t="shared" si="239"/>
        <v>48.804552322486117</v>
      </c>
      <c r="O250" s="249">
        <f t="shared" si="240"/>
        <v>201.76030972630505</v>
      </c>
      <c r="P250" s="250">
        <f t="shared" si="241"/>
        <v>103.29209379992045</v>
      </c>
    </row>
    <row r="251" spans="1:16">
      <c r="A251" s="242" t="str">
        <f t="shared" si="227"/>
        <v>Imola</v>
      </c>
      <c r="B251" s="243">
        <f t="shared" si="232"/>
        <v>73.870416565896591</v>
      </c>
      <c r="C251" s="244">
        <f t="shared" ref="C251:E251" si="293">C250</f>
        <v>0</v>
      </c>
      <c r="D251" s="244">
        <f t="shared" si="293"/>
        <v>0</v>
      </c>
      <c r="E251" s="244">
        <f t="shared" si="293"/>
        <v>1</v>
      </c>
      <c r="F251" s="245">
        <f t="shared" si="229"/>
        <v>46</v>
      </c>
      <c r="G251" s="246">
        <f t="shared" si="234"/>
        <v>0.23111450252550558</v>
      </c>
      <c r="H251" s="245" t="s">
        <v>151</v>
      </c>
      <c r="I251" s="246">
        <f t="shared" si="235"/>
        <v>3</v>
      </c>
      <c r="J251" s="247">
        <f t="shared" si="230"/>
        <v>50</v>
      </c>
      <c r="K251" s="248">
        <f t="shared" si="236"/>
        <v>0.76808799417676743</v>
      </c>
      <c r="L251" s="249">
        <f t="shared" si="237"/>
        <v>73.870416565896591</v>
      </c>
      <c r="M251" s="249">
        <f t="shared" si="238"/>
        <v>173.12734800449303</v>
      </c>
      <c r="N251" s="249">
        <f t="shared" si="239"/>
        <v>49.035666825011624</v>
      </c>
      <c r="O251" s="249">
        <f t="shared" si="240"/>
        <v>201.76030972630505</v>
      </c>
      <c r="P251" s="250">
        <f t="shared" si="241"/>
        <v>102.82579646380259</v>
      </c>
    </row>
    <row r="252" spans="1:16">
      <c r="A252" s="242" t="str">
        <f t="shared" si="227"/>
        <v>Imola</v>
      </c>
      <c r="B252" s="243">
        <f t="shared" si="232"/>
        <v>73.870416565896591</v>
      </c>
      <c r="C252" s="244">
        <f t="shared" ref="C252:E252" si="294">C251</f>
        <v>0</v>
      </c>
      <c r="D252" s="244">
        <f t="shared" si="294"/>
        <v>0</v>
      </c>
      <c r="E252" s="244">
        <f t="shared" si="294"/>
        <v>1</v>
      </c>
      <c r="F252" s="245">
        <f t="shared" si="229"/>
        <v>47</v>
      </c>
      <c r="G252" s="246">
        <f t="shared" si="234"/>
        <v>0.23111450252550558</v>
      </c>
      <c r="H252" s="245" t="s">
        <v>151</v>
      </c>
      <c r="I252" s="246">
        <f t="shared" si="235"/>
        <v>3</v>
      </c>
      <c r="J252" s="247">
        <f t="shared" si="230"/>
        <v>50</v>
      </c>
      <c r="K252" s="248">
        <f t="shared" si="236"/>
        <v>0.76808799417676743</v>
      </c>
      <c r="L252" s="249">
        <f t="shared" si="237"/>
        <v>73.870416565896591</v>
      </c>
      <c r="M252" s="249">
        <f t="shared" si="238"/>
        <v>173.12734800449303</v>
      </c>
      <c r="N252" s="249">
        <f t="shared" si="239"/>
        <v>49.266781327537132</v>
      </c>
      <c r="O252" s="249">
        <f t="shared" si="240"/>
        <v>201.76030972630505</v>
      </c>
      <c r="P252" s="250">
        <f t="shared" si="241"/>
        <v>102.35949912768471</v>
      </c>
    </row>
    <row r="253" spans="1:16">
      <c r="A253" s="242" t="str">
        <f t="shared" si="227"/>
        <v>Imola</v>
      </c>
      <c r="B253" s="243">
        <f t="shared" si="232"/>
        <v>73.870416565896591</v>
      </c>
      <c r="C253" s="244">
        <f t="shared" ref="C253:E253" si="295">C252</f>
        <v>0</v>
      </c>
      <c r="D253" s="244">
        <f t="shared" si="295"/>
        <v>0</v>
      </c>
      <c r="E253" s="244">
        <f t="shared" si="295"/>
        <v>1</v>
      </c>
      <c r="F253" s="245">
        <f t="shared" si="229"/>
        <v>48</v>
      </c>
      <c r="G253" s="246">
        <f t="shared" si="234"/>
        <v>0.23111450252550558</v>
      </c>
      <c r="H253" s="245" t="s">
        <v>151</v>
      </c>
      <c r="I253" s="246">
        <f t="shared" si="235"/>
        <v>3</v>
      </c>
      <c r="J253" s="247">
        <f t="shared" si="230"/>
        <v>50</v>
      </c>
      <c r="K253" s="248">
        <f t="shared" si="236"/>
        <v>0.76808799417676743</v>
      </c>
      <c r="L253" s="249">
        <f t="shared" si="237"/>
        <v>73.870416565896591</v>
      </c>
      <c r="M253" s="249">
        <f t="shared" si="238"/>
        <v>173.12734800449303</v>
      </c>
      <c r="N253" s="249">
        <f t="shared" si="239"/>
        <v>49.497895830062639</v>
      </c>
      <c r="O253" s="249">
        <f t="shared" si="240"/>
        <v>201.76030972630505</v>
      </c>
      <c r="P253" s="250">
        <f t="shared" si="241"/>
        <v>101.89320179156684</v>
      </c>
    </row>
    <row r="254" spans="1:16">
      <c r="A254" s="242" t="str">
        <f t="shared" si="227"/>
        <v>Imola</v>
      </c>
      <c r="B254" s="243">
        <f t="shared" si="232"/>
        <v>73.870416565896591</v>
      </c>
      <c r="C254" s="244">
        <f t="shared" ref="C254:E254" si="296">C253</f>
        <v>0</v>
      </c>
      <c r="D254" s="244">
        <f t="shared" si="296"/>
        <v>0</v>
      </c>
      <c r="E254" s="244">
        <f t="shared" si="296"/>
        <v>1</v>
      </c>
      <c r="F254" s="245">
        <f t="shared" si="229"/>
        <v>49</v>
      </c>
      <c r="G254" s="246">
        <f t="shared" si="234"/>
        <v>0.23111450252550558</v>
      </c>
      <c r="H254" s="245" t="s">
        <v>151</v>
      </c>
      <c r="I254" s="246">
        <f t="shared" si="235"/>
        <v>3</v>
      </c>
      <c r="J254" s="247">
        <f t="shared" si="230"/>
        <v>50</v>
      </c>
      <c r="K254" s="248">
        <f t="shared" si="236"/>
        <v>0.76808799417676743</v>
      </c>
      <c r="L254" s="249">
        <f t="shared" si="237"/>
        <v>73.870416565896591</v>
      </c>
      <c r="M254" s="249">
        <f t="shared" si="238"/>
        <v>173.12734800449303</v>
      </c>
      <c r="N254" s="249">
        <f t="shared" si="239"/>
        <v>49.729010332588146</v>
      </c>
      <c r="O254" s="249">
        <f t="shared" si="240"/>
        <v>201.76030972630505</v>
      </c>
      <c r="P254" s="250">
        <f t="shared" si="241"/>
        <v>101.42690445544896</v>
      </c>
    </row>
    <row r="255" spans="1:16">
      <c r="A255" s="242" t="str">
        <f t="shared" si="227"/>
        <v>Imola</v>
      </c>
      <c r="B255" s="243">
        <f t="shared" si="232"/>
        <v>73.870416565896591</v>
      </c>
      <c r="C255" s="244">
        <f t="shared" ref="C255:E255" si="297">C254</f>
        <v>0</v>
      </c>
      <c r="D255" s="244">
        <f t="shared" si="297"/>
        <v>0</v>
      </c>
      <c r="E255" s="244">
        <f t="shared" si="297"/>
        <v>1</v>
      </c>
      <c r="F255" s="245">
        <f t="shared" si="229"/>
        <v>50</v>
      </c>
      <c r="G255" s="246">
        <f t="shared" si="234"/>
        <v>0.23111450252550558</v>
      </c>
      <c r="H255" s="245" t="s">
        <v>151</v>
      </c>
      <c r="I255" s="246">
        <f t="shared" si="235"/>
        <v>3</v>
      </c>
      <c r="J255" s="247">
        <f t="shared" si="230"/>
        <v>50</v>
      </c>
      <c r="K255" s="248">
        <f t="shared" si="236"/>
        <v>0.76808799417676743</v>
      </c>
      <c r="L255" s="249">
        <f t="shared" si="237"/>
        <v>73.870416565896591</v>
      </c>
      <c r="M255" s="249">
        <f t="shared" si="238"/>
        <v>173.12734800449303</v>
      </c>
      <c r="N255" s="249">
        <f t="shared" si="239"/>
        <v>49.960124835113646</v>
      </c>
      <c r="O255" s="249">
        <f t="shared" si="240"/>
        <v>201.76030972630505</v>
      </c>
      <c r="P255" s="250">
        <f t="shared" si="241"/>
        <v>100.9606071193311</v>
      </c>
    </row>
    <row r="256" spans="1:16">
      <c r="A256" s="242" t="str">
        <f t="shared" si="227"/>
        <v>Imola</v>
      </c>
      <c r="B256" s="243">
        <f t="shared" si="232"/>
        <v>73.870416565896591</v>
      </c>
      <c r="C256" s="244">
        <f t="shared" ref="C256:E256" si="298">C255</f>
        <v>0</v>
      </c>
      <c r="D256" s="244">
        <f t="shared" si="298"/>
        <v>0</v>
      </c>
      <c r="E256" s="244">
        <f t="shared" si="298"/>
        <v>1</v>
      </c>
      <c r="F256" s="245">
        <f t="shared" si="229"/>
        <v>51</v>
      </c>
      <c r="G256" s="246">
        <f t="shared" si="234"/>
        <v>0.23111450252550558</v>
      </c>
      <c r="H256" s="245" t="s">
        <v>151</v>
      </c>
      <c r="I256" s="246">
        <f t="shared" si="235"/>
        <v>3</v>
      </c>
      <c r="J256" s="247">
        <f t="shared" si="230"/>
        <v>50</v>
      </c>
      <c r="K256" s="248">
        <f t="shared" si="236"/>
        <v>0.76808799417676743</v>
      </c>
      <c r="L256" s="249">
        <f t="shared" si="237"/>
        <v>73.870416565896591</v>
      </c>
      <c r="M256" s="249">
        <f t="shared" si="238"/>
        <v>173.12734800449303</v>
      </c>
      <c r="N256" s="249">
        <f t="shared" si="239"/>
        <v>50.191239337639153</v>
      </c>
      <c r="O256" s="249">
        <f t="shared" si="240"/>
        <v>201.76030972630505</v>
      </c>
      <c r="P256" s="250">
        <f t="shared" si="241"/>
        <v>100.49430978321324</v>
      </c>
    </row>
    <row r="257" spans="1:16">
      <c r="A257" s="242" t="str">
        <f t="shared" si="227"/>
        <v>Imola</v>
      </c>
      <c r="B257" s="243">
        <f t="shared" si="232"/>
        <v>73.870416565896591</v>
      </c>
      <c r="C257" s="244">
        <f t="shared" ref="C257:E257" si="299">C256</f>
        <v>0</v>
      </c>
      <c r="D257" s="244">
        <f t="shared" si="299"/>
        <v>0</v>
      </c>
      <c r="E257" s="244">
        <f t="shared" si="299"/>
        <v>1</v>
      </c>
      <c r="F257" s="245">
        <f t="shared" si="229"/>
        <v>52</v>
      </c>
      <c r="G257" s="246">
        <f t="shared" si="234"/>
        <v>0.23111450252550558</v>
      </c>
      <c r="H257" s="245" t="s">
        <v>151</v>
      </c>
      <c r="I257" s="246">
        <f t="shared" si="235"/>
        <v>3</v>
      </c>
      <c r="J257" s="247">
        <f t="shared" si="230"/>
        <v>50</v>
      </c>
      <c r="K257" s="248">
        <f t="shared" si="236"/>
        <v>0.76808799417676743</v>
      </c>
      <c r="L257" s="249">
        <f t="shared" si="237"/>
        <v>73.870416565896591</v>
      </c>
      <c r="M257" s="249">
        <f t="shared" si="238"/>
        <v>173.12734800449303</v>
      </c>
      <c r="N257" s="249">
        <f t="shared" si="239"/>
        <v>50.422353840164661</v>
      </c>
      <c r="O257" s="249">
        <f t="shared" si="240"/>
        <v>201.76030972630505</v>
      </c>
      <c r="P257" s="250">
        <f t="shared" si="241"/>
        <v>100.02801244709536</v>
      </c>
    </row>
    <row r="258" spans="1:16">
      <c r="A258" s="242" t="str">
        <f t="shared" si="227"/>
        <v>Imola</v>
      </c>
      <c r="B258" s="243">
        <f t="shared" si="232"/>
        <v>73.870416565896591</v>
      </c>
      <c r="C258" s="244">
        <f t="shared" ref="C258:E258" si="300">C257</f>
        <v>0</v>
      </c>
      <c r="D258" s="244">
        <f t="shared" si="300"/>
        <v>0</v>
      </c>
      <c r="E258" s="244">
        <f t="shared" si="300"/>
        <v>1</v>
      </c>
      <c r="F258" s="245">
        <f t="shared" si="229"/>
        <v>53</v>
      </c>
      <c r="G258" s="246">
        <f t="shared" si="234"/>
        <v>0.23111450252550558</v>
      </c>
      <c r="H258" s="245" t="s">
        <v>151</v>
      </c>
      <c r="I258" s="246">
        <f t="shared" si="235"/>
        <v>3</v>
      </c>
      <c r="J258" s="247">
        <f t="shared" si="230"/>
        <v>50</v>
      </c>
      <c r="K258" s="248">
        <f t="shared" si="236"/>
        <v>0.76808799417676743</v>
      </c>
      <c r="L258" s="249">
        <f t="shared" si="237"/>
        <v>73.870416565896591</v>
      </c>
      <c r="M258" s="249">
        <f t="shared" si="238"/>
        <v>173.12734800449303</v>
      </c>
      <c r="N258" s="249">
        <f t="shared" si="239"/>
        <v>50.653468342690161</v>
      </c>
      <c r="O258" s="249">
        <f t="shared" si="240"/>
        <v>201.76030972630505</v>
      </c>
      <c r="P258" s="250">
        <f t="shared" si="241"/>
        <v>99.561715110977502</v>
      </c>
    </row>
    <row r="259" spans="1:16">
      <c r="A259" s="242" t="str">
        <f t="shared" si="227"/>
        <v>Imola</v>
      </c>
      <c r="B259" s="243">
        <f t="shared" si="232"/>
        <v>73.870416565896591</v>
      </c>
      <c r="C259" s="244">
        <f t="shared" ref="C259:E259" si="301">C258</f>
        <v>0</v>
      </c>
      <c r="D259" s="244">
        <f t="shared" si="301"/>
        <v>0</v>
      </c>
      <c r="E259" s="244">
        <f t="shared" si="301"/>
        <v>1</v>
      </c>
      <c r="F259" s="245">
        <f t="shared" si="229"/>
        <v>54</v>
      </c>
      <c r="G259" s="246">
        <f t="shared" si="234"/>
        <v>0.23111450252550558</v>
      </c>
      <c r="H259" s="245" t="s">
        <v>151</v>
      </c>
      <c r="I259" s="246">
        <f t="shared" si="235"/>
        <v>3</v>
      </c>
      <c r="J259" s="247">
        <f t="shared" si="230"/>
        <v>50</v>
      </c>
      <c r="K259" s="248">
        <f t="shared" si="236"/>
        <v>0.76808799417676743</v>
      </c>
      <c r="L259" s="249">
        <f t="shared" si="237"/>
        <v>73.870416565896591</v>
      </c>
      <c r="M259" s="249">
        <f t="shared" si="238"/>
        <v>173.12734800449303</v>
      </c>
      <c r="N259" s="249">
        <f t="shared" si="239"/>
        <v>50.884582845215668</v>
      </c>
      <c r="O259" s="249">
        <f t="shared" si="240"/>
        <v>201.76030972630505</v>
      </c>
      <c r="P259" s="250">
        <f t="shared" si="241"/>
        <v>99.095417774859627</v>
      </c>
    </row>
    <row r="260" spans="1:16">
      <c r="A260" s="242" t="str">
        <f t="shared" si="227"/>
        <v>Imola</v>
      </c>
      <c r="B260" s="243">
        <f t="shared" si="232"/>
        <v>73.870416565896591</v>
      </c>
      <c r="C260" s="244">
        <f t="shared" ref="C260:E260" si="302">C259</f>
        <v>0</v>
      </c>
      <c r="D260" s="244">
        <f t="shared" si="302"/>
        <v>0</v>
      </c>
      <c r="E260" s="244">
        <f t="shared" si="302"/>
        <v>1</v>
      </c>
      <c r="F260" s="245">
        <f t="shared" si="229"/>
        <v>55</v>
      </c>
      <c r="G260" s="246">
        <f t="shared" si="234"/>
        <v>0.23111450252550558</v>
      </c>
      <c r="H260" s="245" t="s">
        <v>151</v>
      </c>
      <c r="I260" s="246">
        <f t="shared" si="235"/>
        <v>3</v>
      </c>
      <c r="J260" s="247">
        <f t="shared" si="230"/>
        <v>50</v>
      </c>
      <c r="K260" s="248">
        <f t="shared" si="236"/>
        <v>0.76808799417676743</v>
      </c>
      <c r="L260" s="249">
        <f t="shared" si="237"/>
        <v>73.870416565896591</v>
      </c>
      <c r="M260" s="249">
        <f t="shared" si="238"/>
        <v>173.12734800449303</v>
      </c>
      <c r="N260" s="249">
        <f t="shared" si="239"/>
        <v>51.115697347741175</v>
      </c>
      <c r="O260" s="249">
        <f t="shared" si="240"/>
        <v>201.76030972630505</v>
      </c>
      <c r="P260" s="250">
        <f t="shared" si="241"/>
        <v>98.629120438741765</v>
      </c>
    </row>
    <row r="261" spans="1:16">
      <c r="A261" s="242" t="str">
        <f t="shared" ref="A261:A324" si="303">A260</f>
        <v>Imola</v>
      </c>
      <c r="B261" s="243">
        <f t="shared" si="232"/>
        <v>73.870416565896591</v>
      </c>
      <c r="C261" s="244">
        <f t="shared" ref="C261:E261" si="304">C260</f>
        <v>0</v>
      </c>
      <c r="D261" s="244">
        <f t="shared" si="304"/>
        <v>0</v>
      </c>
      <c r="E261" s="244">
        <f t="shared" si="304"/>
        <v>1</v>
      </c>
      <c r="F261" s="245">
        <f t="shared" ref="F261:F324" si="305">F260+1</f>
        <v>56</v>
      </c>
      <c r="G261" s="246">
        <f t="shared" si="234"/>
        <v>0.23111450252550558</v>
      </c>
      <c r="H261" s="245" t="s">
        <v>151</v>
      </c>
      <c r="I261" s="246">
        <f t="shared" si="235"/>
        <v>3</v>
      </c>
      <c r="J261" s="247">
        <f t="shared" ref="J261:J324" si="306">J260</f>
        <v>50</v>
      </c>
      <c r="K261" s="248">
        <f t="shared" si="236"/>
        <v>0.76808799417676743</v>
      </c>
      <c r="L261" s="249">
        <f t="shared" si="237"/>
        <v>73.870416565896591</v>
      </c>
      <c r="M261" s="249">
        <f t="shared" si="238"/>
        <v>173.12734800449303</v>
      </c>
      <c r="N261" s="249">
        <f t="shared" si="239"/>
        <v>51.346811850266683</v>
      </c>
      <c r="O261" s="249">
        <f t="shared" si="240"/>
        <v>201.76030972630505</v>
      </c>
      <c r="P261" s="250">
        <f t="shared" si="241"/>
        <v>98.162823102623889</v>
      </c>
    </row>
    <row r="262" spans="1:16">
      <c r="A262" s="242" t="str">
        <f t="shared" si="303"/>
        <v>Imola</v>
      </c>
      <c r="B262" s="243">
        <f t="shared" si="232"/>
        <v>73.870416565896591</v>
      </c>
      <c r="C262" s="244">
        <f t="shared" ref="C262:E262" si="307">C261</f>
        <v>0</v>
      </c>
      <c r="D262" s="244">
        <f t="shared" si="307"/>
        <v>0</v>
      </c>
      <c r="E262" s="244">
        <f t="shared" si="307"/>
        <v>1</v>
      </c>
      <c r="F262" s="245">
        <f t="shared" si="305"/>
        <v>57</v>
      </c>
      <c r="G262" s="246">
        <f t="shared" si="234"/>
        <v>0.23111450252550558</v>
      </c>
      <c r="H262" s="245" t="s">
        <v>151</v>
      </c>
      <c r="I262" s="246">
        <f t="shared" si="235"/>
        <v>3</v>
      </c>
      <c r="J262" s="247">
        <f t="shared" si="306"/>
        <v>50</v>
      </c>
      <c r="K262" s="248">
        <f t="shared" si="236"/>
        <v>0.76808799417676743</v>
      </c>
      <c r="L262" s="249">
        <f t="shared" si="237"/>
        <v>73.870416565896591</v>
      </c>
      <c r="M262" s="249">
        <f t="shared" si="238"/>
        <v>173.12734800449303</v>
      </c>
      <c r="N262" s="249">
        <f t="shared" si="239"/>
        <v>51.57792635279219</v>
      </c>
      <c r="O262" s="249">
        <f t="shared" si="240"/>
        <v>201.76030972630505</v>
      </c>
      <c r="P262" s="250">
        <f t="shared" si="241"/>
        <v>97.696525766506014</v>
      </c>
    </row>
    <row r="263" spans="1:16">
      <c r="A263" s="242" t="str">
        <f t="shared" si="303"/>
        <v>Imola</v>
      </c>
      <c r="B263" s="243">
        <f t="shared" ref="B263:B326" si="308">VLOOKUP(A263,$R$3:$S$59,2,0)</f>
        <v>73.870416565896591</v>
      </c>
      <c r="C263" s="244">
        <f t="shared" ref="C263:E263" si="309">C262</f>
        <v>0</v>
      </c>
      <c r="D263" s="244">
        <f t="shared" si="309"/>
        <v>0</v>
      </c>
      <c r="E263" s="244">
        <f t="shared" si="309"/>
        <v>1</v>
      </c>
      <c r="F263" s="245">
        <f t="shared" si="305"/>
        <v>58</v>
      </c>
      <c r="G263" s="246">
        <f t="shared" ref="G263:G326" si="310">VLOOKUP(H263,$U$5:$X$8,3,0)</f>
        <v>0.23111450252550558</v>
      </c>
      <c r="H263" s="245" t="s">
        <v>151</v>
      </c>
      <c r="I263" s="246">
        <f t="shared" ref="I263:I326" si="311">VLOOKUP(H263,$U$5:$V$8,2,0)</f>
        <v>3</v>
      </c>
      <c r="J263" s="247">
        <f t="shared" si="306"/>
        <v>50</v>
      </c>
      <c r="K263" s="248">
        <f t="shared" ref="K263:K326" si="312">VLOOKUP(H263,$U$5:$X$8,4,0)</f>
        <v>0.76808799417676743</v>
      </c>
      <c r="L263" s="249">
        <f t="shared" ref="L263:L326" si="313">B263</f>
        <v>73.870416565896591</v>
      </c>
      <c r="M263" s="249">
        <f t="shared" ref="M263:M326" si="314">C263*$V$10+$V$11*D263+E263*$V$12+I263*$V$13</f>
        <v>173.12734800449303</v>
      </c>
      <c r="N263" s="249">
        <f t="shared" ref="N263:N326" si="315">G263*F263+J263*K263</f>
        <v>51.80904085531769</v>
      </c>
      <c r="O263" s="249">
        <f t="shared" ref="O263:O326" si="316">L263+((L263*M263)/100)</f>
        <v>201.76030972630505</v>
      </c>
      <c r="P263" s="250">
        <f t="shared" ref="P263:P326" si="317">O263-((O263*N263)/100)</f>
        <v>97.230228430388152</v>
      </c>
    </row>
    <row r="264" spans="1:16">
      <c r="A264" s="242" t="str">
        <f t="shared" si="303"/>
        <v>Imola</v>
      </c>
      <c r="B264" s="243">
        <f t="shared" si="308"/>
        <v>73.870416565896591</v>
      </c>
      <c r="C264" s="244">
        <f t="shared" ref="C264:E264" si="318">C263</f>
        <v>0</v>
      </c>
      <c r="D264" s="244">
        <f t="shared" si="318"/>
        <v>0</v>
      </c>
      <c r="E264" s="244">
        <f t="shared" si="318"/>
        <v>1</v>
      </c>
      <c r="F264" s="245">
        <f t="shared" si="305"/>
        <v>59</v>
      </c>
      <c r="G264" s="246">
        <f t="shared" si="310"/>
        <v>0.23111450252550558</v>
      </c>
      <c r="H264" s="245" t="s">
        <v>151</v>
      </c>
      <c r="I264" s="246">
        <f t="shared" si="311"/>
        <v>3</v>
      </c>
      <c r="J264" s="247">
        <f t="shared" si="306"/>
        <v>50</v>
      </c>
      <c r="K264" s="248">
        <f t="shared" si="312"/>
        <v>0.76808799417676743</v>
      </c>
      <c r="L264" s="249">
        <f t="shared" si="313"/>
        <v>73.870416565896591</v>
      </c>
      <c r="M264" s="249">
        <f t="shared" si="314"/>
        <v>173.12734800449303</v>
      </c>
      <c r="N264" s="249">
        <f t="shared" si="315"/>
        <v>52.040155357843197</v>
      </c>
      <c r="O264" s="249">
        <f t="shared" si="316"/>
        <v>201.76030972630505</v>
      </c>
      <c r="P264" s="250">
        <f t="shared" si="317"/>
        <v>96.763931094270276</v>
      </c>
    </row>
    <row r="265" spans="1:16">
      <c r="A265" s="242" t="str">
        <f t="shared" si="303"/>
        <v>Imola</v>
      </c>
      <c r="B265" s="243">
        <f t="shared" si="308"/>
        <v>73.870416565896591</v>
      </c>
      <c r="C265" s="244">
        <f t="shared" ref="C265:E265" si="319">C264</f>
        <v>0</v>
      </c>
      <c r="D265" s="244">
        <f t="shared" si="319"/>
        <v>0</v>
      </c>
      <c r="E265" s="244">
        <f t="shared" si="319"/>
        <v>1</v>
      </c>
      <c r="F265" s="245">
        <f t="shared" si="305"/>
        <v>60</v>
      </c>
      <c r="G265" s="246">
        <f t="shared" si="310"/>
        <v>0.23111450252550558</v>
      </c>
      <c r="H265" s="245" t="s">
        <v>151</v>
      </c>
      <c r="I265" s="246">
        <f t="shared" si="311"/>
        <v>3</v>
      </c>
      <c r="J265" s="247">
        <f t="shared" si="306"/>
        <v>50</v>
      </c>
      <c r="K265" s="248">
        <f t="shared" si="312"/>
        <v>0.76808799417676743</v>
      </c>
      <c r="L265" s="249">
        <f t="shared" si="313"/>
        <v>73.870416565896591</v>
      </c>
      <c r="M265" s="249">
        <f t="shared" si="314"/>
        <v>173.12734800449303</v>
      </c>
      <c r="N265" s="249">
        <f t="shared" si="315"/>
        <v>52.271269860368704</v>
      </c>
      <c r="O265" s="249">
        <f t="shared" si="316"/>
        <v>201.76030972630505</v>
      </c>
      <c r="P265" s="250">
        <f t="shared" si="317"/>
        <v>96.297633758152415</v>
      </c>
    </row>
    <row r="266" spans="1:16">
      <c r="A266" s="242" t="str">
        <f t="shared" si="303"/>
        <v>Imola</v>
      </c>
      <c r="B266" s="243">
        <f t="shared" si="308"/>
        <v>73.870416565896591</v>
      </c>
      <c r="C266" s="244">
        <f t="shared" ref="C266:E266" si="320">C265</f>
        <v>0</v>
      </c>
      <c r="D266" s="244">
        <f t="shared" si="320"/>
        <v>0</v>
      </c>
      <c r="E266" s="244">
        <f t="shared" si="320"/>
        <v>1</v>
      </c>
      <c r="F266" s="245">
        <f t="shared" si="305"/>
        <v>61</v>
      </c>
      <c r="G266" s="246">
        <f t="shared" si="310"/>
        <v>0.23111450252550558</v>
      </c>
      <c r="H266" s="245" t="s">
        <v>151</v>
      </c>
      <c r="I266" s="246">
        <f t="shared" si="311"/>
        <v>3</v>
      </c>
      <c r="J266" s="247">
        <f t="shared" si="306"/>
        <v>50</v>
      </c>
      <c r="K266" s="248">
        <f t="shared" si="312"/>
        <v>0.76808799417676743</v>
      </c>
      <c r="L266" s="249">
        <f t="shared" si="313"/>
        <v>73.870416565896591</v>
      </c>
      <c r="M266" s="249">
        <f t="shared" si="314"/>
        <v>173.12734800449303</v>
      </c>
      <c r="N266" s="249">
        <f t="shared" si="315"/>
        <v>52.502384362894212</v>
      </c>
      <c r="O266" s="249">
        <f t="shared" si="316"/>
        <v>201.76030972630505</v>
      </c>
      <c r="P266" s="250">
        <f t="shared" si="317"/>
        <v>95.831336422034539</v>
      </c>
    </row>
    <row r="267" spans="1:16">
      <c r="A267" s="242" t="str">
        <f t="shared" si="303"/>
        <v>Imola</v>
      </c>
      <c r="B267" s="243">
        <f t="shared" si="308"/>
        <v>73.870416565896591</v>
      </c>
      <c r="C267" s="244">
        <f t="shared" ref="C267:E267" si="321">C266</f>
        <v>0</v>
      </c>
      <c r="D267" s="244">
        <f t="shared" si="321"/>
        <v>0</v>
      </c>
      <c r="E267" s="244">
        <f t="shared" si="321"/>
        <v>1</v>
      </c>
      <c r="F267" s="245">
        <f t="shared" si="305"/>
        <v>62</v>
      </c>
      <c r="G267" s="246">
        <f t="shared" si="310"/>
        <v>0.23111450252550558</v>
      </c>
      <c r="H267" s="245" t="s">
        <v>151</v>
      </c>
      <c r="I267" s="246">
        <f t="shared" si="311"/>
        <v>3</v>
      </c>
      <c r="J267" s="247">
        <f t="shared" si="306"/>
        <v>50</v>
      </c>
      <c r="K267" s="248">
        <f t="shared" si="312"/>
        <v>0.76808799417676743</v>
      </c>
      <c r="L267" s="249">
        <f t="shared" si="313"/>
        <v>73.870416565896591</v>
      </c>
      <c r="M267" s="249">
        <f t="shared" si="314"/>
        <v>173.12734800449303</v>
      </c>
      <c r="N267" s="249">
        <f t="shared" si="315"/>
        <v>52.733498865419719</v>
      </c>
      <c r="O267" s="249">
        <f t="shared" si="316"/>
        <v>201.76030972630505</v>
      </c>
      <c r="P267" s="250">
        <f t="shared" si="317"/>
        <v>95.365039085916663</v>
      </c>
    </row>
    <row r="268" spans="1:16">
      <c r="A268" s="242" t="str">
        <f t="shared" si="303"/>
        <v>Imola</v>
      </c>
      <c r="B268" s="243">
        <f t="shared" si="308"/>
        <v>73.870416565896591</v>
      </c>
      <c r="C268" s="244">
        <f t="shared" ref="C268:E268" si="322">C267</f>
        <v>0</v>
      </c>
      <c r="D268" s="244">
        <f t="shared" si="322"/>
        <v>0</v>
      </c>
      <c r="E268" s="244">
        <f t="shared" si="322"/>
        <v>1</v>
      </c>
      <c r="F268" s="245">
        <f t="shared" si="305"/>
        <v>63</v>
      </c>
      <c r="G268" s="246">
        <f t="shared" si="310"/>
        <v>0.23111450252550558</v>
      </c>
      <c r="H268" s="245" t="s">
        <v>151</v>
      </c>
      <c r="I268" s="246">
        <f t="shared" si="311"/>
        <v>3</v>
      </c>
      <c r="J268" s="247">
        <f t="shared" si="306"/>
        <v>50</v>
      </c>
      <c r="K268" s="248">
        <f t="shared" si="312"/>
        <v>0.76808799417676743</v>
      </c>
      <c r="L268" s="249">
        <f t="shared" si="313"/>
        <v>73.870416565896591</v>
      </c>
      <c r="M268" s="249">
        <f t="shared" si="314"/>
        <v>173.12734800449303</v>
      </c>
      <c r="N268" s="249">
        <f t="shared" si="315"/>
        <v>52.964613367945219</v>
      </c>
      <c r="O268" s="249">
        <f t="shared" si="316"/>
        <v>201.76030972630505</v>
      </c>
      <c r="P268" s="250">
        <f t="shared" si="317"/>
        <v>94.898741749798802</v>
      </c>
    </row>
    <row r="269" spans="1:16">
      <c r="A269" s="242" t="str">
        <f t="shared" si="303"/>
        <v>Imola</v>
      </c>
      <c r="B269" s="243">
        <f t="shared" si="308"/>
        <v>73.870416565896591</v>
      </c>
      <c r="C269" s="244">
        <f t="shared" ref="C269:E269" si="323">C268</f>
        <v>0</v>
      </c>
      <c r="D269" s="244">
        <f t="shared" si="323"/>
        <v>0</v>
      </c>
      <c r="E269" s="244">
        <f t="shared" si="323"/>
        <v>1</v>
      </c>
      <c r="F269" s="245">
        <f t="shared" si="305"/>
        <v>64</v>
      </c>
      <c r="G269" s="246">
        <f t="shared" si="310"/>
        <v>0.23111450252550558</v>
      </c>
      <c r="H269" s="245" t="s">
        <v>151</v>
      </c>
      <c r="I269" s="246">
        <f t="shared" si="311"/>
        <v>3</v>
      </c>
      <c r="J269" s="247">
        <f t="shared" si="306"/>
        <v>50</v>
      </c>
      <c r="K269" s="248">
        <f t="shared" si="312"/>
        <v>0.76808799417676743</v>
      </c>
      <c r="L269" s="249">
        <f t="shared" si="313"/>
        <v>73.870416565896591</v>
      </c>
      <c r="M269" s="249">
        <f t="shared" si="314"/>
        <v>173.12734800449303</v>
      </c>
      <c r="N269" s="249">
        <f t="shared" si="315"/>
        <v>53.195727870470726</v>
      </c>
      <c r="O269" s="249">
        <f t="shared" si="316"/>
        <v>201.76030972630505</v>
      </c>
      <c r="P269" s="250">
        <f t="shared" si="317"/>
        <v>94.43244441368094</v>
      </c>
    </row>
    <row r="270" spans="1:16">
      <c r="A270" s="242" t="str">
        <f t="shared" si="303"/>
        <v>Imola</v>
      </c>
      <c r="B270" s="243">
        <f t="shared" si="308"/>
        <v>73.870416565896591</v>
      </c>
      <c r="C270" s="244">
        <f t="shared" ref="C270:E270" si="324">C269</f>
        <v>0</v>
      </c>
      <c r="D270" s="244">
        <f t="shared" si="324"/>
        <v>0</v>
      </c>
      <c r="E270" s="244">
        <f t="shared" si="324"/>
        <v>1</v>
      </c>
      <c r="F270" s="245">
        <f t="shared" si="305"/>
        <v>65</v>
      </c>
      <c r="G270" s="246">
        <f t="shared" si="310"/>
        <v>0.23111450252550558</v>
      </c>
      <c r="H270" s="245" t="s">
        <v>151</v>
      </c>
      <c r="I270" s="246">
        <f t="shared" si="311"/>
        <v>3</v>
      </c>
      <c r="J270" s="247">
        <f t="shared" si="306"/>
        <v>50</v>
      </c>
      <c r="K270" s="248">
        <f t="shared" si="312"/>
        <v>0.76808799417676743</v>
      </c>
      <c r="L270" s="249">
        <f t="shared" si="313"/>
        <v>73.870416565896591</v>
      </c>
      <c r="M270" s="249">
        <f t="shared" si="314"/>
        <v>173.12734800449303</v>
      </c>
      <c r="N270" s="249">
        <f t="shared" si="315"/>
        <v>53.426842372996234</v>
      </c>
      <c r="O270" s="249">
        <f t="shared" si="316"/>
        <v>201.76030972630505</v>
      </c>
      <c r="P270" s="250">
        <f t="shared" si="317"/>
        <v>93.966147077563065</v>
      </c>
    </row>
    <row r="271" spans="1:16">
      <c r="A271" s="242" t="str">
        <f t="shared" si="303"/>
        <v>Imola</v>
      </c>
      <c r="B271" s="243">
        <f t="shared" si="308"/>
        <v>73.870416565896591</v>
      </c>
      <c r="C271" s="244">
        <f t="shared" ref="C271:E271" si="325">C270</f>
        <v>0</v>
      </c>
      <c r="D271" s="244">
        <f t="shared" si="325"/>
        <v>0</v>
      </c>
      <c r="E271" s="244">
        <f t="shared" si="325"/>
        <v>1</v>
      </c>
      <c r="F271" s="245">
        <f t="shared" si="305"/>
        <v>66</v>
      </c>
      <c r="G271" s="246">
        <f t="shared" si="310"/>
        <v>0.23111450252550558</v>
      </c>
      <c r="H271" s="245" t="s">
        <v>151</v>
      </c>
      <c r="I271" s="246">
        <f t="shared" si="311"/>
        <v>3</v>
      </c>
      <c r="J271" s="247">
        <f t="shared" si="306"/>
        <v>50</v>
      </c>
      <c r="K271" s="248">
        <f t="shared" si="312"/>
        <v>0.76808799417676743</v>
      </c>
      <c r="L271" s="249">
        <f t="shared" si="313"/>
        <v>73.870416565896591</v>
      </c>
      <c r="M271" s="249">
        <f t="shared" si="314"/>
        <v>173.12734800449303</v>
      </c>
      <c r="N271" s="249">
        <f t="shared" si="315"/>
        <v>53.657956875521734</v>
      </c>
      <c r="O271" s="249">
        <f t="shared" si="316"/>
        <v>201.76030972630505</v>
      </c>
      <c r="P271" s="250">
        <f t="shared" si="317"/>
        <v>93.499849741445203</v>
      </c>
    </row>
    <row r="272" spans="1:16">
      <c r="A272" s="242" t="str">
        <f t="shared" si="303"/>
        <v>Imola</v>
      </c>
      <c r="B272" s="243">
        <f t="shared" si="308"/>
        <v>73.870416565896591</v>
      </c>
      <c r="C272" s="244">
        <f t="shared" ref="C272:E272" si="326">C271</f>
        <v>0</v>
      </c>
      <c r="D272" s="244">
        <f t="shared" si="326"/>
        <v>0</v>
      </c>
      <c r="E272" s="244">
        <f t="shared" si="326"/>
        <v>1</v>
      </c>
      <c r="F272" s="245">
        <f t="shared" si="305"/>
        <v>67</v>
      </c>
      <c r="G272" s="246">
        <f t="shared" si="310"/>
        <v>0.23111450252550558</v>
      </c>
      <c r="H272" s="245" t="s">
        <v>151</v>
      </c>
      <c r="I272" s="246">
        <f t="shared" si="311"/>
        <v>3</v>
      </c>
      <c r="J272" s="247">
        <f t="shared" si="306"/>
        <v>50</v>
      </c>
      <c r="K272" s="248">
        <f t="shared" si="312"/>
        <v>0.76808799417676743</v>
      </c>
      <c r="L272" s="249">
        <f t="shared" si="313"/>
        <v>73.870416565896591</v>
      </c>
      <c r="M272" s="249">
        <f t="shared" si="314"/>
        <v>173.12734800449303</v>
      </c>
      <c r="N272" s="249">
        <f t="shared" si="315"/>
        <v>53.889071378047241</v>
      </c>
      <c r="O272" s="249">
        <f t="shared" si="316"/>
        <v>201.76030972630505</v>
      </c>
      <c r="P272" s="250">
        <f t="shared" si="317"/>
        <v>93.033552405327328</v>
      </c>
    </row>
    <row r="273" spans="1:16">
      <c r="A273" s="242" t="str">
        <f t="shared" si="303"/>
        <v>Imola</v>
      </c>
      <c r="B273" s="243">
        <f t="shared" si="308"/>
        <v>73.870416565896591</v>
      </c>
      <c r="C273" s="244">
        <f t="shared" ref="C273:E273" si="327">C272</f>
        <v>0</v>
      </c>
      <c r="D273" s="244">
        <f t="shared" si="327"/>
        <v>0</v>
      </c>
      <c r="E273" s="244">
        <f t="shared" si="327"/>
        <v>1</v>
      </c>
      <c r="F273" s="245">
        <f t="shared" si="305"/>
        <v>68</v>
      </c>
      <c r="G273" s="246">
        <f t="shared" si="310"/>
        <v>0.23111450252550558</v>
      </c>
      <c r="H273" s="245" t="s">
        <v>151</v>
      </c>
      <c r="I273" s="246">
        <f t="shared" si="311"/>
        <v>3</v>
      </c>
      <c r="J273" s="247">
        <f t="shared" si="306"/>
        <v>50</v>
      </c>
      <c r="K273" s="248">
        <f t="shared" si="312"/>
        <v>0.76808799417676743</v>
      </c>
      <c r="L273" s="249">
        <f t="shared" si="313"/>
        <v>73.870416565896591</v>
      </c>
      <c r="M273" s="249">
        <f t="shared" si="314"/>
        <v>173.12734800449303</v>
      </c>
      <c r="N273" s="249">
        <f t="shared" si="315"/>
        <v>54.120185880572748</v>
      </c>
      <c r="O273" s="249">
        <f t="shared" si="316"/>
        <v>201.76030972630505</v>
      </c>
      <c r="P273" s="250">
        <f t="shared" si="317"/>
        <v>92.567255069209452</v>
      </c>
    </row>
    <row r="274" spans="1:16">
      <c r="A274" s="242" t="str">
        <f t="shared" si="303"/>
        <v>Imola</v>
      </c>
      <c r="B274" s="243">
        <f t="shared" si="308"/>
        <v>73.870416565896591</v>
      </c>
      <c r="C274" s="244">
        <f t="shared" ref="C274:E274" si="328">C273</f>
        <v>0</v>
      </c>
      <c r="D274" s="244">
        <f t="shared" si="328"/>
        <v>0</v>
      </c>
      <c r="E274" s="244">
        <f t="shared" si="328"/>
        <v>1</v>
      </c>
      <c r="F274" s="245">
        <f t="shared" si="305"/>
        <v>69</v>
      </c>
      <c r="G274" s="246">
        <f t="shared" si="310"/>
        <v>0.23111450252550558</v>
      </c>
      <c r="H274" s="245" t="s">
        <v>151</v>
      </c>
      <c r="I274" s="246">
        <f t="shared" si="311"/>
        <v>3</v>
      </c>
      <c r="J274" s="247">
        <f t="shared" si="306"/>
        <v>50</v>
      </c>
      <c r="K274" s="248">
        <f t="shared" si="312"/>
        <v>0.76808799417676743</v>
      </c>
      <c r="L274" s="249">
        <f t="shared" si="313"/>
        <v>73.870416565896591</v>
      </c>
      <c r="M274" s="249">
        <f t="shared" si="314"/>
        <v>173.12734800449303</v>
      </c>
      <c r="N274" s="249">
        <f t="shared" si="315"/>
        <v>54.351300383098256</v>
      </c>
      <c r="O274" s="249">
        <f t="shared" si="316"/>
        <v>201.76030972630505</v>
      </c>
      <c r="P274" s="250">
        <f t="shared" si="317"/>
        <v>92.10095773309159</v>
      </c>
    </row>
    <row r="275" spans="1:16">
      <c r="A275" s="242" t="str">
        <f t="shared" si="303"/>
        <v>Imola</v>
      </c>
      <c r="B275" s="243">
        <f t="shared" si="308"/>
        <v>73.870416565896591</v>
      </c>
      <c r="C275" s="244">
        <f t="shared" ref="C275:E275" si="329">C274</f>
        <v>0</v>
      </c>
      <c r="D275" s="244">
        <f t="shared" si="329"/>
        <v>0</v>
      </c>
      <c r="E275" s="244">
        <f t="shared" si="329"/>
        <v>1</v>
      </c>
      <c r="F275" s="245">
        <f t="shared" si="305"/>
        <v>70</v>
      </c>
      <c r="G275" s="246">
        <f t="shared" si="310"/>
        <v>0.23111450252550558</v>
      </c>
      <c r="H275" s="245" t="s">
        <v>151</v>
      </c>
      <c r="I275" s="246">
        <f t="shared" si="311"/>
        <v>3</v>
      </c>
      <c r="J275" s="247">
        <f t="shared" si="306"/>
        <v>50</v>
      </c>
      <c r="K275" s="248">
        <f t="shared" si="312"/>
        <v>0.76808799417676743</v>
      </c>
      <c r="L275" s="249">
        <f t="shared" si="313"/>
        <v>73.870416565896591</v>
      </c>
      <c r="M275" s="249">
        <f t="shared" si="314"/>
        <v>173.12734800449303</v>
      </c>
      <c r="N275" s="249">
        <f t="shared" si="315"/>
        <v>54.582414885623763</v>
      </c>
      <c r="O275" s="249">
        <f t="shared" si="316"/>
        <v>201.76030972630505</v>
      </c>
      <c r="P275" s="250">
        <f t="shared" si="317"/>
        <v>91.634660396973715</v>
      </c>
    </row>
    <row r="276" spans="1:16">
      <c r="A276" s="242" t="str">
        <f t="shared" si="303"/>
        <v>Imola</v>
      </c>
      <c r="B276" s="243">
        <f t="shared" si="308"/>
        <v>73.870416565896591</v>
      </c>
      <c r="C276" s="244">
        <f t="shared" ref="C276:E276" si="330">C275</f>
        <v>0</v>
      </c>
      <c r="D276" s="244">
        <f t="shared" si="330"/>
        <v>0</v>
      </c>
      <c r="E276" s="244">
        <f t="shared" si="330"/>
        <v>1</v>
      </c>
      <c r="F276" s="245">
        <f t="shared" si="305"/>
        <v>71</v>
      </c>
      <c r="G276" s="246">
        <f t="shared" si="310"/>
        <v>0.23111450252550558</v>
      </c>
      <c r="H276" s="245" t="s">
        <v>151</v>
      </c>
      <c r="I276" s="246">
        <f t="shared" si="311"/>
        <v>3</v>
      </c>
      <c r="J276" s="247">
        <f t="shared" si="306"/>
        <v>50</v>
      </c>
      <c r="K276" s="248">
        <f t="shared" si="312"/>
        <v>0.76808799417676743</v>
      </c>
      <c r="L276" s="249">
        <f t="shared" si="313"/>
        <v>73.870416565896591</v>
      </c>
      <c r="M276" s="249">
        <f t="shared" si="314"/>
        <v>173.12734800449303</v>
      </c>
      <c r="N276" s="249">
        <f t="shared" si="315"/>
        <v>54.813529388149263</v>
      </c>
      <c r="O276" s="249">
        <f t="shared" si="316"/>
        <v>201.76030972630505</v>
      </c>
      <c r="P276" s="250">
        <f t="shared" si="317"/>
        <v>91.168363060855853</v>
      </c>
    </row>
    <row r="277" spans="1:16">
      <c r="A277" s="242" t="str">
        <f t="shared" si="303"/>
        <v>Imola</v>
      </c>
      <c r="B277" s="243">
        <f t="shared" si="308"/>
        <v>73.870416565896591</v>
      </c>
      <c r="C277" s="244">
        <f t="shared" ref="C277:E277" si="331">C276</f>
        <v>0</v>
      </c>
      <c r="D277" s="244">
        <f t="shared" si="331"/>
        <v>0</v>
      </c>
      <c r="E277" s="244">
        <f t="shared" si="331"/>
        <v>1</v>
      </c>
      <c r="F277" s="245">
        <f t="shared" si="305"/>
        <v>72</v>
      </c>
      <c r="G277" s="246">
        <f t="shared" si="310"/>
        <v>0.23111450252550558</v>
      </c>
      <c r="H277" s="245" t="s">
        <v>151</v>
      </c>
      <c r="I277" s="246">
        <f t="shared" si="311"/>
        <v>3</v>
      </c>
      <c r="J277" s="247">
        <f t="shared" si="306"/>
        <v>50</v>
      </c>
      <c r="K277" s="248">
        <f t="shared" si="312"/>
        <v>0.76808799417676743</v>
      </c>
      <c r="L277" s="249">
        <f t="shared" si="313"/>
        <v>73.870416565896591</v>
      </c>
      <c r="M277" s="249">
        <f t="shared" si="314"/>
        <v>173.12734800449303</v>
      </c>
      <c r="N277" s="249">
        <f t="shared" si="315"/>
        <v>55.04464389067477</v>
      </c>
      <c r="O277" s="249">
        <f t="shared" si="316"/>
        <v>201.76030972630505</v>
      </c>
      <c r="P277" s="250">
        <f t="shared" si="317"/>
        <v>90.702065724737977</v>
      </c>
    </row>
    <row r="278" spans="1:16">
      <c r="A278" s="242" t="str">
        <f t="shared" si="303"/>
        <v>Imola</v>
      </c>
      <c r="B278" s="243">
        <f t="shared" si="308"/>
        <v>73.870416565896591</v>
      </c>
      <c r="C278" s="244">
        <f t="shared" ref="C278:E278" si="332">C277</f>
        <v>0</v>
      </c>
      <c r="D278" s="244">
        <f t="shared" si="332"/>
        <v>0</v>
      </c>
      <c r="E278" s="244">
        <f t="shared" si="332"/>
        <v>1</v>
      </c>
      <c r="F278" s="245">
        <f t="shared" si="305"/>
        <v>73</v>
      </c>
      <c r="G278" s="246">
        <f t="shared" si="310"/>
        <v>0.23111450252550558</v>
      </c>
      <c r="H278" s="245" t="s">
        <v>151</v>
      </c>
      <c r="I278" s="246">
        <f t="shared" si="311"/>
        <v>3</v>
      </c>
      <c r="J278" s="247">
        <f t="shared" si="306"/>
        <v>50</v>
      </c>
      <c r="K278" s="248">
        <f t="shared" si="312"/>
        <v>0.76808799417676743</v>
      </c>
      <c r="L278" s="249">
        <f t="shared" si="313"/>
        <v>73.870416565896591</v>
      </c>
      <c r="M278" s="249">
        <f t="shared" si="314"/>
        <v>173.12734800449303</v>
      </c>
      <c r="N278" s="249">
        <f t="shared" si="315"/>
        <v>55.275758393200277</v>
      </c>
      <c r="O278" s="249">
        <f t="shared" si="316"/>
        <v>201.76030972630505</v>
      </c>
      <c r="P278" s="250">
        <f t="shared" si="317"/>
        <v>90.235768388620116</v>
      </c>
    </row>
    <row r="279" spans="1:16">
      <c r="A279" s="242" t="str">
        <f t="shared" si="303"/>
        <v>Imola</v>
      </c>
      <c r="B279" s="243">
        <f t="shared" si="308"/>
        <v>73.870416565896591</v>
      </c>
      <c r="C279" s="244">
        <f t="shared" ref="C279:E279" si="333">C278</f>
        <v>0</v>
      </c>
      <c r="D279" s="244">
        <f t="shared" si="333"/>
        <v>0</v>
      </c>
      <c r="E279" s="244">
        <f t="shared" si="333"/>
        <v>1</v>
      </c>
      <c r="F279" s="245">
        <f t="shared" si="305"/>
        <v>74</v>
      </c>
      <c r="G279" s="246">
        <f t="shared" si="310"/>
        <v>0.23111450252550558</v>
      </c>
      <c r="H279" s="245" t="s">
        <v>151</v>
      </c>
      <c r="I279" s="246">
        <f t="shared" si="311"/>
        <v>3</v>
      </c>
      <c r="J279" s="247">
        <f t="shared" si="306"/>
        <v>50</v>
      </c>
      <c r="K279" s="248">
        <f t="shared" si="312"/>
        <v>0.76808799417676743</v>
      </c>
      <c r="L279" s="249">
        <f t="shared" si="313"/>
        <v>73.870416565896591</v>
      </c>
      <c r="M279" s="249">
        <f t="shared" si="314"/>
        <v>173.12734800449303</v>
      </c>
      <c r="N279" s="249">
        <f t="shared" si="315"/>
        <v>55.506872895725778</v>
      </c>
      <c r="O279" s="249">
        <f t="shared" si="316"/>
        <v>201.76030972630505</v>
      </c>
      <c r="P279" s="250">
        <f t="shared" si="317"/>
        <v>89.769471052502269</v>
      </c>
    </row>
    <row r="280" spans="1:16">
      <c r="A280" s="242" t="str">
        <f t="shared" si="303"/>
        <v>Imola</v>
      </c>
      <c r="B280" s="243">
        <f t="shared" si="308"/>
        <v>73.870416565896591</v>
      </c>
      <c r="C280" s="244">
        <f t="shared" ref="C280:E280" si="334">C279</f>
        <v>0</v>
      </c>
      <c r="D280" s="244">
        <f t="shared" si="334"/>
        <v>0</v>
      </c>
      <c r="E280" s="244">
        <f t="shared" si="334"/>
        <v>1</v>
      </c>
      <c r="F280" s="245">
        <f t="shared" si="305"/>
        <v>75</v>
      </c>
      <c r="G280" s="246">
        <f t="shared" si="310"/>
        <v>0.23111450252550558</v>
      </c>
      <c r="H280" s="245" t="s">
        <v>151</v>
      </c>
      <c r="I280" s="246">
        <f t="shared" si="311"/>
        <v>3</v>
      </c>
      <c r="J280" s="247">
        <f t="shared" si="306"/>
        <v>50</v>
      </c>
      <c r="K280" s="248">
        <f t="shared" si="312"/>
        <v>0.76808799417676743</v>
      </c>
      <c r="L280" s="249">
        <f t="shared" si="313"/>
        <v>73.870416565896591</v>
      </c>
      <c r="M280" s="249">
        <f t="shared" si="314"/>
        <v>173.12734800449303</v>
      </c>
      <c r="N280" s="249">
        <f t="shared" si="315"/>
        <v>55.737987398251292</v>
      </c>
      <c r="O280" s="249">
        <f t="shared" si="316"/>
        <v>201.76030972630505</v>
      </c>
      <c r="P280" s="250">
        <f t="shared" si="317"/>
        <v>89.303173716384364</v>
      </c>
    </row>
    <row r="281" spans="1:16">
      <c r="A281" s="242" t="str">
        <f t="shared" si="303"/>
        <v>Imola</v>
      </c>
      <c r="B281" s="243">
        <f t="shared" si="308"/>
        <v>73.870416565896591</v>
      </c>
      <c r="C281" s="244">
        <f t="shared" ref="C281:E281" si="335">C280</f>
        <v>0</v>
      </c>
      <c r="D281" s="244">
        <f t="shared" si="335"/>
        <v>0</v>
      </c>
      <c r="E281" s="244">
        <f t="shared" si="335"/>
        <v>1</v>
      </c>
      <c r="F281" s="245">
        <f t="shared" si="305"/>
        <v>76</v>
      </c>
      <c r="G281" s="246">
        <f t="shared" si="310"/>
        <v>0.23111450252550558</v>
      </c>
      <c r="H281" s="245" t="s">
        <v>151</v>
      </c>
      <c r="I281" s="246">
        <f t="shared" si="311"/>
        <v>3</v>
      </c>
      <c r="J281" s="247">
        <f t="shared" si="306"/>
        <v>50</v>
      </c>
      <c r="K281" s="248">
        <f t="shared" si="312"/>
        <v>0.76808799417676743</v>
      </c>
      <c r="L281" s="249">
        <f t="shared" si="313"/>
        <v>73.870416565896591</v>
      </c>
      <c r="M281" s="249">
        <f t="shared" si="314"/>
        <v>173.12734800449303</v>
      </c>
      <c r="N281" s="249">
        <f t="shared" si="315"/>
        <v>55.969101900776792</v>
      </c>
      <c r="O281" s="249">
        <f t="shared" si="316"/>
        <v>201.76030972630505</v>
      </c>
      <c r="P281" s="250">
        <f t="shared" si="317"/>
        <v>88.836876380266503</v>
      </c>
    </row>
    <row r="282" spans="1:16">
      <c r="A282" s="242" t="str">
        <f t="shared" si="303"/>
        <v>Imola</v>
      </c>
      <c r="B282" s="243">
        <f t="shared" si="308"/>
        <v>73.870416565896591</v>
      </c>
      <c r="C282" s="244">
        <f t="shared" ref="C282:E282" si="336">C281</f>
        <v>0</v>
      </c>
      <c r="D282" s="244">
        <f t="shared" si="336"/>
        <v>0</v>
      </c>
      <c r="E282" s="244">
        <f t="shared" si="336"/>
        <v>1</v>
      </c>
      <c r="F282" s="245">
        <f t="shared" si="305"/>
        <v>77</v>
      </c>
      <c r="G282" s="246">
        <f t="shared" si="310"/>
        <v>0.23111450252550558</v>
      </c>
      <c r="H282" s="245" t="s">
        <v>151</v>
      </c>
      <c r="I282" s="246">
        <f t="shared" si="311"/>
        <v>3</v>
      </c>
      <c r="J282" s="247">
        <f t="shared" si="306"/>
        <v>50</v>
      </c>
      <c r="K282" s="248">
        <f t="shared" si="312"/>
        <v>0.76808799417676743</v>
      </c>
      <c r="L282" s="249">
        <f t="shared" si="313"/>
        <v>73.870416565896591</v>
      </c>
      <c r="M282" s="249">
        <f t="shared" si="314"/>
        <v>173.12734800449303</v>
      </c>
      <c r="N282" s="249">
        <f t="shared" si="315"/>
        <v>56.200216403302299</v>
      </c>
      <c r="O282" s="249">
        <f t="shared" si="316"/>
        <v>201.76030972630505</v>
      </c>
      <c r="P282" s="250">
        <f t="shared" si="317"/>
        <v>88.370579044148627</v>
      </c>
    </row>
    <row r="283" spans="1:16">
      <c r="A283" s="242" t="str">
        <f t="shared" si="303"/>
        <v>Imola</v>
      </c>
      <c r="B283" s="243">
        <f t="shared" si="308"/>
        <v>73.870416565896591</v>
      </c>
      <c r="C283" s="244">
        <f t="shared" ref="C283:E283" si="337">C282</f>
        <v>0</v>
      </c>
      <c r="D283" s="244">
        <f t="shared" si="337"/>
        <v>0</v>
      </c>
      <c r="E283" s="244">
        <f t="shared" si="337"/>
        <v>1</v>
      </c>
      <c r="F283" s="245">
        <f t="shared" si="305"/>
        <v>78</v>
      </c>
      <c r="G283" s="246">
        <f t="shared" si="310"/>
        <v>0.23111450252550558</v>
      </c>
      <c r="H283" s="245" t="s">
        <v>151</v>
      </c>
      <c r="I283" s="246">
        <f t="shared" si="311"/>
        <v>3</v>
      </c>
      <c r="J283" s="247">
        <f t="shared" si="306"/>
        <v>50</v>
      </c>
      <c r="K283" s="248">
        <f t="shared" si="312"/>
        <v>0.76808799417676743</v>
      </c>
      <c r="L283" s="249">
        <f t="shared" si="313"/>
        <v>73.870416565896591</v>
      </c>
      <c r="M283" s="249">
        <f t="shared" si="314"/>
        <v>173.12734800449303</v>
      </c>
      <c r="N283" s="249">
        <f t="shared" si="315"/>
        <v>56.431330905827807</v>
      </c>
      <c r="O283" s="249">
        <f t="shared" si="316"/>
        <v>201.76030972630505</v>
      </c>
      <c r="P283" s="250">
        <f t="shared" si="317"/>
        <v>87.904281708030766</v>
      </c>
    </row>
    <row r="284" spans="1:16">
      <c r="A284" s="242" t="str">
        <f t="shared" si="303"/>
        <v>Imola</v>
      </c>
      <c r="B284" s="243">
        <f t="shared" si="308"/>
        <v>73.870416565896591</v>
      </c>
      <c r="C284" s="244">
        <f t="shared" ref="C284:E284" si="338">C283</f>
        <v>0</v>
      </c>
      <c r="D284" s="244">
        <f t="shared" si="338"/>
        <v>0</v>
      </c>
      <c r="E284" s="244">
        <f t="shared" si="338"/>
        <v>1</v>
      </c>
      <c r="F284" s="245">
        <f t="shared" si="305"/>
        <v>79</v>
      </c>
      <c r="G284" s="246">
        <f t="shared" si="310"/>
        <v>0.23111450252550558</v>
      </c>
      <c r="H284" s="245" t="s">
        <v>151</v>
      </c>
      <c r="I284" s="246">
        <f t="shared" si="311"/>
        <v>3</v>
      </c>
      <c r="J284" s="247">
        <f t="shared" si="306"/>
        <v>50</v>
      </c>
      <c r="K284" s="248">
        <f t="shared" si="312"/>
        <v>0.76808799417676743</v>
      </c>
      <c r="L284" s="249">
        <f t="shared" si="313"/>
        <v>73.870416565896591</v>
      </c>
      <c r="M284" s="249">
        <f t="shared" si="314"/>
        <v>173.12734800449303</v>
      </c>
      <c r="N284" s="249">
        <f t="shared" si="315"/>
        <v>56.662445408353307</v>
      </c>
      <c r="O284" s="249">
        <f t="shared" si="316"/>
        <v>201.76030972630505</v>
      </c>
      <c r="P284" s="250">
        <f t="shared" si="317"/>
        <v>87.437984371912904</v>
      </c>
    </row>
    <row r="285" spans="1:16">
      <c r="A285" s="242" t="str">
        <f t="shared" si="303"/>
        <v>Imola</v>
      </c>
      <c r="B285" s="243">
        <f t="shared" si="308"/>
        <v>73.870416565896591</v>
      </c>
      <c r="C285" s="244">
        <f t="shared" ref="C285:E285" si="339">C284</f>
        <v>0</v>
      </c>
      <c r="D285" s="244">
        <f t="shared" si="339"/>
        <v>0</v>
      </c>
      <c r="E285" s="244">
        <f t="shared" si="339"/>
        <v>1</v>
      </c>
      <c r="F285" s="245">
        <f t="shared" si="305"/>
        <v>80</v>
      </c>
      <c r="G285" s="246">
        <f t="shared" si="310"/>
        <v>0.23111450252550558</v>
      </c>
      <c r="H285" s="245" t="s">
        <v>151</v>
      </c>
      <c r="I285" s="246">
        <f t="shared" si="311"/>
        <v>3</v>
      </c>
      <c r="J285" s="247">
        <f t="shared" si="306"/>
        <v>50</v>
      </c>
      <c r="K285" s="248">
        <f t="shared" si="312"/>
        <v>0.76808799417676743</v>
      </c>
      <c r="L285" s="249">
        <f t="shared" si="313"/>
        <v>73.870416565896591</v>
      </c>
      <c r="M285" s="249">
        <f t="shared" si="314"/>
        <v>173.12734800449303</v>
      </c>
      <c r="N285" s="249">
        <f t="shared" si="315"/>
        <v>56.893559910878814</v>
      </c>
      <c r="O285" s="249">
        <f t="shared" si="316"/>
        <v>201.76030972630505</v>
      </c>
      <c r="P285" s="250">
        <f t="shared" si="317"/>
        <v>86.971687035795028</v>
      </c>
    </row>
    <row r="286" spans="1:16">
      <c r="A286" s="242" t="str">
        <f t="shared" si="303"/>
        <v>Imola</v>
      </c>
      <c r="B286" s="243">
        <f t="shared" si="308"/>
        <v>73.870416565896591</v>
      </c>
      <c r="C286" s="244">
        <f t="shared" ref="C286:E286" si="340">C285</f>
        <v>0</v>
      </c>
      <c r="D286" s="244">
        <f t="shared" si="340"/>
        <v>0</v>
      </c>
      <c r="E286" s="244">
        <f t="shared" si="340"/>
        <v>1</v>
      </c>
      <c r="F286" s="245">
        <f t="shared" si="305"/>
        <v>81</v>
      </c>
      <c r="G286" s="246">
        <f t="shared" si="310"/>
        <v>0.23111450252550558</v>
      </c>
      <c r="H286" s="245" t="s">
        <v>151</v>
      </c>
      <c r="I286" s="246">
        <f t="shared" si="311"/>
        <v>3</v>
      </c>
      <c r="J286" s="247">
        <f t="shared" si="306"/>
        <v>50</v>
      </c>
      <c r="K286" s="248">
        <f t="shared" si="312"/>
        <v>0.76808799417676743</v>
      </c>
      <c r="L286" s="249">
        <f t="shared" si="313"/>
        <v>73.870416565896591</v>
      </c>
      <c r="M286" s="249">
        <f t="shared" si="314"/>
        <v>173.12734800449303</v>
      </c>
      <c r="N286" s="249">
        <f t="shared" si="315"/>
        <v>57.124674413404321</v>
      </c>
      <c r="O286" s="249">
        <f t="shared" si="316"/>
        <v>201.76030972630505</v>
      </c>
      <c r="P286" s="250">
        <f t="shared" si="317"/>
        <v>86.505389699677153</v>
      </c>
    </row>
    <row r="287" spans="1:16">
      <c r="A287" s="242" t="str">
        <f t="shared" si="303"/>
        <v>Imola</v>
      </c>
      <c r="B287" s="243">
        <f t="shared" si="308"/>
        <v>73.870416565896591</v>
      </c>
      <c r="C287" s="244">
        <f t="shared" ref="C287:E287" si="341">C286</f>
        <v>0</v>
      </c>
      <c r="D287" s="244">
        <f t="shared" si="341"/>
        <v>0</v>
      </c>
      <c r="E287" s="244">
        <f t="shared" si="341"/>
        <v>1</v>
      </c>
      <c r="F287" s="245">
        <f t="shared" si="305"/>
        <v>82</v>
      </c>
      <c r="G287" s="246">
        <f t="shared" si="310"/>
        <v>0.23111450252550558</v>
      </c>
      <c r="H287" s="245" t="s">
        <v>151</v>
      </c>
      <c r="I287" s="246">
        <f t="shared" si="311"/>
        <v>3</v>
      </c>
      <c r="J287" s="247">
        <f t="shared" si="306"/>
        <v>50</v>
      </c>
      <c r="K287" s="248">
        <f t="shared" si="312"/>
        <v>0.76808799417676743</v>
      </c>
      <c r="L287" s="249">
        <f t="shared" si="313"/>
        <v>73.870416565896591</v>
      </c>
      <c r="M287" s="249">
        <f t="shared" si="314"/>
        <v>173.12734800449303</v>
      </c>
      <c r="N287" s="249">
        <f t="shared" si="315"/>
        <v>57.355788915929828</v>
      </c>
      <c r="O287" s="249">
        <f t="shared" si="316"/>
        <v>201.76030972630505</v>
      </c>
      <c r="P287" s="250">
        <f t="shared" si="317"/>
        <v>86.039092363559277</v>
      </c>
    </row>
    <row r="288" spans="1:16">
      <c r="A288" s="242" t="str">
        <f t="shared" si="303"/>
        <v>Imola</v>
      </c>
      <c r="B288" s="243">
        <f t="shared" si="308"/>
        <v>73.870416565896591</v>
      </c>
      <c r="C288" s="244">
        <f t="shared" ref="C288:E288" si="342">C287</f>
        <v>0</v>
      </c>
      <c r="D288" s="244">
        <f t="shared" si="342"/>
        <v>0</v>
      </c>
      <c r="E288" s="244">
        <f t="shared" si="342"/>
        <v>1</v>
      </c>
      <c r="F288" s="245">
        <f t="shared" si="305"/>
        <v>83</v>
      </c>
      <c r="G288" s="246">
        <f t="shared" si="310"/>
        <v>0.23111450252550558</v>
      </c>
      <c r="H288" s="245" t="s">
        <v>151</v>
      </c>
      <c r="I288" s="246">
        <f t="shared" si="311"/>
        <v>3</v>
      </c>
      <c r="J288" s="247">
        <f t="shared" si="306"/>
        <v>50</v>
      </c>
      <c r="K288" s="248">
        <f t="shared" si="312"/>
        <v>0.76808799417676743</v>
      </c>
      <c r="L288" s="249">
        <f t="shared" si="313"/>
        <v>73.870416565896591</v>
      </c>
      <c r="M288" s="249">
        <f t="shared" si="314"/>
        <v>173.12734800449303</v>
      </c>
      <c r="N288" s="249">
        <f t="shared" si="315"/>
        <v>57.586903418455336</v>
      </c>
      <c r="O288" s="249">
        <f t="shared" si="316"/>
        <v>201.76030972630505</v>
      </c>
      <c r="P288" s="250">
        <f t="shared" si="317"/>
        <v>85.572795027441416</v>
      </c>
    </row>
    <row r="289" spans="1:16">
      <c r="A289" s="242" t="str">
        <f t="shared" si="303"/>
        <v>Imola</v>
      </c>
      <c r="B289" s="243">
        <f t="shared" si="308"/>
        <v>73.870416565896591</v>
      </c>
      <c r="C289" s="244">
        <f t="shared" ref="C289:E289" si="343">C288</f>
        <v>0</v>
      </c>
      <c r="D289" s="244">
        <f t="shared" si="343"/>
        <v>0</v>
      </c>
      <c r="E289" s="244">
        <f t="shared" si="343"/>
        <v>1</v>
      </c>
      <c r="F289" s="245">
        <f t="shared" si="305"/>
        <v>84</v>
      </c>
      <c r="G289" s="246">
        <f t="shared" si="310"/>
        <v>0.23111450252550558</v>
      </c>
      <c r="H289" s="245" t="s">
        <v>151</v>
      </c>
      <c r="I289" s="246">
        <f t="shared" si="311"/>
        <v>3</v>
      </c>
      <c r="J289" s="247">
        <f t="shared" si="306"/>
        <v>50</v>
      </c>
      <c r="K289" s="248">
        <f t="shared" si="312"/>
        <v>0.76808799417676743</v>
      </c>
      <c r="L289" s="249">
        <f t="shared" si="313"/>
        <v>73.870416565896591</v>
      </c>
      <c r="M289" s="249">
        <f t="shared" si="314"/>
        <v>173.12734800449303</v>
      </c>
      <c r="N289" s="249">
        <f t="shared" si="315"/>
        <v>57.818017920980836</v>
      </c>
      <c r="O289" s="249">
        <f t="shared" si="316"/>
        <v>201.76030972630505</v>
      </c>
      <c r="P289" s="250">
        <f t="shared" si="317"/>
        <v>85.106497691323554</v>
      </c>
    </row>
    <row r="290" spans="1:16">
      <c r="A290" s="242" t="str">
        <f t="shared" si="303"/>
        <v>Imola</v>
      </c>
      <c r="B290" s="243">
        <f t="shared" si="308"/>
        <v>73.870416565896591</v>
      </c>
      <c r="C290" s="244">
        <f t="shared" ref="C290:E290" si="344">C289</f>
        <v>0</v>
      </c>
      <c r="D290" s="244">
        <f t="shared" si="344"/>
        <v>0</v>
      </c>
      <c r="E290" s="244">
        <f t="shared" si="344"/>
        <v>1</v>
      </c>
      <c r="F290" s="245">
        <f t="shared" si="305"/>
        <v>85</v>
      </c>
      <c r="G290" s="246">
        <f t="shared" si="310"/>
        <v>0.23111450252550558</v>
      </c>
      <c r="H290" s="245" t="s">
        <v>151</v>
      </c>
      <c r="I290" s="246">
        <f t="shared" si="311"/>
        <v>3</v>
      </c>
      <c r="J290" s="247">
        <f t="shared" si="306"/>
        <v>50</v>
      </c>
      <c r="K290" s="248">
        <f t="shared" si="312"/>
        <v>0.76808799417676743</v>
      </c>
      <c r="L290" s="249">
        <f t="shared" si="313"/>
        <v>73.870416565896591</v>
      </c>
      <c r="M290" s="249">
        <f t="shared" si="314"/>
        <v>173.12734800449303</v>
      </c>
      <c r="N290" s="249">
        <f t="shared" si="315"/>
        <v>58.049132423506343</v>
      </c>
      <c r="O290" s="249">
        <f t="shared" si="316"/>
        <v>201.76030972630505</v>
      </c>
      <c r="P290" s="250">
        <f t="shared" si="317"/>
        <v>84.640200355205678</v>
      </c>
    </row>
    <row r="291" spans="1:16">
      <c r="A291" s="242" t="str">
        <f t="shared" si="303"/>
        <v>Imola</v>
      </c>
      <c r="B291" s="243">
        <f t="shared" si="308"/>
        <v>73.870416565896591</v>
      </c>
      <c r="C291" s="244">
        <f t="shared" ref="C291:E291" si="345">C290</f>
        <v>0</v>
      </c>
      <c r="D291" s="244">
        <f t="shared" si="345"/>
        <v>0</v>
      </c>
      <c r="E291" s="244">
        <f t="shared" si="345"/>
        <v>1</v>
      </c>
      <c r="F291" s="245">
        <f t="shared" si="305"/>
        <v>86</v>
      </c>
      <c r="G291" s="246">
        <f t="shared" si="310"/>
        <v>0.23111450252550558</v>
      </c>
      <c r="H291" s="245" t="s">
        <v>151</v>
      </c>
      <c r="I291" s="246">
        <f t="shared" si="311"/>
        <v>3</v>
      </c>
      <c r="J291" s="247">
        <f t="shared" si="306"/>
        <v>50</v>
      </c>
      <c r="K291" s="248">
        <f t="shared" si="312"/>
        <v>0.76808799417676743</v>
      </c>
      <c r="L291" s="249">
        <f t="shared" si="313"/>
        <v>73.870416565896591</v>
      </c>
      <c r="M291" s="249">
        <f t="shared" si="314"/>
        <v>173.12734800449303</v>
      </c>
      <c r="N291" s="249">
        <f t="shared" si="315"/>
        <v>58.28024692603185</v>
      </c>
      <c r="O291" s="249">
        <f t="shared" si="316"/>
        <v>201.76030972630505</v>
      </c>
      <c r="P291" s="250">
        <f t="shared" si="317"/>
        <v>84.173903019087803</v>
      </c>
    </row>
    <row r="292" spans="1:16">
      <c r="A292" s="242" t="str">
        <f t="shared" si="303"/>
        <v>Imola</v>
      </c>
      <c r="B292" s="243">
        <f t="shared" si="308"/>
        <v>73.870416565896591</v>
      </c>
      <c r="C292" s="244">
        <f t="shared" ref="C292:E292" si="346">C291</f>
        <v>0</v>
      </c>
      <c r="D292" s="244">
        <f t="shared" si="346"/>
        <v>0</v>
      </c>
      <c r="E292" s="244">
        <f t="shared" si="346"/>
        <v>1</v>
      </c>
      <c r="F292" s="245">
        <f t="shared" si="305"/>
        <v>87</v>
      </c>
      <c r="G292" s="246">
        <f t="shared" si="310"/>
        <v>0.23111450252550558</v>
      </c>
      <c r="H292" s="245" t="s">
        <v>151</v>
      </c>
      <c r="I292" s="246">
        <f t="shared" si="311"/>
        <v>3</v>
      </c>
      <c r="J292" s="247">
        <f t="shared" si="306"/>
        <v>50</v>
      </c>
      <c r="K292" s="248">
        <f t="shared" si="312"/>
        <v>0.76808799417676743</v>
      </c>
      <c r="L292" s="249">
        <f t="shared" si="313"/>
        <v>73.870416565896591</v>
      </c>
      <c r="M292" s="249">
        <f t="shared" si="314"/>
        <v>173.12734800449303</v>
      </c>
      <c r="N292" s="249">
        <f t="shared" si="315"/>
        <v>58.51136142855735</v>
      </c>
      <c r="O292" s="249">
        <f t="shared" si="316"/>
        <v>201.76030972630505</v>
      </c>
      <c r="P292" s="250">
        <f t="shared" si="317"/>
        <v>83.707605682969941</v>
      </c>
    </row>
    <row r="293" spans="1:16">
      <c r="A293" s="242" t="str">
        <f t="shared" si="303"/>
        <v>Imola</v>
      </c>
      <c r="B293" s="243">
        <f t="shared" si="308"/>
        <v>73.870416565896591</v>
      </c>
      <c r="C293" s="244">
        <f t="shared" ref="C293:E293" si="347">C292</f>
        <v>0</v>
      </c>
      <c r="D293" s="244">
        <f t="shared" si="347"/>
        <v>0</v>
      </c>
      <c r="E293" s="244">
        <f t="shared" si="347"/>
        <v>1</v>
      </c>
      <c r="F293" s="245">
        <f t="shared" si="305"/>
        <v>88</v>
      </c>
      <c r="G293" s="246">
        <f t="shared" si="310"/>
        <v>0.23111450252550558</v>
      </c>
      <c r="H293" s="245" t="s">
        <v>151</v>
      </c>
      <c r="I293" s="246">
        <f t="shared" si="311"/>
        <v>3</v>
      </c>
      <c r="J293" s="247">
        <f t="shared" si="306"/>
        <v>50</v>
      </c>
      <c r="K293" s="248">
        <f t="shared" si="312"/>
        <v>0.76808799417676743</v>
      </c>
      <c r="L293" s="249">
        <f t="shared" si="313"/>
        <v>73.870416565896591</v>
      </c>
      <c r="M293" s="249">
        <f t="shared" si="314"/>
        <v>173.12734800449303</v>
      </c>
      <c r="N293" s="249">
        <f t="shared" si="315"/>
        <v>58.742475931082865</v>
      </c>
      <c r="O293" s="249">
        <f t="shared" si="316"/>
        <v>201.76030972630505</v>
      </c>
      <c r="P293" s="250">
        <f t="shared" si="317"/>
        <v>83.241308346852065</v>
      </c>
    </row>
    <row r="294" spans="1:16">
      <c r="A294" s="242" t="str">
        <f t="shared" si="303"/>
        <v>Imola</v>
      </c>
      <c r="B294" s="243">
        <f t="shared" si="308"/>
        <v>73.870416565896591</v>
      </c>
      <c r="C294" s="244">
        <f t="shared" ref="C294:E294" si="348">C293</f>
        <v>0</v>
      </c>
      <c r="D294" s="244">
        <f t="shared" si="348"/>
        <v>0</v>
      </c>
      <c r="E294" s="244">
        <f t="shared" si="348"/>
        <v>1</v>
      </c>
      <c r="F294" s="245">
        <f t="shared" si="305"/>
        <v>89</v>
      </c>
      <c r="G294" s="246">
        <f t="shared" si="310"/>
        <v>0.23111450252550558</v>
      </c>
      <c r="H294" s="245" t="s">
        <v>151</v>
      </c>
      <c r="I294" s="246">
        <f t="shared" si="311"/>
        <v>3</v>
      </c>
      <c r="J294" s="247">
        <f t="shared" si="306"/>
        <v>50</v>
      </c>
      <c r="K294" s="248">
        <f t="shared" si="312"/>
        <v>0.76808799417676743</v>
      </c>
      <c r="L294" s="249">
        <f t="shared" si="313"/>
        <v>73.870416565896591</v>
      </c>
      <c r="M294" s="249">
        <f t="shared" si="314"/>
        <v>173.12734800449303</v>
      </c>
      <c r="N294" s="249">
        <f t="shared" si="315"/>
        <v>58.973590433608365</v>
      </c>
      <c r="O294" s="249">
        <f t="shared" si="316"/>
        <v>201.76030972630505</v>
      </c>
      <c r="P294" s="250">
        <f t="shared" si="317"/>
        <v>82.775011010734204</v>
      </c>
    </row>
    <row r="295" spans="1:16">
      <c r="A295" s="242" t="str">
        <f t="shared" si="303"/>
        <v>Imola</v>
      </c>
      <c r="B295" s="243">
        <f t="shared" si="308"/>
        <v>73.870416565896591</v>
      </c>
      <c r="C295" s="244">
        <f t="shared" ref="C295:E295" si="349">C294</f>
        <v>0</v>
      </c>
      <c r="D295" s="244">
        <f t="shared" si="349"/>
        <v>0</v>
      </c>
      <c r="E295" s="244">
        <f t="shared" si="349"/>
        <v>1</v>
      </c>
      <c r="F295" s="245">
        <f t="shared" si="305"/>
        <v>90</v>
      </c>
      <c r="G295" s="246">
        <f t="shared" si="310"/>
        <v>0.23111450252550558</v>
      </c>
      <c r="H295" s="245" t="s">
        <v>151</v>
      </c>
      <c r="I295" s="246">
        <f t="shared" si="311"/>
        <v>3</v>
      </c>
      <c r="J295" s="247">
        <f t="shared" si="306"/>
        <v>50</v>
      </c>
      <c r="K295" s="248">
        <f t="shared" si="312"/>
        <v>0.76808799417676743</v>
      </c>
      <c r="L295" s="249">
        <f t="shared" si="313"/>
        <v>73.870416565896591</v>
      </c>
      <c r="M295" s="249">
        <f t="shared" si="314"/>
        <v>173.12734800449303</v>
      </c>
      <c r="N295" s="249">
        <f t="shared" si="315"/>
        <v>59.204704936133872</v>
      </c>
      <c r="O295" s="249">
        <f t="shared" si="316"/>
        <v>201.76030972630505</v>
      </c>
      <c r="P295" s="250">
        <f t="shared" si="317"/>
        <v>82.308713674616328</v>
      </c>
    </row>
    <row r="296" spans="1:16">
      <c r="A296" s="242" t="str">
        <f t="shared" si="303"/>
        <v>Imola</v>
      </c>
      <c r="B296" s="243">
        <f t="shared" si="308"/>
        <v>73.870416565896591</v>
      </c>
      <c r="C296" s="244">
        <f t="shared" ref="C296:E296" si="350">C295</f>
        <v>0</v>
      </c>
      <c r="D296" s="244">
        <f t="shared" si="350"/>
        <v>0</v>
      </c>
      <c r="E296" s="244">
        <f t="shared" si="350"/>
        <v>1</v>
      </c>
      <c r="F296" s="245">
        <f t="shared" si="305"/>
        <v>91</v>
      </c>
      <c r="G296" s="246">
        <f t="shared" si="310"/>
        <v>0.23111450252550558</v>
      </c>
      <c r="H296" s="245" t="s">
        <v>151</v>
      </c>
      <c r="I296" s="246">
        <f t="shared" si="311"/>
        <v>3</v>
      </c>
      <c r="J296" s="247">
        <f t="shared" si="306"/>
        <v>50</v>
      </c>
      <c r="K296" s="248">
        <f t="shared" si="312"/>
        <v>0.76808799417676743</v>
      </c>
      <c r="L296" s="249">
        <f t="shared" si="313"/>
        <v>73.870416565896591</v>
      </c>
      <c r="M296" s="249">
        <f t="shared" si="314"/>
        <v>173.12734800449303</v>
      </c>
      <c r="N296" s="249">
        <f t="shared" si="315"/>
        <v>59.435819438659379</v>
      </c>
      <c r="O296" s="249">
        <f t="shared" si="316"/>
        <v>201.76030972630505</v>
      </c>
      <c r="P296" s="250">
        <f t="shared" si="317"/>
        <v>81.842416338498452</v>
      </c>
    </row>
    <row r="297" spans="1:16">
      <c r="A297" s="242" t="str">
        <f t="shared" si="303"/>
        <v>Imola</v>
      </c>
      <c r="B297" s="243">
        <f t="shared" si="308"/>
        <v>73.870416565896591</v>
      </c>
      <c r="C297" s="244">
        <f t="shared" ref="C297:E297" si="351">C296</f>
        <v>0</v>
      </c>
      <c r="D297" s="244">
        <f t="shared" si="351"/>
        <v>0</v>
      </c>
      <c r="E297" s="244">
        <f t="shared" si="351"/>
        <v>1</v>
      </c>
      <c r="F297" s="245">
        <f t="shared" si="305"/>
        <v>92</v>
      </c>
      <c r="G297" s="246">
        <f t="shared" si="310"/>
        <v>0.23111450252550558</v>
      </c>
      <c r="H297" s="245" t="s">
        <v>151</v>
      </c>
      <c r="I297" s="246">
        <f t="shared" si="311"/>
        <v>3</v>
      </c>
      <c r="J297" s="247">
        <f t="shared" si="306"/>
        <v>50</v>
      </c>
      <c r="K297" s="248">
        <f t="shared" si="312"/>
        <v>0.76808799417676743</v>
      </c>
      <c r="L297" s="249">
        <f t="shared" si="313"/>
        <v>73.870416565896591</v>
      </c>
      <c r="M297" s="249">
        <f t="shared" si="314"/>
        <v>173.12734800449303</v>
      </c>
      <c r="N297" s="249">
        <f t="shared" si="315"/>
        <v>59.66693394118488</v>
      </c>
      <c r="O297" s="249">
        <f t="shared" si="316"/>
        <v>201.76030972630505</v>
      </c>
      <c r="P297" s="250">
        <f t="shared" si="317"/>
        <v>81.376119002380619</v>
      </c>
    </row>
    <row r="298" spans="1:16">
      <c r="A298" s="242" t="str">
        <f t="shared" si="303"/>
        <v>Imola</v>
      </c>
      <c r="B298" s="243">
        <f t="shared" si="308"/>
        <v>73.870416565896591</v>
      </c>
      <c r="C298" s="244">
        <f t="shared" ref="C298:E298" si="352">C297</f>
        <v>0</v>
      </c>
      <c r="D298" s="244">
        <f t="shared" si="352"/>
        <v>0</v>
      </c>
      <c r="E298" s="244">
        <f t="shared" si="352"/>
        <v>1</v>
      </c>
      <c r="F298" s="245">
        <f t="shared" si="305"/>
        <v>93</v>
      </c>
      <c r="G298" s="246">
        <f t="shared" si="310"/>
        <v>0.23111450252550558</v>
      </c>
      <c r="H298" s="245" t="s">
        <v>151</v>
      </c>
      <c r="I298" s="246">
        <f t="shared" si="311"/>
        <v>3</v>
      </c>
      <c r="J298" s="247">
        <f t="shared" si="306"/>
        <v>50</v>
      </c>
      <c r="K298" s="248">
        <f t="shared" si="312"/>
        <v>0.76808799417676743</v>
      </c>
      <c r="L298" s="249">
        <f t="shared" si="313"/>
        <v>73.870416565896591</v>
      </c>
      <c r="M298" s="249">
        <f t="shared" si="314"/>
        <v>173.12734800449303</v>
      </c>
      <c r="N298" s="249">
        <f t="shared" si="315"/>
        <v>59.898048443710387</v>
      </c>
      <c r="O298" s="249">
        <f t="shared" si="316"/>
        <v>201.76030972630505</v>
      </c>
      <c r="P298" s="250">
        <f t="shared" si="317"/>
        <v>80.909821666262729</v>
      </c>
    </row>
    <row r="299" spans="1:16">
      <c r="A299" s="242" t="str">
        <f t="shared" si="303"/>
        <v>Imola</v>
      </c>
      <c r="B299" s="243">
        <f t="shared" si="308"/>
        <v>73.870416565896591</v>
      </c>
      <c r="C299" s="244">
        <f t="shared" ref="C299:E299" si="353">C298</f>
        <v>0</v>
      </c>
      <c r="D299" s="244">
        <f t="shared" si="353"/>
        <v>0</v>
      </c>
      <c r="E299" s="244">
        <f t="shared" si="353"/>
        <v>1</v>
      </c>
      <c r="F299" s="245">
        <f t="shared" si="305"/>
        <v>94</v>
      </c>
      <c r="G299" s="246">
        <f t="shared" si="310"/>
        <v>0.23111450252550558</v>
      </c>
      <c r="H299" s="245" t="s">
        <v>151</v>
      </c>
      <c r="I299" s="246">
        <f t="shared" si="311"/>
        <v>3</v>
      </c>
      <c r="J299" s="247">
        <f t="shared" si="306"/>
        <v>50</v>
      </c>
      <c r="K299" s="248">
        <f t="shared" si="312"/>
        <v>0.76808799417676743</v>
      </c>
      <c r="L299" s="249">
        <f t="shared" si="313"/>
        <v>73.870416565896591</v>
      </c>
      <c r="M299" s="249">
        <f t="shared" si="314"/>
        <v>173.12734800449303</v>
      </c>
      <c r="N299" s="249">
        <f t="shared" si="315"/>
        <v>60.129162946235894</v>
      </c>
      <c r="O299" s="249">
        <f t="shared" si="316"/>
        <v>201.76030972630505</v>
      </c>
      <c r="P299" s="250">
        <f t="shared" si="317"/>
        <v>80.443524330144854</v>
      </c>
    </row>
    <row r="300" spans="1:16">
      <c r="A300" s="242" t="str">
        <f t="shared" si="303"/>
        <v>Imola</v>
      </c>
      <c r="B300" s="243">
        <f t="shared" si="308"/>
        <v>73.870416565896591</v>
      </c>
      <c r="C300" s="244">
        <f t="shared" ref="C300:E300" si="354">C299</f>
        <v>0</v>
      </c>
      <c r="D300" s="244">
        <f t="shared" si="354"/>
        <v>0</v>
      </c>
      <c r="E300" s="244">
        <f t="shared" si="354"/>
        <v>1</v>
      </c>
      <c r="F300" s="245">
        <f t="shared" si="305"/>
        <v>95</v>
      </c>
      <c r="G300" s="246">
        <f t="shared" si="310"/>
        <v>0.23111450252550558</v>
      </c>
      <c r="H300" s="245" t="s">
        <v>151</v>
      </c>
      <c r="I300" s="246">
        <f t="shared" si="311"/>
        <v>3</v>
      </c>
      <c r="J300" s="247">
        <f t="shared" si="306"/>
        <v>50</v>
      </c>
      <c r="K300" s="248">
        <f t="shared" si="312"/>
        <v>0.76808799417676743</v>
      </c>
      <c r="L300" s="249">
        <f t="shared" si="313"/>
        <v>73.870416565896591</v>
      </c>
      <c r="M300" s="249">
        <f t="shared" si="314"/>
        <v>173.12734800449303</v>
      </c>
      <c r="N300" s="249">
        <f t="shared" si="315"/>
        <v>60.360277448761394</v>
      </c>
      <c r="O300" s="249">
        <f t="shared" si="316"/>
        <v>201.76030972630505</v>
      </c>
      <c r="P300" s="250">
        <f t="shared" si="317"/>
        <v>79.977226994027006</v>
      </c>
    </row>
    <row r="301" spans="1:16">
      <c r="A301" s="242" t="str">
        <f t="shared" si="303"/>
        <v>Imola</v>
      </c>
      <c r="B301" s="243">
        <f t="shared" si="308"/>
        <v>73.870416565896591</v>
      </c>
      <c r="C301" s="244">
        <f t="shared" ref="C301:E301" si="355">C300</f>
        <v>0</v>
      </c>
      <c r="D301" s="244">
        <f t="shared" si="355"/>
        <v>0</v>
      </c>
      <c r="E301" s="244">
        <f t="shared" si="355"/>
        <v>1</v>
      </c>
      <c r="F301" s="245">
        <f t="shared" si="305"/>
        <v>96</v>
      </c>
      <c r="G301" s="246">
        <f t="shared" si="310"/>
        <v>0.23111450252550558</v>
      </c>
      <c r="H301" s="245" t="s">
        <v>151</v>
      </c>
      <c r="I301" s="246">
        <f t="shared" si="311"/>
        <v>3</v>
      </c>
      <c r="J301" s="247">
        <f t="shared" si="306"/>
        <v>50</v>
      </c>
      <c r="K301" s="248">
        <f t="shared" si="312"/>
        <v>0.76808799417676743</v>
      </c>
      <c r="L301" s="249">
        <f t="shared" si="313"/>
        <v>73.870416565896591</v>
      </c>
      <c r="M301" s="249">
        <f t="shared" si="314"/>
        <v>173.12734800449303</v>
      </c>
      <c r="N301" s="249">
        <f t="shared" si="315"/>
        <v>60.591391951286909</v>
      </c>
      <c r="O301" s="249">
        <f t="shared" si="316"/>
        <v>201.76030972630505</v>
      </c>
      <c r="P301" s="250">
        <f t="shared" si="317"/>
        <v>79.510929657909116</v>
      </c>
    </row>
    <row r="302" spans="1:16">
      <c r="A302" s="242" t="str">
        <f t="shared" si="303"/>
        <v>Imola</v>
      </c>
      <c r="B302" s="243">
        <f t="shared" si="308"/>
        <v>73.870416565896591</v>
      </c>
      <c r="C302" s="244">
        <f t="shared" ref="C302:E302" si="356">C301</f>
        <v>0</v>
      </c>
      <c r="D302" s="244">
        <f t="shared" si="356"/>
        <v>0</v>
      </c>
      <c r="E302" s="244">
        <f t="shared" si="356"/>
        <v>1</v>
      </c>
      <c r="F302" s="245">
        <f t="shared" si="305"/>
        <v>97</v>
      </c>
      <c r="G302" s="246">
        <f t="shared" si="310"/>
        <v>0.23111450252550558</v>
      </c>
      <c r="H302" s="245" t="s">
        <v>151</v>
      </c>
      <c r="I302" s="246">
        <f t="shared" si="311"/>
        <v>3</v>
      </c>
      <c r="J302" s="247">
        <f t="shared" si="306"/>
        <v>50</v>
      </c>
      <c r="K302" s="248">
        <f t="shared" si="312"/>
        <v>0.76808799417676743</v>
      </c>
      <c r="L302" s="249">
        <f t="shared" si="313"/>
        <v>73.870416565896591</v>
      </c>
      <c r="M302" s="249">
        <f t="shared" si="314"/>
        <v>173.12734800449303</v>
      </c>
      <c r="N302" s="249">
        <f t="shared" si="315"/>
        <v>60.822506453812409</v>
      </c>
      <c r="O302" s="249">
        <f t="shared" si="316"/>
        <v>201.76030972630505</v>
      </c>
      <c r="P302" s="250">
        <f t="shared" si="317"/>
        <v>79.044632321791269</v>
      </c>
    </row>
    <row r="303" spans="1:16">
      <c r="A303" s="242" t="str">
        <f t="shared" si="303"/>
        <v>Imola</v>
      </c>
      <c r="B303" s="243">
        <f t="shared" si="308"/>
        <v>73.870416565896591</v>
      </c>
      <c r="C303" s="244">
        <f t="shared" ref="C303:E303" si="357">C302</f>
        <v>0</v>
      </c>
      <c r="D303" s="244">
        <f t="shared" si="357"/>
        <v>0</v>
      </c>
      <c r="E303" s="244">
        <f t="shared" si="357"/>
        <v>1</v>
      </c>
      <c r="F303" s="245">
        <f t="shared" si="305"/>
        <v>98</v>
      </c>
      <c r="G303" s="246">
        <f t="shared" si="310"/>
        <v>0.23111450252550558</v>
      </c>
      <c r="H303" s="245" t="s">
        <v>151</v>
      </c>
      <c r="I303" s="246">
        <f t="shared" si="311"/>
        <v>3</v>
      </c>
      <c r="J303" s="247">
        <f t="shared" si="306"/>
        <v>50</v>
      </c>
      <c r="K303" s="248">
        <f t="shared" si="312"/>
        <v>0.76808799417676743</v>
      </c>
      <c r="L303" s="249">
        <f t="shared" si="313"/>
        <v>73.870416565896591</v>
      </c>
      <c r="M303" s="249">
        <f t="shared" si="314"/>
        <v>173.12734800449303</v>
      </c>
      <c r="N303" s="249">
        <f t="shared" si="315"/>
        <v>61.053620956337916</v>
      </c>
      <c r="O303" s="249">
        <f t="shared" si="316"/>
        <v>201.76030972630505</v>
      </c>
      <c r="P303" s="250">
        <f t="shared" si="317"/>
        <v>78.578334985673379</v>
      </c>
    </row>
    <row r="304" spans="1:16">
      <c r="A304" s="242" t="str">
        <f t="shared" si="303"/>
        <v>Imola</v>
      </c>
      <c r="B304" s="243">
        <f t="shared" si="308"/>
        <v>73.870416565896591</v>
      </c>
      <c r="C304" s="244">
        <f t="shared" ref="C304:E304" si="358">C303</f>
        <v>0</v>
      </c>
      <c r="D304" s="244">
        <f t="shared" si="358"/>
        <v>0</v>
      </c>
      <c r="E304" s="244">
        <f t="shared" si="358"/>
        <v>1</v>
      </c>
      <c r="F304" s="245">
        <f t="shared" si="305"/>
        <v>99</v>
      </c>
      <c r="G304" s="246">
        <f t="shared" si="310"/>
        <v>0.23111450252550558</v>
      </c>
      <c r="H304" s="245" t="s">
        <v>151</v>
      </c>
      <c r="I304" s="246">
        <f t="shared" si="311"/>
        <v>3</v>
      </c>
      <c r="J304" s="247">
        <f t="shared" si="306"/>
        <v>50</v>
      </c>
      <c r="K304" s="248">
        <f t="shared" si="312"/>
        <v>0.76808799417676743</v>
      </c>
      <c r="L304" s="249">
        <f t="shared" si="313"/>
        <v>73.870416565896591</v>
      </c>
      <c r="M304" s="249">
        <f t="shared" si="314"/>
        <v>173.12734800449303</v>
      </c>
      <c r="N304" s="249">
        <f t="shared" si="315"/>
        <v>61.284735458863423</v>
      </c>
      <c r="O304" s="249">
        <f t="shared" si="316"/>
        <v>201.76030972630505</v>
      </c>
      <c r="P304" s="250">
        <f t="shared" si="317"/>
        <v>78.112037649555504</v>
      </c>
    </row>
    <row r="305" spans="1:16">
      <c r="A305" s="242" t="str">
        <f t="shared" si="303"/>
        <v>Imola</v>
      </c>
      <c r="B305" s="243">
        <f t="shared" si="308"/>
        <v>73.870416565896591</v>
      </c>
      <c r="C305" s="244">
        <f t="shared" ref="C305:E305" si="359">C304</f>
        <v>0</v>
      </c>
      <c r="D305" s="244">
        <f t="shared" si="359"/>
        <v>0</v>
      </c>
      <c r="E305" s="244">
        <f t="shared" si="359"/>
        <v>1</v>
      </c>
      <c r="F305" s="245">
        <f t="shared" si="305"/>
        <v>100</v>
      </c>
      <c r="G305" s="246">
        <f t="shared" si="310"/>
        <v>0.23111450252550558</v>
      </c>
      <c r="H305" s="245" t="s">
        <v>151</v>
      </c>
      <c r="I305" s="246">
        <f t="shared" si="311"/>
        <v>3</v>
      </c>
      <c r="J305" s="247">
        <f t="shared" si="306"/>
        <v>50</v>
      </c>
      <c r="K305" s="248">
        <f t="shared" si="312"/>
        <v>0.76808799417676743</v>
      </c>
      <c r="L305" s="249">
        <f t="shared" si="313"/>
        <v>73.870416565896591</v>
      </c>
      <c r="M305" s="249">
        <f t="shared" si="314"/>
        <v>173.12734800449303</v>
      </c>
      <c r="N305" s="249">
        <f t="shared" si="315"/>
        <v>61.515849961388923</v>
      </c>
      <c r="O305" s="249">
        <f t="shared" si="316"/>
        <v>201.76030972630505</v>
      </c>
      <c r="P305" s="250">
        <f t="shared" si="317"/>
        <v>77.645740313437642</v>
      </c>
    </row>
    <row r="306" spans="1:16">
      <c r="A306" s="242" t="str">
        <f t="shared" si="303"/>
        <v>Imola</v>
      </c>
      <c r="B306" s="243">
        <f t="shared" si="308"/>
        <v>73.870416565896591</v>
      </c>
      <c r="C306" s="244">
        <f t="shared" ref="C306:E306" si="360">C305</f>
        <v>0</v>
      </c>
      <c r="D306" s="244">
        <f t="shared" si="360"/>
        <v>0</v>
      </c>
      <c r="E306" s="244">
        <f t="shared" si="360"/>
        <v>1</v>
      </c>
      <c r="F306" s="245">
        <v>0</v>
      </c>
      <c r="G306" s="246">
        <f t="shared" si="310"/>
        <v>0.25957855738757146</v>
      </c>
      <c r="H306" s="245" t="s">
        <v>168</v>
      </c>
      <c r="I306" s="246">
        <f t="shared" si="311"/>
        <v>4</v>
      </c>
      <c r="J306" s="247">
        <f t="shared" si="306"/>
        <v>50</v>
      </c>
      <c r="K306" s="248">
        <f t="shared" si="312"/>
        <v>0.50683041930034523</v>
      </c>
      <c r="L306" s="249">
        <f t="shared" si="313"/>
        <v>73.870416565896591</v>
      </c>
      <c r="M306" s="249">
        <f t="shared" si="314"/>
        <v>230.10545064339826</v>
      </c>
      <c r="N306" s="249">
        <f t="shared" si="315"/>
        <v>25.34152096501726</v>
      </c>
      <c r="O306" s="249">
        <f t="shared" si="316"/>
        <v>243.85027149700846</v>
      </c>
      <c r="P306" s="250">
        <f t="shared" si="317"/>
        <v>182.05490382234257</v>
      </c>
    </row>
    <row r="307" spans="1:16">
      <c r="A307" s="242" t="str">
        <f t="shared" si="303"/>
        <v>Imola</v>
      </c>
      <c r="B307" s="243">
        <f t="shared" si="308"/>
        <v>73.870416565896591</v>
      </c>
      <c r="C307" s="244">
        <f t="shared" ref="C307:E307" si="361">C306</f>
        <v>0</v>
      </c>
      <c r="D307" s="244">
        <f t="shared" si="361"/>
        <v>0</v>
      </c>
      <c r="E307" s="244">
        <f t="shared" si="361"/>
        <v>1</v>
      </c>
      <c r="F307" s="245">
        <f t="shared" si="305"/>
        <v>1</v>
      </c>
      <c r="G307" s="246">
        <f t="shared" si="310"/>
        <v>0.25957855738757146</v>
      </c>
      <c r="H307" s="245" t="s">
        <v>168</v>
      </c>
      <c r="I307" s="246">
        <f t="shared" si="311"/>
        <v>4</v>
      </c>
      <c r="J307" s="247">
        <f t="shared" si="306"/>
        <v>50</v>
      </c>
      <c r="K307" s="248">
        <f t="shared" si="312"/>
        <v>0.50683041930034523</v>
      </c>
      <c r="L307" s="249">
        <f t="shared" si="313"/>
        <v>73.870416565896591</v>
      </c>
      <c r="M307" s="249">
        <f t="shared" si="314"/>
        <v>230.10545064339826</v>
      </c>
      <c r="N307" s="249">
        <f t="shared" si="315"/>
        <v>25.60109952240483</v>
      </c>
      <c r="O307" s="249">
        <f t="shared" si="316"/>
        <v>243.85027149700846</v>
      </c>
      <c r="P307" s="250">
        <f t="shared" si="317"/>
        <v>181.42192080540494</v>
      </c>
    </row>
    <row r="308" spans="1:16">
      <c r="A308" s="242" t="str">
        <f t="shared" si="303"/>
        <v>Imola</v>
      </c>
      <c r="B308" s="243">
        <f t="shared" si="308"/>
        <v>73.870416565896591</v>
      </c>
      <c r="C308" s="244">
        <f t="shared" ref="C308:E308" si="362">C307</f>
        <v>0</v>
      </c>
      <c r="D308" s="244">
        <f t="shared" si="362"/>
        <v>0</v>
      </c>
      <c r="E308" s="244">
        <f t="shared" si="362"/>
        <v>1</v>
      </c>
      <c r="F308" s="245">
        <f t="shared" si="305"/>
        <v>2</v>
      </c>
      <c r="G308" s="246">
        <f t="shared" si="310"/>
        <v>0.25957855738757146</v>
      </c>
      <c r="H308" s="245" t="s">
        <v>168</v>
      </c>
      <c r="I308" s="246">
        <f t="shared" si="311"/>
        <v>4</v>
      </c>
      <c r="J308" s="247">
        <f t="shared" si="306"/>
        <v>50</v>
      </c>
      <c r="K308" s="248">
        <f t="shared" si="312"/>
        <v>0.50683041930034523</v>
      </c>
      <c r="L308" s="249">
        <f t="shared" si="313"/>
        <v>73.870416565896591</v>
      </c>
      <c r="M308" s="249">
        <f t="shared" si="314"/>
        <v>230.10545064339826</v>
      </c>
      <c r="N308" s="249">
        <f t="shared" si="315"/>
        <v>25.860678079792404</v>
      </c>
      <c r="O308" s="249">
        <f t="shared" si="316"/>
        <v>243.85027149700846</v>
      </c>
      <c r="P308" s="250">
        <f t="shared" si="317"/>
        <v>180.78893778846734</v>
      </c>
    </row>
    <row r="309" spans="1:16">
      <c r="A309" s="242" t="str">
        <f t="shared" si="303"/>
        <v>Imola</v>
      </c>
      <c r="B309" s="243">
        <f t="shared" si="308"/>
        <v>73.870416565896591</v>
      </c>
      <c r="C309" s="244">
        <f t="shared" ref="C309:E309" si="363">C308</f>
        <v>0</v>
      </c>
      <c r="D309" s="244">
        <f t="shared" si="363"/>
        <v>0</v>
      </c>
      <c r="E309" s="244">
        <f t="shared" si="363"/>
        <v>1</v>
      </c>
      <c r="F309" s="245">
        <f t="shared" si="305"/>
        <v>3</v>
      </c>
      <c r="G309" s="246">
        <f t="shared" si="310"/>
        <v>0.25957855738757146</v>
      </c>
      <c r="H309" s="245" t="s">
        <v>168</v>
      </c>
      <c r="I309" s="246">
        <f t="shared" si="311"/>
        <v>4</v>
      </c>
      <c r="J309" s="247">
        <f t="shared" si="306"/>
        <v>50</v>
      </c>
      <c r="K309" s="248">
        <f t="shared" si="312"/>
        <v>0.50683041930034523</v>
      </c>
      <c r="L309" s="249">
        <f t="shared" si="313"/>
        <v>73.870416565896591</v>
      </c>
      <c r="M309" s="249">
        <f t="shared" si="314"/>
        <v>230.10545064339826</v>
      </c>
      <c r="N309" s="249">
        <f t="shared" si="315"/>
        <v>26.120256637179974</v>
      </c>
      <c r="O309" s="249">
        <f t="shared" si="316"/>
        <v>243.85027149700846</v>
      </c>
      <c r="P309" s="250">
        <f t="shared" si="317"/>
        <v>180.15595477152974</v>
      </c>
    </row>
    <row r="310" spans="1:16">
      <c r="A310" s="242" t="str">
        <f t="shared" si="303"/>
        <v>Imola</v>
      </c>
      <c r="B310" s="243">
        <f t="shared" si="308"/>
        <v>73.870416565896591</v>
      </c>
      <c r="C310" s="244">
        <f t="shared" ref="C310:E310" si="364">C309</f>
        <v>0</v>
      </c>
      <c r="D310" s="244">
        <f t="shared" si="364"/>
        <v>0</v>
      </c>
      <c r="E310" s="244">
        <f t="shared" si="364"/>
        <v>1</v>
      </c>
      <c r="F310" s="245">
        <f t="shared" si="305"/>
        <v>4</v>
      </c>
      <c r="G310" s="246">
        <f t="shared" si="310"/>
        <v>0.25957855738757146</v>
      </c>
      <c r="H310" s="245" t="s">
        <v>168</v>
      </c>
      <c r="I310" s="246">
        <f t="shared" si="311"/>
        <v>4</v>
      </c>
      <c r="J310" s="247">
        <f t="shared" si="306"/>
        <v>50</v>
      </c>
      <c r="K310" s="248">
        <f t="shared" si="312"/>
        <v>0.50683041930034523</v>
      </c>
      <c r="L310" s="249">
        <f t="shared" si="313"/>
        <v>73.870416565896591</v>
      </c>
      <c r="M310" s="249">
        <f t="shared" si="314"/>
        <v>230.10545064339826</v>
      </c>
      <c r="N310" s="249">
        <f t="shared" si="315"/>
        <v>26.379835194567544</v>
      </c>
      <c r="O310" s="249">
        <f t="shared" si="316"/>
        <v>243.85027149700846</v>
      </c>
      <c r="P310" s="250">
        <f t="shared" si="317"/>
        <v>179.52297175459211</v>
      </c>
    </row>
    <row r="311" spans="1:16">
      <c r="A311" s="242" t="str">
        <f t="shared" si="303"/>
        <v>Imola</v>
      </c>
      <c r="B311" s="243">
        <f t="shared" si="308"/>
        <v>73.870416565896591</v>
      </c>
      <c r="C311" s="244">
        <f t="shared" ref="C311:E311" si="365">C310</f>
        <v>0</v>
      </c>
      <c r="D311" s="244">
        <f t="shared" si="365"/>
        <v>0</v>
      </c>
      <c r="E311" s="244">
        <f t="shared" si="365"/>
        <v>1</v>
      </c>
      <c r="F311" s="245">
        <f t="shared" si="305"/>
        <v>5</v>
      </c>
      <c r="G311" s="246">
        <f t="shared" si="310"/>
        <v>0.25957855738757146</v>
      </c>
      <c r="H311" s="245" t="s">
        <v>168</v>
      </c>
      <c r="I311" s="246">
        <f t="shared" si="311"/>
        <v>4</v>
      </c>
      <c r="J311" s="247">
        <f t="shared" si="306"/>
        <v>50</v>
      </c>
      <c r="K311" s="248">
        <f t="shared" si="312"/>
        <v>0.50683041930034523</v>
      </c>
      <c r="L311" s="249">
        <f t="shared" si="313"/>
        <v>73.870416565896591</v>
      </c>
      <c r="M311" s="249">
        <f t="shared" si="314"/>
        <v>230.10545064339826</v>
      </c>
      <c r="N311" s="249">
        <f t="shared" si="315"/>
        <v>26.639413751955118</v>
      </c>
      <c r="O311" s="249">
        <f t="shared" si="316"/>
        <v>243.85027149700846</v>
      </c>
      <c r="P311" s="250">
        <f t="shared" si="317"/>
        <v>178.88998873765451</v>
      </c>
    </row>
    <row r="312" spans="1:16">
      <c r="A312" s="242" t="str">
        <f t="shared" si="303"/>
        <v>Imola</v>
      </c>
      <c r="B312" s="243">
        <f t="shared" si="308"/>
        <v>73.870416565896591</v>
      </c>
      <c r="C312" s="244">
        <f t="shared" ref="C312:E312" si="366">C311</f>
        <v>0</v>
      </c>
      <c r="D312" s="244">
        <f t="shared" si="366"/>
        <v>0</v>
      </c>
      <c r="E312" s="244">
        <f t="shared" si="366"/>
        <v>1</v>
      </c>
      <c r="F312" s="245">
        <f t="shared" si="305"/>
        <v>6</v>
      </c>
      <c r="G312" s="246">
        <f t="shared" si="310"/>
        <v>0.25957855738757146</v>
      </c>
      <c r="H312" s="245" t="s">
        <v>168</v>
      </c>
      <c r="I312" s="246">
        <f t="shared" si="311"/>
        <v>4</v>
      </c>
      <c r="J312" s="247">
        <f t="shared" si="306"/>
        <v>50</v>
      </c>
      <c r="K312" s="248">
        <f t="shared" si="312"/>
        <v>0.50683041930034523</v>
      </c>
      <c r="L312" s="249">
        <f t="shared" si="313"/>
        <v>73.870416565896591</v>
      </c>
      <c r="M312" s="249">
        <f t="shared" si="314"/>
        <v>230.10545064339826</v>
      </c>
      <c r="N312" s="249">
        <f t="shared" si="315"/>
        <v>26.898992309342688</v>
      </c>
      <c r="O312" s="249">
        <f t="shared" si="316"/>
        <v>243.85027149700846</v>
      </c>
      <c r="P312" s="250">
        <f t="shared" si="317"/>
        <v>178.2570057207169</v>
      </c>
    </row>
    <row r="313" spans="1:16">
      <c r="A313" s="242" t="str">
        <f t="shared" si="303"/>
        <v>Imola</v>
      </c>
      <c r="B313" s="243">
        <f t="shared" si="308"/>
        <v>73.870416565896591</v>
      </c>
      <c r="C313" s="244">
        <f t="shared" ref="C313:E313" si="367">C312</f>
        <v>0</v>
      </c>
      <c r="D313" s="244">
        <f t="shared" si="367"/>
        <v>0</v>
      </c>
      <c r="E313" s="244">
        <f t="shared" si="367"/>
        <v>1</v>
      </c>
      <c r="F313" s="245">
        <f t="shared" si="305"/>
        <v>7</v>
      </c>
      <c r="G313" s="246">
        <f t="shared" si="310"/>
        <v>0.25957855738757146</v>
      </c>
      <c r="H313" s="245" t="s">
        <v>168</v>
      </c>
      <c r="I313" s="246">
        <f t="shared" si="311"/>
        <v>4</v>
      </c>
      <c r="J313" s="247">
        <f t="shared" si="306"/>
        <v>50</v>
      </c>
      <c r="K313" s="248">
        <f t="shared" si="312"/>
        <v>0.50683041930034523</v>
      </c>
      <c r="L313" s="249">
        <f t="shared" si="313"/>
        <v>73.870416565896591</v>
      </c>
      <c r="M313" s="249">
        <f t="shared" si="314"/>
        <v>230.10545064339826</v>
      </c>
      <c r="N313" s="249">
        <f t="shared" si="315"/>
        <v>27.158570866730258</v>
      </c>
      <c r="O313" s="249">
        <f t="shared" si="316"/>
        <v>243.85027149700846</v>
      </c>
      <c r="P313" s="250">
        <f t="shared" si="317"/>
        <v>177.6240227037793</v>
      </c>
    </row>
    <row r="314" spans="1:16">
      <c r="A314" s="242" t="str">
        <f t="shared" si="303"/>
        <v>Imola</v>
      </c>
      <c r="B314" s="243">
        <f t="shared" si="308"/>
        <v>73.870416565896591</v>
      </c>
      <c r="C314" s="244">
        <f t="shared" ref="C314:E314" si="368">C313</f>
        <v>0</v>
      </c>
      <c r="D314" s="244">
        <f t="shared" si="368"/>
        <v>0</v>
      </c>
      <c r="E314" s="244">
        <f t="shared" si="368"/>
        <v>1</v>
      </c>
      <c r="F314" s="245">
        <f t="shared" si="305"/>
        <v>8</v>
      </c>
      <c r="G314" s="246">
        <f t="shared" si="310"/>
        <v>0.25957855738757146</v>
      </c>
      <c r="H314" s="245" t="s">
        <v>168</v>
      </c>
      <c r="I314" s="246">
        <f t="shared" si="311"/>
        <v>4</v>
      </c>
      <c r="J314" s="247">
        <f t="shared" si="306"/>
        <v>50</v>
      </c>
      <c r="K314" s="248">
        <f t="shared" si="312"/>
        <v>0.50683041930034523</v>
      </c>
      <c r="L314" s="249">
        <f t="shared" si="313"/>
        <v>73.870416565896591</v>
      </c>
      <c r="M314" s="249">
        <f t="shared" si="314"/>
        <v>230.10545064339826</v>
      </c>
      <c r="N314" s="249">
        <f t="shared" si="315"/>
        <v>27.418149424117832</v>
      </c>
      <c r="O314" s="249">
        <f t="shared" si="316"/>
        <v>243.85027149700846</v>
      </c>
      <c r="P314" s="250">
        <f t="shared" si="317"/>
        <v>176.99103968684167</v>
      </c>
    </row>
    <row r="315" spans="1:16">
      <c r="A315" s="242" t="str">
        <f t="shared" si="303"/>
        <v>Imola</v>
      </c>
      <c r="B315" s="243">
        <f t="shared" si="308"/>
        <v>73.870416565896591</v>
      </c>
      <c r="C315" s="244">
        <f t="shared" ref="C315:E315" si="369">C314</f>
        <v>0</v>
      </c>
      <c r="D315" s="244">
        <f t="shared" si="369"/>
        <v>0</v>
      </c>
      <c r="E315" s="244">
        <f t="shared" si="369"/>
        <v>1</v>
      </c>
      <c r="F315" s="245">
        <f t="shared" si="305"/>
        <v>9</v>
      </c>
      <c r="G315" s="246">
        <f t="shared" si="310"/>
        <v>0.25957855738757146</v>
      </c>
      <c r="H315" s="245" t="s">
        <v>168</v>
      </c>
      <c r="I315" s="246">
        <f t="shared" si="311"/>
        <v>4</v>
      </c>
      <c r="J315" s="247">
        <f t="shared" si="306"/>
        <v>50</v>
      </c>
      <c r="K315" s="248">
        <f t="shared" si="312"/>
        <v>0.50683041930034523</v>
      </c>
      <c r="L315" s="249">
        <f t="shared" si="313"/>
        <v>73.870416565896591</v>
      </c>
      <c r="M315" s="249">
        <f t="shared" si="314"/>
        <v>230.10545064339826</v>
      </c>
      <c r="N315" s="249">
        <f t="shared" si="315"/>
        <v>27.677727981505402</v>
      </c>
      <c r="O315" s="249">
        <f t="shared" si="316"/>
        <v>243.85027149700846</v>
      </c>
      <c r="P315" s="250">
        <f t="shared" si="317"/>
        <v>176.35805666990404</v>
      </c>
    </row>
    <row r="316" spans="1:16">
      <c r="A316" s="242" t="str">
        <f t="shared" si="303"/>
        <v>Imola</v>
      </c>
      <c r="B316" s="243">
        <f t="shared" si="308"/>
        <v>73.870416565896591</v>
      </c>
      <c r="C316" s="244">
        <f t="shared" ref="C316:E316" si="370">C315</f>
        <v>0</v>
      </c>
      <c r="D316" s="244">
        <f t="shared" si="370"/>
        <v>0</v>
      </c>
      <c r="E316" s="244">
        <f t="shared" si="370"/>
        <v>1</v>
      </c>
      <c r="F316" s="245">
        <f t="shared" si="305"/>
        <v>10</v>
      </c>
      <c r="G316" s="246">
        <f t="shared" si="310"/>
        <v>0.25957855738757146</v>
      </c>
      <c r="H316" s="245" t="s">
        <v>168</v>
      </c>
      <c r="I316" s="246">
        <f t="shared" si="311"/>
        <v>4</v>
      </c>
      <c r="J316" s="247">
        <f t="shared" si="306"/>
        <v>50</v>
      </c>
      <c r="K316" s="248">
        <f t="shared" si="312"/>
        <v>0.50683041930034523</v>
      </c>
      <c r="L316" s="249">
        <f t="shared" si="313"/>
        <v>73.870416565896591</v>
      </c>
      <c r="M316" s="249">
        <f t="shared" si="314"/>
        <v>230.10545064339826</v>
      </c>
      <c r="N316" s="249">
        <f t="shared" si="315"/>
        <v>27.937306538892976</v>
      </c>
      <c r="O316" s="249">
        <f t="shared" si="316"/>
        <v>243.85027149700846</v>
      </c>
      <c r="P316" s="250">
        <f t="shared" si="317"/>
        <v>175.72507365296644</v>
      </c>
    </row>
    <row r="317" spans="1:16">
      <c r="A317" s="242" t="str">
        <f t="shared" si="303"/>
        <v>Imola</v>
      </c>
      <c r="B317" s="243">
        <f t="shared" si="308"/>
        <v>73.870416565896591</v>
      </c>
      <c r="C317" s="244">
        <f t="shared" ref="C317:E317" si="371">C316</f>
        <v>0</v>
      </c>
      <c r="D317" s="244">
        <f t="shared" si="371"/>
        <v>0</v>
      </c>
      <c r="E317" s="244">
        <f t="shared" si="371"/>
        <v>1</v>
      </c>
      <c r="F317" s="245">
        <f t="shared" si="305"/>
        <v>11</v>
      </c>
      <c r="G317" s="246">
        <f t="shared" si="310"/>
        <v>0.25957855738757146</v>
      </c>
      <c r="H317" s="245" t="s">
        <v>168</v>
      </c>
      <c r="I317" s="246">
        <f t="shared" si="311"/>
        <v>4</v>
      </c>
      <c r="J317" s="247">
        <f t="shared" si="306"/>
        <v>50</v>
      </c>
      <c r="K317" s="248">
        <f t="shared" si="312"/>
        <v>0.50683041930034523</v>
      </c>
      <c r="L317" s="249">
        <f t="shared" si="313"/>
        <v>73.870416565896591</v>
      </c>
      <c r="M317" s="249">
        <f t="shared" si="314"/>
        <v>230.10545064339826</v>
      </c>
      <c r="N317" s="249">
        <f t="shared" si="315"/>
        <v>28.196885096280546</v>
      </c>
      <c r="O317" s="249">
        <f t="shared" si="316"/>
        <v>243.85027149700846</v>
      </c>
      <c r="P317" s="250">
        <f t="shared" si="317"/>
        <v>175.09209063602884</v>
      </c>
    </row>
    <row r="318" spans="1:16">
      <c r="A318" s="242" t="str">
        <f t="shared" si="303"/>
        <v>Imola</v>
      </c>
      <c r="B318" s="243">
        <f t="shared" si="308"/>
        <v>73.870416565896591</v>
      </c>
      <c r="C318" s="244">
        <f t="shared" ref="C318:E318" si="372">C317</f>
        <v>0</v>
      </c>
      <c r="D318" s="244">
        <f t="shared" si="372"/>
        <v>0</v>
      </c>
      <c r="E318" s="244">
        <f t="shared" si="372"/>
        <v>1</v>
      </c>
      <c r="F318" s="245">
        <f t="shared" si="305"/>
        <v>12</v>
      </c>
      <c r="G318" s="246">
        <f t="shared" si="310"/>
        <v>0.25957855738757146</v>
      </c>
      <c r="H318" s="245" t="s">
        <v>168</v>
      </c>
      <c r="I318" s="246">
        <f t="shared" si="311"/>
        <v>4</v>
      </c>
      <c r="J318" s="247">
        <f t="shared" si="306"/>
        <v>50</v>
      </c>
      <c r="K318" s="248">
        <f t="shared" si="312"/>
        <v>0.50683041930034523</v>
      </c>
      <c r="L318" s="249">
        <f t="shared" si="313"/>
        <v>73.870416565896591</v>
      </c>
      <c r="M318" s="249">
        <f t="shared" si="314"/>
        <v>230.10545064339826</v>
      </c>
      <c r="N318" s="249">
        <f t="shared" si="315"/>
        <v>28.456463653668116</v>
      </c>
      <c r="O318" s="249">
        <f t="shared" si="316"/>
        <v>243.85027149700846</v>
      </c>
      <c r="P318" s="250">
        <f t="shared" si="317"/>
        <v>174.45910761909124</v>
      </c>
    </row>
    <row r="319" spans="1:16">
      <c r="A319" s="242" t="str">
        <f t="shared" si="303"/>
        <v>Imola</v>
      </c>
      <c r="B319" s="243">
        <f t="shared" si="308"/>
        <v>73.870416565896591</v>
      </c>
      <c r="C319" s="244">
        <f t="shared" ref="C319:E319" si="373">C318</f>
        <v>0</v>
      </c>
      <c r="D319" s="244">
        <f t="shared" si="373"/>
        <v>0</v>
      </c>
      <c r="E319" s="244">
        <f t="shared" si="373"/>
        <v>1</v>
      </c>
      <c r="F319" s="245">
        <f t="shared" si="305"/>
        <v>13</v>
      </c>
      <c r="G319" s="246">
        <f t="shared" si="310"/>
        <v>0.25957855738757146</v>
      </c>
      <c r="H319" s="245" t="s">
        <v>168</v>
      </c>
      <c r="I319" s="246">
        <f t="shared" si="311"/>
        <v>4</v>
      </c>
      <c r="J319" s="247">
        <f t="shared" si="306"/>
        <v>50</v>
      </c>
      <c r="K319" s="248">
        <f t="shared" si="312"/>
        <v>0.50683041930034523</v>
      </c>
      <c r="L319" s="249">
        <f t="shared" si="313"/>
        <v>73.870416565896591</v>
      </c>
      <c r="M319" s="249">
        <f t="shared" si="314"/>
        <v>230.10545064339826</v>
      </c>
      <c r="N319" s="249">
        <f t="shared" si="315"/>
        <v>28.71604221105569</v>
      </c>
      <c r="O319" s="249">
        <f t="shared" si="316"/>
        <v>243.85027149700846</v>
      </c>
      <c r="P319" s="250">
        <f t="shared" si="317"/>
        <v>173.82612460215361</v>
      </c>
    </row>
    <row r="320" spans="1:16">
      <c r="A320" s="242" t="str">
        <f t="shared" si="303"/>
        <v>Imola</v>
      </c>
      <c r="B320" s="243">
        <f t="shared" si="308"/>
        <v>73.870416565896591</v>
      </c>
      <c r="C320" s="244">
        <f t="shared" ref="C320:E320" si="374">C319</f>
        <v>0</v>
      </c>
      <c r="D320" s="244">
        <f t="shared" si="374"/>
        <v>0</v>
      </c>
      <c r="E320" s="244">
        <f t="shared" si="374"/>
        <v>1</v>
      </c>
      <c r="F320" s="245">
        <f t="shared" si="305"/>
        <v>14</v>
      </c>
      <c r="G320" s="246">
        <f t="shared" si="310"/>
        <v>0.25957855738757146</v>
      </c>
      <c r="H320" s="245" t="s">
        <v>168</v>
      </c>
      <c r="I320" s="246">
        <f t="shared" si="311"/>
        <v>4</v>
      </c>
      <c r="J320" s="247">
        <f t="shared" si="306"/>
        <v>50</v>
      </c>
      <c r="K320" s="248">
        <f t="shared" si="312"/>
        <v>0.50683041930034523</v>
      </c>
      <c r="L320" s="249">
        <f t="shared" si="313"/>
        <v>73.870416565896591</v>
      </c>
      <c r="M320" s="249">
        <f t="shared" si="314"/>
        <v>230.10545064339826</v>
      </c>
      <c r="N320" s="249">
        <f t="shared" si="315"/>
        <v>28.97562076844326</v>
      </c>
      <c r="O320" s="249">
        <f t="shared" si="316"/>
        <v>243.85027149700846</v>
      </c>
      <c r="P320" s="250">
        <f t="shared" si="317"/>
        <v>173.19314158521598</v>
      </c>
    </row>
    <row r="321" spans="1:16">
      <c r="A321" s="242" t="str">
        <f t="shared" si="303"/>
        <v>Imola</v>
      </c>
      <c r="B321" s="243">
        <f t="shared" si="308"/>
        <v>73.870416565896591</v>
      </c>
      <c r="C321" s="244">
        <f t="shared" ref="C321:E321" si="375">C320</f>
        <v>0</v>
      </c>
      <c r="D321" s="244">
        <f t="shared" si="375"/>
        <v>0</v>
      </c>
      <c r="E321" s="244">
        <f t="shared" si="375"/>
        <v>1</v>
      </c>
      <c r="F321" s="245">
        <f t="shared" si="305"/>
        <v>15</v>
      </c>
      <c r="G321" s="246">
        <f t="shared" si="310"/>
        <v>0.25957855738757146</v>
      </c>
      <c r="H321" s="245" t="s">
        <v>168</v>
      </c>
      <c r="I321" s="246">
        <f t="shared" si="311"/>
        <v>4</v>
      </c>
      <c r="J321" s="247">
        <f t="shared" si="306"/>
        <v>50</v>
      </c>
      <c r="K321" s="248">
        <f t="shared" si="312"/>
        <v>0.50683041930034523</v>
      </c>
      <c r="L321" s="249">
        <f t="shared" si="313"/>
        <v>73.870416565896591</v>
      </c>
      <c r="M321" s="249">
        <f t="shared" si="314"/>
        <v>230.10545064339826</v>
      </c>
      <c r="N321" s="249">
        <f t="shared" si="315"/>
        <v>29.23519932583083</v>
      </c>
      <c r="O321" s="249">
        <f t="shared" si="316"/>
        <v>243.85027149700846</v>
      </c>
      <c r="P321" s="250">
        <f t="shared" si="317"/>
        <v>172.56015856827838</v>
      </c>
    </row>
    <row r="322" spans="1:16">
      <c r="A322" s="242" t="str">
        <f t="shared" si="303"/>
        <v>Imola</v>
      </c>
      <c r="B322" s="243">
        <f t="shared" si="308"/>
        <v>73.870416565896591</v>
      </c>
      <c r="C322" s="244">
        <f t="shared" ref="C322:E322" si="376">C321</f>
        <v>0</v>
      </c>
      <c r="D322" s="244">
        <f t="shared" si="376"/>
        <v>0</v>
      </c>
      <c r="E322" s="244">
        <f t="shared" si="376"/>
        <v>1</v>
      </c>
      <c r="F322" s="245">
        <f t="shared" si="305"/>
        <v>16</v>
      </c>
      <c r="G322" s="246">
        <f t="shared" si="310"/>
        <v>0.25957855738757146</v>
      </c>
      <c r="H322" s="245" t="s">
        <v>168</v>
      </c>
      <c r="I322" s="246">
        <f t="shared" si="311"/>
        <v>4</v>
      </c>
      <c r="J322" s="247">
        <f t="shared" si="306"/>
        <v>50</v>
      </c>
      <c r="K322" s="248">
        <f t="shared" si="312"/>
        <v>0.50683041930034523</v>
      </c>
      <c r="L322" s="249">
        <f t="shared" si="313"/>
        <v>73.870416565896591</v>
      </c>
      <c r="M322" s="249">
        <f t="shared" si="314"/>
        <v>230.10545064339826</v>
      </c>
      <c r="N322" s="249">
        <f t="shared" si="315"/>
        <v>29.494777883218404</v>
      </c>
      <c r="O322" s="249">
        <f t="shared" si="316"/>
        <v>243.85027149700846</v>
      </c>
      <c r="P322" s="250">
        <f t="shared" si="317"/>
        <v>171.92717555134078</v>
      </c>
    </row>
    <row r="323" spans="1:16">
      <c r="A323" s="242" t="str">
        <f t="shared" si="303"/>
        <v>Imola</v>
      </c>
      <c r="B323" s="243">
        <f t="shared" si="308"/>
        <v>73.870416565896591</v>
      </c>
      <c r="C323" s="244">
        <f t="shared" ref="C323:E323" si="377">C322</f>
        <v>0</v>
      </c>
      <c r="D323" s="244">
        <f t="shared" si="377"/>
        <v>0</v>
      </c>
      <c r="E323" s="244">
        <f t="shared" si="377"/>
        <v>1</v>
      </c>
      <c r="F323" s="245">
        <f t="shared" si="305"/>
        <v>17</v>
      </c>
      <c r="G323" s="246">
        <f t="shared" si="310"/>
        <v>0.25957855738757146</v>
      </c>
      <c r="H323" s="245" t="s">
        <v>168</v>
      </c>
      <c r="I323" s="246">
        <f t="shared" si="311"/>
        <v>4</v>
      </c>
      <c r="J323" s="247">
        <f t="shared" si="306"/>
        <v>50</v>
      </c>
      <c r="K323" s="248">
        <f t="shared" si="312"/>
        <v>0.50683041930034523</v>
      </c>
      <c r="L323" s="249">
        <f t="shared" si="313"/>
        <v>73.870416565896591</v>
      </c>
      <c r="M323" s="249">
        <f t="shared" si="314"/>
        <v>230.10545064339826</v>
      </c>
      <c r="N323" s="249">
        <f t="shared" si="315"/>
        <v>29.754356440605974</v>
      </c>
      <c r="O323" s="249">
        <f t="shared" si="316"/>
        <v>243.85027149700846</v>
      </c>
      <c r="P323" s="250">
        <f t="shared" si="317"/>
        <v>171.29419253440318</v>
      </c>
    </row>
    <row r="324" spans="1:16">
      <c r="A324" s="242" t="str">
        <f t="shared" si="303"/>
        <v>Imola</v>
      </c>
      <c r="B324" s="243">
        <f t="shared" si="308"/>
        <v>73.870416565896591</v>
      </c>
      <c r="C324" s="244">
        <f t="shared" ref="C324:E324" si="378">C323</f>
        <v>0</v>
      </c>
      <c r="D324" s="244">
        <f t="shared" si="378"/>
        <v>0</v>
      </c>
      <c r="E324" s="244">
        <f t="shared" si="378"/>
        <v>1</v>
      </c>
      <c r="F324" s="245">
        <f t="shared" si="305"/>
        <v>18</v>
      </c>
      <c r="G324" s="246">
        <f t="shared" si="310"/>
        <v>0.25957855738757146</v>
      </c>
      <c r="H324" s="245" t="s">
        <v>168</v>
      </c>
      <c r="I324" s="246">
        <f t="shared" si="311"/>
        <v>4</v>
      </c>
      <c r="J324" s="247">
        <f t="shared" si="306"/>
        <v>50</v>
      </c>
      <c r="K324" s="248">
        <f t="shared" si="312"/>
        <v>0.50683041930034523</v>
      </c>
      <c r="L324" s="249">
        <f t="shared" si="313"/>
        <v>73.870416565896591</v>
      </c>
      <c r="M324" s="249">
        <f t="shared" si="314"/>
        <v>230.10545064339826</v>
      </c>
      <c r="N324" s="249">
        <f t="shared" si="315"/>
        <v>30.013934997993545</v>
      </c>
      <c r="O324" s="249">
        <f t="shared" si="316"/>
        <v>243.85027149700846</v>
      </c>
      <c r="P324" s="250">
        <f t="shared" si="317"/>
        <v>170.66120951746558</v>
      </c>
    </row>
    <row r="325" spans="1:16">
      <c r="A325" s="242" t="str">
        <f t="shared" ref="A325:A388" si="379">A324</f>
        <v>Imola</v>
      </c>
      <c r="B325" s="243">
        <f t="shared" si="308"/>
        <v>73.870416565896591</v>
      </c>
      <c r="C325" s="244">
        <f t="shared" ref="C325:E325" si="380">C324</f>
        <v>0</v>
      </c>
      <c r="D325" s="244">
        <f t="shared" si="380"/>
        <v>0</v>
      </c>
      <c r="E325" s="244">
        <f t="shared" si="380"/>
        <v>1</v>
      </c>
      <c r="F325" s="245">
        <f t="shared" ref="F325:F388" si="381">F324+1</f>
        <v>19</v>
      </c>
      <c r="G325" s="246">
        <f t="shared" si="310"/>
        <v>0.25957855738757146</v>
      </c>
      <c r="H325" s="245" t="s">
        <v>168</v>
      </c>
      <c r="I325" s="246">
        <f t="shared" si="311"/>
        <v>4</v>
      </c>
      <c r="J325" s="247">
        <f t="shared" ref="J325:J388" si="382">J324</f>
        <v>50</v>
      </c>
      <c r="K325" s="248">
        <f t="shared" si="312"/>
        <v>0.50683041930034523</v>
      </c>
      <c r="L325" s="249">
        <f t="shared" si="313"/>
        <v>73.870416565896591</v>
      </c>
      <c r="M325" s="249">
        <f t="shared" si="314"/>
        <v>230.10545064339826</v>
      </c>
      <c r="N325" s="249">
        <f t="shared" si="315"/>
        <v>30.273513555381118</v>
      </c>
      <c r="O325" s="249">
        <f t="shared" si="316"/>
        <v>243.85027149700846</v>
      </c>
      <c r="P325" s="250">
        <f t="shared" si="317"/>
        <v>170.02822650052795</v>
      </c>
    </row>
    <row r="326" spans="1:16">
      <c r="A326" s="242" t="str">
        <f t="shared" si="379"/>
        <v>Imola</v>
      </c>
      <c r="B326" s="243">
        <f t="shared" si="308"/>
        <v>73.870416565896591</v>
      </c>
      <c r="C326" s="244">
        <f t="shared" ref="C326:E326" si="383">C325</f>
        <v>0</v>
      </c>
      <c r="D326" s="244">
        <f t="shared" si="383"/>
        <v>0</v>
      </c>
      <c r="E326" s="244">
        <f t="shared" si="383"/>
        <v>1</v>
      </c>
      <c r="F326" s="245">
        <f t="shared" si="381"/>
        <v>20</v>
      </c>
      <c r="G326" s="246">
        <f t="shared" si="310"/>
        <v>0.25957855738757146</v>
      </c>
      <c r="H326" s="245" t="s">
        <v>168</v>
      </c>
      <c r="I326" s="246">
        <f t="shared" si="311"/>
        <v>4</v>
      </c>
      <c r="J326" s="247">
        <f t="shared" si="382"/>
        <v>50</v>
      </c>
      <c r="K326" s="248">
        <f t="shared" si="312"/>
        <v>0.50683041930034523</v>
      </c>
      <c r="L326" s="249">
        <f t="shared" si="313"/>
        <v>73.870416565896591</v>
      </c>
      <c r="M326" s="249">
        <f t="shared" si="314"/>
        <v>230.10545064339826</v>
      </c>
      <c r="N326" s="249">
        <f t="shared" si="315"/>
        <v>30.533092112768689</v>
      </c>
      <c r="O326" s="249">
        <f t="shared" si="316"/>
        <v>243.85027149700846</v>
      </c>
      <c r="P326" s="250">
        <f t="shared" si="317"/>
        <v>169.39524348359032</v>
      </c>
    </row>
    <row r="327" spans="1:16">
      <c r="A327" s="242" t="str">
        <f t="shared" si="379"/>
        <v>Imola</v>
      </c>
      <c r="B327" s="243">
        <f t="shared" ref="B327:B390" si="384">VLOOKUP(A327,$R$3:$S$59,2,0)</f>
        <v>73.870416565896591</v>
      </c>
      <c r="C327" s="244">
        <f t="shared" ref="C327:E327" si="385">C326</f>
        <v>0</v>
      </c>
      <c r="D327" s="244">
        <f t="shared" si="385"/>
        <v>0</v>
      </c>
      <c r="E327" s="244">
        <f t="shared" si="385"/>
        <v>1</v>
      </c>
      <c r="F327" s="245">
        <f t="shared" si="381"/>
        <v>21</v>
      </c>
      <c r="G327" s="246">
        <f t="shared" ref="G327:G390" si="386">VLOOKUP(H327,$U$5:$X$8,3,0)</f>
        <v>0.25957855738757146</v>
      </c>
      <c r="H327" s="245" t="s">
        <v>168</v>
      </c>
      <c r="I327" s="246">
        <f t="shared" ref="I327:I390" si="387">VLOOKUP(H327,$U$5:$V$8,2,0)</f>
        <v>4</v>
      </c>
      <c r="J327" s="247">
        <f t="shared" si="382"/>
        <v>50</v>
      </c>
      <c r="K327" s="248">
        <f t="shared" ref="K327:K390" si="388">VLOOKUP(H327,$U$5:$X$8,4,0)</f>
        <v>0.50683041930034523</v>
      </c>
      <c r="L327" s="249">
        <f t="shared" ref="L327:L390" si="389">B327</f>
        <v>73.870416565896591</v>
      </c>
      <c r="M327" s="249">
        <f t="shared" ref="M327:M390" si="390">C327*$V$10+$V$11*D327+E327*$V$12+I327*$V$13</f>
        <v>230.10545064339826</v>
      </c>
      <c r="N327" s="249">
        <f t="shared" ref="N327:N390" si="391">G327*F327+J327*K327</f>
        <v>30.792670670156262</v>
      </c>
      <c r="O327" s="249">
        <f t="shared" ref="O327:O390" si="392">L327+((L327*M327)/100)</f>
        <v>243.85027149700846</v>
      </c>
      <c r="P327" s="250">
        <f t="shared" ref="P327:P390" si="393">O327-((O327*N327)/100)</f>
        <v>168.76226046665272</v>
      </c>
    </row>
    <row r="328" spans="1:16">
      <c r="A328" s="242" t="str">
        <f t="shared" si="379"/>
        <v>Imola</v>
      </c>
      <c r="B328" s="243">
        <f t="shared" si="384"/>
        <v>73.870416565896591</v>
      </c>
      <c r="C328" s="244">
        <f t="shared" ref="C328:E328" si="394">C327</f>
        <v>0</v>
      </c>
      <c r="D328" s="244">
        <f t="shared" si="394"/>
        <v>0</v>
      </c>
      <c r="E328" s="244">
        <f t="shared" si="394"/>
        <v>1</v>
      </c>
      <c r="F328" s="245">
        <f t="shared" si="381"/>
        <v>22</v>
      </c>
      <c r="G328" s="246">
        <f t="shared" si="386"/>
        <v>0.25957855738757146</v>
      </c>
      <c r="H328" s="245" t="s">
        <v>168</v>
      </c>
      <c r="I328" s="246">
        <f t="shared" si="387"/>
        <v>4</v>
      </c>
      <c r="J328" s="247">
        <f t="shared" si="382"/>
        <v>50</v>
      </c>
      <c r="K328" s="248">
        <f t="shared" si="388"/>
        <v>0.50683041930034523</v>
      </c>
      <c r="L328" s="249">
        <f t="shared" si="389"/>
        <v>73.870416565896591</v>
      </c>
      <c r="M328" s="249">
        <f t="shared" si="390"/>
        <v>230.10545064339826</v>
      </c>
      <c r="N328" s="249">
        <f t="shared" si="391"/>
        <v>31.052249227543832</v>
      </c>
      <c r="O328" s="249">
        <f t="shared" si="392"/>
        <v>243.85027149700846</v>
      </c>
      <c r="P328" s="250">
        <f t="shared" si="393"/>
        <v>168.12927744971512</v>
      </c>
    </row>
    <row r="329" spans="1:16">
      <c r="A329" s="242" t="str">
        <f t="shared" si="379"/>
        <v>Imola</v>
      </c>
      <c r="B329" s="243">
        <f t="shared" si="384"/>
        <v>73.870416565896591</v>
      </c>
      <c r="C329" s="244">
        <f t="shared" ref="C329:E329" si="395">C328</f>
        <v>0</v>
      </c>
      <c r="D329" s="244">
        <f t="shared" si="395"/>
        <v>0</v>
      </c>
      <c r="E329" s="244">
        <f t="shared" si="395"/>
        <v>1</v>
      </c>
      <c r="F329" s="245">
        <f t="shared" si="381"/>
        <v>23</v>
      </c>
      <c r="G329" s="246">
        <f t="shared" si="386"/>
        <v>0.25957855738757146</v>
      </c>
      <c r="H329" s="245" t="s">
        <v>168</v>
      </c>
      <c r="I329" s="246">
        <f t="shared" si="387"/>
        <v>4</v>
      </c>
      <c r="J329" s="247">
        <f t="shared" si="382"/>
        <v>50</v>
      </c>
      <c r="K329" s="248">
        <f t="shared" si="388"/>
        <v>0.50683041930034523</v>
      </c>
      <c r="L329" s="249">
        <f t="shared" si="389"/>
        <v>73.870416565896591</v>
      </c>
      <c r="M329" s="249">
        <f t="shared" si="390"/>
        <v>230.10545064339826</v>
      </c>
      <c r="N329" s="249">
        <f t="shared" si="391"/>
        <v>31.311827784931403</v>
      </c>
      <c r="O329" s="249">
        <f t="shared" si="392"/>
        <v>243.85027149700846</v>
      </c>
      <c r="P329" s="250">
        <f t="shared" si="393"/>
        <v>167.49629443277752</v>
      </c>
    </row>
    <row r="330" spans="1:16">
      <c r="A330" s="242" t="str">
        <f t="shared" si="379"/>
        <v>Imola</v>
      </c>
      <c r="B330" s="243">
        <f t="shared" si="384"/>
        <v>73.870416565896591</v>
      </c>
      <c r="C330" s="244">
        <f t="shared" ref="C330:E330" si="396">C329</f>
        <v>0</v>
      </c>
      <c r="D330" s="244">
        <f t="shared" si="396"/>
        <v>0</v>
      </c>
      <c r="E330" s="244">
        <f t="shared" si="396"/>
        <v>1</v>
      </c>
      <c r="F330" s="245">
        <f t="shared" si="381"/>
        <v>24</v>
      </c>
      <c r="G330" s="246">
        <f t="shared" si="386"/>
        <v>0.25957855738757146</v>
      </c>
      <c r="H330" s="245" t="s">
        <v>168</v>
      </c>
      <c r="I330" s="246">
        <f t="shared" si="387"/>
        <v>4</v>
      </c>
      <c r="J330" s="247">
        <f t="shared" si="382"/>
        <v>50</v>
      </c>
      <c r="K330" s="248">
        <f t="shared" si="388"/>
        <v>0.50683041930034523</v>
      </c>
      <c r="L330" s="249">
        <f t="shared" si="389"/>
        <v>73.870416565896591</v>
      </c>
      <c r="M330" s="249">
        <f t="shared" si="390"/>
        <v>230.10545064339826</v>
      </c>
      <c r="N330" s="249">
        <f t="shared" si="391"/>
        <v>31.571406342318973</v>
      </c>
      <c r="O330" s="249">
        <f t="shared" si="392"/>
        <v>243.85027149700846</v>
      </c>
      <c r="P330" s="250">
        <f t="shared" si="393"/>
        <v>166.86331141583992</v>
      </c>
    </row>
    <row r="331" spans="1:16">
      <c r="A331" s="242" t="str">
        <f t="shared" si="379"/>
        <v>Imola</v>
      </c>
      <c r="B331" s="243">
        <f t="shared" si="384"/>
        <v>73.870416565896591</v>
      </c>
      <c r="C331" s="244">
        <f t="shared" ref="C331:E331" si="397">C330</f>
        <v>0</v>
      </c>
      <c r="D331" s="244">
        <f t="shared" si="397"/>
        <v>0</v>
      </c>
      <c r="E331" s="244">
        <f t="shared" si="397"/>
        <v>1</v>
      </c>
      <c r="F331" s="245">
        <f t="shared" si="381"/>
        <v>25</v>
      </c>
      <c r="G331" s="246">
        <f t="shared" si="386"/>
        <v>0.25957855738757146</v>
      </c>
      <c r="H331" s="245" t="s">
        <v>168</v>
      </c>
      <c r="I331" s="246">
        <f t="shared" si="387"/>
        <v>4</v>
      </c>
      <c r="J331" s="247">
        <f t="shared" si="382"/>
        <v>50</v>
      </c>
      <c r="K331" s="248">
        <f t="shared" si="388"/>
        <v>0.50683041930034523</v>
      </c>
      <c r="L331" s="249">
        <f t="shared" si="389"/>
        <v>73.870416565896591</v>
      </c>
      <c r="M331" s="249">
        <f t="shared" si="390"/>
        <v>230.10545064339826</v>
      </c>
      <c r="N331" s="249">
        <f t="shared" si="391"/>
        <v>31.830984899706547</v>
      </c>
      <c r="O331" s="249">
        <f t="shared" si="392"/>
        <v>243.85027149700846</v>
      </c>
      <c r="P331" s="250">
        <f t="shared" si="393"/>
        <v>166.23032839890229</v>
      </c>
    </row>
    <row r="332" spans="1:16">
      <c r="A332" s="242" t="str">
        <f t="shared" si="379"/>
        <v>Imola</v>
      </c>
      <c r="B332" s="243">
        <f t="shared" si="384"/>
        <v>73.870416565896591</v>
      </c>
      <c r="C332" s="244">
        <f t="shared" ref="C332:E332" si="398">C331</f>
        <v>0</v>
      </c>
      <c r="D332" s="244">
        <f t="shared" si="398"/>
        <v>0</v>
      </c>
      <c r="E332" s="244">
        <f t="shared" si="398"/>
        <v>1</v>
      </c>
      <c r="F332" s="245">
        <f t="shared" si="381"/>
        <v>26</v>
      </c>
      <c r="G332" s="246">
        <f t="shared" si="386"/>
        <v>0.25957855738757146</v>
      </c>
      <c r="H332" s="245" t="s">
        <v>168</v>
      </c>
      <c r="I332" s="246">
        <f t="shared" si="387"/>
        <v>4</v>
      </c>
      <c r="J332" s="247">
        <f t="shared" si="382"/>
        <v>50</v>
      </c>
      <c r="K332" s="248">
        <f t="shared" si="388"/>
        <v>0.50683041930034523</v>
      </c>
      <c r="L332" s="249">
        <f t="shared" si="389"/>
        <v>73.870416565896591</v>
      </c>
      <c r="M332" s="249">
        <f t="shared" si="390"/>
        <v>230.10545064339826</v>
      </c>
      <c r="N332" s="249">
        <f t="shared" si="391"/>
        <v>32.09056345709412</v>
      </c>
      <c r="O332" s="249">
        <f t="shared" si="392"/>
        <v>243.85027149700846</v>
      </c>
      <c r="P332" s="250">
        <f t="shared" si="393"/>
        <v>165.59734538196466</v>
      </c>
    </row>
    <row r="333" spans="1:16">
      <c r="A333" s="242" t="str">
        <f t="shared" si="379"/>
        <v>Imola</v>
      </c>
      <c r="B333" s="243">
        <f t="shared" si="384"/>
        <v>73.870416565896591</v>
      </c>
      <c r="C333" s="244">
        <f t="shared" ref="C333:E333" si="399">C332</f>
        <v>0</v>
      </c>
      <c r="D333" s="244">
        <f t="shared" si="399"/>
        <v>0</v>
      </c>
      <c r="E333" s="244">
        <f t="shared" si="399"/>
        <v>1</v>
      </c>
      <c r="F333" s="245">
        <f t="shared" si="381"/>
        <v>27</v>
      </c>
      <c r="G333" s="246">
        <f t="shared" si="386"/>
        <v>0.25957855738757146</v>
      </c>
      <c r="H333" s="245" t="s">
        <v>168</v>
      </c>
      <c r="I333" s="246">
        <f t="shared" si="387"/>
        <v>4</v>
      </c>
      <c r="J333" s="247">
        <f t="shared" si="382"/>
        <v>50</v>
      </c>
      <c r="K333" s="248">
        <f t="shared" si="388"/>
        <v>0.50683041930034523</v>
      </c>
      <c r="L333" s="249">
        <f t="shared" si="389"/>
        <v>73.870416565896591</v>
      </c>
      <c r="M333" s="249">
        <f t="shared" si="390"/>
        <v>230.10545064339826</v>
      </c>
      <c r="N333" s="249">
        <f t="shared" si="391"/>
        <v>32.35014201448169</v>
      </c>
      <c r="O333" s="249">
        <f t="shared" si="392"/>
        <v>243.85027149700846</v>
      </c>
      <c r="P333" s="250">
        <f t="shared" si="393"/>
        <v>164.96436236502706</v>
      </c>
    </row>
    <row r="334" spans="1:16">
      <c r="A334" s="242" t="str">
        <f t="shared" si="379"/>
        <v>Imola</v>
      </c>
      <c r="B334" s="243">
        <f t="shared" si="384"/>
        <v>73.870416565896591</v>
      </c>
      <c r="C334" s="244">
        <f t="shared" ref="C334:E334" si="400">C333</f>
        <v>0</v>
      </c>
      <c r="D334" s="244">
        <f t="shared" si="400"/>
        <v>0</v>
      </c>
      <c r="E334" s="244">
        <f t="shared" si="400"/>
        <v>1</v>
      </c>
      <c r="F334" s="245">
        <f t="shared" si="381"/>
        <v>28</v>
      </c>
      <c r="G334" s="246">
        <f t="shared" si="386"/>
        <v>0.25957855738757146</v>
      </c>
      <c r="H334" s="245" t="s">
        <v>168</v>
      </c>
      <c r="I334" s="246">
        <f t="shared" si="387"/>
        <v>4</v>
      </c>
      <c r="J334" s="247">
        <f t="shared" si="382"/>
        <v>50</v>
      </c>
      <c r="K334" s="248">
        <f t="shared" si="388"/>
        <v>0.50683041930034523</v>
      </c>
      <c r="L334" s="249">
        <f t="shared" si="389"/>
        <v>73.870416565896591</v>
      </c>
      <c r="M334" s="249">
        <f t="shared" si="390"/>
        <v>230.10545064339826</v>
      </c>
      <c r="N334" s="249">
        <f t="shared" si="391"/>
        <v>32.609720571869261</v>
      </c>
      <c r="O334" s="249">
        <f t="shared" si="392"/>
        <v>243.85027149700846</v>
      </c>
      <c r="P334" s="250">
        <f t="shared" si="393"/>
        <v>164.33137934808946</v>
      </c>
    </row>
    <row r="335" spans="1:16">
      <c r="A335" s="242" t="str">
        <f t="shared" si="379"/>
        <v>Imola</v>
      </c>
      <c r="B335" s="243">
        <f t="shared" si="384"/>
        <v>73.870416565896591</v>
      </c>
      <c r="C335" s="244">
        <f t="shared" ref="C335:E335" si="401">C334</f>
        <v>0</v>
      </c>
      <c r="D335" s="244">
        <f t="shared" si="401"/>
        <v>0</v>
      </c>
      <c r="E335" s="244">
        <f t="shared" si="401"/>
        <v>1</v>
      </c>
      <c r="F335" s="245">
        <f t="shared" si="381"/>
        <v>29</v>
      </c>
      <c r="G335" s="246">
        <f t="shared" si="386"/>
        <v>0.25957855738757146</v>
      </c>
      <c r="H335" s="245" t="s">
        <v>168</v>
      </c>
      <c r="I335" s="246">
        <f t="shared" si="387"/>
        <v>4</v>
      </c>
      <c r="J335" s="247">
        <f t="shared" si="382"/>
        <v>50</v>
      </c>
      <c r="K335" s="248">
        <f t="shared" si="388"/>
        <v>0.50683041930034523</v>
      </c>
      <c r="L335" s="249">
        <f t="shared" si="389"/>
        <v>73.870416565896591</v>
      </c>
      <c r="M335" s="249">
        <f t="shared" si="390"/>
        <v>230.10545064339826</v>
      </c>
      <c r="N335" s="249">
        <f t="shared" si="391"/>
        <v>32.869299129256831</v>
      </c>
      <c r="O335" s="249">
        <f t="shared" si="392"/>
        <v>243.85027149700846</v>
      </c>
      <c r="P335" s="250">
        <f t="shared" si="393"/>
        <v>163.69839633115186</v>
      </c>
    </row>
    <row r="336" spans="1:16">
      <c r="A336" s="242" t="str">
        <f t="shared" si="379"/>
        <v>Imola</v>
      </c>
      <c r="B336" s="243">
        <f t="shared" si="384"/>
        <v>73.870416565896591</v>
      </c>
      <c r="C336" s="244">
        <f t="shared" ref="C336:E336" si="402">C335</f>
        <v>0</v>
      </c>
      <c r="D336" s="244">
        <f t="shared" si="402"/>
        <v>0</v>
      </c>
      <c r="E336" s="244">
        <f t="shared" si="402"/>
        <v>1</v>
      </c>
      <c r="F336" s="245">
        <f t="shared" si="381"/>
        <v>30</v>
      </c>
      <c r="G336" s="246">
        <f t="shared" si="386"/>
        <v>0.25957855738757146</v>
      </c>
      <c r="H336" s="245" t="s">
        <v>168</v>
      </c>
      <c r="I336" s="246">
        <f t="shared" si="387"/>
        <v>4</v>
      </c>
      <c r="J336" s="247">
        <f t="shared" si="382"/>
        <v>50</v>
      </c>
      <c r="K336" s="248">
        <f t="shared" si="388"/>
        <v>0.50683041930034523</v>
      </c>
      <c r="L336" s="249">
        <f t="shared" si="389"/>
        <v>73.870416565896591</v>
      </c>
      <c r="M336" s="249">
        <f t="shared" si="390"/>
        <v>230.10545064339826</v>
      </c>
      <c r="N336" s="249">
        <f t="shared" si="391"/>
        <v>33.128877686644401</v>
      </c>
      <c r="O336" s="249">
        <f t="shared" si="392"/>
        <v>243.85027149700846</v>
      </c>
      <c r="P336" s="250">
        <f t="shared" si="393"/>
        <v>163.06541331421423</v>
      </c>
    </row>
    <row r="337" spans="1:16">
      <c r="A337" s="242" t="str">
        <f t="shared" si="379"/>
        <v>Imola</v>
      </c>
      <c r="B337" s="243">
        <f t="shared" si="384"/>
        <v>73.870416565896591</v>
      </c>
      <c r="C337" s="244">
        <f t="shared" ref="C337:E337" si="403">C336</f>
        <v>0</v>
      </c>
      <c r="D337" s="244">
        <f t="shared" si="403"/>
        <v>0</v>
      </c>
      <c r="E337" s="244">
        <f t="shared" si="403"/>
        <v>1</v>
      </c>
      <c r="F337" s="245">
        <f t="shared" si="381"/>
        <v>31</v>
      </c>
      <c r="G337" s="246">
        <f t="shared" si="386"/>
        <v>0.25957855738757146</v>
      </c>
      <c r="H337" s="245" t="s">
        <v>168</v>
      </c>
      <c r="I337" s="246">
        <f t="shared" si="387"/>
        <v>4</v>
      </c>
      <c r="J337" s="247">
        <f t="shared" si="382"/>
        <v>50</v>
      </c>
      <c r="K337" s="248">
        <f t="shared" si="388"/>
        <v>0.50683041930034523</v>
      </c>
      <c r="L337" s="249">
        <f t="shared" si="389"/>
        <v>73.870416565896591</v>
      </c>
      <c r="M337" s="249">
        <f t="shared" si="390"/>
        <v>230.10545064339826</v>
      </c>
      <c r="N337" s="249">
        <f t="shared" si="391"/>
        <v>33.388456244031971</v>
      </c>
      <c r="O337" s="249">
        <f t="shared" si="392"/>
        <v>243.85027149700846</v>
      </c>
      <c r="P337" s="250">
        <f t="shared" si="393"/>
        <v>162.43243029727662</v>
      </c>
    </row>
    <row r="338" spans="1:16">
      <c r="A338" s="242" t="str">
        <f t="shared" si="379"/>
        <v>Imola</v>
      </c>
      <c r="B338" s="243">
        <f t="shared" si="384"/>
        <v>73.870416565896591</v>
      </c>
      <c r="C338" s="244">
        <f t="shared" ref="C338:E338" si="404">C337</f>
        <v>0</v>
      </c>
      <c r="D338" s="244">
        <f t="shared" si="404"/>
        <v>0</v>
      </c>
      <c r="E338" s="244">
        <f t="shared" si="404"/>
        <v>1</v>
      </c>
      <c r="F338" s="245">
        <f t="shared" si="381"/>
        <v>32</v>
      </c>
      <c r="G338" s="246">
        <f t="shared" si="386"/>
        <v>0.25957855738757146</v>
      </c>
      <c r="H338" s="245" t="s">
        <v>168</v>
      </c>
      <c r="I338" s="246">
        <f t="shared" si="387"/>
        <v>4</v>
      </c>
      <c r="J338" s="247">
        <f t="shared" si="382"/>
        <v>50</v>
      </c>
      <c r="K338" s="248">
        <f t="shared" si="388"/>
        <v>0.50683041930034523</v>
      </c>
      <c r="L338" s="249">
        <f t="shared" si="389"/>
        <v>73.870416565896591</v>
      </c>
      <c r="M338" s="249">
        <f t="shared" si="390"/>
        <v>230.10545064339826</v>
      </c>
      <c r="N338" s="249">
        <f t="shared" si="391"/>
        <v>33.648034801419549</v>
      </c>
      <c r="O338" s="249">
        <f t="shared" si="392"/>
        <v>243.85027149700846</v>
      </c>
      <c r="P338" s="250">
        <f t="shared" si="393"/>
        <v>161.799447280339</v>
      </c>
    </row>
    <row r="339" spans="1:16">
      <c r="A339" s="242" t="str">
        <f t="shared" si="379"/>
        <v>Imola</v>
      </c>
      <c r="B339" s="243">
        <f t="shared" si="384"/>
        <v>73.870416565896591</v>
      </c>
      <c r="C339" s="244">
        <f t="shared" ref="C339:E339" si="405">C338</f>
        <v>0</v>
      </c>
      <c r="D339" s="244">
        <f t="shared" si="405"/>
        <v>0</v>
      </c>
      <c r="E339" s="244">
        <f t="shared" si="405"/>
        <v>1</v>
      </c>
      <c r="F339" s="245">
        <f t="shared" si="381"/>
        <v>33</v>
      </c>
      <c r="G339" s="246">
        <f t="shared" si="386"/>
        <v>0.25957855738757146</v>
      </c>
      <c r="H339" s="245" t="s">
        <v>168</v>
      </c>
      <c r="I339" s="246">
        <f t="shared" si="387"/>
        <v>4</v>
      </c>
      <c r="J339" s="247">
        <f t="shared" si="382"/>
        <v>50</v>
      </c>
      <c r="K339" s="248">
        <f t="shared" si="388"/>
        <v>0.50683041930034523</v>
      </c>
      <c r="L339" s="249">
        <f t="shared" si="389"/>
        <v>73.870416565896591</v>
      </c>
      <c r="M339" s="249">
        <f t="shared" si="390"/>
        <v>230.10545064339826</v>
      </c>
      <c r="N339" s="249">
        <f t="shared" si="391"/>
        <v>33.907613358807119</v>
      </c>
      <c r="O339" s="249">
        <f t="shared" si="392"/>
        <v>243.85027149700846</v>
      </c>
      <c r="P339" s="250">
        <f t="shared" si="393"/>
        <v>161.16646426340139</v>
      </c>
    </row>
    <row r="340" spans="1:16">
      <c r="A340" s="242" t="str">
        <f t="shared" si="379"/>
        <v>Imola</v>
      </c>
      <c r="B340" s="243">
        <f t="shared" si="384"/>
        <v>73.870416565896591</v>
      </c>
      <c r="C340" s="244">
        <f t="shared" ref="C340:E340" si="406">C339</f>
        <v>0</v>
      </c>
      <c r="D340" s="244">
        <f t="shared" si="406"/>
        <v>0</v>
      </c>
      <c r="E340" s="244">
        <f t="shared" si="406"/>
        <v>1</v>
      </c>
      <c r="F340" s="245">
        <f t="shared" si="381"/>
        <v>34</v>
      </c>
      <c r="G340" s="246">
        <f t="shared" si="386"/>
        <v>0.25957855738757146</v>
      </c>
      <c r="H340" s="245" t="s">
        <v>168</v>
      </c>
      <c r="I340" s="246">
        <f t="shared" si="387"/>
        <v>4</v>
      </c>
      <c r="J340" s="247">
        <f t="shared" si="382"/>
        <v>50</v>
      </c>
      <c r="K340" s="248">
        <f t="shared" si="388"/>
        <v>0.50683041930034523</v>
      </c>
      <c r="L340" s="249">
        <f t="shared" si="389"/>
        <v>73.870416565896591</v>
      </c>
      <c r="M340" s="249">
        <f t="shared" si="390"/>
        <v>230.10545064339826</v>
      </c>
      <c r="N340" s="249">
        <f t="shared" si="391"/>
        <v>34.167191916194689</v>
      </c>
      <c r="O340" s="249">
        <f t="shared" si="392"/>
        <v>243.85027149700846</v>
      </c>
      <c r="P340" s="250">
        <f t="shared" si="393"/>
        <v>160.53348124646379</v>
      </c>
    </row>
    <row r="341" spans="1:16">
      <c r="A341" s="242" t="str">
        <f t="shared" si="379"/>
        <v>Imola</v>
      </c>
      <c r="B341" s="243">
        <f t="shared" si="384"/>
        <v>73.870416565896591</v>
      </c>
      <c r="C341" s="244">
        <f t="shared" ref="C341:E341" si="407">C340</f>
        <v>0</v>
      </c>
      <c r="D341" s="244">
        <f t="shared" si="407"/>
        <v>0</v>
      </c>
      <c r="E341" s="244">
        <f t="shared" si="407"/>
        <v>1</v>
      </c>
      <c r="F341" s="245">
        <f t="shared" si="381"/>
        <v>35</v>
      </c>
      <c r="G341" s="246">
        <f t="shared" si="386"/>
        <v>0.25957855738757146</v>
      </c>
      <c r="H341" s="245" t="s">
        <v>168</v>
      </c>
      <c r="I341" s="246">
        <f t="shared" si="387"/>
        <v>4</v>
      </c>
      <c r="J341" s="247">
        <f t="shared" si="382"/>
        <v>50</v>
      </c>
      <c r="K341" s="248">
        <f t="shared" si="388"/>
        <v>0.50683041930034523</v>
      </c>
      <c r="L341" s="249">
        <f t="shared" si="389"/>
        <v>73.870416565896591</v>
      </c>
      <c r="M341" s="249">
        <f t="shared" si="390"/>
        <v>230.10545064339826</v>
      </c>
      <c r="N341" s="249">
        <f t="shared" si="391"/>
        <v>34.426770473582259</v>
      </c>
      <c r="O341" s="249">
        <f t="shared" si="392"/>
        <v>243.85027149700846</v>
      </c>
      <c r="P341" s="250">
        <f t="shared" si="393"/>
        <v>159.90049822952619</v>
      </c>
    </row>
    <row r="342" spans="1:16">
      <c r="A342" s="242" t="str">
        <f t="shared" si="379"/>
        <v>Imola</v>
      </c>
      <c r="B342" s="243">
        <f t="shared" si="384"/>
        <v>73.870416565896591</v>
      </c>
      <c r="C342" s="244">
        <f t="shared" ref="C342:E342" si="408">C341</f>
        <v>0</v>
      </c>
      <c r="D342" s="244">
        <f t="shared" si="408"/>
        <v>0</v>
      </c>
      <c r="E342" s="244">
        <f t="shared" si="408"/>
        <v>1</v>
      </c>
      <c r="F342" s="245">
        <f t="shared" si="381"/>
        <v>36</v>
      </c>
      <c r="G342" s="246">
        <f t="shared" si="386"/>
        <v>0.25957855738757146</v>
      </c>
      <c r="H342" s="245" t="s">
        <v>168</v>
      </c>
      <c r="I342" s="246">
        <f t="shared" si="387"/>
        <v>4</v>
      </c>
      <c r="J342" s="247">
        <f t="shared" si="382"/>
        <v>50</v>
      </c>
      <c r="K342" s="248">
        <f t="shared" si="388"/>
        <v>0.50683041930034523</v>
      </c>
      <c r="L342" s="249">
        <f t="shared" si="389"/>
        <v>73.870416565896591</v>
      </c>
      <c r="M342" s="249">
        <f t="shared" si="390"/>
        <v>230.10545064339826</v>
      </c>
      <c r="N342" s="249">
        <f t="shared" si="391"/>
        <v>34.686349030969836</v>
      </c>
      <c r="O342" s="249">
        <f t="shared" si="392"/>
        <v>243.85027149700846</v>
      </c>
      <c r="P342" s="250">
        <f t="shared" si="393"/>
        <v>159.26751521258856</v>
      </c>
    </row>
    <row r="343" spans="1:16">
      <c r="A343" s="242" t="str">
        <f t="shared" si="379"/>
        <v>Imola</v>
      </c>
      <c r="B343" s="243">
        <f t="shared" si="384"/>
        <v>73.870416565896591</v>
      </c>
      <c r="C343" s="244">
        <f t="shared" ref="C343:E343" si="409">C342</f>
        <v>0</v>
      </c>
      <c r="D343" s="244">
        <f t="shared" si="409"/>
        <v>0</v>
      </c>
      <c r="E343" s="244">
        <f t="shared" si="409"/>
        <v>1</v>
      </c>
      <c r="F343" s="245">
        <f t="shared" si="381"/>
        <v>37</v>
      </c>
      <c r="G343" s="246">
        <f t="shared" si="386"/>
        <v>0.25957855738757146</v>
      </c>
      <c r="H343" s="245" t="s">
        <v>168</v>
      </c>
      <c r="I343" s="246">
        <f t="shared" si="387"/>
        <v>4</v>
      </c>
      <c r="J343" s="247">
        <f t="shared" si="382"/>
        <v>50</v>
      </c>
      <c r="K343" s="248">
        <f t="shared" si="388"/>
        <v>0.50683041930034523</v>
      </c>
      <c r="L343" s="249">
        <f t="shared" si="389"/>
        <v>73.870416565896591</v>
      </c>
      <c r="M343" s="249">
        <f t="shared" si="390"/>
        <v>230.10545064339826</v>
      </c>
      <c r="N343" s="249">
        <f t="shared" si="391"/>
        <v>34.945927588357407</v>
      </c>
      <c r="O343" s="249">
        <f t="shared" si="392"/>
        <v>243.85027149700846</v>
      </c>
      <c r="P343" s="250">
        <f t="shared" si="393"/>
        <v>158.63453219565093</v>
      </c>
    </row>
    <row r="344" spans="1:16">
      <c r="A344" s="242" t="str">
        <f t="shared" si="379"/>
        <v>Imola</v>
      </c>
      <c r="B344" s="243">
        <f t="shared" si="384"/>
        <v>73.870416565896591</v>
      </c>
      <c r="C344" s="244">
        <f t="shared" ref="C344:E344" si="410">C343</f>
        <v>0</v>
      </c>
      <c r="D344" s="244">
        <f t="shared" si="410"/>
        <v>0</v>
      </c>
      <c r="E344" s="244">
        <f t="shared" si="410"/>
        <v>1</v>
      </c>
      <c r="F344" s="245">
        <f t="shared" si="381"/>
        <v>38</v>
      </c>
      <c r="G344" s="246">
        <f t="shared" si="386"/>
        <v>0.25957855738757146</v>
      </c>
      <c r="H344" s="245" t="s">
        <v>168</v>
      </c>
      <c r="I344" s="246">
        <f t="shared" si="387"/>
        <v>4</v>
      </c>
      <c r="J344" s="247">
        <f t="shared" si="382"/>
        <v>50</v>
      </c>
      <c r="K344" s="248">
        <f t="shared" si="388"/>
        <v>0.50683041930034523</v>
      </c>
      <c r="L344" s="249">
        <f t="shared" si="389"/>
        <v>73.870416565896591</v>
      </c>
      <c r="M344" s="249">
        <f t="shared" si="390"/>
        <v>230.10545064339826</v>
      </c>
      <c r="N344" s="249">
        <f t="shared" si="391"/>
        <v>35.205506145744977</v>
      </c>
      <c r="O344" s="249">
        <f t="shared" si="392"/>
        <v>243.85027149700846</v>
      </c>
      <c r="P344" s="250">
        <f t="shared" si="393"/>
        <v>158.00154917871333</v>
      </c>
    </row>
    <row r="345" spans="1:16">
      <c r="A345" s="242" t="str">
        <f t="shared" si="379"/>
        <v>Imola</v>
      </c>
      <c r="B345" s="243">
        <f t="shared" si="384"/>
        <v>73.870416565896591</v>
      </c>
      <c r="C345" s="244">
        <f t="shared" ref="C345:E345" si="411">C344</f>
        <v>0</v>
      </c>
      <c r="D345" s="244">
        <f t="shared" si="411"/>
        <v>0</v>
      </c>
      <c r="E345" s="244">
        <f t="shared" si="411"/>
        <v>1</v>
      </c>
      <c r="F345" s="245">
        <f t="shared" si="381"/>
        <v>39</v>
      </c>
      <c r="G345" s="246">
        <f t="shared" si="386"/>
        <v>0.25957855738757146</v>
      </c>
      <c r="H345" s="245" t="s">
        <v>168</v>
      </c>
      <c r="I345" s="246">
        <f t="shared" si="387"/>
        <v>4</v>
      </c>
      <c r="J345" s="247">
        <f t="shared" si="382"/>
        <v>50</v>
      </c>
      <c r="K345" s="248">
        <f t="shared" si="388"/>
        <v>0.50683041930034523</v>
      </c>
      <c r="L345" s="249">
        <f t="shared" si="389"/>
        <v>73.870416565896591</v>
      </c>
      <c r="M345" s="249">
        <f t="shared" si="390"/>
        <v>230.10545064339826</v>
      </c>
      <c r="N345" s="249">
        <f t="shared" si="391"/>
        <v>35.465084703132547</v>
      </c>
      <c r="O345" s="249">
        <f t="shared" si="392"/>
        <v>243.85027149700846</v>
      </c>
      <c r="P345" s="250">
        <f t="shared" si="393"/>
        <v>157.36856616177573</v>
      </c>
    </row>
    <row r="346" spans="1:16">
      <c r="A346" s="242" t="str">
        <f t="shared" si="379"/>
        <v>Imola</v>
      </c>
      <c r="B346" s="243">
        <f t="shared" si="384"/>
        <v>73.870416565896591</v>
      </c>
      <c r="C346" s="244">
        <f t="shared" ref="C346:E346" si="412">C345</f>
        <v>0</v>
      </c>
      <c r="D346" s="244">
        <f t="shared" si="412"/>
        <v>0</v>
      </c>
      <c r="E346" s="244">
        <f t="shared" si="412"/>
        <v>1</v>
      </c>
      <c r="F346" s="245">
        <f t="shared" si="381"/>
        <v>40</v>
      </c>
      <c r="G346" s="246">
        <f t="shared" si="386"/>
        <v>0.25957855738757146</v>
      </c>
      <c r="H346" s="245" t="s">
        <v>168</v>
      </c>
      <c r="I346" s="246">
        <f t="shared" si="387"/>
        <v>4</v>
      </c>
      <c r="J346" s="247">
        <f t="shared" si="382"/>
        <v>50</v>
      </c>
      <c r="K346" s="248">
        <f t="shared" si="388"/>
        <v>0.50683041930034523</v>
      </c>
      <c r="L346" s="249">
        <f t="shared" si="389"/>
        <v>73.870416565896591</v>
      </c>
      <c r="M346" s="249">
        <f t="shared" si="390"/>
        <v>230.10545064339826</v>
      </c>
      <c r="N346" s="249">
        <f t="shared" si="391"/>
        <v>35.724663260520117</v>
      </c>
      <c r="O346" s="249">
        <f t="shared" si="392"/>
        <v>243.85027149700846</v>
      </c>
      <c r="P346" s="250">
        <f t="shared" si="393"/>
        <v>156.73558314483813</v>
      </c>
    </row>
    <row r="347" spans="1:16">
      <c r="A347" s="242" t="str">
        <f t="shared" si="379"/>
        <v>Imola</v>
      </c>
      <c r="B347" s="243">
        <f t="shared" si="384"/>
        <v>73.870416565896591</v>
      </c>
      <c r="C347" s="244">
        <f t="shared" ref="C347:E347" si="413">C346</f>
        <v>0</v>
      </c>
      <c r="D347" s="244">
        <f t="shared" si="413"/>
        <v>0</v>
      </c>
      <c r="E347" s="244">
        <f t="shared" si="413"/>
        <v>1</v>
      </c>
      <c r="F347" s="245">
        <f t="shared" si="381"/>
        <v>41</v>
      </c>
      <c r="G347" s="246">
        <f t="shared" si="386"/>
        <v>0.25957855738757146</v>
      </c>
      <c r="H347" s="245" t="s">
        <v>168</v>
      </c>
      <c r="I347" s="246">
        <f t="shared" si="387"/>
        <v>4</v>
      </c>
      <c r="J347" s="247">
        <f t="shared" si="382"/>
        <v>50</v>
      </c>
      <c r="K347" s="248">
        <f t="shared" si="388"/>
        <v>0.50683041930034523</v>
      </c>
      <c r="L347" s="249">
        <f t="shared" si="389"/>
        <v>73.870416565896591</v>
      </c>
      <c r="M347" s="249">
        <f t="shared" si="390"/>
        <v>230.10545064339826</v>
      </c>
      <c r="N347" s="249">
        <f t="shared" si="391"/>
        <v>35.984241817907687</v>
      </c>
      <c r="O347" s="249">
        <f t="shared" si="392"/>
        <v>243.85027149700846</v>
      </c>
      <c r="P347" s="250">
        <f t="shared" si="393"/>
        <v>156.1026001279005</v>
      </c>
    </row>
    <row r="348" spans="1:16">
      <c r="A348" s="242" t="str">
        <f t="shared" si="379"/>
        <v>Imola</v>
      </c>
      <c r="B348" s="243">
        <f t="shared" si="384"/>
        <v>73.870416565896591</v>
      </c>
      <c r="C348" s="244">
        <f t="shared" ref="C348:E348" si="414">C347</f>
        <v>0</v>
      </c>
      <c r="D348" s="244">
        <f t="shared" si="414"/>
        <v>0</v>
      </c>
      <c r="E348" s="244">
        <f t="shared" si="414"/>
        <v>1</v>
      </c>
      <c r="F348" s="245">
        <f t="shared" si="381"/>
        <v>42</v>
      </c>
      <c r="G348" s="246">
        <f t="shared" si="386"/>
        <v>0.25957855738757146</v>
      </c>
      <c r="H348" s="245" t="s">
        <v>168</v>
      </c>
      <c r="I348" s="246">
        <f t="shared" si="387"/>
        <v>4</v>
      </c>
      <c r="J348" s="247">
        <f t="shared" si="382"/>
        <v>50</v>
      </c>
      <c r="K348" s="248">
        <f t="shared" si="388"/>
        <v>0.50683041930034523</v>
      </c>
      <c r="L348" s="249">
        <f t="shared" si="389"/>
        <v>73.870416565896591</v>
      </c>
      <c r="M348" s="249">
        <f t="shared" si="390"/>
        <v>230.10545064339826</v>
      </c>
      <c r="N348" s="249">
        <f t="shared" si="391"/>
        <v>36.243820375295257</v>
      </c>
      <c r="O348" s="249">
        <f t="shared" si="392"/>
        <v>243.85027149700846</v>
      </c>
      <c r="P348" s="250">
        <f t="shared" si="393"/>
        <v>155.46961711096293</v>
      </c>
    </row>
    <row r="349" spans="1:16">
      <c r="A349" s="242" t="str">
        <f t="shared" si="379"/>
        <v>Imola</v>
      </c>
      <c r="B349" s="243">
        <f t="shared" si="384"/>
        <v>73.870416565896591</v>
      </c>
      <c r="C349" s="244">
        <f t="shared" ref="C349:E349" si="415">C348</f>
        <v>0</v>
      </c>
      <c r="D349" s="244">
        <f t="shared" si="415"/>
        <v>0</v>
      </c>
      <c r="E349" s="244">
        <f t="shared" si="415"/>
        <v>1</v>
      </c>
      <c r="F349" s="245">
        <f t="shared" si="381"/>
        <v>43</v>
      </c>
      <c r="G349" s="246">
        <f t="shared" si="386"/>
        <v>0.25957855738757146</v>
      </c>
      <c r="H349" s="245" t="s">
        <v>168</v>
      </c>
      <c r="I349" s="246">
        <f t="shared" si="387"/>
        <v>4</v>
      </c>
      <c r="J349" s="247">
        <f t="shared" si="382"/>
        <v>50</v>
      </c>
      <c r="K349" s="248">
        <f t="shared" si="388"/>
        <v>0.50683041930034523</v>
      </c>
      <c r="L349" s="249">
        <f t="shared" si="389"/>
        <v>73.870416565896591</v>
      </c>
      <c r="M349" s="249">
        <f t="shared" si="390"/>
        <v>230.10545064339826</v>
      </c>
      <c r="N349" s="249">
        <f t="shared" si="391"/>
        <v>36.503398932682835</v>
      </c>
      <c r="O349" s="249">
        <f t="shared" si="392"/>
        <v>243.85027149700846</v>
      </c>
      <c r="P349" s="250">
        <f t="shared" si="393"/>
        <v>154.83663409402527</v>
      </c>
    </row>
    <row r="350" spans="1:16">
      <c r="A350" s="242" t="str">
        <f t="shared" si="379"/>
        <v>Imola</v>
      </c>
      <c r="B350" s="243">
        <f t="shared" si="384"/>
        <v>73.870416565896591</v>
      </c>
      <c r="C350" s="244">
        <f t="shared" ref="C350:E350" si="416">C349</f>
        <v>0</v>
      </c>
      <c r="D350" s="244">
        <f t="shared" si="416"/>
        <v>0</v>
      </c>
      <c r="E350" s="244">
        <f t="shared" si="416"/>
        <v>1</v>
      </c>
      <c r="F350" s="245">
        <f t="shared" si="381"/>
        <v>44</v>
      </c>
      <c r="G350" s="246">
        <f t="shared" si="386"/>
        <v>0.25957855738757146</v>
      </c>
      <c r="H350" s="245" t="s">
        <v>168</v>
      </c>
      <c r="I350" s="246">
        <f t="shared" si="387"/>
        <v>4</v>
      </c>
      <c r="J350" s="247">
        <f t="shared" si="382"/>
        <v>50</v>
      </c>
      <c r="K350" s="248">
        <f t="shared" si="388"/>
        <v>0.50683041930034523</v>
      </c>
      <c r="L350" s="249">
        <f t="shared" si="389"/>
        <v>73.870416565896591</v>
      </c>
      <c r="M350" s="249">
        <f t="shared" si="390"/>
        <v>230.10545064339826</v>
      </c>
      <c r="N350" s="249">
        <f t="shared" si="391"/>
        <v>36.762977490070405</v>
      </c>
      <c r="O350" s="249">
        <f t="shared" si="392"/>
        <v>243.85027149700846</v>
      </c>
      <c r="P350" s="250">
        <f t="shared" si="393"/>
        <v>154.20365107708767</v>
      </c>
    </row>
    <row r="351" spans="1:16">
      <c r="A351" s="242" t="str">
        <f t="shared" si="379"/>
        <v>Imola</v>
      </c>
      <c r="B351" s="243">
        <f t="shared" si="384"/>
        <v>73.870416565896591</v>
      </c>
      <c r="C351" s="244">
        <f t="shared" ref="C351:E351" si="417">C350</f>
        <v>0</v>
      </c>
      <c r="D351" s="244">
        <f t="shared" si="417"/>
        <v>0</v>
      </c>
      <c r="E351" s="244">
        <f t="shared" si="417"/>
        <v>1</v>
      </c>
      <c r="F351" s="245">
        <f t="shared" si="381"/>
        <v>45</v>
      </c>
      <c r="G351" s="246">
        <f t="shared" si="386"/>
        <v>0.25957855738757146</v>
      </c>
      <c r="H351" s="245" t="s">
        <v>168</v>
      </c>
      <c r="I351" s="246">
        <f t="shared" si="387"/>
        <v>4</v>
      </c>
      <c r="J351" s="247">
        <f t="shared" si="382"/>
        <v>50</v>
      </c>
      <c r="K351" s="248">
        <f t="shared" si="388"/>
        <v>0.50683041930034523</v>
      </c>
      <c r="L351" s="249">
        <f t="shared" si="389"/>
        <v>73.870416565896591</v>
      </c>
      <c r="M351" s="249">
        <f t="shared" si="390"/>
        <v>230.10545064339826</v>
      </c>
      <c r="N351" s="249">
        <f t="shared" si="391"/>
        <v>37.022556047457975</v>
      </c>
      <c r="O351" s="249">
        <f t="shared" si="392"/>
        <v>243.85027149700846</v>
      </c>
      <c r="P351" s="250">
        <f t="shared" si="393"/>
        <v>153.57066806015007</v>
      </c>
    </row>
    <row r="352" spans="1:16">
      <c r="A352" s="242" t="str">
        <f t="shared" si="379"/>
        <v>Imola</v>
      </c>
      <c r="B352" s="243">
        <f t="shared" si="384"/>
        <v>73.870416565896591</v>
      </c>
      <c r="C352" s="244">
        <f t="shared" ref="C352:E352" si="418">C351</f>
        <v>0</v>
      </c>
      <c r="D352" s="244">
        <f t="shared" si="418"/>
        <v>0</v>
      </c>
      <c r="E352" s="244">
        <f t="shared" si="418"/>
        <v>1</v>
      </c>
      <c r="F352" s="245">
        <f t="shared" si="381"/>
        <v>46</v>
      </c>
      <c r="G352" s="246">
        <f t="shared" si="386"/>
        <v>0.25957855738757146</v>
      </c>
      <c r="H352" s="245" t="s">
        <v>168</v>
      </c>
      <c r="I352" s="246">
        <f t="shared" si="387"/>
        <v>4</v>
      </c>
      <c r="J352" s="247">
        <f t="shared" si="382"/>
        <v>50</v>
      </c>
      <c r="K352" s="248">
        <f t="shared" si="388"/>
        <v>0.50683041930034523</v>
      </c>
      <c r="L352" s="249">
        <f t="shared" si="389"/>
        <v>73.870416565896591</v>
      </c>
      <c r="M352" s="249">
        <f t="shared" si="390"/>
        <v>230.10545064339826</v>
      </c>
      <c r="N352" s="249">
        <f t="shared" si="391"/>
        <v>37.282134604845545</v>
      </c>
      <c r="O352" s="249">
        <f t="shared" si="392"/>
        <v>243.85027149700846</v>
      </c>
      <c r="P352" s="250">
        <f t="shared" si="393"/>
        <v>152.93768504321247</v>
      </c>
    </row>
    <row r="353" spans="1:16">
      <c r="A353" s="242" t="str">
        <f t="shared" si="379"/>
        <v>Imola</v>
      </c>
      <c r="B353" s="243">
        <f t="shared" si="384"/>
        <v>73.870416565896591</v>
      </c>
      <c r="C353" s="244">
        <f t="shared" ref="C353:E353" si="419">C352</f>
        <v>0</v>
      </c>
      <c r="D353" s="244">
        <f t="shared" si="419"/>
        <v>0</v>
      </c>
      <c r="E353" s="244">
        <f t="shared" si="419"/>
        <v>1</v>
      </c>
      <c r="F353" s="245">
        <f t="shared" si="381"/>
        <v>47</v>
      </c>
      <c r="G353" s="246">
        <f t="shared" si="386"/>
        <v>0.25957855738757146</v>
      </c>
      <c r="H353" s="245" t="s">
        <v>168</v>
      </c>
      <c r="I353" s="246">
        <f t="shared" si="387"/>
        <v>4</v>
      </c>
      <c r="J353" s="247">
        <f t="shared" si="382"/>
        <v>50</v>
      </c>
      <c r="K353" s="248">
        <f t="shared" si="388"/>
        <v>0.50683041930034523</v>
      </c>
      <c r="L353" s="249">
        <f t="shared" si="389"/>
        <v>73.870416565896591</v>
      </c>
      <c r="M353" s="249">
        <f t="shared" si="390"/>
        <v>230.10545064339826</v>
      </c>
      <c r="N353" s="249">
        <f t="shared" si="391"/>
        <v>37.541713162233123</v>
      </c>
      <c r="O353" s="249">
        <f t="shared" si="392"/>
        <v>243.85027149700846</v>
      </c>
      <c r="P353" s="250">
        <f t="shared" si="393"/>
        <v>152.30470202627484</v>
      </c>
    </row>
    <row r="354" spans="1:16">
      <c r="A354" s="242" t="str">
        <f t="shared" si="379"/>
        <v>Imola</v>
      </c>
      <c r="B354" s="243">
        <f t="shared" si="384"/>
        <v>73.870416565896591</v>
      </c>
      <c r="C354" s="244">
        <f t="shared" ref="C354:E354" si="420">C353</f>
        <v>0</v>
      </c>
      <c r="D354" s="244">
        <f t="shared" si="420"/>
        <v>0</v>
      </c>
      <c r="E354" s="244">
        <f t="shared" si="420"/>
        <v>1</v>
      </c>
      <c r="F354" s="245">
        <f t="shared" si="381"/>
        <v>48</v>
      </c>
      <c r="G354" s="246">
        <f t="shared" si="386"/>
        <v>0.25957855738757146</v>
      </c>
      <c r="H354" s="245" t="s">
        <v>168</v>
      </c>
      <c r="I354" s="246">
        <f t="shared" si="387"/>
        <v>4</v>
      </c>
      <c r="J354" s="247">
        <f t="shared" si="382"/>
        <v>50</v>
      </c>
      <c r="K354" s="248">
        <f t="shared" si="388"/>
        <v>0.50683041930034523</v>
      </c>
      <c r="L354" s="249">
        <f t="shared" si="389"/>
        <v>73.870416565896591</v>
      </c>
      <c r="M354" s="249">
        <f t="shared" si="390"/>
        <v>230.10545064339826</v>
      </c>
      <c r="N354" s="249">
        <f t="shared" si="391"/>
        <v>37.801291719620693</v>
      </c>
      <c r="O354" s="249">
        <f t="shared" si="392"/>
        <v>243.85027149700846</v>
      </c>
      <c r="P354" s="250">
        <f t="shared" si="393"/>
        <v>151.67171900933721</v>
      </c>
    </row>
    <row r="355" spans="1:16">
      <c r="A355" s="242" t="str">
        <f t="shared" si="379"/>
        <v>Imola</v>
      </c>
      <c r="B355" s="243">
        <f t="shared" si="384"/>
        <v>73.870416565896591</v>
      </c>
      <c r="C355" s="244">
        <f t="shared" ref="C355:E355" si="421">C354</f>
        <v>0</v>
      </c>
      <c r="D355" s="244">
        <f t="shared" si="421"/>
        <v>0</v>
      </c>
      <c r="E355" s="244">
        <f t="shared" si="421"/>
        <v>1</v>
      </c>
      <c r="F355" s="245">
        <f t="shared" si="381"/>
        <v>49</v>
      </c>
      <c r="G355" s="246">
        <f t="shared" si="386"/>
        <v>0.25957855738757146</v>
      </c>
      <c r="H355" s="245" t="s">
        <v>168</v>
      </c>
      <c r="I355" s="246">
        <f t="shared" si="387"/>
        <v>4</v>
      </c>
      <c r="J355" s="247">
        <f t="shared" si="382"/>
        <v>50</v>
      </c>
      <c r="K355" s="248">
        <f t="shared" si="388"/>
        <v>0.50683041930034523</v>
      </c>
      <c r="L355" s="249">
        <f t="shared" si="389"/>
        <v>73.870416565896591</v>
      </c>
      <c r="M355" s="249">
        <f t="shared" si="390"/>
        <v>230.10545064339826</v>
      </c>
      <c r="N355" s="249">
        <f t="shared" si="391"/>
        <v>38.060870277008263</v>
      </c>
      <c r="O355" s="249">
        <f t="shared" si="392"/>
        <v>243.85027149700846</v>
      </c>
      <c r="P355" s="250">
        <f t="shared" si="393"/>
        <v>151.03873599239961</v>
      </c>
    </row>
    <row r="356" spans="1:16">
      <c r="A356" s="242" t="str">
        <f t="shared" si="379"/>
        <v>Imola</v>
      </c>
      <c r="B356" s="243">
        <f t="shared" si="384"/>
        <v>73.870416565896591</v>
      </c>
      <c r="C356" s="244">
        <f t="shared" ref="C356:E356" si="422">C355</f>
        <v>0</v>
      </c>
      <c r="D356" s="244">
        <f t="shared" si="422"/>
        <v>0</v>
      </c>
      <c r="E356" s="244">
        <f t="shared" si="422"/>
        <v>1</v>
      </c>
      <c r="F356" s="245">
        <f t="shared" si="381"/>
        <v>50</v>
      </c>
      <c r="G356" s="246">
        <f t="shared" si="386"/>
        <v>0.25957855738757146</v>
      </c>
      <c r="H356" s="245" t="s">
        <v>168</v>
      </c>
      <c r="I356" s="246">
        <f t="shared" si="387"/>
        <v>4</v>
      </c>
      <c r="J356" s="247">
        <f t="shared" si="382"/>
        <v>50</v>
      </c>
      <c r="K356" s="248">
        <f t="shared" si="388"/>
        <v>0.50683041930034523</v>
      </c>
      <c r="L356" s="249">
        <f t="shared" si="389"/>
        <v>73.870416565896591</v>
      </c>
      <c r="M356" s="249">
        <f t="shared" si="390"/>
        <v>230.10545064339826</v>
      </c>
      <c r="N356" s="249">
        <f t="shared" si="391"/>
        <v>38.320448834395833</v>
      </c>
      <c r="O356" s="249">
        <f t="shared" si="392"/>
        <v>243.85027149700846</v>
      </c>
      <c r="P356" s="250">
        <f t="shared" si="393"/>
        <v>150.40575297546201</v>
      </c>
    </row>
    <row r="357" spans="1:16">
      <c r="A357" s="242" t="str">
        <f t="shared" si="379"/>
        <v>Imola</v>
      </c>
      <c r="B357" s="243">
        <f t="shared" si="384"/>
        <v>73.870416565896591</v>
      </c>
      <c r="C357" s="244">
        <f t="shared" ref="C357:E357" si="423">C356</f>
        <v>0</v>
      </c>
      <c r="D357" s="244">
        <f t="shared" si="423"/>
        <v>0</v>
      </c>
      <c r="E357" s="244">
        <f t="shared" si="423"/>
        <v>1</v>
      </c>
      <c r="F357" s="245">
        <f t="shared" si="381"/>
        <v>51</v>
      </c>
      <c r="G357" s="246">
        <f t="shared" si="386"/>
        <v>0.25957855738757146</v>
      </c>
      <c r="H357" s="245" t="s">
        <v>168</v>
      </c>
      <c r="I357" s="246">
        <f t="shared" si="387"/>
        <v>4</v>
      </c>
      <c r="J357" s="247">
        <f t="shared" si="382"/>
        <v>50</v>
      </c>
      <c r="K357" s="248">
        <f t="shared" si="388"/>
        <v>0.50683041930034523</v>
      </c>
      <c r="L357" s="249">
        <f t="shared" si="389"/>
        <v>73.870416565896591</v>
      </c>
      <c r="M357" s="249">
        <f t="shared" si="390"/>
        <v>230.10545064339826</v>
      </c>
      <c r="N357" s="249">
        <f t="shared" si="391"/>
        <v>38.580027391783403</v>
      </c>
      <c r="O357" s="249">
        <f t="shared" si="392"/>
        <v>243.85027149700846</v>
      </c>
      <c r="P357" s="250">
        <f t="shared" si="393"/>
        <v>149.77276995852441</v>
      </c>
    </row>
    <row r="358" spans="1:16">
      <c r="A358" s="242" t="str">
        <f t="shared" si="379"/>
        <v>Imola</v>
      </c>
      <c r="B358" s="243">
        <f t="shared" si="384"/>
        <v>73.870416565896591</v>
      </c>
      <c r="C358" s="244">
        <f t="shared" ref="C358:E358" si="424">C357</f>
        <v>0</v>
      </c>
      <c r="D358" s="244">
        <f t="shared" si="424"/>
        <v>0</v>
      </c>
      <c r="E358" s="244">
        <f t="shared" si="424"/>
        <v>1</v>
      </c>
      <c r="F358" s="245">
        <f t="shared" si="381"/>
        <v>52</v>
      </c>
      <c r="G358" s="246">
        <f t="shared" si="386"/>
        <v>0.25957855738757146</v>
      </c>
      <c r="H358" s="245" t="s">
        <v>168</v>
      </c>
      <c r="I358" s="246">
        <f t="shared" si="387"/>
        <v>4</v>
      </c>
      <c r="J358" s="247">
        <f t="shared" si="382"/>
        <v>50</v>
      </c>
      <c r="K358" s="248">
        <f t="shared" si="388"/>
        <v>0.50683041930034523</v>
      </c>
      <c r="L358" s="249">
        <f t="shared" si="389"/>
        <v>73.870416565896591</v>
      </c>
      <c r="M358" s="249">
        <f t="shared" si="390"/>
        <v>230.10545064339826</v>
      </c>
      <c r="N358" s="249">
        <f t="shared" si="391"/>
        <v>38.839605949170974</v>
      </c>
      <c r="O358" s="249">
        <f t="shared" si="392"/>
        <v>243.85027149700846</v>
      </c>
      <c r="P358" s="250">
        <f t="shared" si="393"/>
        <v>149.13978694158681</v>
      </c>
    </row>
    <row r="359" spans="1:16">
      <c r="A359" s="242" t="str">
        <f t="shared" si="379"/>
        <v>Imola</v>
      </c>
      <c r="B359" s="243">
        <f t="shared" si="384"/>
        <v>73.870416565896591</v>
      </c>
      <c r="C359" s="244">
        <f t="shared" ref="C359:E359" si="425">C358</f>
        <v>0</v>
      </c>
      <c r="D359" s="244">
        <f t="shared" si="425"/>
        <v>0</v>
      </c>
      <c r="E359" s="244">
        <f t="shared" si="425"/>
        <v>1</v>
      </c>
      <c r="F359" s="245">
        <f t="shared" si="381"/>
        <v>53</v>
      </c>
      <c r="G359" s="246">
        <f t="shared" si="386"/>
        <v>0.25957855738757146</v>
      </c>
      <c r="H359" s="245" t="s">
        <v>168</v>
      </c>
      <c r="I359" s="246">
        <f t="shared" si="387"/>
        <v>4</v>
      </c>
      <c r="J359" s="247">
        <f t="shared" si="382"/>
        <v>50</v>
      </c>
      <c r="K359" s="248">
        <f t="shared" si="388"/>
        <v>0.50683041930034523</v>
      </c>
      <c r="L359" s="249">
        <f t="shared" si="389"/>
        <v>73.870416565896591</v>
      </c>
      <c r="M359" s="249">
        <f t="shared" si="390"/>
        <v>230.10545064339826</v>
      </c>
      <c r="N359" s="249">
        <f t="shared" si="391"/>
        <v>39.099184506558544</v>
      </c>
      <c r="O359" s="249">
        <f t="shared" si="392"/>
        <v>243.85027149700846</v>
      </c>
      <c r="P359" s="250">
        <f t="shared" si="393"/>
        <v>148.5068039246492</v>
      </c>
    </row>
    <row r="360" spans="1:16">
      <c r="A360" s="242" t="str">
        <f t="shared" si="379"/>
        <v>Imola</v>
      </c>
      <c r="B360" s="243">
        <f t="shared" si="384"/>
        <v>73.870416565896591</v>
      </c>
      <c r="C360" s="244">
        <f t="shared" ref="C360:E360" si="426">C359</f>
        <v>0</v>
      </c>
      <c r="D360" s="244">
        <f t="shared" si="426"/>
        <v>0</v>
      </c>
      <c r="E360" s="244">
        <f t="shared" si="426"/>
        <v>1</v>
      </c>
      <c r="F360" s="245">
        <f t="shared" si="381"/>
        <v>54</v>
      </c>
      <c r="G360" s="246">
        <f t="shared" si="386"/>
        <v>0.25957855738757146</v>
      </c>
      <c r="H360" s="245" t="s">
        <v>168</v>
      </c>
      <c r="I360" s="246">
        <f t="shared" si="387"/>
        <v>4</v>
      </c>
      <c r="J360" s="247">
        <f t="shared" si="382"/>
        <v>50</v>
      </c>
      <c r="K360" s="248">
        <f t="shared" si="388"/>
        <v>0.50683041930034523</v>
      </c>
      <c r="L360" s="249">
        <f t="shared" si="389"/>
        <v>73.870416565896591</v>
      </c>
      <c r="M360" s="249">
        <f t="shared" si="390"/>
        <v>230.10545064339826</v>
      </c>
      <c r="N360" s="249">
        <f t="shared" si="391"/>
        <v>39.358763063946121</v>
      </c>
      <c r="O360" s="249">
        <f t="shared" si="392"/>
        <v>243.85027149700846</v>
      </c>
      <c r="P360" s="250">
        <f t="shared" si="393"/>
        <v>147.87382090771155</v>
      </c>
    </row>
    <row r="361" spans="1:16">
      <c r="A361" s="242" t="str">
        <f t="shared" si="379"/>
        <v>Imola</v>
      </c>
      <c r="B361" s="243">
        <f t="shared" si="384"/>
        <v>73.870416565896591</v>
      </c>
      <c r="C361" s="244">
        <f t="shared" ref="C361:E361" si="427">C360</f>
        <v>0</v>
      </c>
      <c r="D361" s="244">
        <f t="shared" si="427"/>
        <v>0</v>
      </c>
      <c r="E361" s="244">
        <f t="shared" si="427"/>
        <v>1</v>
      </c>
      <c r="F361" s="245">
        <f t="shared" si="381"/>
        <v>55</v>
      </c>
      <c r="G361" s="246">
        <f t="shared" si="386"/>
        <v>0.25957855738757146</v>
      </c>
      <c r="H361" s="245" t="s">
        <v>168</v>
      </c>
      <c r="I361" s="246">
        <f t="shared" si="387"/>
        <v>4</v>
      </c>
      <c r="J361" s="247">
        <f t="shared" si="382"/>
        <v>50</v>
      </c>
      <c r="K361" s="248">
        <f t="shared" si="388"/>
        <v>0.50683041930034523</v>
      </c>
      <c r="L361" s="249">
        <f t="shared" si="389"/>
        <v>73.870416565896591</v>
      </c>
      <c r="M361" s="249">
        <f t="shared" si="390"/>
        <v>230.10545064339826</v>
      </c>
      <c r="N361" s="249">
        <f t="shared" si="391"/>
        <v>39.618341621333691</v>
      </c>
      <c r="O361" s="249">
        <f t="shared" si="392"/>
        <v>243.85027149700846</v>
      </c>
      <c r="P361" s="250">
        <f t="shared" si="393"/>
        <v>147.24083789077395</v>
      </c>
    </row>
    <row r="362" spans="1:16">
      <c r="A362" s="242" t="str">
        <f t="shared" si="379"/>
        <v>Imola</v>
      </c>
      <c r="B362" s="243">
        <f t="shared" si="384"/>
        <v>73.870416565896591</v>
      </c>
      <c r="C362" s="244">
        <f t="shared" ref="C362:E362" si="428">C361</f>
        <v>0</v>
      </c>
      <c r="D362" s="244">
        <f t="shared" si="428"/>
        <v>0</v>
      </c>
      <c r="E362" s="244">
        <f t="shared" si="428"/>
        <v>1</v>
      </c>
      <c r="F362" s="245">
        <f t="shared" si="381"/>
        <v>56</v>
      </c>
      <c r="G362" s="246">
        <f t="shared" si="386"/>
        <v>0.25957855738757146</v>
      </c>
      <c r="H362" s="245" t="s">
        <v>168</v>
      </c>
      <c r="I362" s="246">
        <f t="shared" si="387"/>
        <v>4</v>
      </c>
      <c r="J362" s="247">
        <f t="shared" si="382"/>
        <v>50</v>
      </c>
      <c r="K362" s="248">
        <f t="shared" si="388"/>
        <v>0.50683041930034523</v>
      </c>
      <c r="L362" s="249">
        <f t="shared" si="389"/>
        <v>73.870416565896591</v>
      </c>
      <c r="M362" s="249">
        <f t="shared" si="390"/>
        <v>230.10545064339826</v>
      </c>
      <c r="N362" s="249">
        <f t="shared" si="391"/>
        <v>39.877920178721261</v>
      </c>
      <c r="O362" s="249">
        <f t="shared" si="392"/>
        <v>243.85027149700846</v>
      </c>
      <c r="P362" s="250">
        <f t="shared" si="393"/>
        <v>146.60785487383635</v>
      </c>
    </row>
    <row r="363" spans="1:16">
      <c r="A363" s="242" t="str">
        <f t="shared" si="379"/>
        <v>Imola</v>
      </c>
      <c r="B363" s="243">
        <f t="shared" si="384"/>
        <v>73.870416565896591</v>
      </c>
      <c r="C363" s="244">
        <f t="shared" ref="C363:E363" si="429">C362</f>
        <v>0</v>
      </c>
      <c r="D363" s="244">
        <f t="shared" si="429"/>
        <v>0</v>
      </c>
      <c r="E363" s="244">
        <f t="shared" si="429"/>
        <v>1</v>
      </c>
      <c r="F363" s="245">
        <f t="shared" si="381"/>
        <v>57</v>
      </c>
      <c r="G363" s="246">
        <f t="shared" si="386"/>
        <v>0.25957855738757146</v>
      </c>
      <c r="H363" s="245" t="s">
        <v>168</v>
      </c>
      <c r="I363" s="246">
        <f t="shared" si="387"/>
        <v>4</v>
      </c>
      <c r="J363" s="247">
        <f t="shared" si="382"/>
        <v>50</v>
      </c>
      <c r="K363" s="248">
        <f t="shared" si="388"/>
        <v>0.50683041930034523</v>
      </c>
      <c r="L363" s="249">
        <f t="shared" si="389"/>
        <v>73.870416565896591</v>
      </c>
      <c r="M363" s="249">
        <f t="shared" si="390"/>
        <v>230.10545064339826</v>
      </c>
      <c r="N363" s="249">
        <f t="shared" si="391"/>
        <v>40.137498736108832</v>
      </c>
      <c r="O363" s="249">
        <f t="shared" si="392"/>
        <v>243.85027149700846</v>
      </c>
      <c r="P363" s="250">
        <f t="shared" si="393"/>
        <v>145.97487185689874</v>
      </c>
    </row>
    <row r="364" spans="1:16">
      <c r="A364" s="242" t="str">
        <f t="shared" si="379"/>
        <v>Imola</v>
      </c>
      <c r="B364" s="243">
        <f t="shared" si="384"/>
        <v>73.870416565896591</v>
      </c>
      <c r="C364" s="244">
        <f t="shared" ref="C364:E364" si="430">C363</f>
        <v>0</v>
      </c>
      <c r="D364" s="244">
        <f t="shared" si="430"/>
        <v>0</v>
      </c>
      <c r="E364" s="244">
        <f t="shared" si="430"/>
        <v>1</v>
      </c>
      <c r="F364" s="245">
        <f t="shared" si="381"/>
        <v>58</v>
      </c>
      <c r="G364" s="246">
        <f t="shared" si="386"/>
        <v>0.25957855738757146</v>
      </c>
      <c r="H364" s="245" t="s">
        <v>168</v>
      </c>
      <c r="I364" s="246">
        <f t="shared" si="387"/>
        <v>4</v>
      </c>
      <c r="J364" s="247">
        <f t="shared" si="382"/>
        <v>50</v>
      </c>
      <c r="K364" s="248">
        <f t="shared" si="388"/>
        <v>0.50683041930034523</v>
      </c>
      <c r="L364" s="249">
        <f t="shared" si="389"/>
        <v>73.870416565896591</v>
      </c>
      <c r="M364" s="249">
        <f t="shared" si="390"/>
        <v>230.10545064339826</v>
      </c>
      <c r="N364" s="249">
        <f t="shared" si="391"/>
        <v>40.397077293496409</v>
      </c>
      <c r="O364" s="249">
        <f t="shared" si="392"/>
        <v>243.85027149700846</v>
      </c>
      <c r="P364" s="250">
        <f t="shared" si="393"/>
        <v>145.34188883996111</v>
      </c>
    </row>
    <row r="365" spans="1:16">
      <c r="A365" s="242" t="str">
        <f t="shared" si="379"/>
        <v>Imola</v>
      </c>
      <c r="B365" s="243">
        <f t="shared" si="384"/>
        <v>73.870416565896591</v>
      </c>
      <c r="C365" s="244">
        <f t="shared" ref="C365:E365" si="431">C364</f>
        <v>0</v>
      </c>
      <c r="D365" s="244">
        <f t="shared" si="431"/>
        <v>0</v>
      </c>
      <c r="E365" s="244">
        <f t="shared" si="431"/>
        <v>1</v>
      </c>
      <c r="F365" s="245">
        <f t="shared" si="381"/>
        <v>59</v>
      </c>
      <c r="G365" s="246">
        <f t="shared" si="386"/>
        <v>0.25957855738757146</v>
      </c>
      <c r="H365" s="245" t="s">
        <v>168</v>
      </c>
      <c r="I365" s="246">
        <f t="shared" si="387"/>
        <v>4</v>
      </c>
      <c r="J365" s="247">
        <f t="shared" si="382"/>
        <v>50</v>
      </c>
      <c r="K365" s="248">
        <f t="shared" si="388"/>
        <v>0.50683041930034523</v>
      </c>
      <c r="L365" s="249">
        <f t="shared" si="389"/>
        <v>73.870416565896591</v>
      </c>
      <c r="M365" s="249">
        <f t="shared" si="390"/>
        <v>230.10545064339826</v>
      </c>
      <c r="N365" s="249">
        <f t="shared" si="391"/>
        <v>40.656655850883979</v>
      </c>
      <c r="O365" s="249">
        <f t="shared" si="392"/>
        <v>243.85027149700846</v>
      </c>
      <c r="P365" s="250">
        <f t="shared" si="393"/>
        <v>144.70890582302349</v>
      </c>
    </row>
    <row r="366" spans="1:16">
      <c r="A366" s="242" t="str">
        <f t="shared" si="379"/>
        <v>Imola</v>
      </c>
      <c r="B366" s="243">
        <f t="shared" si="384"/>
        <v>73.870416565896591</v>
      </c>
      <c r="C366" s="244">
        <f t="shared" ref="C366:E366" si="432">C365</f>
        <v>0</v>
      </c>
      <c r="D366" s="244">
        <f t="shared" si="432"/>
        <v>0</v>
      </c>
      <c r="E366" s="244">
        <f t="shared" si="432"/>
        <v>1</v>
      </c>
      <c r="F366" s="245">
        <f t="shared" si="381"/>
        <v>60</v>
      </c>
      <c r="G366" s="246">
        <f t="shared" si="386"/>
        <v>0.25957855738757146</v>
      </c>
      <c r="H366" s="245" t="s">
        <v>168</v>
      </c>
      <c r="I366" s="246">
        <f t="shared" si="387"/>
        <v>4</v>
      </c>
      <c r="J366" s="247">
        <f t="shared" si="382"/>
        <v>50</v>
      </c>
      <c r="K366" s="248">
        <f t="shared" si="388"/>
        <v>0.50683041930034523</v>
      </c>
      <c r="L366" s="249">
        <f t="shared" si="389"/>
        <v>73.870416565896591</v>
      </c>
      <c r="M366" s="249">
        <f t="shared" si="390"/>
        <v>230.10545064339826</v>
      </c>
      <c r="N366" s="249">
        <f t="shared" si="391"/>
        <v>40.916234408271549</v>
      </c>
      <c r="O366" s="249">
        <f t="shared" si="392"/>
        <v>243.85027149700846</v>
      </c>
      <c r="P366" s="250">
        <f t="shared" si="393"/>
        <v>144.07592280608588</v>
      </c>
    </row>
    <row r="367" spans="1:16">
      <c r="A367" s="242" t="str">
        <f t="shared" si="379"/>
        <v>Imola</v>
      </c>
      <c r="B367" s="243">
        <f t="shared" si="384"/>
        <v>73.870416565896591</v>
      </c>
      <c r="C367" s="244">
        <f t="shared" ref="C367:E367" si="433">C366</f>
        <v>0</v>
      </c>
      <c r="D367" s="244">
        <f t="shared" si="433"/>
        <v>0</v>
      </c>
      <c r="E367" s="244">
        <f t="shared" si="433"/>
        <v>1</v>
      </c>
      <c r="F367" s="245">
        <f t="shared" si="381"/>
        <v>61</v>
      </c>
      <c r="G367" s="246">
        <f t="shared" si="386"/>
        <v>0.25957855738757146</v>
      </c>
      <c r="H367" s="245" t="s">
        <v>168</v>
      </c>
      <c r="I367" s="246">
        <f t="shared" si="387"/>
        <v>4</v>
      </c>
      <c r="J367" s="247">
        <f t="shared" si="382"/>
        <v>50</v>
      </c>
      <c r="K367" s="248">
        <f t="shared" si="388"/>
        <v>0.50683041930034523</v>
      </c>
      <c r="L367" s="249">
        <f t="shared" si="389"/>
        <v>73.870416565896591</v>
      </c>
      <c r="M367" s="249">
        <f t="shared" si="390"/>
        <v>230.10545064339826</v>
      </c>
      <c r="N367" s="249">
        <f t="shared" si="391"/>
        <v>41.175812965659119</v>
      </c>
      <c r="O367" s="249">
        <f t="shared" si="392"/>
        <v>243.85027149700846</v>
      </c>
      <c r="P367" s="250">
        <f t="shared" si="393"/>
        <v>143.44293978914828</v>
      </c>
    </row>
    <row r="368" spans="1:16">
      <c r="A368" s="242" t="str">
        <f t="shared" si="379"/>
        <v>Imola</v>
      </c>
      <c r="B368" s="243">
        <f t="shared" si="384"/>
        <v>73.870416565896591</v>
      </c>
      <c r="C368" s="244">
        <f t="shared" ref="C368:E368" si="434">C367</f>
        <v>0</v>
      </c>
      <c r="D368" s="244">
        <f t="shared" si="434"/>
        <v>0</v>
      </c>
      <c r="E368" s="244">
        <f t="shared" si="434"/>
        <v>1</v>
      </c>
      <c r="F368" s="245">
        <f t="shared" si="381"/>
        <v>62</v>
      </c>
      <c r="G368" s="246">
        <f t="shared" si="386"/>
        <v>0.25957855738757146</v>
      </c>
      <c r="H368" s="245" t="s">
        <v>168</v>
      </c>
      <c r="I368" s="246">
        <f t="shared" si="387"/>
        <v>4</v>
      </c>
      <c r="J368" s="247">
        <f t="shared" si="382"/>
        <v>50</v>
      </c>
      <c r="K368" s="248">
        <f t="shared" si="388"/>
        <v>0.50683041930034523</v>
      </c>
      <c r="L368" s="249">
        <f t="shared" si="389"/>
        <v>73.870416565896591</v>
      </c>
      <c r="M368" s="249">
        <f t="shared" si="390"/>
        <v>230.10545064339826</v>
      </c>
      <c r="N368" s="249">
        <f t="shared" si="391"/>
        <v>41.43539152304669</v>
      </c>
      <c r="O368" s="249">
        <f t="shared" si="392"/>
        <v>243.85027149700846</v>
      </c>
      <c r="P368" s="250">
        <f t="shared" si="393"/>
        <v>142.80995677221068</v>
      </c>
    </row>
    <row r="369" spans="1:16">
      <c r="A369" s="242" t="str">
        <f t="shared" si="379"/>
        <v>Imola</v>
      </c>
      <c r="B369" s="243">
        <f t="shared" si="384"/>
        <v>73.870416565896591</v>
      </c>
      <c r="C369" s="244">
        <f t="shared" ref="C369:E369" si="435">C368</f>
        <v>0</v>
      </c>
      <c r="D369" s="244">
        <f t="shared" si="435"/>
        <v>0</v>
      </c>
      <c r="E369" s="244">
        <f t="shared" si="435"/>
        <v>1</v>
      </c>
      <c r="F369" s="245">
        <f t="shared" si="381"/>
        <v>63</v>
      </c>
      <c r="G369" s="246">
        <f t="shared" si="386"/>
        <v>0.25957855738757146</v>
      </c>
      <c r="H369" s="245" t="s">
        <v>168</v>
      </c>
      <c r="I369" s="246">
        <f t="shared" si="387"/>
        <v>4</v>
      </c>
      <c r="J369" s="247">
        <f t="shared" si="382"/>
        <v>50</v>
      </c>
      <c r="K369" s="248">
        <f t="shared" si="388"/>
        <v>0.50683041930034523</v>
      </c>
      <c r="L369" s="249">
        <f t="shared" si="389"/>
        <v>73.870416565896591</v>
      </c>
      <c r="M369" s="249">
        <f t="shared" si="390"/>
        <v>230.10545064339826</v>
      </c>
      <c r="N369" s="249">
        <f t="shared" si="391"/>
        <v>41.69497008043426</v>
      </c>
      <c r="O369" s="249">
        <f t="shared" si="392"/>
        <v>243.85027149700846</v>
      </c>
      <c r="P369" s="250">
        <f t="shared" si="393"/>
        <v>142.17697375527308</v>
      </c>
    </row>
    <row r="370" spans="1:16">
      <c r="A370" s="242" t="str">
        <f t="shared" si="379"/>
        <v>Imola</v>
      </c>
      <c r="B370" s="243">
        <f t="shared" si="384"/>
        <v>73.870416565896591</v>
      </c>
      <c r="C370" s="244">
        <f t="shared" ref="C370:E370" si="436">C369</f>
        <v>0</v>
      </c>
      <c r="D370" s="244">
        <f t="shared" si="436"/>
        <v>0</v>
      </c>
      <c r="E370" s="244">
        <f t="shared" si="436"/>
        <v>1</v>
      </c>
      <c r="F370" s="245">
        <f t="shared" si="381"/>
        <v>64</v>
      </c>
      <c r="G370" s="246">
        <f t="shared" si="386"/>
        <v>0.25957855738757146</v>
      </c>
      <c r="H370" s="245" t="s">
        <v>168</v>
      </c>
      <c r="I370" s="246">
        <f t="shared" si="387"/>
        <v>4</v>
      </c>
      <c r="J370" s="247">
        <f t="shared" si="382"/>
        <v>50</v>
      </c>
      <c r="K370" s="248">
        <f t="shared" si="388"/>
        <v>0.50683041930034523</v>
      </c>
      <c r="L370" s="249">
        <f t="shared" si="389"/>
        <v>73.870416565896591</v>
      </c>
      <c r="M370" s="249">
        <f t="shared" si="390"/>
        <v>230.10545064339826</v>
      </c>
      <c r="N370" s="249">
        <f t="shared" si="391"/>
        <v>41.95454863782183</v>
      </c>
      <c r="O370" s="249">
        <f t="shared" si="392"/>
        <v>243.85027149700846</v>
      </c>
      <c r="P370" s="250">
        <f t="shared" si="393"/>
        <v>141.54399073833548</v>
      </c>
    </row>
    <row r="371" spans="1:16">
      <c r="A371" s="242" t="str">
        <f t="shared" si="379"/>
        <v>Imola</v>
      </c>
      <c r="B371" s="243">
        <f t="shared" si="384"/>
        <v>73.870416565896591</v>
      </c>
      <c r="C371" s="244">
        <f t="shared" ref="C371:E371" si="437">C370</f>
        <v>0</v>
      </c>
      <c r="D371" s="244">
        <f t="shared" si="437"/>
        <v>0</v>
      </c>
      <c r="E371" s="244">
        <f t="shared" si="437"/>
        <v>1</v>
      </c>
      <c r="F371" s="245">
        <f t="shared" si="381"/>
        <v>65</v>
      </c>
      <c r="G371" s="246">
        <f t="shared" si="386"/>
        <v>0.25957855738757146</v>
      </c>
      <c r="H371" s="245" t="s">
        <v>168</v>
      </c>
      <c r="I371" s="246">
        <f t="shared" si="387"/>
        <v>4</v>
      </c>
      <c r="J371" s="247">
        <f t="shared" si="382"/>
        <v>50</v>
      </c>
      <c r="K371" s="248">
        <f t="shared" si="388"/>
        <v>0.50683041930034523</v>
      </c>
      <c r="L371" s="249">
        <f t="shared" si="389"/>
        <v>73.870416565896591</v>
      </c>
      <c r="M371" s="249">
        <f t="shared" si="390"/>
        <v>230.10545064339826</v>
      </c>
      <c r="N371" s="249">
        <f t="shared" si="391"/>
        <v>42.2141271952094</v>
      </c>
      <c r="O371" s="249">
        <f t="shared" si="392"/>
        <v>243.85027149700846</v>
      </c>
      <c r="P371" s="250">
        <f t="shared" si="393"/>
        <v>140.91100772139788</v>
      </c>
    </row>
    <row r="372" spans="1:16">
      <c r="A372" s="242" t="str">
        <f t="shared" si="379"/>
        <v>Imola</v>
      </c>
      <c r="B372" s="243">
        <f t="shared" si="384"/>
        <v>73.870416565896591</v>
      </c>
      <c r="C372" s="244">
        <f t="shared" ref="C372:E372" si="438">C371</f>
        <v>0</v>
      </c>
      <c r="D372" s="244">
        <f t="shared" si="438"/>
        <v>0</v>
      </c>
      <c r="E372" s="244">
        <f t="shared" si="438"/>
        <v>1</v>
      </c>
      <c r="F372" s="245">
        <f t="shared" si="381"/>
        <v>66</v>
      </c>
      <c r="G372" s="246">
        <f t="shared" si="386"/>
        <v>0.25957855738757146</v>
      </c>
      <c r="H372" s="245" t="s">
        <v>168</v>
      </c>
      <c r="I372" s="246">
        <f t="shared" si="387"/>
        <v>4</v>
      </c>
      <c r="J372" s="247">
        <f t="shared" si="382"/>
        <v>50</v>
      </c>
      <c r="K372" s="248">
        <f t="shared" si="388"/>
        <v>0.50683041930034523</v>
      </c>
      <c r="L372" s="249">
        <f t="shared" si="389"/>
        <v>73.870416565896591</v>
      </c>
      <c r="M372" s="249">
        <f t="shared" si="390"/>
        <v>230.10545064339826</v>
      </c>
      <c r="N372" s="249">
        <f t="shared" si="391"/>
        <v>42.473705752596977</v>
      </c>
      <c r="O372" s="249">
        <f t="shared" si="392"/>
        <v>243.85027149700846</v>
      </c>
      <c r="P372" s="250">
        <f t="shared" si="393"/>
        <v>140.27802470446022</v>
      </c>
    </row>
    <row r="373" spans="1:16">
      <c r="A373" s="242" t="str">
        <f t="shared" si="379"/>
        <v>Imola</v>
      </c>
      <c r="B373" s="243">
        <f t="shared" si="384"/>
        <v>73.870416565896591</v>
      </c>
      <c r="C373" s="244">
        <f t="shared" ref="C373:E373" si="439">C372</f>
        <v>0</v>
      </c>
      <c r="D373" s="244">
        <f t="shared" si="439"/>
        <v>0</v>
      </c>
      <c r="E373" s="244">
        <f t="shared" si="439"/>
        <v>1</v>
      </c>
      <c r="F373" s="245">
        <f t="shared" si="381"/>
        <v>67</v>
      </c>
      <c r="G373" s="246">
        <f t="shared" si="386"/>
        <v>0.25957855738757146</v>
      </c>
      <c r="H373" s="245" t="s">
        <v>168</v>
      </c>
      <c r="I373" s="246">
        <f t="shared" si="387"/>
        <v>4</v>
      </c>
      <c r="J373" s="247">
        <f t="shared" si="382"/>
        <v>50</v>
      </c>
      <c r="K373" s="248">
        <f t="shared" si="388"/>
        <v>0.50683041930034523</v>
      </c>
      <c r="L373" s="249">
        <f t="shared" si="389"/>
        <v>73.870416565896591</v>
      </c>
      <c r="M373" s="249">
        <f t="shared" si="390"/>
        <v>230.10545064339826</v>
      </c>
      <c r="N373" s="249">
        <f t="shared" si="391"/>
        <v>42.733284309984548</v>
      </c>
      <c r="O373" s="249">
        <f t="shared" si="392"/>
        <v>243.85027149700846</v>
      </c>
      <c r="P373" s="250">
        <f t="shared" si="393"/>
        <v>139.64504168752262</v>
      </c>
    </row>
    <row r="374" spans="1:16">
      <c r="A374" s="242" t="str">
        <f t="shared" si="379"/>
        <v>Imola</v>
      </c>
      <c r="B374" s="243">
        <f t="shared" si="384"/>
        <v>73.870416565896591</v>
      </c>
      <c r="C374" s="244">
        <f t="shared" ref="C374:E374" si="440">C373</f>
        <v>0</v>
      </c>
      <c r="D374" s="244">
        <f t="shared" si="440"/>
        <v>0</v>
      </c>
      <c r="E374" s="244">
        <f t="shared" si="440"/>
        <v>1</v>
      </c>
      <c r="F374" s="245">
        <f t="shared" si="381"/>
        <v>68</v>
      </c>
      <c r="G374" s="246">
        <f t="shared" si="386"/>
        <v>0.25957855738757146</v>
      </c>
      <c r="H374" s="245" t="s">
        <v>168</v>
      </c>
      <c r="I374" s="246">
        <f t="shared" si="387"/>
        <v>4</v>
      </c>
      <c r="J374" s="247">
        <f t="shared" si="382"/>
        <v>50</v>
      </c>
      <c r="K374" s="248">
        <f t="shared" si="388"/>
        <v>0.50683041930034523</v>
      </c>
      <c r="L374" s="249">
        <f t="shared" si="389"/>
        <v>73.870416565896591</v>
      </c>
      <c r="M374" s="249">
        <f t="shared" si="390"/>
        <v>230.10545064339826</v>
      </c>
      <c r="N374" s="249">
        <f t="shared" si="391"/>
        <v>42.992862867372118</v>
      </c>
      <c r="O374" s="249">
        <f t="shared" si="392"/>
        <v>243.85027149700846</v>
      </c>
      <c r="P374" s="250">
        <f t="shared" si="393"/>
        <v>139.01205867058502</v>
      </c>
    </row>
    <row r="375" spans="1:16">
      <c r="A375" s="242" t="str">
        <f t="shared" si="379"/>
        <v>Imola</v>
      </c>
      <c r="B375" s="243">
        <f t="shared" si="384"/>
        <v>73.870416565896591</v>
      </c>
      <c r="C375" s="244">
        <f t="shared" ref="C375:E375" si="441">C374</f>
        <v>0</v>
      </c>
      <c r="D375" s="244">
        <f t="shared" si="441"/>
        <v>0</v>
      </c>
      <c r="E375" s="244">
        <f t="shared" si="441"/>
        <v>1</v>
      </c>
      <c r="F375" s="245">
        <f t="shared" si="381"/>
        <v>69</v>
      </c>
      <c r="G375" s="246">
        <f t="shared" si="386"/>
        <v>0.25957855738757146</v>
      </c>
      <c r="H375" s="245" t="s">
        <v>168</v>
      </c>
      <c r="I375" s="246">
        <f t="shared" si="387"/>
        <v>4</v>
      </c>
      <c r="J375" s="247">
        <f t="shared" si="382"/>
        <v>50</v>
      </c>
      <c r="K375" s="248">
        <f t="shared" si="388"/>
        <v>0.50683041930034523</v>
      </c>
      <c r="L375" s="249">
        <f t="shared" si="389"/>
        <v>73.870416565896591</v>
      </c>
      <c r="M375" s="249">
        <f t="shared" si="390"/>
        <v>230.10545064339826</v>
      </c>
      <c r="N375" s="249">
        <f t="shared" si="391"/>
        <v>43.252441424759695</v>
      </c>
      <c r="O375" s="249">
        <f t="shared" si="392"/>
        <v>243.85027149700846</v>
      </c>
      <c r="P375" s="250">
        <f t="shared" si="393"/>
        <v>138.37907565364739</v>
      </c>
    </row>
    <row r="376" spans="1:16">
      <c r="A376" s="242" t="str">
        <f t="shared" si="379"/>
        <v>Imola</v>
      </c>
      <c r="B376" s="243">
        <f t="shared" si="384"/>
        <v>73.870416565896591</v>
      </c>
      <c r="C376" s="244">
        <f t="shared" ref="C376:E376" si="442">C375</f>
        <v>0</v>
      </c>
      <c r="D376" s="244">
        <f t="shared" si="442"/>
        <v>0</v>
      </c>
      <c r="E376" s="244">
        <f t="shared" si="442"/>
        <v>1</v>
      </c>
      <c r="F376" s="245">
        <f t="shared" si="381"/>
        <v>70</v>
      </c>
      <c r="G376" s="246">
        <f t="shared" si="386"/>
        <v>0.25957855738757146</v>
      </c>
      <c r="H376" s="245" t="s">
        <v>168</v>
      </c>
      <c r="I376" s="246">
        <f t="shared" si="387"/>
        <v>4</v>
      </c>
      <c r="J376" s="247">
        <f t="shared" si="382"/>
        <v>50</v>
      </c>
      <c r="K376" s="248">
        <f t="shared" si="388"/>
        <v>0.50683041930034523</v>
      </c>
      <c r="L376" s="249">
        <f t="shared" si="389"/>
        <v>73.870416565896591</v>
      </c>
      <c r="M376" s="249">
        <f t="shared" si="390"/>
        <v>230.10545064339826</v>
      </c>
      <c r="N376" s="249">
        <f t="shared" si="391"/>
        <v>43.512019982147265</v>
      </c>
      <c r="O376" s="249">
        <f t="shared" si="392"/>
        <v>243.85027149700846</v>
      </c>
      <c r="P376" s="250">
        <f t="shared" si="393"/>
        <v>137.74609263670976</v>
      </c>
    </row>
    <row r="377" spans="1:16">
      <c r="A377" s="242" t="str">
        <f t="shared" si="379"/>
        <v>Imola</v>
      </c>
      <c r="B377" s="243">
        <f t="shared" si="384"/>
        <v>73.870416565896591</v>
      </c>
      <c r="C377" s="244">
        <f t="shared" ref="C377:E377" si="443">C376</f>
        <v>0</v>
      </c>
      <c r="D377" s="244">
        <f t="shared" si="443"/>
        <v>0</v>
      </c>
      <c r="E377" s="244">
        <f t="shared" si="443"/>
        <v>1</v>
      </c>
      <c r="F377" s="245">
        <f t="shared" si="381"/>
        <v>71</v>
      </c>
      <c r="G377" s="246">
        <f t="shared" si="386"/>
        <v>0.25957855738757146</v>
      </c>
      <c r="H377" s="245" t="s">
        <v>168</v>
      </c>
      <c r="I377" s="246">
        <f t="shared" si="387"/>
        <v>4</v>
      </c>
      <c r="J377" s="247">
        <f t="shared" si="382"/>
        <v>50</v>
      </c>
      <c r="K377" s="248">
        <f t="shared" si="388"/>
        <v>0.50683041930034523</v>
      </c>
      <c r="L377" s="249">
        <f t="shared" si="389"/>
        <v>73.870416565896591</v>
      </c>
      <c r="M377" s="249">
        <f t="shared" si="390"/>
        <v>230.10545064339826</v>
      </c>
      <c r="N377" s="249">
        <f t="shared" si="391"/>
        <v>43.771598539534835</v>
      </c>
      <c r="O377" s="249">
        <f t="shared" si="392"/>
        <v>243.85027149700846</v>
      </c>
      <c r="P377" s="250">
        <f t="shared" si="393"/>
        <v>137.11310961977216</v>
      </c>
    </row>
    <row r="378" spans="1:16">
      <c r="A378" s="242" t="str">
        <f t="shared" si="379"/>
        <v>Imola</v>
      </c>
      <c r="B378" s="243">
        <f t="shared" si="384"/>
        <v>73.870416565896591</v>
      </c>
      <c r="C378" s="244">
        <f t="shared" ref="C378:E378" si="444">C377</f>
        <v>0</v>
      </c>
      <c r="D378" s="244">
        <f t="shared" si="444"/>
        <v>0</v>
      </c>
      <c r="E378" s="244">
        <f t="shared" si="444"/>
        <v>1</v>
      </c>
      <c r="F378" s="245">
        <f t="shared" si="381"/>
        <v>72</v>
      </c>
      <c r="G378" s="246">
        <f t="shared" si="386"/>
        <v>0.25957855738757146</v>
      </c>
      <c r="H378" s="245" t="s">
        <v>168</v>
      </c>
      <c r="I378" s="246">
        <f t="shared" si="387"/>
        <v>4</v>
      </c>
      <c r="J378" s="247">
        <f t="shared" si="382"/>
        <v>50</v>
      </c>
      <c r="K378" s="248">
        <f t="shared" si="388"/>
        <v>0.50683041930034523</v>
      </c>
      <c r="L378" s="249">
        <f t="shared" si="389"/>
        <v>73.870416565896591</v>
      </c>
      <c r="M378" s="249">
        <f t="shared" si="390"/>
        <v>230.10545064339826</v>
      </c>
      <c r="N378" s="249">
        <f t="shared" si="391"/>
        <v>44.031177096922406</v>
      </c>
      <c r="O378" s="249">
        <f t="shared" si="392"/>
        <v>243.85027149700846</v>
      </c>
      <c r="P378" s="250">
        <f t="shared" si="393"/>
        <v>136.48012660283456</v>
      </c>
    </row>
    <row r="379" spans="1:16">
      <c r="A379" s="242" t="str">
        <f t="shared" si="379"/>
        <v>Imola</v>
      </c>
      <c r="B379" s="243">
        <f t="shared" si="384"/>
        <v>73.870416565896591</v>
      </c>
      <c r="C379" s="244">
        <f t="shared" ref="C379:E379" si="445">C378</f>
        <v>0</v>
      </c>
      <c r="D379" s="244">
        <f t="shared" si="445"/>
        <v>0</v>
      </c>
      <c r="E379" s="244">
        <f t="shared" si="445"/>
        <v>1</v>
      </c>
      <c r="F379" s="245">
        <f t="shared" si="381"/>
        <v>73</v>
      </c>
      <c r="G379" s="246">
        <f t="shared" si="386"/>
        <v>0.25957855738757146</v>
      </c>
      <c r="H379" s="245" t="s">
        <v>168</v>
      </c>
      <c r="I379" s="246">
        <f t="shared" si="387"/>
        <v>4</v>
      </c>
      <c r="J379" s="247">
        <f t="shared" si="382"/>
        <v>50</v>
      </c>
      <c r="K379" s="248">
        <f t="shared" si="388"/>
        <v>0.50683041930034523</v>
      </c>
      <c r="L379" s="249">
        <f t="shared" si="389"/>
        <v>73.870416565896591</v>
      </c>
      <c r="M379" s="249">
        <f t="shared" si="390"/>
        <v>230.10545064339826</v>
      </c>
      <c r="N379" s="249">
        <f t="shared" si="391"/>
        <v>44.290755654309976</v>
      </c>
      <c r="O379" s="249">
        <f t="shared" si="392"/>
        <v>243.85027149700846</v>
      </c>
      <c r="P379" s="250">
        <f t="shared" si="393"/>
        <v>135.84714358589696</v>
      </c>
    </row>
    <row r="380" spans="1:16">
      <c r="A380" s="242" t="str">
        <f t="shared" si="379"/>
        <v>Imola</v>
      </c>
      <c r="B380" s="243">
        <f t="shared" si="384"/>
        <v>73.870416565896591</v>
      </c>
      <c r="C380" s="244">
        <f t="shared" ref="C380:E380" si="446">C379</f>
        <v>0</v>
      </c>
      <c r="D380" s="244">
        <f t="shared" si="446"/>
        <v>0</v>
      </c>
      <c r="E380" s="244">
        <f t="shared" si="446"/>
        <v>1</v>
      </c>
      <c r="F380" s="245">
        <f t="shared" si="381"/>
        <v>74</v>
      </c>
      <c r="G380" s="246">
        <f t="shared" si="386"/>
        <v>0.25957855738757146</v>
      </c>
      <c r="H380" s="245" t="s">
        <v>168</v>
      </c>
      <c r="I380" s="246">
        <f t="shared" si="387"/>
        <v>4</v>
      </c>
      <c r="J380" s="247">
        <f t="shared" si="382"/>
        <v>50</v>
      </c>
      <c r="K380" s="248">
        <f t="shared" si="388"/>
        <v>0.50683041930034523</v>
      </c>
      <c r="L380" s="249">
        <f t="shared" si="389"/>
        <v>73.870416565896591</v>
      </c>
      <c r="M380" s="249">
        <f t="shared" si="390"/>
        <v>230.10545064339826</v>
      </c>
      <c r="N380" s="249">
        <f t="shared" si="391"/>
        <v>44.550334211697546</v>
      </c>
      <c r="O380" s="249">
        <f t="shared" si="392"/>
        <v>243.85027149700846</v>
      </c>
      <c r="P380" s="250">
        <f t="shared" si="393"/>
        <v>135.21416056895936</v>
      </c>
    </row>
    <row r="381" spans="1:16">
      <c r="A381" s="242" t="str">
        <f t="shared" si="379"/>
        <v>Imola</v>
      </c>
      <c r="B381" s="243">
        <f t="shared" si="384"/>
        <v>73.870416565896591</v>
      </c>
      <c r="C381" s="244">
        <f t="shared" ref="C381:E381" si="447">C380</f>
        <v>0</v>
      </c>
      <c r="D381" s="244">
        <f t="shared" si="447"/>
        <v>0</v>
      </c>
      <c r="E381" s="244">
        <f t="shared" si="447"/>
        <v>1</v>
      </c>
      <c r="F381" s="245">
        <f t="shared" si="381"/>
        <v>75</v>
      </c>
      <c r="G381" s="246">
        <f t="shared" si="386"/>
        <v>0.25957855738757146</v>
      </c>
      <c r="H381" s="245" t="s">
        <v>168</v>
      </c>
      <c r="I381" s="246">
        <f t="shared" si="387"/>
        <v>4</v>
      </c>
      <c r="J381" s="247">
        <f t="shared" si="382"/>
        <v>50</v>
      </c>
      <c r="K381" s="248">
        <f t="shared" si="388"/>
        <v>0.50683041930034523</v>
      </c>
      <c r="L381" s="249">
        <f t="shared" si="389"/>
        <v>73.870416565896591</v>
      </c>
      <c r="M381" s="249">
        <f t="shared" si="390"/>
        <v>230.10545064339826</v>
      </c>
      <c r="N381" s="249">
        <f t="shared" si="391"/>
        <v>44.809912769085116</v>
      </c>
      <c r="O381" s="249">
        <f t="shared" si="392"/>
        <v>243.85027149700846</v>
      </c>
      <c r="P381" s="250">
        <f t="shared" si="393"/>
        <v>134.58117755202176</v>
      </c>
    </row>
    <row r="382" spans="1:16">
      <c r="A382" s="242" t="str">
        <f t="shared" si="379"/>
        <v>Imola</v>
      </c>
      <c r="B382" s="243">
        <f t="shared" si="384"/>
        <v>73.870416565896591</v>
      </c>
      <c r="C382" s="244">
        <f t="shared" ref="C382:E382" si="448">C381</f>
        <v>0</v>
      </c>
      <c r="D382" s="244">
        <f t="shared" si="448"/>
        <v>0</v>
      </c>
      <c r="E382" s="244">
        <f t="shared" si="448"/>
        <v>1</v>
      </c>
      <c r="F382" s="245">
        <f t="shared" si="381"/>
        <v>76</v>
      </c>
      <c r="G382" s="246">
        <f t="shared" si="386"/>
        <v>0.25957855738757146</v>
      </c>
      <c r="H382" s="245" t="s">
        <v>168</v>
      </c>
      <c r="I382" s="246">
        <f t="shared" si="387"/>
        <v>4</v>
      </c>
      <c r="J382" s="247">
        <f t="shared" si="382"/>
        <v>50</v>
      </c>
      <c r="K382" s="248">
        <f t="shared" si="388"/>
        <v>0.50683041930034523</v>
      </c>
      <c r="L382" s="249">
        <f t="shared" si="389"/>
        <v>73.870416565896591</v>
      </c>
      <c r="M382" s="249">
        <f t="shared" si="390"/>
        <v>230.10545064339826</v>
      </c>
      <c r="N382" s="249">
        <f t="shared" si="391"/>
        <v>45.069491326472686</v>
      </c>
      <c r="O382" s="249">
        <f t="shared" si="392"/>
        <v>243.85027149700846</v>
      </c>
      <c r="P382" s="250">
        <f t="shared" si="393"/>
        <v>133.94819453508416</v>
      </c>
    </row>
    <row r="383" spans="1:16">
      <c r="A383" s="242" t="str">
        <f t="shared" si="379"/>
        <v>Imola</v>
      </c>
      <c r="B383" s="243">
        <f t="shared" si="384"/>
        <v>73.870416565896591</v>
      </c>
      <c r="C383" s="244">
        <f t="shared" ref="C383:E383" si="449">C382</f>
        <v>0</v>
      </c>
      <c r="D383" s="244">
        <f t="shared" si="449"/>
        <v>0</v>
      </c>
      <c r="E383" s="244">
        <f t="shared" si="449"/>
        <v>1</v>
      </c>
      <c r="F383" s="245">
        <f t="shared" si="381"/>
        <v>77</v>
      </c>
      <c r="G383" s="246">
        <f t="shared" si="386"/>
        <v>0.25957855738757146</v>
      </c>
      <c r="H383" s="245" t="s">
        <v>168</v>
      </c>
      <c r="I383" s="246">
        <f t="shared" si="387"/>
        <v>4</v>
      </c>
      <c r="J383" s="247">
        <f t="shared" si="382"/>
        <v>50</v>
      </c>
      <c r="K383" s="248">
        <f t="shared" si="388"/>
        <v>0.50683041930034523</v>
      </c>
      <c r="L383" s="249">
        <f t="shared" si="389"/>
        <v>73.870416565896591</v>
      </c>
      <c r="M383" s="249">
        <f t="shared" si="390"/>
        <v>230.10545064339826</v>
      </c>
      <c r="N383" s="249">
        <f t="shared" si="391"/>
        <v>45.329069883860264</v>
      </c>
      <c r="O383" s="249">
        <f t="shared" si="392"/>
        <v>243.85027149700846</v>
      </c>
      <c r="P383" s="250">
        <f t="shared" si="393"/>
        <v>133.3152115181465</v>
      </c>
    </row>
    <row r="384" spans="1:16">
      <c r="A384" s="242" t="str">
        <f t="shared" si="379"/>
        <v>Imola</v>
      </c>
      <c r="B384" s="243">
        <f t="shared" si="384"/>
        <v>73.870416565896591</v>
      </c>
      <c r="C384" s="244">
        <f t="shared" ref="C384:E384" si="450">C383</f>
        <v>0</v>
      </c>
      <c r="D384" s="244">
        <f t="shared" si="450"/>
        <v>0</v>
      </c>
      <c r="E384" s="244">
        <f t="shared" si="450"/>
        <v>1</v>
      </c>
      <c r="F384" s="245">
        <f t="shared" si="381"/>
        <v>78</v>
      </c>
      <c r="G384" s="246">
        <f t="shared" si="386"/>
        <v>0.25957855738757146</v>
      </c>
      <c r="H384" s="245" t="s">
        <v>168</v>
      </c>
      <c r="I384" s="246">
        <f t="shared" si="387"/>
        <v>4</v>
      </c>
      <c r="J384" s="247">
        <f t="shared" si="382"/>
        <v>50</v>
      </c>
      <c r="K384" s="248">
        <f t="shared" si="388"/>
        <v>0.50683041930034523</v>
      </c>
      <c r="L384" s="249">
        <f t="shared" si="389"/>
        <v>73.870416565896591</v>
      </c>
      <c r="M384" s="249">
        <f t="shared" si="390"/>
        <v>230.10545064339826</v>
      </c>
      <c r="N384" s="249">
        <f t="shared" si="391"/>
        <v>45.588648441247834</v>
      </c>
      <c r="O384" s="249">
        <f t="shared" si="392"/>
        <v>243.85027149700846</v>
      </c>
      <c r="P384" s="250">
        <f t="shared" si="393"/>
        <v>132.6822285012089</v>
      </c>
    </row>
    <row r="385" spans="1:16">
      <c r="A385" s="242" t="str">
        <f t="shared" si="379"/>
        <v>Imola</v>
      </c>
      <c r="B385" s="243">
        <f t="shared" si="384"/>
        <v>73.870416565896591</v>
      </c>
      <c r="C385" s="244">
        <f t="shared" ref="C385:E385" si="451">C384</f>
        <v>0</v>
      </c>
      <c r="D385" s="244">
        <f t="shared" si="451"/>
        <v>0</v>
      </c>
      <c r="E385" s="244">
        <f t="shared" si="451"/>
        <v>1</v>
      </c>
      <c r="F385" s="245">
        <f t="shared" si="381"/>
        <v>79</v>
      </c>
      <c r="G385" s="246">
        <f t="shared" si="386"/>
        <v>0.25957855738757146</v>
      </c>
      <c r="H385" s="245" t="s">
        <v>168</v>
      </c>
      <c r="I385" s="246">
        <f t="shared" si="387"/>
        <v>4</v>
      </c>
      <c r="J385" s="247">
        <f t="shared" si="382"/>
        <v>50</v>
      </c>
      <c r="K385" s="248">
        <f t="shared" si="388"/>
        <v>0.50683041930034523</v>
      </c>
      <c r="L385" s="249">
        <f t="shared" si="389"/>
        <v>73.870416565896591</v>
      </c>
      <c r="M385" s="249">
        <f t="shared" si="390"/>
        <v>230.10545064339826</v>
      </c>
      <c r="N385" s="249">
        <f t="shared" si="391"/>
        <v>45.848226998635404</v>
      </c>
      <c r="O385" s="249">
        <f t="shared" si="392"/>
        <v>243.85027149700846</v>
      </c>
      <c r="P385" s="250">
        <f t="shared" si="393"/>
        <v>132.0492454842713</v>
      </c>
    </row>
    <row r="386" spans="1:16">
      <c r="A386" s="242" t="str">
        <f t="shared" si="379"/>
        <v>Imola</v>
      </c>
      <c r="B386" s="243">
        <f t="shared" si="384"/>
        <v>73.870416565896591</v>
      </c>
      <c r="C386" s="244">
        <f t="shared" ref="C386:E386" si="452">C385</f>
        <v>0</v>
      </c>
      <c r="D386" s="244">
        <f t="shared" si="452"/>
        <v>0</v>
      </c>
      <c r="E386" s="244">
        <f t="shared" si="452"/>
        <v>1</v>
      </c>
      <c r="F386" s="245">
        <f t="shared" si="381"/>
        <v>80</v>
      </c>
      <c r="G386" s="246">
        <f t="shared" si="386"/>
        <v>0.25957855738757146</v>
      </c>
      <c r="H386" s="245" t="s">
        <v>168</v>
      </c>
      <c r="I386" s="246">
        <f t="shared" si="387"/>
        <v>4</v>
      </c>
      <c r="J386" s="247">
        <f t="shared" si="382"/>
        <v>50</v>
      </c>
      <c r="K386" s="248">
        <f t="shared" si="388"/>
        <v>0.50683041930034523</v>
      </c>
      <c r="L386" s="249">
        <f t="shared" si="389"/>
        <v>73.870416565896591</v>
      </c>
      <c r="M386" s="249">
        <f t="shared" si="390"/>
        <v>230.10545064339826</v>
      </c>
      <c r="N386" s="249">
        <f t="shared" si="391"/>
        <v>46.107805556022981</v>
      </c>
      <c r="O386" s="249">
        <f t="shared" si="392"/>
        <v>243.85027149700846</v>
      </c>
      <c r="P386" s="250">
        <f t="shared" si="393"/>
        <v>131.41626246733367</v>
      </c>
    </row>
    <row r="387" spans="1:16">
      <c r="A387" s="242" t="str">
        <f t="shared" si="379"/>
        <v>Imola</v>
      </c>
      <c r="B387" s="243">
        <f t="shared" si="384"/>
        <v>73.870416565896591</v>
      </c>
      <c r="C387" s="244">
        <f t="shared" ref="C387:E387" si="453">C386</f>
        <v>0</v>
      </c>
      <c r="D387" s="244">
        <f t="shared" si="453"/>
        <v>0</v>
      </c>
      <c r="E387" s="244">
        <f t="shared" si="453"/>
        <v>1</v>
      </c>
      <c r="F387" s="245">
        <f t="shared" si="381"/>
        <v>81</v>
      </c>
      <c r="G387" s="246">
        <f t="shared" si="386"/>
        <v>0.25957855738757146</v>
      </c>
      <c r="H387" s="245" t="s">
        <v>168</v>
      </c>
      <c r="I387" s="246">
        <f t="shared" si="387"/>
        <v>4</v>
      </c>
      <c r="J387" s="247">
        <f t="shared" si="382"/>
        <v>50</v>
      </c>
      <c r="K387" s="248">
        <f t="shared" si="388"/>
        <v>0.50683041930034523</v>
      </c>
      <c r="L387" s="249">
        <f t="shared" si="389"/>
        <v>73.870416565896591</v>
      </c>
      <c r="M387" s="249">
        <f t="shared" si="390"/>
        <v>230.10545064339826</v>
      </c>
      <c r="N387" s="249">
        <f t="shared" si="391"/>
        <v>46.367384113410552</v>
      </c>
      <c r="O387" s="249">
        <f t="shared" si="392"/>
        <v>243.85027149700846</v>
      </c>
      <c r="P387" s="250">
        <f t="shared" si="393"/>
        <v>130.78327945039607</v>
      </c>
    </row>
    <row r="388" spans="1:16">
      <c r="A388" s="242" t="str">
        <f t="shared" si="379"/>
        <v>Imola</v>
      </c>
      <c r="B388" s="243">
        <f t="shared" si="384"/>
        <v>73.870416565896591</v>
      </c>
      <c r="C388" s="244">
        <f t="shared" ref="C388:E388" si="454">C387</f>
        <v>0</v>
      </c>
      <c r="D388" s="244">
        <f t="shared" si="454"/>
        <v>0</v>
      </c>
      <c r="E388" s="244">
        <f t="shared" si="454"/>
        <v>1</v>
      </c>
      <c r="F388" s="245">
        <f t="shared" si="381"/>
        <v>82</v>
      </c>
      <c r="G388" s="246">
        <f t="shared" si="386"/>
        <v>0.25957855738757146</v>
      </c>
      <c r="H388" s="245" t="s">
        <v>168</v>
      </c>
      <c r="I388" s="246">
        <f t="shared" si="387"/>
        <v>4</v>
      </c>
      <c r="J388" s="247">
        <f t="shared" si="382"/>
        <v>50</v>
      </c>
      <c r="K388" s="248">
        <f t="shared" si="388"/>
        <v>0.50683041930034523</v>
      </c>
      <c r="L388" s="249">
        <f t="shared" si="389"/>
        <v>73.870416565896591</v>
      </c>
      <c r="M388" s="249">
        <f t="shared" si="390"/>
        <v>230.10545064339826</v>
      </c>
      <c r="N388" s="249">
        <f t="shared" si="391"/>
        <v>46.626962670798122</v>
      </c>
      <c r="O388" s="249">
        <f t="shared" si="392"/>
        <v>243.85027149700846</v>
      </c>
      <c r="P388" s="250">
        <f t="shared" si="393"/>
        <v>130.15029643345844</v>
      </c>
    </row>
    <row r="389" spans="1:16">
      <c r="A389" s="242" t="str">
        <f t="shared" ref="A389:A406" si="455">A388</f>
        <v>Imola</v>
      </c>
      <c r="B389" s="243">
        <f t="shared" si="384"/>
        <v>73.870416565896591</v>
      </c>
      <c r="C389" s="244">
        <f t="shared" ref="C389:E389" si="456">C388</f>
        <v>0</v>
      </c>
      <c r="D389" s="244">
        <f t="shared" si="456"/>
        <v>0</v>
      </c>
      <c r="E389" s="244">
        <f t="shared" si="456"/>
        <v>1</v>
      </c>
      <c r="F389" s="245">
        <f t="shared" ref="F389:F406" si="457">F388+1</f>
        <v>83</v>
      </c>
      <c r="G389" s="246">
        <f t="shared" si="386"/>
        <v>0.25957855738757146</v>
      </c>
      <c r="H389" s="245" t="s">
        <v>168</v>
      </c>
      <c r="I389" s="246">
        <f t="shared" si="387"/>
        <v>4</v>
      </c>
      <c r="J389" s="247">
        <f t="shared" ref="J389:J406" si="458">J388</f>
        <v>50</v>
      </c>
      <c r="K389" s="248">
        <f t="shared" si="388"/>
        <v>0.50683041930034523</v>
      </c>
      <c r="L389" s="249">
        <f t="shared" si="389"/>
        <v>73.870416565896591</v>
      </c>
      <c r="M389" s="249">
        <f t="shared" si="390"/>
        <v>230.10545064339826</v>
      </c>
      <c r="N389" s="249">
        <f t="shared" si="391"/>
        <v>46.886541228185692</v>
      </c>
      <c r="O389" s="249">
        <f t="shared" si="392"/>
        <v>243.85027149700846</v>
      </c>
      <c r="P389" s="250">
        <f t="shared" si="393"/>
        <v>129.51731341652084</v>
      </c>
    </row>
    <row r="390" spans="1:16">
      <c r="A390" s="242" t="str">
        <f t="shared" si="455"/>
        <v>Imola</v>
      </c>
      <c r="B390" s="243">
        <f t="shared" si="384"/>
        <v>73.870416565896591</v>
      </c>
      <c r="C390" s="244">
        <f t="shared" ref="C390:E390" si="459">C389</f>
        <v>0</v>
      </c>
      <c r="D390" s="244">
        <f t="shared" si="459"/>
        <v>0</v>
      </c>
      <c r="E390" s="244">
        <f t="shared" si="459"/>
        <v>1</v>
      </c>
      <c r="F390" s="245">
        <f t="shared" si="457"/>
        <v>84</v>
      </c>
      <c r="G390" s="246">
        <f t="shared" si="386"/>
        <v>0.25957855738757146</v>
      </c>
      <c r="H390" s="245" t="s">
        <v>168</v>
      </c>
      <c r="I390" s="246">
        <f t="shared" si="387"/>
        <v>4</v>
      </c>
      <c r="J390" s="247">
        <f t="shared" si="458"/>
        <v>50</v>
      </c>
      <c r="K390" s="248">
        <f t="shared" si="388"/>
        <v>0.50683041930034523</v>
      </c>
      <c r="L390" s="249">
        <f t="shared" si="389"/>
        <v>73.870416565896591</v>
      </c>
      <c r="M390" s="249">
        <f t="shared" si="390"/>
        <v>230.10545064339826</v>
      </c>
      <c r="N390" s="249">
        <f t="shared" si="391"/>
        <v>47.146119785573262</v>
      </c>
      <c r="O390" s="249">
        <f t="shared" si="392"/>
        <v>243.85027149700846</v>
      </c>
      <c r="P390" s="250">
        <f t="shared" si="393"/>
        <v>128.88433039958323</v>
      </c>
    </row>
    <row r="391" spans="1:16">
      <c r="A391" s="242" t="str">
        <f t="shared" si="455"/>
        <v>Imola</v>
      </c>
      <c r="B391" s="243">
        <f t="shared" ref="B391:B406" si="460">VLOOKUP(A391,$R$3:$S$59,2,0)</f>
        <v>73.870416565896591</v>
      </c>
      <c r="C391" s="244">
        <f t="shared" ref="C391:E391" si="461">C390</f>
        <v>0</v>
      </c>
      <c r="D391" s="244">
        <f t="shared" si="461"/>
        <v>0</v>
      </c>
      <c r="E391" s="244">
        <f t="shared" si="461"/>
        <v>1</v>
      </c>
      <c r="F391" s="245">
        <f t="shared" si="457"/>
        <v>85</v>
      </c>
      <c r="G391" s="246">
        <f t="shared" ref="G391:G406" si="462">VLOOKUP(H391,$U$5:$X$8,3,0)</f>
        <v>0.25957855738757146</v>
      </c>
      <c r="H391" s="245" t="s">
        <v>168</v>
      </c>
      <c r="I391" s="246">
        <f t="shared" ref="I391:I406" si="463">VLOOKUP(H391,$U$5:$V$8,2,0)</f>
        <v>4</v>
      </c>
      <c r="J391" s="247">
        <f t="shared" si="458"/>
        <v>50</v>
      </c>
      <c r="K391" s="248">
        <f t="shared" ref="K391:K406" si="464">VLOOKUP(H391,$U$5:$X$8,4,0)</f>
        <v>0.50683041930034523</v>
      </c>
      <c r="L391" s="249">
        <f t="shared" ref="L391:L406" si="465">B391</f>
        <v>73.870416565896591</v>
      </c>
      <c r="M391" s="249">
        <f t="shared" ref="M391:M406" si="466">C391*$V$10+$V$11*D391+E391*$V$12+I391*$V$13</f>
        <v>230.10545064339826</v>
      </c>
      <c r="N391" s="249">
        <f t="shared" ref="N391:N406" si="467">G391*F391+J391*K391</f>
        <v>47.405698342960832</v>
      </c>
      <c r="O391" s="249">
        <f t="shared" ref="O391:O406" si="468">L391+((L391*M391)/100)</f>
        <v>243.85027149700846</v>
      </c>
      <c r="P391" s="250">
        <f t="shared" ref="P391:P406" si="469">O391-((O391*N391)/100)</f>
        <v>128.25134738264563</v>
      </c>
    </row>
    <row r="392" spans="1:16">
      <c r="A392" s="242" t="str">
        <f t="shared" si="455"/>
        <v>Imola</v>
      </c>
      <c r="B392" s="243">
        <f t="shared" si="460"/>
        <v>73.870416565896591</v>
      </c>
      <c r="C392" s="244">
        <f t="shared" ref="C392:E392" si="470">C391</f>
        <v>0</v>
      </c>
      <c r="D392" s="244">
        <f t="shared" si="470"/>
        <v>0</v>
      </c>
      <c r="E392" s="244">
        <f t="shared" si="470"/>
        <v>1</v>
      </c>
      <c r="F392" s="245">
        <f t="shared" si="457"/>
        <v>86</v>
      </c>
      <c r="G392" s="246">
        <f t="shared" si="462"/>
        <v>0.25957855738757146</v>
      </c>
      <c r="H392" s="245" t="s">
        <v>168</v>
      </c>
      <c r="I392" s="246">
        <f t="shared" si="463"/>
        <v>4</v>
      </c>
      <c r="J392" s="247">
        <f t="shared" si="458"/>
        <v>50</v>
      </c>
      <c r="K392" s="248">
        <f t="shared" si="464"/>
        <v>0.50683041930034523</v>
      </c>
      <c r="L392" s="249">
        <f t="shared" si="465"/>
        <v>73.870416565896591</v>
      </c>
      <c r="M392" s="249">
        <f t="shared" si="466"/>
        <v>230.10545064339826</v>
      </c>
      <c r="N392" s="249">
        <f t="shared" si="467"/>
        <v>47.665276900348402</v>
      </c>
      <c r="O392" s="249">
        <f t="shared" si="468"/>
        <v>243.85027149700846</v>
      </c>
      <c r="P392" s="250">
        <f t="shared" si="469"/>
        <v>127.61836436570803</v>
      </c>
    </row>
    <row r="393" spans="1:16">
      <c r="A393" s="242" t="str">
        <f t="shared" si="455"/>
        <v>Imola</v>
      </c>
      <c r="B393" s="243">
        <f t="shared" si="460"/>
        <v>73.870416565896591</v>
      </c>
      <c r="C393" s="244">
        <f t="shared" ref="C393:E393" si="471">C392</f>
        <v>0</v>
      </c>
      <c r="D393" s="244">
        <f t="shared" si="471"/>
        <v>0</v>
      </c>
      <c r="E393" s="244">
        <f t="shared" si="471"/>
        <v>1</v>
      </c>
      <c r="F393" s="245">
        <f t="shared" si="457"/>
        <v>87</v>
      </c>
      <c r="G393" s="246">
        <f t="shared" si="462"/>
        <v>0.25957855738757146</v>
      </c>
      <c r="H393" s="245" t="s">
        <v>168</v>
      </c>
      <c r="I393" s="246">
        <f t="shared" si="463"/>
        <v>4</v>
      </c>
      <c r="J393" s="247">
        <f t="shared" si="458"/>
        <v>50</v>
      </c>
      <c r="K393" s="248">
        <f t="shared" si="464"/>
        <v>0.50683041930034523</v>
      </c>
      <c r="L393" s="249">
        <f t="shared" si="465"/>
        <v>73.870416565896591</v>
      </c>
      <c r="M393" s="249">
        <f t="shared" si="466"/>
        <v>230.10545064339826</v>
      </c>
      <c r="N393" s="249">
        <f t="shared" si="467"/>
        <v>47.924855457735973</v>
      </c>
      <c r="O393" s="249">
        <f t="shared" si="468"/>
        <v>243.85027149700846</v>
      </c>
      <c r="P393" s="250">
        <f t="shared" si="469"/>
        <v>126.98538134877042</v>
      </c>
    </row>
    <row r="394" spans="1:16">
      <c r="A394" s="242" t="str">
        <f t="shared" si="455"/>
        <v>Imola</v>
      </c>
      <c r="B394" s="243">
        <f t="shared" si="460"/>
        <v>73.870416565896591</v>
      </c>
      <c r="C394" s="244">
        <f t="shared" ref="C394:E394" si="472">C393</f>
        <v>0</v>
      </c>
      <c r="D394" s="244">
        <f t="shared" si="472"/>
        <v>0</v>
      </c>
      <c r="E394" s="244">
        <f t="shared" si="472"/>
        <v>1</v>
      </c>
      <c r="F394" s="245">
        <f t="shared" si="457"/>
        <v>88</v>
      </c>
      <c r="G394" s="246">
        <f t="shared" si="462"/>
        <v>0.25957855738757146</v>
      </c>
      <c r="H394" s="245" t="s">
        <v>168</v>
      </c>
      <c r="I394" s="246">
        <f t="shared" si="463"/>
        <v>4</v>
      </c>
      <c r="J394" s="247">
        <f t="shared" si="458"/>
        <v>50</v>
      </c>
      <c r="K394" s="248">
        <f t="shared" si="464"/>
        <v>0.50683041930034523</v>
      </c>
      <c r="L394" s="249">
        <f t="shared" si="465"/>
        <v>73.870416565896591</v>
      </c>
      <c r="M394" s="249">
        <f t="shared" si="466"/>
        <v>230.10545064339826</v>
      </c>
      <c r="N394" s="249">
        <f t="shared" si="467"/>
        <v>48.18443401512355</v>
      </c>
      <c r="O394" s="249">
        <f t="shared" si="468"/>
        <v>243.85027149700846</v>
      </c>
      <c r="P394" s="250">
        <f t="shared" si="469"/>
        <v>126.35239833183279</v>
      </c>
    </row>
    <row r="395" spans="1:16">
      <c r="A395" s="242" t="str">
        <f t="shared" si="455"/>
        <v>Imola</v>
      </c>
      <c r="B395" s="243">
        <f t="shared" si="460"/>
        <v>73.870416565896591</v>
      </c>
      <c r="C395" s="244">
        <f t="shared" ref="C395:E395" si="473">C394</f>
        <v>0</v>
      </c>
      <c r="D395" s="244">
        <f t="shared" si="473"/>
        <v>0</v>
      </c>
      <c r="E395" s="244">
        <f t="shared" si="473"/>
        <v>1</v>
      </c>
      <c r="F395" s="245">
        <f t="shared" si="457"/>
        <v>89</v>
      </c>
      <c r="G395" s="246">
        <f t="shared" si="462"/>
        <v>0.25957855738757146</v>
      </c>
      <c r="H395" s="245" t="s">
        <v>168</v>
      </c>
      <c r="I395" s="246">
        <f t="shared" si="463"/>
        <v>4</v>
      </c>
      <c r="J395" s="247">
        <f t="shared" si="458"/>
        <v>50</v>
      </c>
      <c r="K395" s="248">
        <f t="shared" si="464"/>
        <v>0.50683041930034523</v>
      </c>
      <c r="L395" s="249">
        <f t="shared" si="465"/>
        <v>73.870416565896591</v>
      </c>
      <c r="M395" s="249">
        <f t="shared" si="466"/>
        <v>230.10545064339826</v>
      </c>
      <c r="N395" s="249">
        <f t="shared" si="467"/>
        <v>48.44401257251112</v>
      </c>
      <c r="O395" s="249">
        <f t="shared" si="468"/>
        <v>243.85027149700846</v>
      </c>
      <c r="P395" s="250">
        <f t="shared" si="469"/>
        <v>125.71941531489519</v>
      </c>
    </row>
    <row r="396" spans="1:16">
      <c r="A396" s="242" t="str">
        <f t="shared" si="455"/>
        <v>Imola</v>
      </c>
      <c r="B396" s="243">
        <f t="shared" si="460"/>
        <v>73.870416565896591</v>
      </c>
      <c r="C396" s="244">
        <f t="shared" ref="C396:E396" si="474">C395</f>
        <v>0</v>
      </c>
      <c r="D396" s="244">
        <f t="shared" si="474"/>
        <v>0</v>
      </c>
      <c r="E396" s="244">
        <f t="shared" si="474"/>
        <v>1</v>
      </c>
      <c r="F396" s="245">
        <f t="shared" si="457"/>
        <v>90</v>
      </c>
      <c r="G396" s="246">
        <f t="shared" si="462"/>
        <v>0.25957855738757146</v>
      </c>
      <c r="H396" s="245" t="s">
        <v>168</v>
      </c>
      <c r="I396" s="246">
        <f t="shared" si="463"/>
        <v>4</v>
      </c>
      <c r="J396" s="247">
        <f t="shared" si="458"/>
        <v>50</v>
      </c>
      <c r="K396" s="248">
        <f t="shared" si="464"/>
        <v>0.50683041930034523</v>
      </c>
      <c r="L396" s="249">
        <f t="shared" si="465"/>
        <v>73.870416565896591</v>
      </c>
      <c r="M396" s="249">
        <f t="shared" si="466"/>
        <v>230.10545064339826</v>
      </c>
      <c r="N396" s="249">
        <f t="shared" si="467"/>
        <v>48.70359112989869</v>
      </c>
      <c r="O396" s="249">
        <f t="shared" si="468"/>
        <v>243.85027149700846</v>
      </c>
      <c r="P396" s="250">
        <f t="shared" si="469"/>
        <v>125.08643229795757</v>
      </c>
    </row>
    <row r="397" spans="1:16">
      <c r="A397" s="242" t="str">
        <f t="shared" si="455"/>
        <v>Imola</v>
      </c>
      <c r="B397" s="243">
        <f t="shared" si="460"/>
        <v>73.870416565896591</v>
      </c>
      <c r="C397" s="244">
        <f t="shared" ref="C397:E397" si="475">C396</f>
        <v>0</v>
      </c>
      <c r="D397" s="244">
        <f t="shared" si="475"/>
        <v>0</v>
      </c>
      <c r="E397" s="244">
        <f t="shared" si="475"/>
        <v>1</v>
      </c>
      <c r="F397" s="245">
        <f t="shared" si="457"/>
        <v>91</v>
      </c>
      <c r="G397" s="246">
        <f t="shared" si="462"/>
        <v>0.25957855738757146</v>
      </c>
      <c r="H397" s="245" t="s">
        <v>168</v>
      </c>
      <c r="I397" s="246">
        <f t="shared" si="463"/>
        <v>4</v>
      </c>
      <c r="J397" s="247">
        <f t="shared" si="458"/>
        <v>50</v>
      </c>
      <c r="K397" s="248">
        <f t="shared" si="464"/>
        <v>0.50683041930034523</v>
      </c>
      <c r="L397" s="249">
        <f t="shared" si="465"/>
        <v>73.870416565896591</v>
      </c>
      <c r="M397" s="249">
        <f t="shared" si="466"/>
        <v>230.10545064339826</v>
      </c>
      <c r="N397" s="249">
        <f t="shared" si="467"/>
        <v>48.963169687286268</v>
      </c>
      <c r="O397" s="249">
        <f t="shared" si="468"/>
        <v>243.85027149700846</v>
      </c>
      <c r="P397" s="250">
        <f t="shared" si="469"/>
        <v>124.45344928101994</v>
      </c>
    </row>
    <row r="398" spans="1:16">
      <c r="A398" s="242" t="str">
        <f t="shared" si="455"/>
        <v>Imola</v>
      </c>
      <c r="B398" s="243">
        <f t="shared" si="460"/>
        <v>73.870416565896591</v>
      </c>
      <c r="C398" s="244">
        <f t="shared" ref="C398:E398" si="476">C397</f>
        <v>0</v>
      </c>
      <c r="D398" s="244">
        <f t="shared" si="476"/>
        <v>0</v>
      </c>
      <c r="E398" s="244">
        <f t="shared" si="476"/>
        <v>1</v>
      </c>
      <c r="F398" s="245">
        <f t="shared" si="457"/>
        <v>92</v>
      </c>
      <c r="G398" s="246">
        <f t="shared" si="462"/>
        <v>0.25957855738757146</v>
      </c>
      <c r="H398" s="245" t="s">
        <v>168</v>
      </c>
      <c r="I398" s="246">
        <f t="shared" si="463"/>
        <v>4</v>
      </c>
      <c r="J398" s="247">
        <f t="shared" si="458"/>
        <v>50</v>
      </c>
      <c r="K398" s="248">
        <f t="shared" si="464"/>
        <v>0.50683041930034523</v>
      </c>
      <c r="L398" s="249">
        <f t="shared" si="465"/>
        <v>73.870416565896591</v>
      </c>
      <c r="M398" s="249">
        <f t="shared" si="466"/>
        <v>230.10545064339826</v>
      </c>
      <c r="N398" s="249">
        <f t="shared" si="467"/>
        <v>49.222748244673838</v>
      </c>
      <c r="O398" s="249">
        <f t="shared" si="468"/>
        <v>243.85027149700846</v>
      </c>
      <c r="P398" s="250">
        <f t="shared" si="469"/>
        <v>123.82046626408234</v>
      </c>
    </row>
    <row r="399" spans="1:16">
      <c r="A399" s="242" t="str">
        <f t="shared" si="455"/>
        <v>Imola</v>
      </c>
      <c r="B399" s="243">
        <f t="shared" si="460"/>
        <v>73.870416565896591</v>
      </c>
      <c r="C399" s="244">
        <f t="shared" ref="C399:E399" si="477">C398</f>
        <v>0</v>
      </c>
      <c r="D399" s="244">
        <f t="shared" si="477"/>
        <v>0</v>
      </c>
      <c r="E399" s="244">
        <f t="shared" si="477"/>
        <v>1</v>
      </c>
      <c r="F399" s="245">
        <f t="shared" si="457"/>
        <v>93</v>
      </c>
      <c r="G399" s="246">
        <f t="shared" si="462"/>
        <v>0.25957855738757146</v>
      </c>
      <c r="H399" s="245" t="s">
        <v>168</v>
      </c>
      <c r="I399" s="246">
        <f t="shared" si="463"/>
        <v>4</v>
      </c>
      <c r="J399" s="247">
        <f t="shared" si="458"/>
        <v>50</v>
      </c>
      <c r="K399" s="248">
        <f t="shared" si="464"/>
        <v>0.50683041930034523</v>
      </c>
      <c r="L399" s="249">
        <f t="shared" si="465"/>
        <v>73.870416565896591</v>
      </c>
      <c r="M399" s="249">
        <f t="shared" si="466"/>
        <v>230.10545064339826</v>
      </c>
      <c r="N399" s="249">
        <f t="shared" si="467"/>
        <v>49.482326802061408</v>
      </c>
      <c r="O399" s="249">
        <f t="shared" si="468"/>
        <v>243.85027149700846</v>
      </c>
      <c r="P399" s="250">
        <f t="shared" si="469"/>
        <v>123.18748324714473</v>
      </c>
    </row>
    <row r="400" spans="1:16">
      <c r="A400" s="242" t="str">
        <f t="shared" si="455"/>
        <v>Imola</v>
      </c>
      <c r="B400" s="243">
        <f t="shared" si="460"/>
        <v>73.870416565896591</v>
      </c>
      <c r="C400" s="244">
        <f t="shared" ref="C400:E400" si="478">C399</f>
        <v>0</v>
      </c>
      <c r="D400" s="244">
        <f t="shared" si="478"/>
        <v>0</v>
      </c>
      <c r="E400" s="244">
        <f t="shared" si="478"/>
        <v>1</v>
      </c>
      <c r="F400" s="245">
        <f t="shared" si="457"/>
        <v>94</v>
      </c>
      <c r="G400" s="246">
        <f t="shared" si="462"/>
        <v>0.25957855738757146</v>
      </c>
      <c r="H400" s="245" t="s">
        <v>168</v>
      </c>
      <c r="I400" s="246">
        <f t="shared" si="463"/>
        <v>4</v>
      </c>
      <c r="J400" s="247">
        <f t="shared" si="458"/>
        <v>50</v>
      </c>
      <c r="K400" s="248">
        <f t="shared" si="464"/>
        <v>0.50683041930034523</v>
      </c>
      <c r="L400" s="249">
        <f t="shared" si="465"/>
        <v>73.870416565896591</v>
      </c>
      <c r="M400" s="249">
        <f t="shared" si="466"/>
        <v>230.10545064339826</v>
      </c>
      <c r="N400" s="249">
        <f t="shared" si="467"/>
        <v>49.741905359448978</v>
      </c>
      <c r="O400" s="249">
        <f t="shared" si="468"/>
        <v>243.85027149700846</v>
      </c>
      <c r="P400" s="250">
        <f t="shared" si="469"/>
        <v>122.55450023020714</v>
      </c>
    </row>
    <row r="401" spans="1:16">
      <c r="A401" s="242" t="str">
        <f t="shared" si="455"/>
        <v>Imola</v>
      </c>
      <c r="B401" s="243">
        <f t="shared" si="460"/>
        <v>73.870416565896591</v>
      </c>
      <c r="C401" s="244">
        <f t="shared" ref="C401:E401" si="479">C400</f>
        <v>0</v>
      </c>
      <c r="D401" s="244">
        <f t="shared" si="479"/>
        <v>0</v>
      </c>
      <c r="E401" s="244">
        <f t="shared" si="479"/>
        <v>1</v>
      </c>
      <c r="F401" s="245">
        <f t="shared" si="457"/>
        <v>95</v>
      </c>
      <c r="G401" s="246">
        <f t="shared" si="462"/>
        <v>0.25957855738757146</v>
      </c>
      <c r="H401" s="245" t="s">
        <v>168</v>
      </c>
      <c r="I401" s="246">
        <f t="shared" si="463"/>
        <v>4</v>
      </c>
      <c r="J401" s="247">
        <f t="shared" si="458"/>
        <v>50</v>
      </c>
      <c r="K401" s="248">
        <f t="shared" si="464"/>
        <v>0.50683041930034523</v>
      </c>
      <c r="L401" s="249">
        <f t="shared" si="465"/>
        <v>73.870416565896591</v>
      </c>
      <c r="M401" s="249">
        <f t="shared" si="466"/>
        <v>230.10545064339826</v>
      </c>
      <c r="N401" s="249">
        <f t="shared" si="467"/>
        <v>50.001483916836548</v>
      </c>
      <c r="O401" s="249">
        <f t="shared" si="468"/>
        <v>243.85027149700846</v>
      </c>
      <c r="P401" s="250">
        <f t="shared" si="469"/>
        <v>121.92151721326952</v>
      </c>
    </row>
    <row r="402" spans="1:16">
      <c r="A402" s="242" t="str">
        <f t="shared" si="455"/>
        <v>Imola</v>
      </c>
      <c r="B402" s="243">
        <f t="shared" si="460"/>
        <v>73.870416565896591</v>
      </c>
      <c r="C402" s="244">
        <f t="shared" ref="C402:E402" si="480">C401</f>
        <v>0</v>
      </c>
      <c r="D402" s="244">
        <f t="shared" si="480"/>
        <v>0</v>
      </c>
      <c r="E402" s="244">
        <f t="shared" si="480"/>
        <v>1</v>
      </c>
      <c r="F402" s="245">
        <f t="shared" si="457"/>
        <v>96</v>
      </c>
      <c r="G402" s="246">
        <f t="shared" si="462"/>
        <v>0.25957855738757146</v>
      </c>
      <c r="H402" s="245" t="s">
        <v>168</v>
      </c>
      <c r="I402" s="246">
        <f t="shared" si="463"/>
        <v>4</v>
      </c>
      <c r="J402" s="247">
        <f t="shared" si="458"/>
        <v>50</v>
      </c>
      <c r="K402" s="248">
        <f t="shared" si="464"/>
        <v>0.50683041930034523</v>
      </c>
      <c r="L402" s="249">
        <f t="shared" si="465"/>
        <v>73.870416565896591</v>
      </c>
      <c r="M402" s="249">
        <f t="shared" si="466"/>
        <v>230.10545064339826</v>
      </c>
      <c r="N402" s="249">
        <f t="shared" si="467"/>
        <v>50.261062474224119</v>
      </c>
      <c r="O402" s="249">
        <f t="shared" si="468"/>
        <v>243.85027149700846</v>
      </c>
      <c r="P402" s="250">
        <f t="shared" si="469"/>
        <v>121.28853419633191</v>
      </c>
    </row>
    <row r="403" spans="1:16">
      <c r="A403" s="242" t="str">
        <f t="shared" si="455"/>
        <v>Imola</v>
      </c>
      <c r="B403" s="243">
        <f t="shared" si="460"/>
        <v>73.870416565896591</v>
      </c>
      <c r="C403" s="244">
        <f t="shared" ref="C403:E403" si="481">C402</f>
        <v>0</v>
      </c>
      <c r="D403" s="244">
        <f t="shared" si="481"/>
        <v>0</v>
      </c>
      <c r="E403" s="244">
        <f t="shared" si="481"/>
        <v>1</v>
      </c>
      <c r="F403" s="245">
        <f t="shared" si="457"/>
        <v>97</v>
      </c>
      <c r="G403" s="246">
        <f t="shared" si="462"/>
        <v>0.25957855738757146</v>
      </c>
      <c r="H403" s="245" t="s">
        <v>168</v>
      </c>
      <c r="I403" s="246">
        <f t="shared" si="463"/>
        <v>4</v>
      </c>
      <c r="J403" s="247">
        <f t="shared" si="458"/>
        <v>50</v>
      </c>
      <c r="K403" s="248">
        <f t="shared" si="464"/>
        <v>0.50683041930034523</v>
      </c>
      <c r="L403" s="249">
        <f t="shared" si="465"/>
        <v>73.870416565896591</v>
      </c>
      <c r="M403" s="249">
        <f t="shared" si="466"/>
        <v>230.10545064339826</v>
      </c>
      <c r="N403" s="249">
        <f t="shared" si="467"/>
        <v>50.520641031611689</v>
      </c>
      <c r="O403" s="249">
        <f t="shared" si="468"/>
        <v>243.85027149700846</v>
      </c>
      <c r="P403" s="250">
        <f t="shared" si="469"/>
        <v>120.65555117939431</v>
      </c>
    </row>
    <row r="404" spans="1:16">
      <c r="A404" s="242" t="str">
        <f t="shared" si="455"/>
        <v>Imola</v>
      </c>
      <c r="B404" s="243">
        <f t="shared" si="460"/>
        <v>73.870416565896591</v>
      </c>
      <c r="C404" s="244">
        <f t="shared" ref="C404:E404" si="482">C403</f>
        <v>0</v>
      </c>
      <c r="D404" s="244">
        <f t="shared" si="482"/>
        <v>0</v>
      </c>
      <c r="E404" s="244">
        <f t="shared" si="482"/>
        <v>1</v>
      </c>
      <c r="F404" s="245">
        <f t="shared" si="457"/>
        <v>98</v>
      </c>
      <c r="G404" s="246">
        <f t="shared" si="462"/>
        <v>0.25957855738757146</v>
      </c>
      <c r="H404" s="245" t="s">
        <v>168</v>
      </c>
      <c r="I404" s="246">
        <f t="shared" si="463"/>
        <v>4</v>
      </c>
      <c r="J404" s="247">
        <f t="shared" si="458"/>
        <v>50</v>
      </c>
      <c r="K404" s="248">
        <f t="shared" si="464"/>
        <v>0.50683041930034523</v>
      </c>
      <c r="L404" s="249">
        <f t="shared" si="465"/>
        <v>73.870416565896591</v>
      </c>
      <c r="M404" s="249">
        <f t="shared" si="466"/>
        <v>230.10545064339826</v>
      </c>
      <c r="N404" s="249">
        <f t="shared" si="467"/>
        <v>50.780219588999259</v>
      </c>
      <c r="O404" s="249">
        <f t="shared" si="468"/>
        <v>243.85027149700846</v>
      </c>
      <c r="P404" s="250">
        <f t="shared" si="469"/>
        <v>120.02256816245669</v>
      </c>
    </row>
    <row r="405" spans="1:16">
      <c r="A405" s="242" t="str">
        <f t="shared" si="455"/>
        <v>Imola</v>
      </c>
      <c r="B405" s="243">
        <f t="shared" si="460"/>
        <v>73.870416565896591</v>
      </c>
      <c r="C405" s="244">
        <f t="shared" ref="C405:E405" si="483">C404</f>
        <v>0</v>
      </c>
      <c r="D405" s="244">
        <f t="shared" si="483"/>
        <v>0</v>
      </c>
      <c r="E405" s="244">
        <f t="shared" si="483"/>
        <v>1</v>
      </c>
      <c r="F405" s="245">
        <f t="shared" si="457"/>
        <v>99</v>
      </c>
      <c r="G405" s="246">
        <f t="shared" si="462"/>
        <v>0.25957855738757146</v>
      </c>
      <c r="H405" s="245" t="s">
        <v>168</v>
      </c>
      <c r="I405" s="246">
        <f t="shared" si="463"/>
        <v>4</v>
      </c>
      <c r="J405" s="247">
        <f t="shared" si="458"/>
        <v>50</v>
      </c>
      <c r="K405" s="248">
        <f t="shared" si="464"/>
        <v>0.50683041930034523</v>
      </c>
      <c r="L405" s="249">
        <f t="shared" si="465"/>
        <v>73.870416565896591</v>
      </c>
      <c r="M405" s="249">
        <f t="shared" si="466"/>
        <v>230.10545064339826</v>
      </c>
      <c r="N405" s="249">
        <f t="shared" si="467"/>
        <v>51.039798146386836</v>
      </c>
      <c r="O405" s="249">
        <f t="shared" si="468"/>
        <v>243.85027149700846</v>
      </c>
      <c r="P405" s="250">
        <f t="shared" si="469"/>
        <v>119.38958514551908</v>
      </c>
    </row>
    <row r="406" spans="1:16">
      <c r="A406" s="242" t="str">
        <f t="shared" si="455"/>
        <v>Imola</v>
      </c>
      <c r="B406" s="243">
        <f t="shared" si="460"/>
        <v>73.870416565896591</v>
      </c>
      <c r="C406" s="244">
        <f t="shared" ref="C406:E406" si="484">C405</f>
        <v>0</v>
      </c>
      <c r="D406" s="244">
        <f t="shared" si="484"/>
        <v>0</v>
      </c>
      <c r="E406" s="244">
        <f t="shared" si="484"/>
        <v>1</v>
      </c>
      <c r="F406" s="245">
        <f t="shared" si="457"/>
        <v>100</v>
      </c>
      <c r="G406" s="246">
        <f t="shared" si="462"/>
        <v>0.25957855738757146</v>
      </c>
      <c r="H406" s="245" t="s">
        <v>168</v>
      </c>
      <c r="I406" s="246">
        <f t="shared" si="463"/>
        <v>4</v>
      </c>
      <c r="J406" s="247">
        <f t="shared" si="458"/>
        <v>50</v>
      </c>
      <c r="K406" s="248">
        <f t="shared" si="464"/>
        <v>0.50683041930034523</v>
      </c>
      <c r="L406" s="249">
        <f t="shared" si="465"/>
        <v>73.870416565896591</v>
      </c>
      <c r="M406" s="249">
        <f t="shared" si="466"/>
        <v>230.10545064339826</v>
      </c>
      <c r="N406" s="249">
        <f t="shared" si="467"/>
        <v>51.299376703774406</v>
      </c>
      <c r="O406" s="249">
        <f t="shared" si="468"/>
        <v>243.85027149700846</v>
      </c>
      <c r="P406" s="250">
        <f t="shared" si="469"/>
        <v>118.75660212858146</v>
      </c>
    </row>
  </sheetData>
  <mergeCells count="1">
    <mergeCell ref="A1:P1"/>
  </mergeCells>
  <dataValidations count="2">
    <dataValidation type="list" allowBlank="1" showInputMessage="1" showErrorMessage="1" sqref="A3:A406">
      <formula1>$R$3:$R$59</formula1>
    </dataValidation>
    <dataValidation type="list" allowBlank="1" showInputMessage="1" showErrorMessage="1" sqref="H3:H406">
      <formula1>$U$5:$U$8</formula1>
    </dataValidation>
  </dataValidations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1">
    <tabColor theme="1"/>
  </sheetPr>
  <dimension ref="A1:AI550"/>
  <sheetViews>
    <sheetView showGridLines="0" showRowColHeaders="0" zoomScaleNormal="100" workbookViewId="0">
      <selection activeCell="N5" sqref="N5:O8"/>
    </sheetView>
  </sheetViews>
  <sheetFormatPr baseColWidth="10" defaultColWidth="0" defaultRowHeight="15"/>
  <cols>
    <col min="1" max="1" width="16.28515625" style="1" customWidth="1"/>
    <col min="2" max="2" width="9.85546875" style="1" customWidth="1"/>
    <col min="3" max="3" width="13.42578125" style="1" customWidth="1"/>
    <col min="4" max="4" width="16.42578125" style="1" customWidth="1"/>
    <col min="5" max="5" width="11.28515625" style="1" customWidth="1"/>
    <col min="6" max="6" width="9.7109375" style="1" customWidth="1"/>
    <col min="7" max="7" width="10.140625" style="1" customWidth="1"/>
    <col min="8" max="9" width="10" style="1" customWidth="1"/>
    <col min="10" max="10" width="8.28515625" style="1" customWidth="1"/>
    <col min="11" max="11" width="9.28515625" style="1" customWidth="1"/>
    <col min="12" max="12" width="10.7109375" style="1" customWidth="1"/>
    <col min="13" max="13" width="10.5703125" style="1" customWidth="1"/>
    <col min="14" max="14" width="10.42578125" style="1" customWidth="1"/>
    <col min="15" max="15" width="11.5703125" style="1" customWidth="1"/>
    <col min="16" max="16" width="12.42578125" style="1" customWidth="1"/>
    <col min="17" max="17" width="11.42578125" style="1" customWidth="1"/>
    <col min="18" max="18" width="11.7109375" style="1" customWidth="1"/>
    <col min="19" max="19" width="9" style="1" customWidth="1"/>
    <col min="20" max="20" width="16" style="1" customWidth="1"/>
    <col min="21" max="21" width="10.85546875" style="1" hidden="1" customWidth="1"/>
    <col min="22" max="22" width="9.42578125" style="1" hidden="1" customWidth="1"/>
    <col min="23" max="23" width="8.5703125" style="1" hidden="1" customWidth="1"/>
    <col min="24" max="24" width="9.5703125" style="1" hidden="1" customWidth="1"/>
    <col min="25" max="25" width="10" style="1" hidden="1" customWidth="1"/>
    <col min="26" max="26" width="7.140625" style="1" hidden="1" customWidth="1"/>
    <col min="27" max="30" width="9.140625" style="1" hidden="1" customWidth="1"/>
    <col min="31" max="31" width="12.28515625" style="1" hidden="1" customWidth="1"/>
    <col min="32" max="32" width="9.140625" style="1" customWidth="1"/>
    <col min="33" max="34" width="9.140625" style="1" hidden="1" customWidth="1"/>
    <col min="35" max="35" width="11.140625" style="1" hidden="1" customWidth="1"/>
    <col min="36" max="16384" width="9.140625" style="1" hidden="1"/>
  </cols>
  <sheetData>
    <row r="1" spans="1:30" ht="15.75">
      <c r="A1" s="503" t="s">
        <v>80</v>
      </c>
      <c r="B1" s="504"/>
      <c r="C1" s="181" t="s">
        <v>332</v>
      </c>
      <c r="D1" s="157">
        <v>1</v>
      </c>
      <c r="E1" s="445" t="s">
        <v>339</v>
      </c>
      <c r="F1" s="446"/>
      <c r="G1" s="436" t="s">
        <v>79</v>
      </c>
      <c r="H1" s="440"/>
      <c r="I1" s="440"/>
      <c r="J1" s="437"/>
      <c r="N1" s="436" t="s">
        <v>209</v>
      </c>
      <c r="O1" s="440"/>
      <c r="P1" s="440"/>
      <c r="Q1" s="440"/>
      <c r="R1" s="440"/>
      <c r="S1" s="440"/>
      <c r="T1" s="437"/>
    </row>
    <row r="2" spans="1:30" ht="18">
      <c r="A2" s="323" t="s">
        <v>78</v>
      </c>
      <c r="B2" s="324">
        <f>INFO!D71</f>
        <v>0</v>
      </c>
      <c r="C2" s="504" t="s">
        <v>333</v>
      </c>
      <c r="D2" s="504"/>
      <c r="E2" s="323" t="s">
        <v>78</v>
      </c>
      <c r="F2" s="324">
        <f>INFO!J71</f>
        <v>3.83826</v>
      </c>
      <c r="G2" s="33" t="s">
        <v>77</v>
      </c>
      <c r="H2" s="447" t="s">
        <v>119</v>
      </c>
      <c r="I2" s="448"/>
      <c r="J2" s="449"/>
      <c r="N2" s="438" t="s">
        <v>75</v>
      </c>
      <c r="O2" s="439"/>
      <c r="P2" s="231">
        <v>50</v>
      </c>
      <c r="R2" s="41" t="s">
        <v>375</v>
      </c>
      <c r="S2" s="270">
        <f>SOUFFLERIE!G32*2</f>
        <v>83.918289747576154</v>
      </c>
      <c r="T2" s="93" t="s">
        <v>74</v>
      </c>
    </row>
    <row r="3" spans="1:30">
      <c r="A3" s="323" t="s">
        <v>73</v>
      </c>
      <c r="B3" s="325">
        <v>0</v>
      </c>
      <c r="C3" s="274" t="s">
        <v>334</v>
      </c>
      <c r="D3" s="322" t="s">
        <v>338</v>
      </c>
      <c r="E3" s="323" t="s">
        <v>73</v>
      </c>
      <c r="F3" s="177">
        <f>B3+VLOOKUP(D3,INFO!P70:Q71,2,0)</f>
        <v>0</v>
      </c>
      <c r="G3" s="510"/>
      <c r="H3" s="453"/>
      <c r="N3" s="404" t="s">
        <v>72</v>
      </c>
      <c r="O3" s="525">
        <v>400</v>
      </c>
      <c r="P3" s="19" t="s">
        <v>29</v>
      </c>
      <c r="Q3" s="18">
        <f>MROUND(AC13,1)</f>
        <v>425</v>
      </c>
      <c r="R3" s="18">
        <f>SOUFFLERIE!L25</f>
        <v>442</v>
      </c>
      <c r="S3" s="520" t="s">
        <v>28</v>
      </c>
      <c r="T3" s="518">
        <f>AB13/2</f>
        <v>69</v>
      </c>
    </row>
    <row r="4" spans="1:30">
      <c r="A4" s="323" t="s">
        <v>71</v>
      </c>
      <c r="B4" s="325">
        <v>0</v>
      </c>
      <c r="C4" s="323" t="s">
        <v>335</v>
      </c>
      <c r="D4" s="322" t="s">
        <v>338</v>
      </c>
      <c r="E4" s="323" t="s">
        <v>71</v>
      </c>
      <c r="F4" s="177">
        <f>B4</f>
        <v>0</v>
      </c>
      <c r="G4" s="454" t="s">
        <v>70</v>
      </c>
      <c r="H4" s="454"/>
      <c r="I4" s="455" t="str">
        <f>VLOOKUP($H$2,INFO!$A$3:$P$60,3,0)</f>
        <v>Difficile</v>
      </c>
      <c r="J4" s="456"/>
      <c r="N4" s="406"/>
      <c r="O4" s="526"/>
      <c r="P4" s="19" t="s">
        <v>25</v>
      </c>
      <c r="Q4" s="18">
        <f>MROUND(AC14,1)</f>
        <v>375</v>
      </c>
      <c r="R4" s="18">
        <f>SOUFFLERIE!L26</f>
        <v>358</v>
      </c>
      <c r="S4" s="521"/>
      <c r="T4" s="519"/>
    </row>
    <row r="5" spans="1:30">
      <c r="A5" s="323" t="s">
        <v>69</v>
      </c>
      <c r="B5" s="325">
        <v>0</v>
      </c>
      <c r="C5" s="323" t="s">
        <v>340</v>
      </c>
      <c r="D5" s="322" t="s">
        <v>338</v>
      </c>
      <c r="E5" s="323" t="s">
        <v>69</v>
      </c>
      <c r="F5" s="177">
        <f>B5</f>
        <v>0</v>
      </c>
      <c r="G5" s="454" t="s">
        <v>68</v>
      </c>
      <c r="H5" s="454"/>
      <c r="I5" s="455">
        <f>VLOOKUP($H$2,INFO!$A$3:$P$60,8,0)</f>
        <v>62</v>
      </c>
      <c r="J5" s="456"/>
      <c r="N5" s="533" t="s">
        <v>52</v>
      </c>
      <c r="O5" s="534"/>
      <c r="P5" s="19" t="s">
        <v>22</v>
      </c>
      <c r="Q5" s="232">
        <v>500</v>
      </c>
      <c r="S5" s="39" t="s">
        <v>22</v>
      </c>
      <c r="T5" s="94">
        <f>AB15/2</f>
        <v>68</v>
      </c>
    </row>
    <row r="6" spans="1:30" ht="15" customHeight="1">
      <c r="A6" s="323" t="s">
        <v>67</v>
      </c>
      <c r="B6" s="325">
        <v>0</v>
      </c>
      <c r="C6" s="505"/>
      <c r="D6" s="505"/>
      <c r="E6" s="323" t="s">
        <v>67</v>
      </c>
      <c r="F6" s="177">
        <f>(17-($D$1-1))+B6</f>
        <v>17</v>
      </c>
      <c r="G6" s="454" t="s">
        <v>66</v>
      </c>
      <c r="H6" s="454"/>
      <c r="I6" s="529">
        <f>VLOOKUP($H$2,INFO!$A$3:$P$60,16,0)</f>
        <v>12</v>
      </c>
      <c r="J6" s="530"/>
      <c r="N6" s="533"/>
      <c r="O6" s="534"/>
      <c r="P6" s="19" t="s">
        <v>19</v>
      </c>
      <c r="Q6" s="232">
        <v>500</v>
      </c>
      <c r="S6" s="38" t="s">
        <v>50</v>
      </c>
      <c r="T6" s="94">
        <f>AB16/2</f>
        <v>68</v>
      </c>
    </row>
    <row r="7" spans="1:30" ht="15" customHeight="1">
      <c r="A7" s="323" t="s">
        <v>65</v>
      </c>
      <c r="B7" s="325">
        <v>0</v>
      </c>
      <c r="C7" s="505"/>
      <c r="D7" s="505"/>
      <c r="E7" s="323" t="s">
        <v>65</v>
      </c>
      <c r="F7" s="177">
        <f>(17-($D$1-1))+B7</f>
        <v>17</v>
      </c>
      <c r="G7" s="454" t="s">
        <v>64</v>
      </c>
      <c r="H7" s="454"/>
      <c r="I7" s="531">
        <f>VLOOKUP($H$2,INFO!$A$3:$P$60,7,0)</f>
        <v>4.9290000000000003</v>
      </c>
      <c r="J7" s="532"/>
      <c r="N7" s="533"/>
      <c r="O7" s="534"/>
      <c r="P7" s="19" t="s">
        <v>15</v>
      </c>
      <c r="Q7" s="232">
        <v>500</v>
      </c>
      <c r="S7" s="38" t="s">
        <v>15</v>
      </c>
      <c r="T7" s="94">
        <f>AB17/2</f>
        <v>68</v>
      </c>
    </row>
    <row r="8" spans="1:30" ht="15" customHeight="1">
      <c r="A8" s="323" t="s">
        <v>63</v>
      </c>
      <c r="B8" s="325">
        <v>0</v>
      </c>
      <c r="C8" s="505"/>
      <c r="D8" s="505"/>
      <c r="E8" s="323" t="s">
        <v>63</v>
      </c>
      <c r="F8" s="177">
        <f>B8+VLOOKUP(D4,INFO!P73:Q74,2,0)+VLOOKUP(D5,INFO!P76:Q77,2,0)</f>
        <v>0</v>
      </c>
      <c r="H8" s="453"/>
      <c r="I8" s="453"/>
      <c r="J8" s="453"/>
      <c r="N8" s="533"/>
      <c r="O8" s="534"/>
      <c r="P8" s="162" t="s">
        <v>12</v>
      </c>
      <c r="Q8" s="233">
        <v>500</v>
      </c>
      <c r="S8" s="189" t="s">
        <v>12</v>
      </c>
      <c r="T8" s="190">
        <f>T7</f>
        <v>68</v>
      </c>
    </row>
    <row r="9" spans="1:30" ht="15.75">
      <c r="A9" s="323" t="s">
        <v>62</v>
      </c>
      <c r="B9" s="325">
        <v>0</v>
      </c>
      <c r="C9" s="505"/>
      <c r="D9" s="505"/>
      <c r="E9" s="323" t="s">
        <v>62</v>
      </c>
      <c r="F9" s="177">
        <f>(17-(D1-1))/5+B9</f>
        <v>3.4</v>
      </c>
      <c r="H9" s="33" t="s">
        <v>409</v>
      </c>
      <c r="I9" s="33" t="s">
        <v>61</v>
      </c>
      <c r="J9" s="33" t="s">
        <v>60</v>
      </c>
      <c r="N9" s="460" t="s">
        <v>384</v>
      </c>
      <c r="O9" s="461"/>
      <c r="P9" s="461"/>
      <c r="Q9" s="461"/>
      <c r="R9" s="461"/>
      <c r="S9" s="461"/>
      <c r="T9" s="462"/>
    </row>
    <row r="10" spans="1:30">
      <c r="A10" s="323" t="s">
        <v>59</v>
      </c>
      <c r="B10" s="325">
        <v>0</v>
      </c>
      <c r="C10" s="505"/>
      <c r="D10" s="505"/>
      <c r="E10" s="328" t="s">
        <v>59</v>
      </c>
      <c r="F10" s="328">
        <v>0</v>
      </c>
      <c r="G10" s="37" t="s">
        <v>52</v>
      </c>
      <c r="H10" s="36">
        <f>VLOOKUP($H$2,INFO!$AC$2:$AD$58,2,1)*(50-I10)</f>
        <v>0.52</v>
      </c>
      <c r="I10" s="158">
        <v>10</v>
      </c>
      <c r="J10" s="228" t="s">
        <v>381</v>
      </c>
      <c r="N10" s="524" t="s">
        <v>57</v>
      </c>
      <c r="O10" s="524"/>
      <c r="P10" s="459" t="e">
        <f ca="1">SUMIF(W26:W27,"&lt;&gt;#N/A")/COUNTIF(W26:W27,"&lt;&gt;#N/A")</f>
        <v>#DIV/0!</v>
      </c>
      <c r="Q10" s="527"/>
      <c r="R10" s="516"/>
      <c r="S10" s="133"/>
      <c r="T10" s="191"/>
      <c r="U10" s="11"/>
      <c r="V10" s="11"/>
      <c r="AA10" s="10"/>
      <c r="AB10" s="10"/>
      <c r="AC10" s="10"/>
    </row>
    <row r="11" spans="1:30">
      <c r="A11" s="326"/>
      <c r="B11" s="327">
        <v>0</v>
      </c>
      <c r="C11" s="505"/>
      <c r="D11" s="505"/>
      <c r="E11" s="326"/>
      <c r="F11" s="328">
        <f>B11</f>
        <v>0</v>
      </c>
      <c r="G11" s="193" t="s">
        <v>40</v>
      </c>
      <c r="H11" s="36">
        <f>VLOOKUP($H$2,INFO!$AC$2:$AD$58,2,1)*(50-I11)</f>
        <v>0.26</v>
      </c>
      <c r="I11" s="158">
        <v>30</v>
      </c>
      <c r="J11" s="228" t="s">
        <v>446</v>
      </c>
      <c r="N11" s="524"/>
      <c r="O11" s="524"/>
      <c r="P11" s="459"/>
      <c r="Q11" s="528"/>
      <c r="R11" s="517"/>
      <c r="S11" s="30"/>
      <c r="T11" s="192"/>
      <c r="U11" s="11"/>
      <c r="V11" s="11"/>
      <c r="AA11" s="10"/>
      <c r="AB11" s="10"/>
      <c r="AC11" s="10"/>
    </row>
    <row r="12" spans="1:30" ht="15" customHeight="1">
      <c r="A12" s="323" t="s">
        <v>58</v>
      </c>
      <c r="B12" s="325">
        <v>0</v>
      </c>
      <c r="C12" s="505"/>
      <c r="D12" s="505"/>
      <c r="E12" s="323" t="s">
        <v>58</v>
      </c>
      <c r="F12" s="177">
        <f>B12+VLOOKUP(D4,INFO!P79:Q80,2,0)</f>
        <v>0</v>
      </c>
      <c r="G12" s="37" t="s">
        <v>33</v>
      </c>
      <c r="H12" s="36">
        <f>VLOOKUP($H$2,INFO!$AC$2:$AD$58,2,1)*(50-I12)</f>
        <v>0</v>
      </c>
      <c r="I12" s="160">
        <v>50</v>
      </c>
      <c r="J12" s="228" t="s">
        <v>446</v>
      </c>
      <c r="N12" s="522" t="s">
        <v>56</v>
      </c>
      <c r="O12" s="523"/>
      <c r="P12" s="164"/>
      <c r="Q12" s="163"/>
      <c r="R12" s="34"/>
      <c r="S12" s="30"/>
      <c r="T12" s="192"/>
      <c r="U12" s="11"/>
      <c r="V12" s="11"/>
      <c r="AA12" s="35" t="s">
        <v>55</v>
      </c>
      <c r="AB12" s="33" t="s">
        <v>54</v>
      </c>
      <c r="AC12" s="33">
        <f>O3</f>
        <v>400</v>
      </c>
    </row>
    <row r="13" spans="1:30" ht="23.25">
      <c r="A13" s="326"/>
      <c r="B13" s="327">
        <v>29</v>
      </c>
      <c r="C13" s="505"/>
      <c r="D13" s="505"/>
      <c r="E13" s="326"/>
      <c r="F13" s="328">
        <f>B13</f>
        <v>29</v>
      </c>
      <c r="N13" s="522" t="s">
        <v>53</v>
      </c>
      <c r="O13" s="523"/>
      <c r="P13" s="37" t="s">
        <v>29</v>
      </c>
      <c r="Q13" s="183" t="s">
        <v>25</v>
      </c>
      <c r="R13" s="34"/>
      <c r="S13" s="30"/>
      <c r="T13" s="192"/>
      <c r="U13" s="11"/>
      <c r="V13" s="11"/>
      <c r="AA13" s="40" t="s">
        <v>28</v>
      </c>
      <c r="AB13" s="28">
        <f>ROUND($B$6*-0.051+$B$7*-0.153+67.594,0)*2+2</f>
        <v>138</v>
      </c>
      <c r="AC13" s="31">
        <f>((AC12*2)+P2)/2</f>
        <v>425</v>
      </c>
    </row>
    <row r="14" spans="1:30">
      <c r="B14" s="516"/>
      <c r="C14" s="517"/>
      <c r="D14" s="517"/>
      <c r="E14" s="516"/>
      <c r="N14" s="457"/>
      <c r="O14" s="458"/>
      <c r="P14" s="272"/>
      <c r="Q14" s="272"/>
      <c r="R14" s="32"/>
      <c r="S14" s="30"/>
      <c r="T14" s="192"/>
      <c r="U14" s="11">
        <f>P14-Q14</f>
        <v>0</v>
      </c>
      <c r="V14" s="11"/>
      <c r="AA14" s="40" t="s">
        <v>22</v>
      </c>
      <c r="AB14" s="28">
        <f>ROUND($B$6*-0.051+$B$7*-0.153+67.594,0)*2</f>
        <v>136</v>
      </c>
      <c r="AC14" s="31">
        <f>((AC12*2)-P2)/2</f>
        <v>375</v>
      </c>
    </row>
    <row r="15" spans="1:30" ht="15.75" thickBot="1">
      <c r="B15" s="517"/>
      <c r="C15" s="517"/>
      <c r="D15" s="517"/>
      <c r="E15" s="517"/>
      <c r="F15" s="11"/>
      <c r="N15" s="457"/>
      <c r="O15" s="458"/>
      <c r="P15" s="272"/>
      <c r="Q15" s="272"/>
      <c r="R15" s="30"/>
      <c r="S15" s="30"/>
      <c r="T15" s="192"/>
      <c r="U15" s="11">
        <f t="shared" ref="U15:U16" si="0">P15-Q15</f>
        <v>0</v>
      </c>
      <c r="V15" s="11">
        <f>U15-U14</f>
        <v>0</v>
      </c>
      <c r="AA15" s="40" t="s">
        <v>50</v>
      </c>
      <c r="AB15" s="28">
        <f>ROUND($B$6*-0.051+$B$7*-0.153+67.594,0)*2</f>
        <v>136</v>
      </c>
      <c r="AD15" s="21">
        <f>N15-N14</f>
        <v>0</v>
      </c>
    </row>
    <row r="16" spans="1:30" ht="15.75" customHeight="1" thickBot="1">
      <c r="N16" s="457"/>
      <c r="O16" s="458"/>
      <c r="P16" s="272"/>
      <c r="Q16" s="272"/>
      <c r="R16" s="30"/>
      <c r="S16" s="30"/>
      <c r="T16" s="192"/>
      <c r="U16" s="11">
        <f t="shared" si="0"/>
        <v>0</v>
      </c>
      <c r="V16" s="11">
        <f>U16-U15</f>
        <v>0</v>
      </c>
      <c r="W16" s="512" t="s">
        <v>322</v>
      </c>
      <c r="X16" s="512"/>
      <c r="Y16" s="513"/>
      <c r="AA16" s="40" t="s">
        <v>15</v>
      </c>
      <c r="AB16" s="28">
        <f>ROUND($B$6*-0.051+$B$7*-0.153+67.594,0)*2</f>
        <v>136</v>
      </c>
      <c r="AD16" s="21">
        <f>N16-N15</f>
        <v>0</v>
      </c>
    </row>
    <row r="17" spans="1:28">
      <c r="A17" s="320" t="s">
        <v>350</v>
      </c>
      <c r="B17" s="273" t="s">
        <v>351</v>
      </c>
      <c r="C17" s="273" t="s">
        <v>351</v>
      </c>
      <c r="D17" s="273" t="s">
        <v>351</v>
      </c>
      <c r="E17" s="273" t="s">
        <v>351</v>
      </c>
      <c r="F17" s="273" t="s">
        <v>351</v>
      </c>
      <c r="G17" s="273" t="s">
        <v>351</v>
      </c>
      <c r="H17" s="273" t="s">
        <v>351</v>
      </c>
      <c r="I17" s="273" t="s">
        <v>351</v>
      </c>
      <c r="J17" s="273" t="s">
        <v>351</v>
      </c>
      <c r="N17" s="25"/>
      <c r="O17" s="11"/>
      <c r="P17" s="11"/>
      <c r="Q17" s="30"/>
      <c r="R17" s="30"/>
      <c r="S17" s="30"/>
      <c r="T17" s="192"/>
      <c r="U17" s="11"/>
      <c r="V17" s="11"/>
      <c r="W17" s="198" t="s">
        <v>319</v>
      </c>
      <c r="X17" s="199" t="s">
        <v>320</v>
      </c>
      <c r="Y17" s="200" t="s">
        <v>321</v>
      </c>
      <c r="AA17" s="40" t="s">
        <v>12</v>
      </c>
      <c r="AB17" s="28">
        <f>ROUND($B$6*-0.051+$B$7*-0.153+67.594,0)*2</f>
        <v>136</v>
      </c>
    </row>
    <row r="18" spans="1:28" ht="15" customHeight="1">
      <c r="A18" s="321">
        <v>33</v>
      </c>
      <c r="B18" s="234">
        <v>0</v>
      </c>
      <c r="C18" s="23">
        <f>IF(B18="",0,B18+1)</f>
        <v>1</v>
      </c>
      <c r="D18" s="23">
        <f>IF(B18="",0,B18+2)</f>
        <v>2</v>
      </c>
      <c r="E18" s="234">
        <v>0</v>
      </c>
      <c r="F18" s="23">
        <f>IF(E18="",0,E18+1)</f>
        <v>1</v>
      </c>
      <c r="G18" s="23">
        <f>IF(E18="",0,E18+2)</f>
        <v>2</v>
      </c>
      <c r="H18" s="234">
        <v>0</v>
      </c>
      <c r="I18" s="23">
        <f>IF(H18="",0,H18+1)</f>
        <v>1</v>
      </c>
      <c r="J18" s="23">
        <f>IF(H18="",0,H18+2)</f>
        <v>2</v>
      </c>
      <c r="N18" s="452" t="s">
        <v>444</v>
      </c>
      <c r="O18" s="452"/>
      <c r="P18" s="450" t="e">
        <f ca="1">'Calcul ws'!N13</f>
        <v>#DIV/0!</v>
      </c>
      <c r="Q18" s="450"/>
      <c r="R18" s="30"/>
      <c r="S18" s="30"/>
      <c r="T18" s="192"/>
      <c r="U18" s="11"/>
      <c r="V18" s="11"/>
      <c r="W18" s="188">
        <f t="array" ref="W18:Y20">LINEST(W22:W24,Y22:Z24,TRUE,TRUE)</f>
        <v>0</v>
      </c>
      <c r="X18" s="128">
        <v>0</v>
      </c>
      <c r="Y18" s="129">
        <v>0</v>
      </c>
    </row>
    <row r="19" spans="1:28">
      <c r="N19" s="452"/>
      <c r="O19" s="452"/>
      <c r="P19" s="451"/>
      <c r="Q19" s="451"/>
      <c r="R19" s="13"/>
      <c r="S19" s="13"/>
      <c r="T19" s="12"/>
      <c r="U19" s="11"/>
      <c r="V19" s="11"/>
      <c r="W19" s="188">
        <v>0</v>
      </c>
      <c r="X19" s="128">
        <v>0</v>
      </c>
      <c r="Y19" s="129">
        <v>0</v>
      </c>
    </row>
    <row r="20" spans="1:28" ht="15.75" customHeight="1">
      <c r="A20" s="436" t="s">
        <v>51</v>
      </c>
      <c r="B20" s="440"/>
      <c r="C20" s="440"/>
      <c r="D20" s="440"/>
      <c r="E20" s="440"/>
      <c r="F20" s="440"/>
      <c r="G20" s="440"/>
      <c r="H20" s="437"/>
      <c r="W20" s="130">
        <v>1</v>
      </c>
      <c r="X20" s="131">
        <v>0</v>
      </c>
      <c r="Y20" s="132" t="e">
        <v>#N/A</v>
      </c>
    </row>
    <row r="21" spans="1:28" ht="15" customHeight="1">
      <c r="A21" s="482" t="s">
        <v>49</v>
      </c>
      <c r="B21" s="482" t="s">
        <v>48</v>
      </c>
      <c r="C21" s="482" t="s">
        <v>47</v>
      </c>
      <c r="D21" s="271" t="s">
        <v>356</v>
      </c>
      <c r="E21" s="482" t="s">
        <v>46</v>
      </c>
      <c r="F21" s="482" t="s">
        <v>2</v>
      </c>
      <c r="G21" s="482" t="s">
        <v>45</v>
      </c>
      <c r="H21" s="482"/>
    </row>
    <row r="22" spans="1:28" ht="15" customHeight="1">
      <c r="A22" s="482"/>
      <c r="B22" s="482"/>
      <c r="C22" s="490"/>
      <c r="D22" s="319">
        <f>COUNTIF(B18:J18,"&gt;0")</f>
        <v>6</v>
      </c>
      <c r="E22" s="491" t="s">
        <v>44</v>
      </c>
      <c r="F22" s="482"/>
      <c r="G22" s="482"/>
      <c r="H22" s="482"/>
      <c r="M22" s="135"/>
      <c r="N22" s="535" t="s">
        <v>40</v>
      </c>
      <c r="O22" s="536"/>
      <c r="P22" s="195" t="s">
        <v>32</v>
      </c>
      <c r="Q22" s="195" t="s">
        <v>31</v>
      </c>
      <c r="R22" s="196" t="s">
        <v>72</v>
      </c>
      <c r="S22" s="436" t="s">
        <v>30</v>
      </c>
      <c r="T22" s="437"/>
      <c r="W22" s="514">
        <f>N14</f>
        <v>0</v>
      </c>
      <c r="X22" s="515"/>
      <c r="Y22" s="201">
        <f>P14-Q14</f>
        <v>0</v>
      </c>
      <c r="Z22" s="134">
        <f>Y22^2</f>
        <v>0</v>
      </c>
    </row>
    <row r="23" spans="1:28" ht="15" customHeight="1">
      <c r="A23" s="19" t="s">
        <v>42</v>
      </c>
      <c r="B23" s="229">
        <v>1</v>
      </c>
      <c r="C23" s="230">
        <v>0</v>
      </c>
      <c r="E23" s="29">
        <f>INFO!G140-C23</f>
        <v>24.250483870967741</v>
      </c>
      <c r="F23" s="18">
        <f>ROUNDUP(INFO!G140,0)</f>
        <v>25</v>
      </c>
      <c r="G23" s="463" t="str">
        <f t="shared" ref="G23:G33" si="1">IF(F23&gt;=94,$J$495," ")</f>
        <v xml:space="preserve"> </v>
      </c>
      <c r="H23" s="464"/>
      <c r="N23" s="533"/>
      <c r="O23" s="534"/>
      <c r="P23" s="19" t="s">
        <v>29</v>
      </c>
      <c r="Q23" s="18">
        <f>INFO!L102</f>
        <v>352</v>
      </c>
      <c r="R23" s="443">
        <f>(Q23+Q24)/2</f>
        <v>327</v>
      </c>
      <c r="S23" s="465" t="s">
        <v>28</v>
      </c>
      <c r="T23" s="434">
        <f>((Q24+Q23)/2)-$O$3</f>
        <v>-73</v>
      </c>
      <c r="W23" s="514">
        <f>N15</f>
        <v>0</v>
      </c>
      <c r="X23" s="515"/>
      <c r="Y23" s="201">
        <f>P15-Q15</f>
        <v>0</v>
      </c>
      <c r="Z23" s="134">
        <f>Y23^2</f>
        <v>0</v>
      </c>
    </row>
    <row r="24" spans="1:28" ht="15" customHeight="1">
      <c r="A24" s="19" t="s">
        <v>22</v>
      </c>
      <c r="B24" s="229">
        <v>1</v>
      </c>
      <c r="C24" s="230">
        <v>0</v>
      </c>
      <c r="E24" s="29">
        <f>INFO!G141-C24</f>
        <v>42.825322580645164</v>
      </c>
      <c r="F24" s="18">
        <f>ROUNDUP(INFO!G141,0)</f>
        <v>43</v>
      </c>
      <c r="G24" s="463" t="str">
        <f t="shared" si="1"/>
        <v xml:space="preserve"> </v>
      </c>
      <c r="H24" s="464"/>
      <c r="N24" s="533"/>
      <c r="O24" s="534"/>
      <c r="P24" s="19" t="s">
        <v>25</v>
      </c>
      <c r="Q24" s="18">
        <f>INFO!L103</f>
        <v>302</v>
      </c>
      <c r="R24" s="444"/>
      <c r="S24" s="466"/>
      <c r="T24" s="435"/>
      <c r="W24" s="514">
        <f>N16</f>
        <v>0</v>
      </c>
      <c r="X24" s="515"/>
      <c r="Y24" s="201">
        <f>P16-Q16</f>
        <v>0</v>
      </c>
      <c r="Z24" s="134">
        <f>Y24^2</f>
        <v>0</v>
      </c>
    </row>
    <row r="25" spans="1:28" ht="15" customHeight="1">
      <c r="A25" s="19" t="s">
        <v>41</v>
      </c>
      <c r="B25" s="229">
        <v>1</v>
      </c>
      <c r="C25" s="230">
        <v>0</v>
      </c>
      <c r="D25" s="27"/>
      <c r="E25" s="29">
        <f>INFO!G142-C25</f>
        <v>41.277419354838706</v>
      </c>
      <c r="F25" s="18">
        <f>ROUNDUP(INFO!G142,0)</f>
        <v>42</v>
      </c>
      <c r="G25" s="463" t="str">
        <f t="shared" si="1"/>
        <v xml:space="preserve"> </v>
      </c>
      <c r="H25" s="464"/>
      <c r="N25" s="533"/>
      <c r="O25" s="534"/>
      <c r="P25" s="19" t="s">
        <v>22</v>
      </c>
      <c r="Q25" s="18">
        <f>INFO!L97</f>
        <v>620</v>
      </c>
      <c r="R25" s="11"/>
      <c r="S25" s="22" t="s">
        <v>22</v>
      </c>
      <c r="T25" s="18">
        <f>Q25-Q5</f>
        <v>120</v>
      </c>
      <c r="W25" s="541" t="s">
        <v>43</v>
      </c>
      <c r="X25" s="541"/>
      <c r="Y25" s="541"/>
    </row>
    <row r="26" spans="1:28" ht="15" customHeight="1">
      <c r="A26" s="19" t="s">
        <v>39</v>
      </c>
      <c r="B26" s="229">
        <v>1</v>
      </c>
      <c r="C26" s="230">
        <v>0</v>
      </c>
      <c r="D26" s="27"/>
      <c r="E26" s="29">
        <f>INFO!G143-C26</f>
        <v>44.373225806451615</v>
      </c>
      <c r="F26" s="18">
        <f>ROUNDUP(INFO!G143,0)</f>
        <v>45</v>
      </c>
      <c r="G26" s="463" t="str">
        <f t="shared" si="1"/>
        <v xml:space="preserve"> </v>
      </c>
      <c r="H26" s="464"/>
      <c r="N26" s="533"/>
      <c r="O26" s="534"/>
      <c r="P26" s="19" t="s">
        <v>19</v>
      </c>
      <c r="Q26" s="18">
        <f>INFO!L98</f>
        <v>539</v>
      </c>
      <c r="R26" s="11"/>
      <c r="S26" s="22" t="s">
        <v>19</v>
      </c>
      <c r="T26" s="18">
        <f>Q26-Q6</f>
        <v>39</v>
      </c>
      <c r="W26" s="165" t="e">
        <f ca="1">'Calcul ws'!M13</f>
        <v>#DIV/0!</v>
      </c>
      <c r="X26" s="441" t="e">
        <f ca="1">'Calcul ws'!N13</f>
        <v>#DIV/0!</v>
      </c>
      <c r="Y26" s="442"/>
    </row>
    <row r="27" spans="1:28">
      <c r="A27" s="19" t="s">
        <v>38</v>
      </c>
      <c r="B27" s="229">
        <v>1</v>
      </c>
      <c r="C27" s="230">
        <v>0</v>
      </c>
      <c r="D27" s="27"/>
      <c r="E27" s="29">
        <f>INFO!G144-C27</f>
        <v>34.053870967741936</v>
      </c>
      <c r="F27" s="18">
        <f>ROUNDUP(INFO!G144,0)</f>
        <v>35</v>
      </c>
      <c r="G27" s="463" t="str">
        <f t="shared" si="1"/>
        <v xml:space="preserve"> </v>
      </c>
      <c r="H27" s="464"/>
      <c r="N27" s="533"/>
      <c r="O27" s="534"/>
      <c r="P27" s="19" t="s">
        <v>15</v>
      </c>
      <c r="Q27" s="18">
        <f>INFO!L99</f>
        <v>468</v>
      </c>
      <c r="R27" s="11"/>
      <c r="S27" s="22" t="s">
        <v>15</v>
      </c>
      <c r="T27" s="18">
        <f>Q27-Q7</f>
        <v>-32</v>
      </c>
      <c r="W27" s="166" t="e">
        <f>(-1*X18)/(2*W18)</f>
        <v>#DIV/0!</v>
      </c>
      <c r="X27" s="539" t="e">
        <f>(W18*W27^2)+(X18*W27)+Y18</f>
        <v>#DIV/0!</v>
      </c>
      <c r="Y27" s="540"/>
    </row>
    <row r="28" spans="1:28" ht="15.75" customHeight="1">
      <c r="A28" s="19" t="s">
        <v>37</v>
      </c>
      <c r="B28" s="229">
        <v>1</v>
      </c>
      <c r="C28" s="230">
        <v>0</v>
      </c>
      <c r="D28" s="27"/>
      <c r="E28" s="29">
        <f>INFO!G145-C28</f>
        <v>19.606774193548386</v>
      </c>
      <c r="F28" s="18">
        <f>ROUNDUP(INFO!G145,0)</f>
        <v>20</v>
      </c>
      <c r="G28" s="463" t="str">
        <f t="shared" si="1"/>
        <v xml:space="preserve"> </v>
      </c>
      <c r="H28" s="464"/>
      <c r="N28" s="537"/>
      <c r="O28" s="538"/>
      <c r="P28" s="19" t="s">
        <v>12</v>
      </c>
      <c r="Q28" s="18">
        <f>INFO!L100</f>
        <v>574</v>
      </c>
      <c r="R28" s="13"/>
      <c r="S28" s="22" t="s">
        <v>12</v>
      </c>
      <c r="T28" s="18">
        <f>Q28-Q8</f>
        <v>74</v>
      </c>
    </row>
    <row r="29" spans="1:28" ht="15" customHeight="1">
      <c r="A29" s="19" t="s">
        <v>36</v>
      </c>
      <c r="B29" s="229">
        <v>1</v>
      </c>
      <c r="C29" s="230">
        <v>0</v>
      </c>
      <c r="D29" s="27"/>
      <c r="E29" s="29">
        <f>INFO!G146-C29</f>
        <v>21.257870967741937</v>
      </c>
      <c r="F29" s="18">
        <f>ROUNDUP(INFO!G146,0)</f>
        <v>22</v>
      </c>
      <c r="G29" s="463" t="str">
        <f t="shared" si="1"/>
        <v xml:space="preserve"> </v>
      </c>
      <c r="H29" s="464"/>
    </row>
    <row r="30" spans="1:28" ht="15" customHeight="1">
      <c r="A30" s="19" t="s">
        <v>35</v>
      </c>
      <c r="B30" s="229">
        <v>1</v>
      </c>
      <c r="C30" s="230">
        <v>0</v>
      </c>
      <c r="D30" s="511" t="s">
        <v>23</v>
      </c>
      <c r="E30" s="29">
        <f>INFO!G147-C30</f>
        <v>39.729516129032255</v>
      </c>
      <c r="F30" s="18">
        <f>ROUNDUP(INFO!G147,0)</f>
        <v>40</v>
      </c>
      <c r="G30" s="463" t="str">
        <f t="shared" si="1"/>
        <v xml:space="preserve"> </v>
      </c>
      <c r="H30" s="464"/>
    </row>
    <row r="31" spans="1:28" ht="15.75" customHeight="1">
      <c r="A31" s="19" t="s">
        <v>19</v>
      </c>
      <c r="B31" s="229">
        <v>1</v>
      </c>
      <c r="C31" s="230">
        <v>0</v>
      </c>
      <c r="D31" s="511"/>
      <c r="E31" s="29">
        <f>INFO!G148-C31</f>
        <v>50.048870967741934</v>
      </c>
      <c r="F31" s="18">
        <f>ROUNDUP(INFO!G148,0)</f>
        <v>51</v>
      </c>
      <c r="G31" s="463" t="str">
        <f t="shared" si="1"/>
        <v xml:space="preserve"> </v>
      </c>
      <c r="H31" s="464"/>
      <c r="N31" s="484" t="s">
        <v>33</v>
      </c>
      <c r="O31" s="485"/>
      <c r="P31" s="195" t="s">
        <v>32</v>
      </c>
      <c r="Q31" s="195" t="s">
        <v>31</v>
      </c>
      <c r="R31" s="196" t="s">
        <v>72</v>
      </c>
      <c r="S31" s="436" t="s">
        <v>30</v>
      </c>
      <c r="T31" s="437"/>
    </row>
    <row r="32" spans="1:28" ht="15" customHeight="1">
      <c r="A32" s="19" t="s">
        <v>12</v>
      </c>
      <c r="B32" s="229">
        <v>1</v>
      </c>
      <c r="C32" s="230">
        <v>0</v>
      </c>
      <c r="D32" s="509">
        <v>0</v>
      </c>
      <c r="E32" s="29">
        <f>INFO!G149-C32</f>
        <v>41.277419354838706</v>
      </c>
      <c r="F32" s="18">
        <f>ROUNDUP(INFO!G149,0)</f>
        <v>42</v>
      </c>
      <c r="G32" s="463" t="str">
        <f t="shared" si="1"/>
        <v xml:space="preserve"> </v>
      </c>
      <c r="H32" s="464"/>
      <c r="N32" s="486"/>
      <c r="O32" s="487"/>
      <c r="P32" s="19" t="s">
        <v>29</v>
      </c>
      <c r="Q32" s="18">
        <f>INFO!M102</f>
        <v>443</v>
      </c>
      <c r="R32" s="443">
        <f>(Q32+Q33)/2</f>
        <v>418</v>
      </c>
      <c r="S32" s="465" t="s">
        <v>28</v>
      </c>
      <c r="T32" s="434">
        <f>((Q33+Q32)/2)-$O$3</f>
        <v>18</v>
      </c>
      <c r="AA32" s="21"/>
      <c r="AB32" s="11"/>
    </row>
    <row r="33" spans="1:27" ht="15.75" customHeight="1">
      <c r="A33" s="19" t="s">
        <v>34</v>
      </c>
      <c r="B33" s="229">
        <v>1</v>
      </c>
      <c r="C33" s="230">
        <v>0</v>
      </c>
      <c r="D33" s="509"/>
      <c r="E33" s="29">
        <f>INFO!G150-C33</f>
        <v>20.122741935483873</v>
      </c>
      <c r="F33" s="18">
        <f>ROUNDUP(INFO!G150,0)</f>
        <v>21</v>
      </c>
      <c r="G33" s="463" t="str">
        <f t="shared" si="1"/>
        <v xml:space="preserve"> </v>
      </c>
      <c r="H33" s="464"/>
      <c r="N33" s="486"/>
      <c r="O33" s="487"/>
      <c r="P33" s="19" t="s">
        <v>25</v>
      </c>
      <c r="Q33" s="18">
        <f>INFO!M103</f>
        <v>393</v>
      </c>
      <c r="R33" s="444"/>
      <c r="S33" s="466"/>
      <c r="T33" s="435"/>
      <c r="AA33" s="21"/>
    </row>
    <row r="34" spans="1:27" ht="15" customHeight="1">
      <c r="N34" s="486"/>
      <c r="O34" s="487"/>
      <c r="P34" s="19" t="s">
        <v>22</v>
      </c>
      <c r="Q34" s="18">
        <f>INFO!M97</f>
        <v>545</v>
      </c>
      <c r="R34" s="11"/>
      <c r="S34" s="22" t="s">
        <v>22</v>
      </c>
      <c r="T34" s="18">
        <f>Q34-Q5</f>
        <v>45</v>
      </c>
    </row>
    <row r="35" spans="1:27">
      <c r="N35" s="486"/>
      <c r="O35" s="487"/>
      <c r="P35" s="19" t="s">
        <v>19</v>
      </c>
      <c r="Q35" s="18">
        <f>INFO!M98</f>
        <v>657</v>
      </c>
      <c r="R35" s="11"/>
      <c r="S35" s="22" t="s">
        <v>19</v>
      </c>
      <c r="T35" s="18">
        <f>Q35-Q6</f>
        <v>157</v>
      </c>
    </row>
    <row r="36" spans="1:27">
      <c r="A36" s="506" t="s">
        <v>371</v>
      </c>
      <c r="B36" s="507"/>
      <c r="C36" s="507"/>
      <c r="D36" s="507"/>
      <c r="E36" s="507"/>
      <c r="F36" s="507"/>
      <c r="G36" s="507"/>
      <c r="H36" s="507"/>
      <c r="I36" s="507"/>
      <c r="J36" s="507"/>
      <c r="K36" s="508"/>
      <c r="N36" s="486"/>
      <c r="O36" s="487"/>
      <c r="P36" s="19" t="s">
        <v>15</v>
      </c>
      <c r="Q36" s="18">
        <f>INFO!M99</f>
        <v>384</v>
      </c>
      <c r="R36" s="11"/>
      <c r="S36" s="22" t="s">
        <v>15</v>
      </c>
      <c r="T36" s="18">
        <f>Q36-Q7</f>
        <v>-116</v>
      </c>
      <c r="W36" s="11"/>
      <c r="X36" s="11"/>
      <c r="Y36" s="11"/>
      <c r="Z36" s="11"/>
      <c r="AA36" s="11"/>
    </row>
    <row r="37" spans="1:27" ht="15" customHeight="1">
      <c r="A37" s="10"/>
      <c r="B37" s="10"/>
      <c r="C37" s="10"/>
      <c r="D37" s="10"/>
      <c r="E37" s="10"/>
      <c r="F37" s="10"/>
      <c r="G37" s="10"/>
      <c r="H37" s="498" t="s">
        <v>370</v>
      </c>
      <c r="I37" s="500">
        <f>D32</f>
        <v>0</v>
      </c>
      <c r="N37" s="488"/>
      <c r="O37" s="489"/>
      <c r="P37" s="19" t="s">
        <v>12</v>
      </c>
      <c r="Q37" s="18">
        <f>INFO!M100</f>
        <v>454</v>
      </c>
      <c r="R37" s="13"/>
      <c r="S37" s="22" t="s">
        <v>12</v>
      </c>
      <c r="T37" s="18">
        <f>Q37-Q8</f>
        <v>-46</v>
      </c>
    </row>
    <row r="38" spans="1:27" ht="12.75" customHeight="1">
      <c r="A38" s="316" t="s">
        <v>369</v>
      </c>
      <c r="B38" s="318">
        <v>10</v>
      </c>
      <c r="C38" s="495" t="s">
        <v>368</v>
      </c>
      <c r="D38" s="496"/>
      <c r="E38" s="496"/>
      <c r="F38" s="496"/>
      <c r="G38" s="497"/>
      <c r="H38" s="499"/>
      <c r="I38" s="501"/>
      <c r="J38" s="454" t="s">
        <v>70</v>
      </c>
      <c r="K38" s="454"/>
    </row>
    <row r="39" spans="1:27">
      <c r="A39" s="10"/>
      <c r="B39" s="10"/>
      <c r="C39" s="10"/>
      <c r="D39" s="10"/>
      <c r="E39" s="10"/>
      <c r="F39" s="10"/>
      <c r="G39" s="10"/>
      <c r="H39" s="10"/>
      <c r="I39" s="10"/>
      <c r="J39" s="493" t="str">
        <f>I4</f>
        <v>Difficile</v>
      </c>
      <c r="K39" s="494"/>
    </row>
    <row r="40" spans="1:27">
      <c r="A40" s="10"/>
      <c r="B40" s="502" t="s">
        <v>367</v>
      </c>
      <c r="C40" s="502" t="s">
        <v>154</v>
      </c>
      <c r="D40" s="502" t="s">
        <v>366</v>
      </c>
      <c r="E40" s="502" t="s">
        <v>372</v>
      </c>
      <c r="F40" s="502" t="s">
        <v>365</v>
      </c>
      <c r="G40" s="492" t="s">
        <v>373</v>
      </c>
      <c r="H40" s="502" t="s">
        <v>364</v>
      </c>
      <c r="I40" s="502"/>
      <c r="J40" s="492" t="s">
        <v>374</v>
      </c>
      <c r="K40" s="492"/>
    </row>
    <row r="41" spans="1:27">
      <c r="A41" s="10"/>
      <c r="B41" s="502"/>
      <c r="C41" s="502"/>
      <c r="D41" s="502"/>
      <c r="E41" s="502"/>
      <c r="F41" s="502"/>
      <c r="G41" s="492"/>
      <c r="H41" s="502"/>
      <c r="I41" s="502"/>
      <c r="J41" s="492"/>
      <c r="K41" s="492"/>
    </row>
    <row r="42" spans="1:27">
      <c r="A42" s="316" t="s">
        <v>363</v>
      </c>
      <c r="B42" s="317">
        <f>(ROUNDUP(VLOOKUP($H$2,usures!$A$3:$I$887,9,0)/('Ingénierie pneu'!P3*(100-$B$38)/100),0))-1</f>
        <v>5</v>
      </c>
      <c r="C42" s="315">
        <f>$H$57/(B42+1)</f>
        <v>45</v>
      </c>
      <c r="D42" s="16">
        <f>B42*(25+$I$6)</f>
        <v>185</v>
      </c>
      <c r="E42" s="16">
        <f>(C42*(B42+1)*0.002488974)/(B42+1)*$I$5*$I$7</f>
        <v>34.228146440340005</v>
      </c>
      <c r="F42" s="16">
        <v>0</v>
      </c>
      <c r="G42" s="31">
        <f>VLOOKUP($I$4,INFO!$A$152:$B$156,2,0)</f>
        <v>1.7279999999999998</v>
      </c>
      <c r="H42" s="471">
        <f>SUM(D42:F42)</f>
        <v>219.22814644034</v>
      </c>
      <c r="I42" s="471"/>
      <c r="J42" s="471">
        <f>SUM(D42:E42)+(F42/G42)</f>
        <v>219.22814644034</v>
      </c>
      <c r="K42" s="471"/>
    </row>
    <row r="43" spans="1:27">
      <c r="A43" s="316" t="s">
        <v>349</v>
      </c>
      <c r="B43" s="317">
        <f>(ROUNDUP(VLOOKUP($H$2,usures!$A$3:$I$887,9,0)/('Ingénierie pneu'!P4*(100-$B$38)/100),0))-1</f>
        <v>4</v>
      </c>
      <c r="C43" s="315">
        <f>$H$57/(B43+1)</f>
        <v>54</v>
      </c>
      <c r="D43" s="16">
        <f>B43*(25+$I$6)</f>
        <v>148</v>
      </c>
      <c r="E43" s="16">
        <f>(C43*(B43+1)*0.002488974)/(B43+1)*$I$5*$I$7</f>
        <v>41.073775728408002</v>
      </c>
      <c r="F43" s="16">
        <f>H12*I5</f>
        <v>0</v>
      </c>
      <c r="G43" s="31">
        <f>VLOOKUP($I$4,INFO!$A$152:$B$156,2,0)</f>
        <v>1.7279999999999998</v>
      </c>
      <c r="H43" s="471">
        <f>SUM(D43:F43)</f>
        <v>189.07377572840801</v>
      </c>
      <c r="I43" s="471"/>
      <c r="J43" s="471">
        <f>SUM(D43:E43)+(F43/G43)</f>
        <v>189.07377572840801</v>
      </c>
      <c r="K43" s="471"/>
    </row>
    <row r="44" spans="1:27">
      <c r="A44" s="316" t="s">
        <v>151</v>
      </c>
      <c r="B44" s="317">
        <f>(ROUNDUP(VLOOKUP($H$2,usures!$A$3:$I$887,9,0)/('Ingénierie pneu'!P5*(100-$B$38)/100),0))-1</f>
        <v>2</v>
      </c>
      <c r="C44" s="315">
        <f>$H$57/(B44+1)</f>
        <v>90</v>
      </c>
      <c r="D44" s="16">
        <f>B44*(25+$I$6)</f>
        <v>74</v>
      </c>
      <c r="E44" s="16">
        <f>(C44*(B44+1)*0.002488974)/(B44+1)*$I$5*$I$7</f>
        <v>68.45629288068001</v>
      </c>
      <c r="F44" s="16">
        <f>F43*2</f>
        <v>0</v>
      </c>
      <c r="G44" s="31">
        <f>VLOOKUP($I$4,INFO!$A$152:$B$156,2,0)</f>
        <v>1.7279999999999998</v>
      </c>
      <c r="H44" s="471">
        <f>SUM(D44:F44)</f>
        <v>142.45629288068</v>
      </c>
      <c r="I44" s="471"/>
      <c r="J44" s="471">
        <f>SUM(D44:E44)+(F44/G44)</f>
        <v>142.45629288068</v>
      </c>
      <c r="K44" s="471"/>
    </row>
    <row r="45" spans="1:27" ht="15.75" customHeight="1">
      <c r="A45" s="316" t="s">
        <v>168</v>
      </c>
      <c r="B45" s="317">
        <f>(ROUNDUP(VLOOKUP($H$2,usures!$A$3:$I$887,9,0)/('Ingénierie pneu'!P6*(100-$B$38)/100),0))-1</f>
        <v>1</v>
      </c>
      <c r="C45" s="315">
        <f>$H$57/(B45+1)</f>
        <v>135</v>
      </c>
      <c r="D45" s="16">
        <f>B45*(25+$I$6)</f>
        <v>37</v>
      </c>
      <c r="E45" s="16">
        <f>(C45*(B45+1)*0.002488974)/(B45+1)*$I$5*$I$7</f>
        <v>102.68443932102001</v>
      </c>
      <c r="F45" s="16">
        <f>F43*3</f>
        <v>0</v>
      </c>
      <c r="G45" s="31">
        <f>VLOOKUP($I$4,INFO!$A$152:$B$156,2,0)</f>
        <v>1.7279999999999998</v>
      </c>
      <c r="H45" s="471">
        <f>SUM(D45:F45)</f>
        <v>139.68443932102002</v>
      </c>
      <c r="I45" s="471"/>
      <c r="J45" s="471">
        <f>SUM(D45:E45)+(F45/G45)</f>
        <v>139.68443932102002</v>
      </c>
      <c r="K45" s="471"/>
    </row>
    <row r="46" spans="1:27" s="298" customFormat="1" ht="15.75" customHeight="1">
      <c r="A46" s="164"/>
      <c r="B46" s="295"/>
      <c r="C46" s="296"/>
      <c r="D46" s="297"/>
      <c r="E46" s="297"/>
      <c r="F46" s="297"/>
      <c r="G46" s="297"/>
      <c r="H46" s="297"/>
      <c r="I46" s="297"/>
      <c r="J46" s="297"/>
      <c r="K46" s="297"/>
    </row>
    <row r="47" spans="1:27" ht="20.25" customHeight="1">
      <c r="B47" s="473" t="s">
        <v>445</v>
      </c>
      <c r="C47" s="474"/>
      <c r="D47" s="474"/>
      <c r="E47" s="475"/>
      <c r="F47" s="482" t="s">
        <v>363</v>
      </c>
      <c r="G47" s="482"/>
      <c r="H47" s="372"/>
      <c r="I47" s="483" t="str">
        <f t="shared" ref="I47:I50" si="2">INT(H47/3600)&amp;"h "&amp;MOD(INT(H47/60),60)&amp;"m "&amp;MOD(H47,60)&amp;" s"</f>
        <v>0h 0m 0 s</v>
      </c>
      <c r="J47" s="483"/>
    </row>
    <row r="48" spans="1:27" ht="20.25" customHeight="1">
      <c r="B48" s="476"/>
      <c r="C48" s="477"/>
      <c r="D48" s="477"/>
      <c r="E48" s="478"/>
      <c r="F48" s="482" t="s">
        <v>349</v>
      </c>
      <c r="G48" s="482"/>
      <c r="H48" s="372"/>
      <c r="I48" s="483" t="str">
        <f t="shared" si="2"/>
        <v>0h 0m 0 s</v>
      </c>
      <c r="J48" s="483"/>
    </row>
    <row r="49" spans="1:13" ht="20.25" customHeight="1">
      <c r="B49" s="476"/>
      <c r="C49" s="477"/>
      <c r="D49" s="477"/>
      <c r="E49" s="478"/>
      <c r="F49" s="482" t="s">
        <v>151</v>
      </c>
      <c r="G49" s="482"/>
      <c r="H49" s="372"/>
      <c r="I49" s="483" t="str">
        <f>INT(H49/3600)&amp;"h "&amp;MOD(INT(H49/60),60)&amp;"m "&amp;MOD(H49,60)&amp;" s"</f>
        <v>0h 0m 0 s</v>
      </c>
      <c r="J49" s="483"/>
    </row>
    <row r="50" spans="1:13" ht="15" customHeight="1">
      <c r="B50" s="479" t="s">
        <v>411</v>
      </c>
      <c r="C50" s="480"/>
      <c r="D50" s="480"/>
      <c r="E50" s="481"/>
      <c r="F50" s="482" t="s">
        <v>168</v>
      </c>
      <c r="G50" s="482"/>
      <c r="H50" s="372"/>
      <c r="I50" s="483" t="str">
        <f t="shared" si="2"/>
        <v>0h 0m 0 s</v>
      </c>
      <c r="J50" s="483"/>
    </row>
    <row r="52" spans="1:13" ht="15.75">
      <c r="B52" s="436" t="s">
        <v>27</v>
      </c>
      <c r="C52" s="440"/>
      <c r="D52" s="440"/>
      <c r="E52" s="440"/>
      <c r="F52" s="440"/>
      <c r="G52" s="440"/>
      <c r="H52" s="437"/>
      <c r="I52" s="436" t="s">
        <v>26</v>
      </c>
      <c r="J52" s="440"/>
      <c r="K52" s="440"/>
      <c r="L52" s="440"/>
      <c r="M52" s="437"/>
    </row>
    <row r="53" spans="1:13">
      <c r="B53" s="266" t="s">
        <v>24</v>
      </c>
      <c r="C53" s="234">
        <v>1</v>
      </c>
      <c r="D53" s="469" t="s">
        <v>323</v>
      </c>
      <c r="E53" s="472"/>
      <c r="F53" s="235">
        <v>3</v>
      </c>
      <c r="G53" s="197">
        <f>ROUNDDOWN(H57-K57,0)</f>
        <v>15</v>
      </c>
      <c r="H53" s="26" t="s">
        <v>23</v>
      </c>
      <c r="I53" s="25"/>
      <c r="J53" s="11"/>
      <c r="K53" s="11"/>
      <c r="L53" s="11"/>
      <c r="M53" s="15"/>
    </row>
    <row r="54" spans="1:13">
      <c r="B54" s="269"/>
      <c r="C54" s="266" t="s">
        <v>9</v>
      </c>
      <c r="D54" s="266" t="s">
        <v>8</v>
      </c>
      <c r="E54" s="266" t="s">
        <v>7</v>
      </c>
      <c r="F54" s="266" t="s">
        <v>6</v>
      </c>
      <c r="G54" s="266" t="s">
        <v>5</v>
      </c>
      <c r="H54" s="177">
        <f>D32</f>
        <v>0</v>
      </c>
      <c r="I54" s="269"/>
      <c r="J54" s="266" t="s">
        <v>21</v>
      </c>
      <c r="K54" s="266" t="s">
        <v>20</v>
      </c>
      <c r="L54" s="24" t="s">
        <v>207</v>
      </c>
      <c r="M54" s="15"/>
    </row>
    <row r="55" spans="1:13">
      <c r="A55" s="11"/>
      <c r="B55" s="266" t="s">
        <v>18</v>
      </c>
      <c r="C55" s="23">
        <f>IF(SUM(INFO!B80:B81)&gt;0,SUM(INFO!B80:B81),"-")</f>
        <v>31</v>
      </c>
      <c r="D55" s="23">
        <f>IF(SUM(INFO!C80:C81)&gt;0,SUM(INFO!C80:C81),"-")</f>
        <v>31</v>
      </c>
      <c r="E55" s="23" t="str">
        <f>IF(SUM(INFO!D80:D81)&gt;0,SUM(INFO!D80:D81),"-")</f>
        <v>-</v>
      </c>
      <c r="F55" s="23" t="str">
        <f>IF(SUM(INFO!E80:E81)&gt;0,SUM(INFO!E80:E81),"-")</f>
        <v>-</v>
      </c>
      <c r="G55" s="23">
        <f>IF(SUM(INFO!F80:F81)&gt;0,SUM(INFO!F80:F81),"-")</f>
        <v>1</v>
      </c>
      <c r="H55" s="14"/>
      <c r="I55" s="266" t="s">
        <v>17</v>
      </c>
      <c r="J55" s="16">
        <f>VLOOKUP(L55,'Ingénierie pneu'!H3:P7,9,0)</f>
        <v>182.05490382234257</v>
      </c>
      <c r="K55" s="16">
        <f>J55/VLOOKUP(H2,INFO!$A$3:$G$60,7,0)</f>
        <v>36.93546435835718</v>
      </c>
      <c r="L55" s="236" t="s">
        <v>168</v>
      </c>
      <c r="M55" s="15"/>
    </row>
    <row r="56" spans="1:13">
      <c r="A56" s="11"/>
      <c r="B56" s="266" t="s">
        <v>2</v>
      </c>
      <c r="C56" s="20">
        <f>IF(C55&lt;&gt;"-",100-C55*100*VLOOKUP($H$2,INFO!$A$3:$G$60,7,0)/$J$55,"-")</f>
        <v>16.069824656243142</v>
      </c>
      <c r="D56" s="20">
        <f>IF(D55&lt;&gt;"-",100-D55*100*VLOOKUP($H$2,INFO!$A$3:$G$60,7,0)/$J$55,"-")</f>
        <v>16.069824656243142</v>
      </c>
      <c r="E56" s="20" t="str">
        <f>IF(E55&lt;&gt;"-",100-E55*100*VLOOKUP($H$2,INFO!$A$3:$G$60,7,0)/$J$55,"-")</f>
        <v>-</v>
      </c>
      <c r="F56" s="20" t="str">
        <f>IF(F55&lt;&gt;"-",100-F55*100*VLOOKUP($H$2,INFO!$A$3:$G$60,7,0)/$J$55,"-")</f>
        <v>-</v>
      </c>
      <c r="G56" s="20">
        <f>IF(G55&lt;&gt;"-",100-G55*100*VLOOKUP($H$2,INFO!$A$3:$G$60,7,0)/$J$55,"-")</f>
        <v>97.29257498891107</v>
      </c>
      <c r="H56" s="266" t="s">
        <v>4</v>
      </c>
      <c r="I56" s="269"/>
      <c r="J56" s="268" t="s">
        <v>14</v>
      </c>
      <c r="K56" s="268" t="s">
        <v>13</v>
      </c>
      <c r="L56" s="24" t="s">
        <v>208</v>
      </c>
      <c r="M56" s="15"/>
    </row>
    <row r="57" spans="1:13">
      <c r="B57" s="266" t="s">
        <v>1</v>
      </c>
      <c r="C57" s="4">
        <f>IF(C55&lt;&gt;"-",ROUNDUP(C549+(C549*$F$53)/100,0),"-")</f>
        <v>132</v>
      </c>
      <c r="D57" s="4">
        <f>IF(D55&lt;&gt;"-",ROUNDUP(D549+(D549*$F$53)/100,0),"-")</f>
        <v>132</v>
      </c>
      <c r="E57" s="4" t="str">
        <f>IF(E55&lt;&gt;"-",ROUNDUP(E549+(E549*$F$53)/100,0),"-")</f>
        <v>-</v>
      </c>
      <c r="F57" s="4" t="str">
        <f>IF(F55&lt;&gt;"-",ROUNDUP(F549+(F549*$F$53)/100,0),"-")</f>
        <v>-</v>
      </c>
      <c r="G57" s="4">
        <f>IF(G55&lt;&gt;"-",ROUNDUP(G549+(G549*$F$53)/100,0),"-")</f>
        <v>6</v>
      </c>
      <c r="H57" s="4">
        <f>SUM(C57:G57)</f>
        <v>270</v>
      </c>
      <c r="I57" s="266" t="s">
        <v>11</v>
      </c>
      <c r="J57" s="17">
        <f>IF(L57="Sec",VLOOKUP(H2,INFO!$A$3:$AA$60,26,0),VLOOKUP(H2,INFO!$A$3:$AA$60,27,0))+INFO!H75</f>
        <v>0.8334488292013541</v>
      </c>
      <c r="K57" s="16">
        <f>VLOOKUP(H2,INFO!$A$3:$Z$60,9,0)*J57</f>
        <v>254.70029530627542</v>
      </c>
      <c r="L57" s="236" t="s">
        <v>446</v>
      </c>
      <c r="M57" s="15"/>
    </row>
    <row r="58" spans="1:13">
      <c r="B58" s="183" t="s">
        <v>0</v>
      </c>
      <c r="C58" s="3">
        <f>ROUNDDOWN(($J$55-C55*VLOOKUP($H$2,INFO!$A$3:$AA$60,7,0))/VLOOKUP($H$2,INFO!$A$3:$AA$60,7,0),0)</f>
        <v>5</v>
      </c>
      <c r="D58" s="3">
        <f>ROUNDDOWN(($J$55-D55*VLOOKUP($H$2,INFO!$A$3:$AA$60,7,0))/VLOOKUP($H$2,INFO!$A$3:$AA$60,7,0),0)</f>
        <v>5</v>
      </c>
      <c r="E58" s="3" t="e">
        <f>ROUNDDOWN(($J$55-E55*VLOOKUP($H$2,INFO!$A$3:$AA$60,7,0))/VLOOKUP($H$2,INFO!$A$3:$AA$60,7,0),0)</f>
        <v>#VALUE!</v>
      </c>
      <c r="F58" s="3" t="e">
        <f>ROUNDDOWN(($J$55-F55*VLOOKUP($H$2,INFO!$A$3:$AA$60,7,0))/VLOOKUP($H$2,INFO!$A$3:$AA$60,7,0),0)</f>
        <v>#VALUE!</v>
      </c>
      <c r="G58" s="3">
        <f>ROUNDDOWN(($J$55-G55*VLOOKUP($H$2,INFO!$A$3:$AA$60,7,0))/VLOOKUP($H$2,INFO!$A$3:$AA$60,7,0),0)</f>
        <v>35</v>
      </c>
      <c r="H58" s="14"/>
      <c r="I58" s="266" t="s">
        <v>174</v>
      </c>
      <c r="J58" s="17" t="str">
        <f>VLOOKUP($H$2,INFO!$A$3:$P$60,5,0)</f>
        <v>Moyenne</v>
      </c>
      <c r="K58" s="13"/>
      <c r="L58" s="13"/>
      <c r="M58" s="12"/>
    </row>
    <row r="59" spans="1:13" hidden="1">
      <c r="B59" s="184"/>
      <c r="C59" s="180"/>
      <c r="D59" s="180"/>
      <c r="E59" s="180"/>
      <c r="F59" s="180"/>
      <c r="G59" s="180"/>
      <c r="H59" s="6"/>
    </row>
    <row r="60" spans="1:13" hidden="1">
      <c r="B60" s="184"/>
      <c r="C60" s="9"/>
      <c r="D60" s="9"/>
      <c r="E60" s="180"/>
      <c r="F60" s="180"/>
      <c r="G60" s="180"/>
      <c r="H60" s="6"/>
    </row>
    <row r="61" spans="1:13">
      <c r="B61" s="269"/>
      <c r="C61" s="9"/>
      <c r="D61" s="9"/>
      <c r="E61" s="267"/>
      <c r="F61" s="267"/>
      <c r="G61" s="267"/>
      <c r="H61" s="267"/>
    </row>
    <row r="62" spans="1:13" ht="15.75">
      <c r="B62" s="436" t="s">
        <v>10</v>
      </c>
      <c r="C62" s="440"/>
      <c r="D62" s="440"/>
      <c r="E62" s="440"/>
      <c r="F62" s="440"/>
      <c r="G62" s="440"/>
      <c r="H62" s="440"/>
    </row>
    <row r="63" spans="1:13">
      <c r="B63" s="183" t="s">
        <v>24</v>
      </c>
      <c r="C63" s="234">
        <v>3</v>
      </c>
      <c r="D63" s="469" t="s">
        <v>323</v>
      </c>
      <c r="E63" s="470"/>
      <c r="F63" s="235">
        <v>3</v>
      </c>
      <c r="G63" s="197">
        <f>ROUNDDOWN(H67-K57,0)</f>
        <v>27</v>
      </c>
      <c r="H63" s="127"/>
    </row>
    <row r="64" spans="1:13">
      <c r="A64" s="468" t="str">
        <f>H2</f>
        <v>Imola</v>
      </c>
      <c r="B64" s="184"/>
      <c r="C64" s="183" t="s">
        <v>9</v>
      </c>
      <c r="D64" s="183" t="s">
        <v>8</v>
      </c>
      <c r="E64" s="183" t="s">
        <v>7</v>
      </c>
      <c r="F64" s="183" t="s">
        <v>6</v>
      </c>
      <c r="G64" s="183" t="s">
        <v>5</v>
      </c>
      <c r="H64" s="183" t="s">
        <v>313</v>
      </c>
    </row>
    <row r="65" spans="1:8">
      <c r="A65" s="468"/>
      <c r="B65" s="183" t="s">
        <v>3</v>
      </c>
      <c r="C65" s="234">
        <v>16</v>
      </c>
      <c r="D65" s="234">
        <v>16</v>
      </c>
      <c r="E65" s="234">
        <v>17</v>
      </c>
      <c r="F65" s="234">
        <v>17</v>
      </c>
      <c r="G65" s="202">
        <v>1</v>
      </c>
      <c r="H65" s="8">
        <f>VLOOKUP(C63,G490:H494,2,0)</f>
        <v>66</v>
      </c>
    </row>
    <row r="66" spans="1:8">
      <c r="A66" s="467">
        <f>I5</f>
        <v>62</v>
      </c>
      <c r="B66" s="183" t="s">
        <v>2</v>
      </c>
      <c r="C66" s="7">
        <f>IF(C65&lt;&gt;"",100-C65*100*VLOOKUP($H$2,INFO!$A$3:$G$60,7,0)/$J$55,"-")</f>
        <v>56.681199822577106</v>
      </c>
      <c r="D66" s="7">
        <f>IF(D65&lt;&gt;"",100-D65*100*VLOOKUP($H$2,INFO!$A$3:$G$60,7,0)/$J$55,"")</f>
        <v>56.681199822577106</v>
      </c>
      <c r="E66" s="125">
        <f>IF(E65&lt;&gt;"",100-E65*100*VLOOKUP($H$2,INFO!$A$3:$G$60,7,0)/$J$55,"")</f>
        <v>53.973774811488177</v>
      </c>
      <c r="F66" s="125">
        <f>IF(F65&lt;&gt;"",100-F65*100*VLOOKUP($H$2,INFO!$A$3:$G$60,7,0)/$J$55,"")</f>
        <v>53.973774811488177</v>
      </c>
      <c r="G66" s="125">
        <f>IF(G65&lt;&gt;"",100-G65*100*VLOOKUP($H$2,INFO!$A$3:$G$60,7,0)/$J$55,"")</f>
        <v>97.29257498891107</v>
      </c>
      <c r="H66" s="6"/>
    </row>
    <row r="67" spans="1:8">
      <c r="A67" s="467"/>
      <c r="B67" s="183" t="s">
        <v>1</v>
      </c>
      <c r="C67" s="5">
        <f>IF(C65&lt;&gt;"-",ROUNDUP(C550+(C550*$F$63)/100,0),"-")</f>
        <v>68</v>
      </c>
      <c r="D67" s="5">
        <f>IF(D65&lt;&gt;"-",ROUNDUP(D550+(D550*$F$63)/100,0),"-")</f>
        <v>68</v>
      </c>
      <c r="E67" s="126">
        <f>IF(E65&lt;&gt;"-",ROUNDUP(E550+(E550*$F$63)/100,0),"-")</f>
        <v>73</v>
      </c>
      <c r="F67" s="126">
        <f>IF(F65&lt;&gt;"-",ROUNDUP(F550+(F550*$F$63)/100,0),"-")</f>
        <v>73</v>
      </c>
      <c r="G67" s="126">
        <f>IF(G65&lt;&gt;"-",ROUNDUP(G550+(G550*$F$63)/100,0),"-")</f>
        <v>6</v>
      </c>
      <c r="H67" s="4">
        <f>VLOOKUP(C63,G495:H499,2,0)</f>
        <v>282</v>
      </c>
    </row>
    <row r="68" spans="1:8">
      <c r="B68" s="183" t="s">
        <v>0</v>
      </c>
      <c r="C68" s="3">
        <f>ROUNDDOWN(($J$55-C65*VLOOKUP($H$2,INFO!$A$3:$AA$60,7,0))/VLOOKUP($H$2,INFO!$A$3:$AA$60,7,0),0)</f>
        <v>20</v>
      </c>
      <c r="D68" s="3">
        <f>ROUNDDOWN(($J$55-D65*VLOOKUP($H$2,INFO!$A$3:$AA$60,7,0))/VLOOKUP($H$2,INFO!$A$3:$AA$60,7,0),0)</f>
        <v>20</v>
      </c>
      <c r="E68" s="3">
        <f>ROUNDDOWN(($J$55-E65*VLOOKUP($H$2,INFO!$A$3:$AA$60,7,0))/VLOOKUP($H$2,INFO!$A$3:$AA$60,7,0),0)</f>
        <v>19</v>
      </c>
      <c r="F68" s="3">
        <f>ROUNDDOWN(($J$55-F65*VLOOKUP($H$2,INFO!$A$3:$AA$60,7,0))/VLOOKUP($H$2,INFO!$A$3:$AA$60,7,0),0)</f>
        <v>19</v>
      </c>
      <c r="G68" s="3">
        <f>ROUNDDOWN(($J$55-G65*VLOOKUP($H$2,INFO!$A$3:$AA$60,7,0))/VLOOKUP($H$2,INFO!$A$3:$AA$60,7,0),0)</f>
        <v>35</v>
      </c>
      <c r="H68" s="2"/>
    </row>
    <row r="90" spans="17:25">
      <c r="Q90" s="10"/>
      <c r="R90" s="10"/>
      <c r="S90" s="10"/>
      <c r="T90" s="10"/>
      <c r="U90" s="10"/>
      <c r="V90" s="10"/>
      <c r="W90" s="10"/>
      <c r="X90" s="10"/>
      <c r="Y90" s="10"/>
    </row>
    <row r="91" spans="17:25">
      <c r="Q91" s="10"/>
      <c r="R91" s="10"/>
      <c r="S91" s="10"/>
      <c r="T91" s="10"/>
      <c r="U91" s="10"/>
      <c r="V91" s="10"/>
      <c r="W91" s="10"/>
      <c r="X91" s="10"/>
      <c r="Y91" s="10"/>
    </row>
    <row r="92" spans="17:25">
      <c r="Q92" s="10"/>
      <c r="R92" s="10"/>
      <c r="S92" s="10"/>
      <c r="T92" s="10"/>
      <c r="V92" s="10"/>
      <c r="W92" s="10"/>
      <c r="X92" s="10"/>
      <c r="Y92" s="10"/>
    </row>
    <row r="93" spans="17:25">
      <c r="Q93" s="10"/>
      <c r="R93" s="10"/>
      <c r="S93" s="10"/>
      <c r="T93" s="10"/>
      <c r="V93" s="10"/>
      <c r="W93" s="10"/>
      <c r="X93" s="10"/>
      <c r="Y93" s="10"/>
    </row>
    <row r="94" spans="17:25">
      <c r="Q94" s="10"/>
      <c r="R94" s="10"/>
      <c r="S94" s="10"/>
      <c r="T94" s="10"/>
      <c r="V94" s="10"/>
      <c r="W94" s="10"/>
      <c r="X94" s="10"/>
      <c r="Y94" s="10"/>
    </row>
    <row r="95" spans="17:25">
      <c r="Q95" s="10"/>
      <c r="R95" s="10"/>
      <c r="S95" s="10"/>
      <c r="T95" s="10"/>
      <c r="V95" s="10"/>
      <c r="W95" s="10"/>
      <c r="X95" s="10"/>
      <c r="Y95" s="10"/>
    </row>
    <row r="96" spans="17:25">
      <c r="Q96" s="10"/>
      <c r="R96" s="10"/>
      <c r="S96" s="10"/>
      <c r="T96" s="10"/>
      <c r="V96" s="10"/>
      <c r="W96" s="10"/>
      <c r="X96" s="10"/>
      <c r="Y96" s="10"/>
    </row>
    <row r="97" spans="17:25">
      <c r="Q97" s="10"/>
      <c r="R97" s="10"/>
      <c r="S97" s="10"/>
      <c r="T97" s="10"/>
      <c r="V97" s="10"/>
      <c r="W97" s="10"/>
      <c r="X97" s="10"/>
      <c r="Y97" s="10"/>
    </row>
    <row r="98" spans="17:25">
      <c r="Q98" s="10"/>
      <c r="R98" s="10"/>
      <c r="S98" s="10"/>
      <c r="T98" s="10"/>
      <c r="V98" s="10"/>
      <c r="W98" s="10"/>
      <c r="X98" s="10"/>
      <c r="Y98" s="10"/>
    </row>
    <row r="99" spans="17:25">
      <c r="Q99" s="10"/>
      <c r="R99" s="10"/>
      <c r="S99" s="10"/>
      <c r="T99" s="10"/>
      <c r="V99" s="10"/>
      <c r="W99" s="10"/>
      <c r="X99" s="10"/>
      <c r="Y99" s="10"/>
    </row>
    <row r="100" spans="17:25">
      <c r="Q100" s="10"/>
      <c r="R100" s="10"/>
      <c r="S100" s="10"/>
      <c r="T100" s="10"/>
      <c r="V100" s="10"/>
      <c r="W100" s="10"/>
      <c r="X100" s="10"/>
      <c r="Y100" s="10"/>
    </row>
    <row r="101" spans="17:25">
      <c r="Q101" s="10"/>
      <c r="R101" s="10"/>
      <c r="S101" s="10"/>
      <c r="T101" s="10"/>
      <c r="V101" s="10"/>
      <c r="W101" s="10"/>
      <c r="X101" s="10"/>
      <c r="Y101" s="10"/>
    </row>
    <row r="102" spans="17:25">
      <c r="Q102" s="10"/>
      <c r="R102" s="10"/>
      <c r="S102" s="10"/>
      <c r="T102" s="10"/>
      <c r="V102" s="10"/>
      <c r="W102" s="10"/>
      <c r="X102" s="10"/>
      <c r="Y102" s="10"/>
    </row>
    <row r="103" spans="17:25">
      <c r="Q103" s="10"/>
      <c r="R103" s="10"/>
      <c r="S103" s="10"/>
      <c r="T103" s="10"/>
      <c r="V103" s="10"/>
      <c r="W103" s="10"/>
      <c r="X103" s="10"/>
      <c r="Y103" s="10"/>
    </row>
    <row r="323" spans="1:14" s="96" customFormat="1"/>
    <row r="324" spans="1:14" s="96" customFormat="1">
      <c r="A324" s="203"/>
      <c r="B324" s="203"/>
      <c r="C324" s="203"/>
      <c r="D324" s="203"/>
      <c r="E324" s="203"/>
      <c r="F324" s="203"/>
      <c r="G324" s="203"/>
      <c r="H324" s="203"/>
      <c r="I324" s="203"/>
      <c r="J324" s="204"/>
      <c r="K324" s="205"/>
      <c r="M324" s="206"/>
      <c r="N324" s="204">
        <v>0</v>
      </c>
    </row>
    <row r="325" spans="1:14" s="96" customFormat="1">
      <c r="A325" s="207" t="s">
        <v>254</v>
      </c>
      <c r="B325" s="208">
        <v>0</v>
      </c>
      <c r="C325" s="203"/>
      <c r="D325" s="203"/>
      <c r="E325" s="203"/>
      <c r="F325" s="203"/>
      <c r="G325" s="203"/>
      <c r="H325" s="203"/>
      <c r="I325" s="203"/>
      <c r="J325" s="209" t="s">
        <v>137</v>
      </c>
      <c r="K325" s="204">
        <v>1</v>
      </c>
      <c r="L325" s="204"/>
      <c r="M325" s="205" t="s">
        <v>311</v>
      </c>
      <c r="N325" s="204">
        <v>1</v>
      </c>
    </row>
    <row r="326" spans="1:14" s="96" customFormat="1">
      <c r="A326" s="210" t="s">
        <v>137</v>
      </c>
      <c r="B326" s="208">
        <v>1</v>
      </c>
      <c r="C326" s="203"/>
      <c r="D326" s="203"/>
      <c r="E326" s="203"/>
      <c r="F326" s="203"/>
      <c r="G326" s="203"/>
      <c r="H326" s="203"/>
      <c r="I326" s="203"/>
      <c r="J326" s="204" t="s">
        <v>136</v>
      </c>
      <c r="K326" s="204">
        <v>2</v>
      </c>
      <c r="L326" s="204"/>
      <c r="M326" s="205" t="s">
        <v>310</v>
      </c>
      <c r="N326" s="204">
        <v>2</v>
      </c>
    </row>
    <row r="327" spans="1:14" s="96" customFormat="1">
      <c r="A327" s="207" t="s">
        <v>136</v>
      </c>
      <c r="B327" s="208">
        <v>2</v>
      </c>
      <c r="C327" s="203"/>
      <c r="D327" s="203"/>
      <c r="E327" s="203"/>
      <c r="F327" s="203"/>
      <c r="G327" s="203"/>
      <c r="H327" s="203"/>
      <c r="I327" s="203"/>
      <c r="J327" s="211" t="s">
        <v>135</v>
      </c>
      <c r="K327" s="204">
        <v>3</v>
      </c>
      <c r="L327" s="204"/>
      <c r="M327" s="205" t="s">
        <v>309</v>
      </c>
      <c r="N327" s="204">
        <v>3</v>
      </c>
    </row>
    <row r="328" spans="1:14" s="96" customFormat="1">
      <c r="A328" s="211" t="s">
        <v>135</v>
      </c>
      <c r="B328" s="208">
        <v>3</v>
      </c>
      <c r="C328" s="203"/>
      <c r="D328" s="203"/>
      <c r="E328" s="203"/>
      <c r="F328" s="203"/>
      <c r="G328" s="203"/>
      <c r="H328" s="203"/>
      <c r="I328" s="203"/>
      <c r="J328" s="204" t="s">
        <v>134</v>
      </c>
      <c r="K328" s="204">
        <v>4</v>
      </c>
      <c r="L328" s="204"/>
      <c r="M328" s="205" t="s">
        <v>308</v>
      </c>
      <c r="N328" s="204">
        <v>4</v>
      </c>
    </row>
    <row r="329" spans="1:14" s="96" customFormat="1" ht="15.75" thickBot="1">
      <c r="A329" s="207" t="s">
        <v>134</v>
      </c>
      <c r="B329" s="208">
        <v>4</v>
      </c>
      <c r="C329" s="203"/>
      <c r="D329" s="203"/>
      <c r="E329" s="203"/>
      <c r="F329" s="203"/>
      <c r="G329" s="203"/>
      <c r="H329" s="203"/>
      <c r="I329" s="203"/>
      <c r="J329" s="204" t="s">
        <v>131</v>
      </c>
      <c r="K329" s="204">
        <v>5</v>
      </c>
      <c r="L329" s="204"/>
      <c r="M329" s="205" t="s">
        <v>307</v>
      </c>
      <c r="N329" s="204">
        <v>5</v>
      </c>
    </row>
    <row r="330" spans="1:14" s="96" customFormat="1" ht="15.75" thickBot="1">
      <c r="A330" s="207" t="s">
        <v>131</v>
      </c>
      <c r="B330" s="208">
        <v>5</v>
      </c>
      <c r="C330" s="203"/>
      <c r="D330" s="203"/>
      <c r="E330" s="212" t="str">
        <f>H2</f>
        <v>Imola</v>
      </c>
      <c r="F330" s="203"/>
      <c r="G330" s="203"/>
      <c r="H330" s="203"/>
      <c r="I330" s="203"/>
      <c r="J330" s="204" t="s">
        <v>130</v>
      </c>
      <c r="K330" s="204">
        <v>6</v>
      </c>
      <c r="L330" s="204"/>
      <c r="M330" s="205" t="s">
        <v>306</v>
      </c>
      <c r="N330" s="204">
        <v>6</v>
      </c>
    </row>
    <row r="331" spans="1:14" s="96" customFormat="1">
      <c r="A331" s="207" t="s">
        <v>130</v>
      </c>
      <c r="B331" s="208">
        <v>6</v>
      </c>
      <c r="C331" s="203"/>
      <c r="D331" s="203"/>
      <c r="E331" s="213"/>
      <c r="G331" s="203"/>
      <c r="H331" s="203"/>
      <c r="I331" s="203"/>
      <c r="J331" s="204" t="s">
        <v>129</v>
      </c>
      <c r="K331" s="204">
        <v>7</v>
      </c>
      <c r="L331" s="204"/>
      <c r="M331" s="205" t="s">
        <v>305</v>
      </c>
      <c r="N331" s="204">
        <v>7</v>
      </c>
    </row>
    <row r="332" spans="1:14" s="96" customFormat="1">
      <c r="A332" s="207" t="s">
        <v>129</v>
      </c>
      <c r="B332" s="208">
        <v>7</v>
      </c>
      <c r="C332" s="203"/>
      <c r="D332" s="203"/>
      <c r="E332" s="203"/>
      <c r="F332" s="214"/>
      <c r="G332" s="203"/>
      <c r="H332" s="203"/>
      <c r="I332" s="203"/>
      <c r="J332" s="204" t="s">
        <v>127</v>
      </c>
      <c r="K332" s="204">
        <v>8</v>
      </c>
      <c r="L332" s="204"/>
      <c r="M332" s="205" t="s">
        <v>304</v>
      </c>
      <c r="N332" s="204">
        <v>8</v>
      </c>
    </row>
    <row r="333" spans="1:14" s="96" customFormat="1">
      <c r="A333" s="207" t="s">
        <v>127</v>
      </c>
      <c r="B333" s="208">
        <v>8</v>
      </c>
      <c r="C333" s="203"/>
      <c r="D333" s="203"/>
      <c r="E333" s="213"/>
      <c r="F333" s="205"/>
      <c r="G333" s="203"/>
      <c r="H333" s="203"/>
      <c r="I333" s="203"/>
      <c r="J333" s="204" t="s">
        <v>126</v>
      </c>
      <c r="K333" s="204">
        <v>9</v>
      </c>
      <c r="L333" s="204"/>
      <c r="M333" s="205" t="s">
        <v>303</v>
      </c>
      <c r="N333" s="204">
        <v>9</v>
      </c>
    </row>
    <row r="334" spans="1:14" s="96" customFormat="1" ht="15.75">
      <c r="A334" s="207" t="s">
        <v>126</v>
      </c>
      <c r="B334" s="208">
        <v>9</v>
      </c>
      <c r="C334" s="203"/>
      <c r="D334" s="203"/>
      <c r="F334" s="215"/>
      <c r="G334" s="203"/>
      <c r="H334" s="203"/>
      <c r="I334" s="203"/>
      <c r="J334" s="204" t="s">
        <v>125</v>
      </c>
      <c r="K334" s="204">
        <v>10</v>
      </c>
      <c r="L334" s="204"/>
      <c r="M334" s="205" t="s">
        <v>302</v>
      </c>
      <c r="N334" s="204">
        <v>10</v>
      </c>
    </row>
    <row r="335" spans="1:14" s="96" customFormat="1">
      <c r="A335" s="207" t="s">
        <v>125</v>
      </c>
      <c r="B335" s="208">
        <v>10</v>
      </c>
      <c r="C335" s="203"/>
      <c r="D335" s="203"/>
      <c r="E335" s="213"/>
      <c r="F335" s="216"/>
      <c r="G335" s="203"/>
      <c r="H335" s="203"/>
      <c r="I335" s="203"/>
      <c r="J335" s="204" t="s">
        <v>124</v>
      </c>
      <c r="K335" s="204">
        <v>11</v>
      </c>
      <c r="L335" s="204"/>
      <c r="M335" s="205" t="s">
        <v>301</v>
      </c>
      <c r="N335" s="204">
        <v>11</v>
      </c>
    </row>
    <row r="336" spans="1:14" s="96" customFormat="1">
      <c r="A336" s="207" t="s">
        <v>124</v>
      </c>
      <c r="B336" s="208">
        <v>11</v>
      </c>
      <c r="C336" s="203"/>
      <c r="D336" s="203"/>
      <c r="E336" s="203"/>
      <c r="G336" s="203"/>
      <c r="H336" s="203"/>
      <c r="I336" s="203"/>
      <c r="J336" s="204" t="s">
        <v>123</v>
      </c>
      <c r="K336" s="204">
        <v>12</v>
      </c>
      <c r="L336" s="204"/>
      <c r="M336" s="205" t="s">
        <v>300</v>
      </c>
      <c r="N336" s="204">
        <v>12</v>
      </c>
    </row>
    <row r="337" spans="1:14" s="96" customFormat="1">
      <c r="A337" s="207" t="s">
        <v>123</v>
      </c>
      <c r="B337" s="208">
        <v>12</v>
      </c>
      <c r="C337" s="203"/>
      <c r="D337" s="203"/>
      <c r="E337" s="203"/>
      <c r="F337" s="203"/>
      <c r="G337" s="203"/>
      <c r="H337" s="203"/>
      <c r="I337" s="203"/>
      <c r="J337" s="204" t="s">
        <v>122</v>
      </c>
      <c r="K337" s="204">
        <v>13</v>
      </c>
      <c r="L337" s="204"/>
      <c r="M337" s="205" t="s">
        <v>299</v>
      </c>
      <c r="N337" s="204">
        <v>13</v>
      </c>
    </row>
    <row r="338" spans="1:14" s="96" customFormat="1">
      <c r="A338" s="207" t="s">
        <v>122</v>
      </c>
      <c r="B338" s="208">
        <v>13</v>
      </c>
      <c r="C338" s="203"/>
      <c r="D338" s="203"/>
      <c r="E338" s="203"/>
      <c r="F338" s="203"/>
      <c r="G338" s="203"/>
      <c r="H338" s="203"/>
      <c r="I338" s="203"/>
      <c r="J338" s="204" t="s">
        <v>121</v>
      </c>
      <c r="K338" s="204">
        <v>14</v>
      </c>
      <c r="L338" s="204"/>
      <c r="M338" s="205" t="s">
        <v>298</v>
      </c>
      <c r="N338" s="204">
        <v>14</v>
      </c>
    </row>
    <row r="339" spans="1:14" s="96" customFormat="1">
      <c r="A339" s="207" t="s">
        <v>121</v>
      </c>
      <c r="B339" s="208">
        <v>14</v>
      </c>
      <c r="C339" s="203"/>
      <c r="D339" s="203"/>
      <c r="E339" s="203"/>
      <c r="F339" s="203"/>
      <c r="G339" s="203"/>
      <c r="H339" s="203"/>
      <c r="I339" s="203"/>
      <c r="J339" s="204" t="s">
        <v>120</v>
      </c>
      <c r="K339" s="204">
        <v>15</v>
      </c>
      <c r="L339" s="204"/>
      <c r="M339" s="205" t="s">
        <v>297</v>
      </c>
      <c r="N339" s="204">
        <v>15</v>
      </c>
    </row>
    <row r="340" spans="1:14" s="96" customFormat="1">
      <c r="A340" s="207" t="s">
        <v>120</v>
      </c>
      <c r="B340" s="208">
        <v>15</v>
      </c>
      <c r="C340" s="203"/>
      <c r="D340" s="203"/>
      <c r="E340" s="203"/>
      <c r="F340" s="203"/>
      <c r="G340" s="203"/>
      <c r="H340" s="203"/>
      <c r="I340" s="203"/>
      <c r="J340" s="204" t="s">
        <v>119</v>
      </c>
      <c r="K340" s="204">
        <v>16</v>
      </c>
      <c r="L340" s="204"/>
      <c r="M340" s="205" t="s">
        <v>296</v>
      </c>
      <c r="N340" s="204">
        <v>16</v>
      </c>
    </row>
    <row r="341" spans="1:14" s="96" customFormat="1">
      <c r="A341" s="207" t="s">
        <v>119</v>
      </c>
      <c r="B341" s="208">
        <v>16</v>
      </c>
      <c r="C341" s="203"/>
      <c r="D341" s="203"/>
      <c r="E341" s="203"/>
      <c r="F341" s="203"/>
      <c r="G341" s="203"/>
      <c r="H341" s="203"/>
      <c r="I341" s="203"/>
      <c r="J341" s="204" t="s">
        <v>118</v>
      </c>
      <c r="K341" s="204">
        <v>17</v>
      </c>
      <c r="L341" s="204"/>
      <c r="M341" s="205" t="s">
        <v>295</v>
      </c>
      <c r="N341" s="204">
        <v>17</v>
      </c>
    </row>
    <row r="342" spans="1:14" s="96" customFormat="1">
      <c r="A342" s="207" t="s">
        <v>118</v>
      </c>
      <c r="B342" s="208">
        <v>17</v>
      </c>
      <c r="C342" s="203"/>
      <c r="D342" s="203"/>
      <c r="E342" s="203"/>
      <c r="F342" s="203"/>
      <c r="G342" s="203"/>
      <c r="H342" s="203"/>
      <c r="I342" s="203"/>
      <c r="J342" s="211" t="s">
        <v>117</v>
      </c>
      <c r="K342" s="204">
        <v>18</v>
      </c>
      <c r="L342" s="204"/>
      <c r="M342" s="205" t="s">
        <v>294</v>
      </c>
      <c r="N342" s="204">
        <v>18</v>
      </c>
    </row>
    <row r="343" spans="1:14" s="96" customFormat="1">
      <c r="A343" s="211" t="s">
        <v>117</v>
      </c>
      <c r="B343" s="208">
        <v>18</v>
      </c>
      <c r="C343" s="203"/>
      <c r="D343" s="203"/>
      <c r="E343" s="203"/>
      <c r="F343" s="203"/>
      <c r="G343" s="203"/>
      <c r="H343" s="203"/>
      <c r="I343" s="203"/>
      <c r="J343" s="204" t="s">
        <v>116</v>
      </c>
      <c r="K343" s="204">
        <v>19</v>
      </c>
      <c r="L343" s="204"/>
      <c r="M343" s="205" t="s">
        <v>293</v>
      </c>
      <c r="N343" s="204">
        <v>19</v>
      </c>
    </row>
    <row r="344" spans="1:14" s="96" customFormat="1">
      <c r="A344" s="207" t="s">
        <v>116</v>
      </c>
      <c r="B344" s="208">
        <v>19</v>
      </c>
      <c r="C344" s="203"/>
      <c r="D344" s="203"/>
      <c r="E344" s="203"/>
      <c r="F344" s="203"/>
      <c r="G344" s="203"/>
      <c r="H344" s="203"/>
      <c r="I344" s="203"/>
      <c r="J344" s="204" t="s">
        <v>115</v>
      </c>
      <c r="K344" s="204">
        <v>20</v>
      </c>
      <c r="L344" s="204"/>
      <c r="M344" s="205" t="s">
        <v>292</v>
      </c>
      <c r="N344" s="204">
        <v>20</v>
      </c>
    </row>
    <row r="345" spans="1:14" s="96" customFormat="1">
      <c r="A345" s="207" t="s">
        <v>115</v>
      </c>
      <c r="B345" s="208">
        <v>20</v>
      </c>
      <c r="C345" s="203"/>
      <c r="D345" s="203"/>
      <c r="E345" s="203"/>
      <c r="F345" s="203"/>
      <c r="G345" s="203"/>
      <c r="H345" s="203"/>
      <c r="I345" s="203"/>
      <c r="J345" s="204" t="s">
        <v>114</v>
      </c>
      <c r="K345" s="204">
        <v>21</v>
      </c>
      <c r="L345" s="204"/>
      <c r="M345" s="205" t="s">
        <v>291</v>
      </c>
      <c r="N345" s="204">
        <v>21</v>
      </c>
    </row>
    <row r="346" spans="1:14" s="96" customFormat="1">
      <c r="A346" s="207" t="s">
        <v>114</v>
      </c>
      <c r="B346" s="208">
        <v>21</v>
      </c>
      <c r="C346" s="203"/>
      <c r="D346" s="203"/>
      <c r="E346" s="203"/>
      <c r="F346" s="203"/>
      <c r="G346" s="203"/>
      <c r="H346" s="203"/>
      <c r="I346" s="203"/>
      <c r="J346" s="204" t="s">
        <v>113</v>
      </c>
      <c r="K346" s="204">
        <v>22</v>
      </c>
      <c r="L346" s="204"/>
      <c r="M346" s="205" t="s">
        <v>290</v>
      </c>
      <c r="N346" s="204">
        <v>22</v>
      </c>
    </row>
    <row r="347" spans="1:14" s="96" customFormat="1">
      <c r="A347" s="207" t="s">
        <v>113</v>
      </c>
      <c r="B347" s="208">
        <v>22</v>
      </c>
      <c r="C347" s="203"/>
      <c r="D347" s="203"/>
      <c r="E347" s="203"/>
      <c r="F347" s="203"/>
      <c r="G347" s="203"/>
      <c r="H347" s="203"/>
      <c r="I347" s="203"/>
      <c r="J347" s="204" t="s">
        <v>112</v>
      </c>
      <c r="K347" s="204">
        <v>23</v>
      </c>
      <c r="L347" s="204"/>
      <c r="M347" s="205" t="s">
        <v>289</v>
      </c>
      <c r="N347" s="204">
        <v>23</v>
      </c>
    </row>
    <row r="348" spans="1:14" s="96" customFormat="1">
      <c r="A348" s="207" t="s">
        <v>112</v>
      </c>
      <c r="B348" s="208">
        <v>23</v>
      </c>
      <c r="C348" s="203"/>
      <c r="D348" s="203"/>
      <c r="E348" s="203"/>
      <c r="F348" s="203"/>
      <c r="G348" s="203"/>
      <c r="H348" s="203"/>
      <c r="I348" s="203"/>
      <c r="J348" s="204" t="s">
        <v>111</v>
      </c>
      <c r="K348" s="204">
        <v>24</v>
      </c>
      <c r="L348" s="204"/>
      <c r="M348" s="205" t="s">
        <v>288</v>
      </c>
      <c r="N348" s="204">
        <v>24</v>
      </c>
    </row>
    <row r="349" spans="1:14" s="96" customFormat="1">
      <c r="A349" s="207" t="s">
        <v>111</v>
      </c>
      <c r="B349" s="208">
        <v>24</v>
      </c>
      <c r="C349" s="203"/>
      <c r="D349" s="203"/>
      <c r="E349" s="203"/>
      <c r="F349" s="203"/>
      <c r="G349" s="203"/>
      <c r="H349" s="203"/>
      <c r="I349" s="203"/>
      <c r="J349" s="204" t="s">
        <v>110</v>
      </c>
      <c r="K349" s="204">
        <v>25</v>
      </c>
      <c r="L349" s="204"/>
      <c r="M349" s="205" t="s">
        <v>287</v>
      </c>
      <c r="N349" s="204">
        <v>25</v>
      </c>
    </row>
    <row r="350" spans="1:14" s="96" customFormat="1">
      <c r="A350" s="207" t="s">
        <v>110</v>
      </c>
      <c r="B350" s="208">
        <v>25</v>
      </c>
      <c r="C350" s="203"/>
      <c r="D350" s="203"/>
      <c r="E350" s="203"/>
      <c r="F350" s="203"/>
      <c r="G350" s="203"/>
      <c r="H350" s="203"/>
      <c r="I350" s="203"/>
      <c r="J350" s="204" t="s">
        <v>109</v>
      </c>
      <c r="K350" s="204">
        <v>26</v>
      </c>
      <c r="L350" s="204"/>
      <c r="M350" s="205" t="s">
        <v>286</v>
      </c>
      <c r="N350" s="204">
        <v>26</v>
      </c>
    </row>
    <row r="351" spans="1:14" s="96" customFormat="1">
      <c r="A351" s="207" t="s">
        <v>109</v>
      </c>
      <c r="B351" s="208">
        <v>26</v>
      </c>
      <c r="C351" s="203"/>
      <c r="D351" s="203"/>
      <c r="E351" s="203"/>
      <c r="F351" s="203"/>
      <c r="G351" s="203"/>
      <c r="H351" s="203"/>
      <c r="I351" s="203"/>
      <c r="J351" s="204" t="s">
        <v>108</v>
      </c>
      <c r="K351" s="204">
        <v>27</v>
      </c>
      <c r="L351" s="204"/>
      <c r="M351" s="205" t="s">
        <v>285</v>
      </c>
      <c r="N351" s="204">
        <v>27</v>
      </c>
    </row>
    <row r="352" spans="1:14" s="96" customFormat="1">
      <c r="A352" s="207" t="s">
        <v>108</v>
      </c>
      <c r="B352" s="208">
        <v>27</v>
      </c>
      <c r="C352" s="203"/>
      <c r="D352" s="203"/>
      <c r="E352" s="203"/>
      <c r="F352" s="203"/>
      <c r="G352" s="203"/>
      <c r="H352" s="203"/>
      <c r="I352" s="203"/>
      <c r="J352" s="204" t="s">
        <v>107</v>
      </c>
      <c r="K352" s="204">
        <v>28</v>
      </c>
      <c r="L352" s="204"/>
      <c r="M352" s="205" t="s">
        <v>284</v>
      </c>
      <c r="N352" s="204">
        <v>28</v>
      </c>
    </row>
    <row r="353" spans="1:14" s="96" customFormat="1">
      <c r="A353" s="207" t="s">
        <v>107</v>
      </c>
      <c r="B353" s="208">
        <v>28</v>
      </c>
      <c r="C353" s="203"/>
      <c r="D353" s="203"/>
      <c r="E353" s="203"/>
      <c r="F353" s="203"/>
      <c r="G353" s="203"/>
      <c r="H353" s="203"/>
      <c r="I353" s="203"/>
      <c r="J353" s="204" t="s">
        <v>106</v>
      </c>
      <c r="K353" s="204">
        <v>29</v>
      </c>
      <c r="L353" s="204"/>
      <c r="M353" s="205" t="s">
        <v>283</v>
      </c>
      <c r="N353" s="204">
        <v>29</v>
      </c>
    </row>
    <row r="354" spans="1:14" s="96" customFormat="1">
      <c r="A354" s="207" t="s">
        <v>106</v>
      </c>
      <c r="B354" s="208">
        <v>29</v>
      </c>
      <c r="C354" s="203"/>
      <c r="D354" s="203"/>
      <c r="E354" s="203"/>
      <c r="F354" s="203"/>
      <c r="G354" s="203"/>
      <c r="H354" s="203"/>
      <c r="I354" s="203"/>
      <c r="J354" s="204" t="s">
        <v>105</v>
      </c>
      <c r="K354" s="204">
        <v>30</v>
      </c>
      <c r="L354" s="204"/>
      <c r="M354" s="205" t="s">
        <v>282</v>
      </c>
      <c r="N354" s="204">
        <v>30</v>
      </c>
    </row>
    <row r="355" spans="1:14" s="96" customFormat="1">
      <c r="A355" s="207" t="s">
        <v>105</v>
      </c>
      <c r="B355" s="208">
        <v>30</v>
      </c>
      <c r="C355" s="203"/>
      <c r="D355" s="203"/>
      <c r="E355" s="203"/>
      <c r="F355" s="203"/>
      <c r="G355" s="203"/>
      <c r="H355" s="203"/>
      <c r="I355" s="203"/>
      <c r="J355" s="204" t="s">
        <v>104</v>
      </c>
      <c r="K355" s="204">
        <v>31</v>
      </c>
      <c r="L355" s="204"/>
      <c r="M355" s="205" t="s">
        <v>281</v>
      </c>
      <c r="N355" s="204">
        <v>31</v>
      </c>
    </row>
    <row r="356" spans="1:14" s="96" customFormat="1">
      <c r="A356" s="207" t="s">
        <v>104</v>
      </c>
      <c r="B356" s="208">
        <v>31</v>
      </c>
      <c r="C356" s="203"/>
      <c r="D356" s="203"/>
      <c r="E356" s="203"/>
      <c r="F356" s="203"/>
      <c r="G356" s="203"/>
      <c r="H356" s="203"/>
      <c r="I356" s="203"/>
      <c r="J356" s="204" t="s">
        <v>76</v>
      </c>
      <c r="K356" s="204">
        <v>32</v>
      </c>
      <c r="L356" s="204"/>
      <c r="M356" s="205" t="s">
        <v>280</v>
      </c>
      <c r="N356" s="204">
        <v>32</v>
      </c>
    </row>
    <row r="357" spans="1:14" s="96" customFormat="1">
      <c r="A357" s="207" t="s">
        <v>76</v>
      </c>
      <c r="B357" s="208">
        <v>32</v>
      </c>
      <c r="C357" s="203"/>
      <c r="D357" s="203"/>
      <c r="E357" s="203"/>
      <c r="F357" s="203"/>
      <c r="G357" s="203"/>
      <c r="H357" s="203"/>
      <c r="I357" s="203"/>
      <c r="J357" s="204" t="s">
        <v>103</v>
      </c>
      <c r="K357" s="204">
        <v>33</v>
      </c>
      <c r="L357" s="204"/>
      <c r="M357" s="205" t="s">
        <v>279</v>
      </c>
      <c r="N357" s="204">
        <v>33</v>
      </c>
    </row>
    <row r="358" spans="1:14" s="96" customFormat="1">
      <c r="A358" s="207" t="s">
        <v>103</v>
      </c>
      <c r="B358" s="208">
        <v>33</v>
      </c>
      <c r="C358" s="203"/>
      <c r="D358" s="203"/>
      <c r="E358" s="203"/>
      <c r="F358" s="203"/>
      <c r="G358" s="203"/>
      <c r="H358" s="203"/>
      <c r="I358" s="203"/>
      <c r="J358" s="204" t="s">
        <v>102</v>
      </c>
      <c r="K358" s="204">
        <v>34</v>
      </c>
      <c r="L358" s="204"/>
      <c r="M358" s="205" t="s">
        <v>278</v>
      </c>
      <c r="N358" s="204">
        <v>34</v>
      </c>
    </row>
    <row r="359" spans="1:14" s="96" customFormat="1">
      <c r="A359" s="207" t="s">
        <v>102</v>
      </c>
      <c r="B359" s="208">
        <v>34</v>
      </c>
      <c r="C359" s="203"/>
      <c r="D359" s="203"/>
      <c r="E359" s="203"/>
      <c r="F359" s="203"/>
      <c r="G359" s="203"/>
      <c r="H359" s="203"/>
      <c r="I359" s="203"/>
      <c r="J359" s="204" t="s">
        <v>101</v>
      </c>
      <c r="K359" s="204">
        <v>35</v>
      </c>
      <c r="L359" s="204"/>
      <c r="M359" s="205" t="s">
        <v>277</v>
      </c>
      <c r="N359" s="204">
        <v>35</v>
      </c>
    </row>
    <row r="360" spans="1:14" s="96" customFormat="1">
      <c r="A360" s="207" t="s">
        <v>101</v>
      </c>
      <c r="B360" s="208">
        <v>35</v>
      </c>
      <c r="C360" s="203"/>
      <c r="D360" s="203"/>
      <c r="E360" s="203"/>
      <c r="F360" s="203"/>
      <c r="G360" s="203"/>
      <c r="H360" s="203"/>
      <c r="I360" s="203"/>
      <c r="J360" s="204" t="s">
        <v>100</v>
      </c>
      <c r="K360" s="204">
        <v>36</v>
      </c>
      <c r="L360" s="204"/>
      <c r="M360" s="205" t="s">
        <v>276</v>
      </c>
      <c r="N360" s="204">
        <v>36</v>
      </c>
    </row>
    <row r="361" spans="1:14" s="96" customFormat="1">
      <c r="A361" s="207" t="s">
        <v>100</v>
      </c>
      <c r="B361" s="208">
        <v>36</v>
      </c>
      <c r="C361" s="203"/>
      <c r="D361" s="203"/>
      <c r="E361" s="203"/>
      <c r="F361" s="203"/>
      <c r="G361" s="203"/>
      <c r="H361" s="203"/>
      <c r="I361" s="203"/>
      <c r="J361" s="204" t="s">
        <v>99</v>
      </c>
      <c r="K361" s="204">
        <v>37</v>
      </c>
      <c r="L361" s="204"/>
      <c r="M361" s="205" t="s">
        <v>275</v>
      </c>
      <c r="N361" s="204">
        <v>37</v>
      </c>
    </row>
    <row r="362" spans="1:14" s="96" customFormat="1">
      <c r="A362" s="207" t="s">
        <v>99</v>
      </c>
      <c r="B362" s="208">
        <v>37</v>
      </c>
      <c r="C362" s="203"/>
      <c r="D362" s="203"/>
      <c r="E362" s="203"/>
      <c r="F362" s="203"/>
      <c r="G362" s="203"/>
      <c r="H362" s="203"/>
      <c r="I362" s="203"/>
      <c r="J362" s="204" t="s">
        <v>98</v>
      </c>
      <c r="K362" s="204">
        <v>38</v>
      </c>
      <c r="L362" s="204"/>
      <c r="M362" s="205" t="s">
        <v>274</v>
      </c>
      <c r="N362" s="204">
        <v>38</v>
      </c>
    </row>
    <row r="363" spans="1:14" s="96" customFormat="1">
      <c r="A363" s="207" t="s">
        <v>98</v>
      </c>
      <c r="B363" s="208">
        <v>38</v>
      </c>
      <c r="C363" s="203"/>
      <c r="D363" s="203"/>
      <c r="E363" s="203"/>
      <c r="F363" s="203"/>
      <c r="G363" s="203"/>
      <c r="H363" s="203"/>
      <c r="I363" s="203"/>
      <c r="J363" s="204" t="s">
        <v>96</v>
      </c>
      <c r="K363" s="204">
        <v>39</v>
      </c>
      <c r="L363" s="204"/>
      <c r="M363" s="205" t="s">
        <v>273</v>
      </c>
      <c r="N363" s="204">
        <v>39</v>
      </c>
    </row>
    <row r="364" spans="1:14" s="96" customFormat="1">
      <c r="A364" s="207" t="s">
        <v>96</v>
      </c>
      <c r="B364" s="208">
        <v>39</v>
      </c>
      <c r="C364" s="203"/>
      <c r="D364" s="203"/>
      <c r="E364" s="203"/>
      <c r="F364" s="203"/>
      <c r="G364" s="203"/>
      <c r="H364" s="203"/>
      <c r="I364" s="203"/>
      <c r="J364" s="204" t="s">
        <v>95</v>
      </c>
      <c r="K364" s="204">
        <v>40</v>
      </c>
      <c r="L364" s="204"/>
      <c r="M364" s="205" t="s">
        <v>272</v>
      </c>
      <c r="N364" s="204">
        <v>40</v>
      </c>
    </row>
    <row r="365" spans="1:14" s="96" customFormat="1">
      <c r="A365" s="207" t="s">
        <v>95</v>
      </c>
      <c r="B365" s="208">
        <v>40</v>
      </c>
      <c r="C365" s="203"/>
      <c r="D365" s="203"/>
      <c r="E365" s="203"/>
      <c r="F365" s="203"/>
      <c r="G365" s="203"/>
      <c r="H365" s="203"/>
      <c r="I365" s="203"/>
      <c r="J365" s="204" t="s">
        <v>93</v>
      </c>
      <c r="K365" s="204">
        <v>41</v>
      </c>
      <c r="L365" s="204"/>
      <c r="M365" s="205" t="s">
        <v>271</v>
      </c>
      <c r="N365" s="204">
        <v>41</v>
      </c>
    </row>
    <row r="366" spans="1:14" s="96" customFormat="1">
      <c r="A366" s="207" t="s">
        <v>93</v>
      </c>
      <c r="B366" s="208">
        <v>41</v>
      </c>
      <c r="C366" s="203"/>
      <c r="D366" s="203"/>
      <c r="E366" s="203"/>
      <c r="F366" s="203"/>
      <c r="G366" s="203"/>
      <c r="H366" s="203"/>
      <c r="I366" s="203"/>
      <c r="J366" s="204" t="s">
        <v>92</v>
      </c>
      <c r="K366" s="204">
        <v>42</v>
      </c>
      <c r="L366" s="204"/>
      <c r="M366" s="205" t="s">
        <v>270</v>
      </c>
      <c r="N366" s="204">
        <v>42</v>
      </c>
    </row>
    <row r="367" spans="1:14" s="96" customFormat="1">
      <c r="A367" s="207" t="s">
        <v>92</v>
      </c>
      <c r="B367" s="208">
        <v>42</v>
      </c>
      <c r="C367" s="203"/>
      <c r="D367" s="203"/>
      <c r="E367" s="203"/>
      <c r="F367" s="203"/>
      <c r="G367" s="203"/>
      <c r="H367" s="203"/>
      <c r="I367" s="203"/>
      <c r="J367" s="204" t="s">
        <v>91</v>
      </c>
      <c r="K367" s="204">
        <v>43</v>
      </c>
      <c r="L367" s="204"/>
      <c r="M367" s="205" t="s">
        <v>269</v>
      </c>
      <c r="N367" s="204">
        <v>43</v>
      </c>
    </row>
    <row r="368" spans="1:14" s="96" customFormat="1">
      <c r="A368" s="207" t="s">
        <v>91</v>
      </c>
      <c r="B368" s="208">
        <v>43</v>
      </c>
      <c r="C368" s="203"/>
      <c r="D368" s="203"/>
      <c r="E368" s="203"/>
      <c r="F368" s="203"/>
      <c r="G368" s="203"/>
      <c r="H368" s="203"/>
      <c r="I368" s="203"/>
      <c r="J368" s="204" t="s">
        <v>90</v>
      </c>
      <c r="K368" s="204">
        <v>44</v>
      </c>
      <c r="L368" s="204"/>
      <c r="M368" s="205" t="s">
        <v>268</v>
      </c>
      <c r="N368" s="204">
        <v>44</v>
      </c>
    </row>
    <row r="369" spans="1:14" s="96" customFormat="1">
      <c r="A369" s="207" t="s">
        <v>90</v>
      </c>
      <c r="B369" s="208">
        <v>44</v>
      </c>
      <c r="C369" s="203"/>
      <c r="D369" s="203"/>
      <c r="E369" s="203"/>
      <c r="F369" s="203"/>
      <c r="G369" s="203"/>
      <c r="H369" s="203"/>
      <c r="I369" s="203"/>
      <c r="J369" s="204" t="s">
        <v>89</v>
      </c>
      <c r="K369" s="204">
        <v>45</v>
      </c>
      <c r="L369" s="204"/>
      <c r="M369" s="205" t="s">
        <v>267</v>
      </c>
      <c r="N369" s="204">
        <v>45</v>
      </c>
    </row>
    <row r="370" spans="1:14" s="96" customFormat="1">
      <c r="A370" s="207" t="s">
        <v>89</v>
      </c>
      <c r="B370" s="208">
        <v>45</v>
      </c>
      <c r="C370" s="203"/>
      <c r="D370" s="203"/>
      <c r="E370" s="203"/>
      <c r="F370" s="203"/>
      <c r="G370" s="203"/>
      <c r="H370" s="203"/>
      <c r="I370" s="203"/>
      <c r="J370" s="204" t="s">
        <v>88</v>
      </c>
      <c r="K370" s="204">
        <v>46</v>
      </c>
      <c r="L370" s="204"/>
      <c r="M370" s="205" t="s">
        <v>266</v>
      </c>
      <c r="N370" s="204">
        <v>46</v>
      </c>
    </row>
    <row r="371" spans="1:14" s="96" customFormat="1">
      <c r="A371" s="207" t="s">
        <v>88</v>
      </c>
      <c r="B371" s="208">
        <v>46</v>
      </c>
      <c r="C371" s="203"/>
      <c r="D371" s="203"/>
      <c r="E371" s="203"/>
      <c r="F371" s="203"/>
      <c r="G371" s="203"/>
      <c r="H371" s="203"/>
      <c r="I371" s="203"/>
      <c r="J371" s="204" t="s">
        <v>87</v>
      </c>
      <c r="K371" s="204">
        <v>47</v>
      </c>
      <c r="L371" s="204"/>
      <c r="M371" s="205" t="s">
        <v>265</v>
      </c>
      <c r="N371" s="204">
        <v>47</v>
      </c>
    </row>
    <row r="372" spans="1:14" s="96" customFormat="1">
      <c r="A372" s="207" t="s">
        <v>87</v>
      </c>
      <c r="B372" s="208">
        <v>47</v>
      </c>
      <c r="C372" s="203"/>
      <c r="D372" s="203"/>
      <c r="E372" s="203"/>
      <c r="F372" s="203"/>
      <c r="G372" s="203"/>
      <c r="H372" s="203"/>
      <c r="I372" s="203"/>
      <c r="J372" s="204" t="s">
        <v>86</v>
      </c>
      <c r="K372" s="204">
        <v>48</v>
      </c>
      <c r="L372" s="204"/>
      <c r="M372" s="205" t="s">
        <v>264</v>
      </c>
      <c r="N372" s="204">
        <v>48</v>
      </c>
    </row>
    <row r="373" spans="1:14" s="96" customFormat="1">
      <c r="A373" s="207" t="s">
        <v>86</v>
      </c>
      <c r="B373" s="208">
        <v>48</v>
      </c>
      <c r="C373" s="203"/>
      <c r="D373" s="203"/>
      <c r="E373" s="203"/>
      <c r="F373" s="203"/>
      <c r="G373" s="203"/>
      <c r="H373" s="203"/>
      <c r="I373" s="203"/>
      <c r="J373" s="204" t="s">
        <v>85</v>
      </c>
      <c r="K373" s="204">
        <v>49</v>
      </c>
      <c r="L373" s="204"/>
      <c r="M373" s="205" t="s">
        <v>263</v>
      </c>
      <c r="N373" s="204">
        <v>49</v>
      </c>
    </row>
    <row r="374" spans="1:14" s="96" customFormat="1">
      <c r="A374" s="207" t="s">
        <v>85</v>
      </c>
      <c r="B374" s="208">
        <v>49</v>
      </c>
      <c r="C374" s="203"/>
      <c r="D374" s="203"/>
      <c r="E374" s="203"/>
      <c r="F374" s="203"/>
      <c r="G374" s="203"/>
      <c r="H374" s="203"/>
      <c r="I374" s="203"/>
      <c r="J374" s="204" t="s">
        <v>84</v>
      </c>
      <c r="K374" s="204">
        <v>50</v>
      </c>
      <c r="L374" s="204"/>
      <c r="M374" s="205" t="s">
        <v>262</v>
      </c>
      <c r="N374" s="204">
        <v>50</v>
      </c>
    </row>
    <row r="375" spans="1:14" s="96" customFormat="1">
      <c r="A375" s="207" t="s">
        <v>84</v>
      </c>
      <c r="B375" s="208">
        <v>50</v>
      </c>
      <c r="C375" s="203"/>
      <c r="D375" s="203"/>
      <c r="E375" s="203"/>
      <c r="F375" s="203"/>
      <c r="G375" s="203"/>
      <c r="H375" s="203"/>
      <c r="I375" s="203"/>
      <c r="J375" s="204" t="s">
        <v>83</v>
      </c>
      <c r="K375" s="204">
        <v>51</v>
      </c>
      <c r="L375" s="204"/>
      <c r="M375" s="205" t="s">
        <v>261</v>
      </c>
      <c r="N375" s="204">
        <v>51</v>
      </c>
    </row>
    <row r="376" spans="1:14" s="96" customFormat="1">
      <c r="A376" s="207" t="s">
        <v>83</v>
      </c>
      <c r="B376" s="208">
        <v>51</v>
      </c>
      <c r="C376" s="203"/>
      <c r="D376" s="203"/>
      <c r="E376" s="203"/>
      <c r="F376" s="203"/>
      <c r="G376" s="203"/>
      <c r="H376" s="203"/>
      <c r="I376" s="203"/>
      <c r="J376" s="217" t="s">
        <v>142</v>
      </c>
      <c r="K376" s="217">
        <v>52</v>
      </c>
      <c r="M376" s="205" t="s">
        <v>260</v>
      </c>
      <c r="N376" s="204">
        <v>52</v>
      </c>
    </row>
    <row r="377" spans="1:14" s="96" customFormat="1">
      <c r="A377" s="207" t="s">
        <v>142</v>
      </c>
      <c r="B377" s="208">
        <v>52</v>
      </c>
      <c r="C377" s="203"/>
      <c r="D377" s="203"/>
      <c r="E377" s="203"/>
      <c r="F377" s="203"/>
      <c r="G377" s="203"/>
      <c r="H377" s="203"/>
      <c r="I377" s="203"/>
      <c r="J377" s="204" t="s">
        <v>94</v>
      </c>
      <c r="K377" s="204">
        <v>53</v>
      </c>
      <c r="L377" s="204"/>
      <c r="M377" s="205" t="s">
        <v>259</v>
      </c>
      <c r="N377" s="204">
        <v>53</v>
      </c>
    </row>
    <row r="378" spans="1:14" s="96" customFormat="1">
      <c r="A378" s="203"/>
      <c r="B378" s="203"/>
      <c r="C378" s="203"/>
      <c r="D378" s="203"/>
      <c r="E378" s="203"/>
      <c r="F378" s="203"/>
      <c r="G378" s="203"/>
      <c r="H378" s="203"/>
      <c r="I378" s="203"/>
      <c r="M378" s="205" t="s">
        <v>258</v>
      </c>
      <c r="N378" s="204">
        <v>54</v>
      </c>
    </row>
    <row r="379" spans="1:14" s="96" customFormat="1">
      <c r="A379" s="203"/>
      <c r="B379" s="203"/>
      <c r="C379" s="203"/>
      <c r="D379" s="203"/>
      <c r="E379" s="203"/>
      <c r="F379" s="203"/>
      <c r="G379" s="203"/>
      <c r="H379" s="203"/>
      <c r="I379" s="203"/>
      <c r="M379" s="205" t="s">
        <v>257</v>
      </c>
      <c r="N379" s="204">
        <v>55</v>
      </c>
    </row>
    <row r="380" spans="1:14" s="96" customFormat="1" ht="15.75" thickBot="1">
      <c r="E380" s="203"/>
      <c r="F380" s="203"/>
      <c r="G380" s="203"/>
      <c r="H380" s="203"/>
      <c r="I380" s="203"/>
      <c r="M380" s="205" t="s">
        <v>256</v>
      </c>
      <c r="N380" s="204">
        <v>56</v>
      </c>
    </row>
    <row r="381" spans="1:14" s="96" customFormat="1" ht="15.75" thickBot="1">
      <c r="E381" s="218"/>
      <c r="F381" s="203"/>
      <c r="G381" s="218"/>
      <c r="H381" s="203"/>
      <c r="M381" s="205" t="s">
        <v>255</v>
      </c>
      <c r="N381" s="204">
        <v>57</v>
      </c>
    </row>
    <row r="382" spans="1:14" s="96" customFormat="1" ht="15.75" thickBot="1">
      <c r="A382" s="99" t="s">
        <v>254</v>
      </c>
      <c r="B382" s="219" t="s">
        <v>254</v>
      </c>
      <c r="C382" s="219" t="s">
        <v>253</v>
      </c>
      <c r="D382" s="99"/>
      <c r="E382" s="220" t="str">
        <f>E330</f>
        <v>Imola</v>
      </c>
      <c r="F382" s="203"/>
      <c r="G382" s="203" t="str">
        <f>E382</f>
        <v>Imola</v>
      </c>
      <c r="H382" s="203"/>
      <c r="M382" s="205" t="s">
        <v>252</v>
      </c>
      <c r="N382" s="204">
        <v>58</v>
      </c>
    </row>
    <row r="383" spans="1:14" s="96" customFormat="1" ht="50.25" customHeight="1">
      <c r="A383" s="205" t="s">
        <v>137</v>
      </c>
      <c r="B383" s="204"/>
      <c r="C383" s="221" t="str">
        <f t="shared" ref="C383:C423" ca="1" si="3">CELL("ADDRESS",B383)</f>
        <v>$B$383</v>
      </c>
      <c r="D383" s="98" t="s">
        <v>137</v>
      </c>
      <c r="E383" s="222"/>
      <c r="F383" s="203"/>
      <c r="G383" s="203">
        <f ca="1">TRATE_LOGA</f>
        <v>0</v>
      </c>
      <c r="H383" s="203"/>
      <c r="M383" s="205" t="s">
        <v>251</v>
      </c>
      <c r="N383" s="204">
        <v>59</v>
      </c>
    </row>
    <row r="384" spans="1:14" s="96" customFormat="1" ht="50.25" customHeight="1">
      <c r="A384" s="214" t="s">
        <v>136</v>
      </c>
      <c r="B384" s="204"/>
      <c r="C384" s="221" t="str">
        <f t="shared" ca="1" si="3"/>
        <v>$B$384</v>
      </c>
      <c r="D384" s="98" t="s">
        <v>136</v>
      </c>
      <c r="E384" s="203"/>
      <c r="F384" s="203"/>
      <c r="G384" s="203"/>
      <c r="H384" s="203"/>
      <c r="M384" s="205" t="s">
        <v>250</v>
      </c>
      <c r="N384" s="204">
        <v>60</v>
      </c>
    </row>
    <row r="385" spans="1:14" s="96" customFormat="1" ht="50.25" customHeight="1">
      <c r="A385" s="223" t="s">
        <v>135</v>
      </c>
      <c r="B385" s="204"/>
      <c r="C385" s="221" t="str">
        <f t="shared" ca="1" si="3"/>
        <v>$B$385</v>
      </c>
      <c r="D385" s="98" t="s">
        <v>135</v>
      </c>
      <c r="E385" s="203"/>
      <c r="F385" s="203"/>
      <c r="G385" s="203"/>
      <c r="H385" s="203"/>
      <c r="M385" s="205" t="s">
        <v>249</v>
      </c>
      <c r="N385" s="204">
        <v>61</v>
      </c>
    </row>
    <row r="386" spans="1:14" s="96" customFormat="1" ht="50.25" customHeight="1">
      <c r="A386" s="205" t="s">
        <v>134</v>
      </c>
      <c r="B386" s="204"/>
      <c r="C386" s="221" t="str">
        <f t="shared" ca="1" si="3"/>
        <v>$B$386</v>
      </c>
      <c r="D386" s="98" t="s">
        <v>134</v>
      </c>
      <c r="E386" s="203"/>
      <c r="F386" s="203"/>
      <c r="G386" s="203"/>
      <c r="H386" s="203"/>
      <c r="M386" s="205" t="s">
        <v>248</v>
      </c>
      <c r="N386" s="204">
        <v>62</v>
      </c>
    </row>
    <row r="387" spans="1:14" s="96" customFormat="1" ht="50.25" customHeight="1">
      <c r="A387" s="205" t="s">
        <v>142</v>
      </c>
      <c r="B387" s="204"/>
      <c r="C387" s="221" t="str">
        <f t="shared" ca="1" si="3"/>
        <v>$B$387</v>
      </c>
      <c r="D387" s="98"/>
      <c r="E387" s="203"/>
      <c r="F387" s="203"/>
      <c r="G387" s="203"/>
      <c r="H387" s="203"/>
      <c r="M387" s="205"/>
      <c r="N387" s="204"/>
    </row>
    <row r="388" spans="1:14" s="96" customFormat="1" ht="50.25" customHeight="1">
      <c r="A388" s="205" t="s">
        <v>132</v>
      </c>
      <c r="B388" s="204"/>
      <c r="C388" s="221" t="str">
        <f t="shared" ca="1" si="3"/>
        <v>$B$388</v>
      </c>
      <c r="D388" s="98"/>
      <c r="E388" s="203"/>
      <c r="F388" s="203"/>
      <c r="G388" s="203"/>
      <c r="H388" s="203"/>
      <c r="M388" s="205"/>
      <c r="N388" s="204"/>
    </row>
    <row r="389" spans="1:14" s="96" customFormat="1" ht="50.25" customHeight="1">
      <c r="A389" s="205" t="s">
        <v>131</v>
      </c>
      <c r="B389" s="204"/>
      <c r="C389" s="221" t="str">
        <f t="shared" ca="1" si="3"/>
        <v>$B$389</v>
      </c>
      <c r="D389" s="98" t="s">
        <v>131</v>
      </c>
      <c r="E389" s="203"/>
      <c r="F389" s="203"/>
      <c r="G389" s="203"/>
      <c r="H389" s="203"/>
      <c r="M389" s="205" t="s">
        <v>247</v>
      </c>
      <c r="N389" s="204">
        <v>63</v>
      </c>
    </row>
    <row r="390" spans="1:14" s="96" customFormat="1" ht="50.25" customHeight="1">
      <c r="A390" s="205" t="s">
        <v>130</v>
      </c>
      <c r="B390" s="204"/>
      <c r="C390" s="221" t="str">
        <f t="shared" ca="1" si="3"/>
        <v>$B$390</v>
      </c>
      <c r="D390" s="98" t="s">
        <v>130</v>
      </c>
      <c r="E390" s="203"/>
      <c r="F390" s="203"/>
      <c r="G390" s="203"/>
      <c r="H390" s="203"/>
      <c r="M390" s="205" t="s">
        <v>246</v>
      </c>
      <c r="N390" s="204">
        <v>64</v>
      </c>
    </row>
    <row r="391" spans="1:14" s="96" customFormat="1" ht="50.25" customHeight="1">
      <c r="A391" s="205" t="s">
        <v>129</v>
      </c>
      <c r="B391" s="204"/>
      <c r="C391" s="221" t="str">
        <f t="shared" ca="1" si="3"/>
        <v>$B$391</v>
      </c>
      <c r="D391" s="98" t="s">
        <v>129</v>
      </c>
      <c r="E391" s="203"/>
      <c r="F391" s="203"/>
      <c r="G391" s="203"/>
      <c r="H391" s="203"/>
      <c r="M391" s="205" t="s">
        <v>245</v>
      </c>
      <c r="N391" s="204">
        <v>65</v>
      </c>
    </row>
    <row r="392" spans="1:14" s="96" customFormat="1" ht="50.25" customHeight="1">
      <c r="A392" s="97" t="s">
        <v>128</v>
      </c>
      <c r="B392" s="204"/>
      <c r="C392" s="221" t="str">
        <f t="shared" ca="1" si="3"/>
        <v>$B$392</v>
      </c>
      <c r="D392" s="98"/>
      <c r="E392" s="203"/>
      <c r="F392" s="203"/>
      <c r="G392" s="203"/>
      <c r="H392" s="203"/>
      <c r="M392" s="205"/>
      <c r="N392" s="204"/>
    </row>
    <row r="393" spans="1:14" s="96" customFormat="1" ht="50.25" customHeight="1">
      <c r="A393" s="205" t="s">
        <v>127</v>
      </c>
      <c r="B393" s="204"/>
      <c r="C393" s="221" t="str">
        <f t="shared" ca="1" si="3"/>
        <v>$B$393</v>
      </c>
      <c r="D393" s="98" t="s">
        <v>127</v>
      </c>
      <c r="E393" s="203"/>
      <c r="F393" s="203"/>
      <c r="G393" s="203"/>
      <c r="H393" s="203"/>
      <c r="M393" s="205" t="s">
        <v>244</v>
      </c>
      <c r="N393" s="204">
        <v>66</v>
      </c>
    </row>
    <row r="394" spans="1:14" s="96" customFormat="1" ht="50.25" customHeight="1">
      <c r="A394" s="205" t="s">
        <v>126</v>
      </c>
      <c r="B394" s="204"/>
      <c r="C394" s="221" t="str">
        <f t="shared" ca="1" si="3"/>
        <v>$B$394</v>
      </c>
      <c r="D394" s="98" t="s">
        <v>126</v>
      </c>
      <c r="E394" s="203"/>
      <c r="F394" s="203"/>
      <c r="G394" s="203"/>
      <c r="H394" s="203"/>
      <c r="M394" s="205" t="s">
        <v>243</v>
      </c>
      <c r="N394" s="204">
        <v>67</v>
      </c>
    </row>
    <row r="395" spans="1:14" s="96" customFormat="1" ht="50.25" customHeight="1">
      <c r="A395" s="205" t="s">
        <v>125</v>
      </c>
      <c r="B395" s="204"/>
      <c r="C395" s="221" t="str">
        <f t="shared" ca="1" si="3"/>
        <v>$B$395</v>
      </c>
      <c r="D395" s="98" t="s">
        <v>125</v>
      </c>
      <c r="E395" s="203"/>
      <c r="F395" s="203"/>
      <c r="G395" s="203"/>
      <c r="H395" s="203"/>
      <c r="M395" s="205" t="s">
        <v>242</v>
      </c>
      <c r="N395" s="204">
        <v>68</v>
      </c>
    </row>
    <row r="396" spans="1:14" s="96" customFormat="1" ht="50.25" customHeight="1">
      <c r="A396" s="205" t="s">
        <v>124</v>
      </c>
      <c r="B396" s="204"/>
      <c r="C396" s="221" t="str">
        <f t="shared" ca="1" si="3"/>
        <v>$B$396</v>
      </c>
      <c r="D396" s="98" t="s">
        <v>124</v>
      </c>
      <c r="E396" s="203"/>
      <c r="F396" s="203"/>
      <c r="G396" s="203"/>
      <c r="H396" s="203"/>
      <c r="M396" s="205" t="s">
        <v>241</v>
      </c>
      <c r="N396" s="204">
        <v>69</v>
      </c>
    </row>
    <row r="397" spans="1:14" s="96" customFormat="1" ht="50.25" customHeight="1">
      <c r="A397" s="205" t="s">
        <v>123</v>
      </c>
      <c r="B397" s="204"/>
      <c r="C397" s="221" t="str">
        <f t="shared" ca="1" si="3"/>
        <v>$B$397</v>
      </c>
      <c r="D397" s="98" t="s">
        <v>123</v>
      </c>
      <c r="E397" s="203"/>
      <c r="F397" s="203"/>
      <c r="G397" s="203"/>
      <c r="H397" s="203"/>
      <c r="M397" s="205" t="s">
        <v>240</v>
      </c>
      <c r="N397" s="204">
        <v>70</v>
      </c>
    </row>
    <row r="398" spans="1:14" s="96" customFormat="1" ht="50.25" customHeight="1">
      <c r="A398" s="205" t="s">
        <v>122</v>
      </c>
      <c r="B398" s="204"/>
      <c r="C398" s="221" t="str">
        <f t="shared" ca="1" si="3"/>
        <v>$B$398</v>
      </c>
      <c r="D398" s="98" t="s">
        <v>122</v>
      </c>
      <c r="E398" s="203"/>
      <c r="F398" s="203"/>
      <c r="G398" s="203"/>
      <c r="H398" s="203"/>
      <c r="M398" s="205" t="s">
        <v>239</v>
      </c>
      <c r="N398" s="204">
        <v>71</v>
      </c>
    </row>
    <row r="399" spans="1:14" s="96" customFormat="1" ht="50.25" customHeight="1">
      <c r="A399" s="205" t="s">
        <v>121</v>
      </c>
      <c r="B399" s="204"/>
      <c r="C399" s="221" t="str">
        <f t="shared" ca="1" si="3"/>
        <v>$B$399</v>
      </c>
      <c r="D399" s="98" t="s">
        <v>121</v>
      </c>
      <c r="E399" s="203"/>
      <c r="F399" s="203"/>
      <c r="G399" s="203"/>
      <c r="H399" s="203"/>
      <c r="M399" s="224" t="s">
        <v>238</v>
      </c>
      <c r="N399" s="217">
        <v>72</v>
      </c>
    </row>
    <row r="400" spans="1:14" s="96" customFormat="1" ht="50.25" customHeight="1">
      <c r="A400" s="205" t="s">
        <v>120</v>
      </c>
      <c r="B400" s="204"/>
      <c r="C400" s="221" t="str">
        <f t="shared" ca="1" si="3"/>
        <v>$B$400</v>
      </c>
      <c r="D400" s="98" t="s">
        <v>120</v>
      </c>
      <c r="E400" s="203"/>
      <c r="F400" s="203"/>
      <c r="G400" s="203"/>
      <c r="H400" s="203"/>
      <c r="M400" s="205" t="s">
        <v>237</v>
      </c>
      <c r="N400" s="204">
        <v>73</v>
      </c>
    </row>
    <row r="401" spans="1:14" s="96" customFormat="1" ht="50.25" customHeight="1">
      <c r="A401" s="205" t="s">
        <v>119</v>
      </c>
      <c r="B401" s="204"/>
      <c r="C401" s="221" t="str">
        <f t="shared" ca="1" si="3"/>
        <v>$B$401</v>
      </c>
      <c r="D401" s="98" t="s">
        <v>119</v>
      </c>
      <c r="E401" s="203"/>
      <c r="F401" s="203"/>
      <c r="G401" s="203"/>
      <c r="H401" s="203"/>
      <c r="M401" s="205" t="s">
        <v>236</v>
      </c>
      <c r="N401" s="204">
        <v>74</v>
      </c>
    </row>
    <row r="402" spans="1:14" s="96" customFormat="1" ht="50.25" customHeight="1">
      <c r="A402" s="225" t="s">
        <v>118</v>
      </c>
      <c r="B402" s="204"/>
      <c r="C402" s="221" t="str">
        <f t="shared" ca="1" si="3"/>
        <v>$B$402</v>
      </c>
      <c r="D402" s="98" t="s">
        <v>118</v>
      </c>
      <c r="E402" s="203"/>
      <c r="F402" s="203"/>
      <c r="G402" s="203"/>
      <c r="H402" s="203"/>
      <c r="M402" s="205" t="s">
        <v>235</v>
      </c>
      <c r="N402" s="207">
        <v>75</v>
      </c>
    </row>
    <row r="403" spans="1:14" s="96" customFormat="1" ht="50.25" customHeight="1">
      <c r="A403" s="226" t="s">
        <v>117</v>
      </c>
      <c r="B403" s="204"/>
      <c r="C403" s="221" t="str">
        <f t="shared" ca="1" si="3"/>
        <v>$B$403</v>
      </c>
      <c r="D403" s="98" t="s">
        <v>117</v>
      </c>
      <c r="E403" s="203"/>
      <c r="F403" s="203"/>
      <c r="G403" s="203"/>
      <c r="H403" s="203"/>
      <c r="M403" s="205" t="s">
        <v>234</v>
      </c>
      <c r="N403" s="204">
        <v>76</v>
      </c>
    </row>
    <row r="404" spans="1:14" s="96" customFormat="1" ht="50.25" customHeight="1">
      <c r="A404" s="205" t="s">
        <v>116</v>
      </c>
      <c r="B404" s="204"/>
      <c r="C404" s="221" t="str">
        <f t="shared" ca="1" si="3"/>
        <v>$B$404</v>
      </c>
      <c r="D404" s="98" t="s">
        <v>116</v>
      </c>
      <c r="E404" s="203"/>
      <c r="F404" s="203"/>
      <c r="G404" s="203"/>
      <c r="H404" s="203"/>
      <c r="M404" s="205" t="s">
        <v>233</v>
      </c>
      <c r="N404" s="204">
        <v>77</v>
      </c>
    </row>
    <row r="405" spans="1:14" s="96" customFormat="1" ht="50.25" customHeight="1">
      <c r="A405" s="225" t="s">
        <v>115</v>
      </c>
      <c r="B405" s="204"/>
      <c r="C405" s="221" t="str">
        <f t="shared" ca="1" si="3"/>
        <v>$B$405</v>
      </c>
      <c r="D405" s="98" t="s">
        <v>115</v>
      </c>
      <c r="E405" s="203"/>
      <c r="F405" s="203"/>
      <c r="G405" s="203"/>
      <c r="H405" s="203"/>
      <c r="M405" s="214" t="s">
        <v>232</v>
      </c>
      <c r="N405" s="227">
        <v>78</v>
      </c>
    </row>
    <row r="406" spans="1:14" s="96" customFormat="1" ht="50.25" customHeight="1">
      <c r="A406" s="205" t="s">
        <v>114</v>
      </c>
      <c r="B406" s="204"/>
      <c r="C406" s="221" t="str">
        <f t="shared" ca="1" si="3"/>
        <v>$B$406</v>
      </c>
      <c r="D406" s="98" t="s">
        <v>114</v>
      </c>
      <c r="E406" s="203"/>
      <c r="F406" s="203"/>
      <c r="G406" s="203"/>
      <c r="H406" s="203"/>
      <c r="M406" s="205" t="s">
        <v>231</v>
      </c>
      <c r="N406" s="204">
        <v>79</v>
      </c>
    </row>
    <row r="407" spans="1:14" s="96" customFormat="1" ht="50.25" customHeight="1">
      <c r="A407" s="205" t="s">
        <v>113</v>
      </c>
      <c r="B407" s="204"/>
      <c r="C407" s="221" t="str">
        <f t="shared" ca="1" si="3"/>
        <v>$B$407</v>
      </c>
      <c r="D407" s="98" t="s">
        <v>113</v>
      </c>
      <c r="E407" s="203"/>
      <c r="F407" s="203"/>
      <c r="G407" s="203"/>
      <c r="H407" s="203"/>
      <c r="M407" s="205" t="s">
        <v>230</v>
      </c>
      <c r="N407" s="204">
        <v>80</v>
      </c>
    </row>
    <row r="408" spans="1:14" s="96" customFormat="1" ht="50.25" customHeight="1">
      <c r="A408" s="205" t="s">
        <v>112</v>
      </c>
      <c r="B408" s="204"/>
      <c r="C408" s="221" t="str">
        <f t="shared" ca="1" si="3"/>
        <v>$B$408</v>
      </c>
      <c r="D408" s="98" t="s">
        <v>112</v>
      </c>
      <c r="E408" s="203"/>
      <c r="F408" s="203"/>
      <c r="G408" s="203"/>
      <c r="H408" s="203"/>
      <c r="M408" s="205" t="s">
        <v>229</v>
      </c>
      <c r="N408" s="204">
        <v>81</v>
      </c>
    </row>
    <row r="409" spans="1:14" s="96" customFormat="1" ht="50.25" customHeight="1">
      <c r="A409" s="205" t="s">
        <v>111</v>
      </c>
      <c r="B409" s="204"/>
      <c r="C409" s="221" t="str">
        <f t="shared" ca="1" si="3"/>
        <v>$B$409</v>
      </c>
      <c r="D409" s="98" t="s">
        <v>111</v>
      </c>
      <c r="E409" s="203"/>
      <c r="F409" s="203"/>
      <c r="G409" s="203"/>
      <c r="H409" s="203"/>
      <c r="M409" s="205" t="s">
        <v>228</v>
      </c>
      <c r="N409" s="204">
        <v>82</v>
      </c>
    </row>
    <row r="410" spans="1:14" s="96" customFormat="1" ht="50.25" customHeight="1">
      <c r="A410" s="205" t="s">
        <v>110</v>
      </c>
      <c r="B410" s="204"/>
      <c r="C410" s="221" t="str">
        <f t="shared" ca="1" si="3"/>
        <v>$B$410</v>
      </c>
      <c r="D410" s="98" t="s">
        <v>110</v>
      </c>
      <c r="E410" s="203"/>
      <c r="F410" s="203"/>
      <c r="G410" s="203"/>
      <c r="H410" s="203"/>
      <c r="M410" s="205" t="s">
        <v>227</v>
      </c>
      <c r="N410" s="204">
        <v>83</v>
      </c>
    </row>
    <row r="411" spans="1:14" s="96" customFormat="1" ht="50.25" customHeight="1">
      <c r="A411" s="205" t="s">
        <v>109</v>
      </c>
      <c r="B411" s="204"/>
      <c r="C411" s="221" t="str">
        <f t="shared" ca="1" si="3"/>
        <v>$B$411</v>
      </c>
      <c r="D411" s="98" t="s">
        <v>109</v>
      </c>
      <c r="E411" s="203"/>
      <c r="F411" s="203"/>
      <c r="G411" s="203"/>
      <c r="H411" s="203"/>
      <c r="M411" s="205" t="s">
        <v>226</v>
      </c>
      <c r="N411" s="204">
        <v>84</v>
      </c>
    </row>
    <row r="412" spans="1:14" s="96" customFormat="1" ht="50.25" customHeight="1">
      <c r="A412" s="205" t="s">
        <v>108</v>
      </c>
      <c r="B412" s="204"/>
      <c r="C412" s="221" t="str">
        <f t="shared" ca="1" si="3"/>
        <v>$B$412</v>
      </c>
      <c r="D412" s="98" t="s">
        <v>108</v>
      </c>
      <c r="E412" s="203"/>
      <c r="F412" s="203"/>
      <c r="G412" s="203"/>
      <c r="H412" s="203"/>
      <c r="M412" s="205" t="s">
        <v>225</v>
      </c>
      <c r="N412" s="204">
        <v>85</v>
      </c>
    </row>
    <row r="413" spans="1:14" s="96" customFormat="1" ht="50.25" customHeight="1">
      <c r="A413" s="205" t="s">
        <v>107</v>
      </c>
      <c r="B413" s="204"/>
      <c r="C413" s="221" t="str">
        <f t="shared" ca="1" si="3"/>
        <v>$B$413</v>
      </c>
      <c r="D413" s="98" t="s">
        <v>107</v>
      </c>
      <c r="E413" s="203"/>
      <c r="F413" s="203"/>
      <c r="G413" s="203"/>
      <c r="H413" s="203"/>
      <c r="M413" s="205" t="s">
        <v>224</v>
      </c>
      <c r="N413" s="204">
        <v>86</v>
      </c>
    </row>
    <row r="414" spans="1:14" s="96" customFormat="1" ht="50.25" customHeight="1">
      <c r="A414" s="205" t="s">
        <v>106</v>
      </c>
      <c r="B414" s="204"/>
      <c r="C414" s="221" t="str">
        <f t="shared" ca="1" si="3"/>
        <v>$B$414</v>
      </c>
      <c r="D414" s="98" t="s">
        <v>106</v>
      </c>
      <c r="E414" s="203"/>
      <c r="F414" s="203"/>
      <c r="G414" s="203"/>
      <c r="H414" s="203"/>
      <c r="M414" s="205" t="s">
        <v>223</v>
      </c>
      <c r="N414" s="204">
        <v>87</v>
      </c>
    </row>
    <row r="415" spans="1:14" s="96" customFormat="1" ht="50.25" customHeight="1">
      <c r="A415" s="205" t="s">
        <v>105</v>
      </c>
      <c r="B415" s="204"/>
      <c r="C415" s="221" t="str">
        <f t="shared" ca="1" si="3"/>
        <v>$B$415</v>
      </c>
      <c r="D415" s="98" t="s">
        <v>105</v>
      </c>
      <c r="E415" s="203"/>
      <c r="F415" s="203"/>
      <c r="G415" s="203"/>
      <c r="H415" s="203"/>
      <c r="M415" s="205" t="s">
        <v>222</v>
      </c>
      <c r="N415" s="204">
        <v>88</v>
      </c>
    </row>
    <row r="416" spans="1:14" s="96" customFormat="1" ht="50.25" customHeight="1">
      <c r="A416" s="205" t="s">
        <v>104</v>
      </c>
      <c r="B416" s="204"/>
      <c r="C416" s="221" t="str">
        <f t="shared" ca="1" si="3"/>
        <v>$B$416</v>
      </c>
      <c r="D416" s="98" t="s">
        <v>104</v>
      </c>
      <c r="E416" s="203"/>
      <c r="F416" s="203"/>
      <c r="G416" s="203"/>
      <c r="H416" s="203"/>
      <c r="M416" s="205" t="s">
        <v>221</v>
      </c>
      <c r="N416" s="204">
        <v>89</v>
      </c>
    </row>
    <row r="417" spans="1:14" s="96" customFormat="1" ht="50.25" customHeight="1">
      <c r="A417" s="205" t="s">
        <v>76</v>
      </c>
      <c r="B417" s="204"/>
      <c r="C417" s="221" t="str">
        <f t="shared" ca="1" si="3"/>
        <v>$B$417</v>
      </c>
      <c r="D417" s="98" t="s">
        <v>76</v>
      </c>
      <c r="E417" s="203"/>
      <c r="F417" s="203"/>
      <c r="G417" s="203"/>
      <c r="H417" s="203"/>
      <c r="M417" s="205" t="s">
        <v>220</v>
      </c>
      <c r="N417" s="204">
        <v>90</v>
      </c>
    </row>
    <row r="418" spans="1:14" s="96" customFormat="1" ht="50.25" customHeight="1">
      <c r="A418" s="205" t="s">
        <v>103</v>
      </c>
      <c r="B418" s="204"/>
      <c r="C418" s="221" t="str">
        <f t="shared" ca="1" si="3"/>
        <v>$B$418</v>
      </c>
      <c r="D418" s="98" t="s">
        <v>103</v>
      </c>
      <c r="E418" s="203"/>
      <c r="F418" s="203"/>
      <c r="G418" s="203"/>
      <c r="H418" s="203"/>
      <c r="M418" s="205" t="s">
        <v>219</v>
      </c>
      <c r="N418" s="204">
        <v>91</v>
      </c>
    </row>
    <row r="419" spans="1:14" s="96" customFormat="1" ht="50.25" customHeight="1">
      <c r="A419" s="205" t="s">
        <v>102</v>
      </c>
      <c r="B419" s="204"/>
      <c r="C419" s="221" t="str">
        <f t="shared" ca="1" si="3"/>
        <v>$B$419</v>
      </c>
      <c r="D419" s="98" t="s">
        <v>102</v>
      </c>
      <c r="E419" s="203"/>
      <c r="F419" s="203"/>
      <c r="G419" s="203"/>
      <c r="H419" s="203"/>
      <c r="M419" s="205" t="s">
        <v>218</v>
      </c>
      <c r="N419" s="204">
        <v>92</v>
      </c>
    </row>
    <row r="420" spans="1:14" s="96" customFormat="1" ht="50.25" customHeight="1">
      <c r="A420" s="225" t="s">
        <v>101</v>
      </c>
      <c r="B420" s="204"/>
      <c r="C420" s="221" t="str">
        <f t="shared" ca="1" si="3"/>
        <v>$B$420</v>
      </c>
      <c r="D420" s="98" t="s">
        <v>101</v>
      </c>
      <c r="E420" s="203"/>
      <c r="F420" s="203"/>
      <c r="G420" s="203"/>
      <c r="H420" s="203"/>
      <c r="M420" s="205" t="s">
        <v>217</v>
      </c>
      <c r="N420" s="204">
        <v>93</v>
      </c>
    </row>
    <row r="421" spans="1:14" s="96" customFormat="1" ht="50.25" customHeight="1">
      <c r="A421" s="205" t="s">
        <v>100</v>
      </c>
      <c r="B421" s="204"/>
      <c r="C421" s="221" t="str">
        <f t="shared" ca="1" si="3"/>
        <v>$B$421</v>
      </c>
      <c r="D421" s="98" t="s">
        <v>100</v>
      </c>
      <c r="E421" s="203"/>
      <c r="F421" s="203"/>
      <c r="G421" s="203"/>
      <c r="H421" s="203"/>
      <c r="M421" s="205" t="s">
        <v>216</v>
      </c>
      <c r="N421" s="204">
        <v>94</v>
      </c>
    </row>
    <row r="422" spans="1:14" s="96" customFormat="1" ht="50.25" customHeight="1">
      <c r="A422" s="205" t="s">
        <v>99</v>
      </c>
      <c r="B422" s="204"/>
      <c r="C422" s="221" t="str">
        <f t="shared" ca="1" si="3"/>
        <v>$B$422</v>
      </c>
      <c r="D422" s="98" t="s">
        <v>99</v>
      </c>
      <c r="E422" s="203"/>
      <c r="F422" s="203"/>
      <c r="G422" s="203"/>
      <c r="H422" s="203"/>
      <c r="M422" s="205" t="s">
        <v>215</v>
      </c>
      <c r="N422" s="204">
        <v>95</v>
      </c>
    </row>
    <row r="423" spans="1:14" s="96" customFormat="1" ht="50.25" customHeight="1">
      <c r="A423" s="205" t="s">
        <v>98</v>
      </c>
      <c r="B423" s="204"/>
      <c r="C423" s="221" t="str">
        <f t="shared" ca="1" si="3"/>
        <v>$B$423</v>
      </c>
      <c r="D423" s="98" t="s">
        <v>98</v>
      </c>
      <c r="E423" s="203"/>
      <c r="F423" s="203"/>
      <c r="G423" s="203"/>
      <c r="H423" s="203"/>
      <c r="M423" s="205" t="s">
        <v>214</v>
      </c>
      <c r="N423" s="204">
        <v>96</v>
      </c>
    </row>
    <row r="424" spans="1:14" s="96" customFormat="1" ht="50.25" customHeight="1">
      <c r="A424" s="97" t="s">
        <v>97</v>
      </c>
      <c r="B424" s="204"/>
      <c r="C424" s="221"/>
      <c r="D424" s="98"/>
      <c r="E424" s="203"/>
      <c r="F424" s="203"/>
      <c r="G424" s="203"/>
      <c r="H424" s="203"/>
      <c r="M424" s="205"/>
      <c r="N424" s="204"/>
    </row>
    <row r="425" spans="1:14" s="96" customFormat="1" ht="50.25" customHeight="1">
      <c r="A425" s="205" t="s">
        <v>96</v>
      </c>
      <c r="B425" s="204"/>
      <c r="C425" s="221" t="str">
        <f t="shared" ref="C425:C439" ca="1" si="4">CELL("ADDRESS",B425)</f>
        <v>$B$425</v>
      </c>
      <c r="D425" s="98" t="s">
        <v>96</v>
      </c>
      <c r="E425" s="203"/>
      <c r="F425" s="203"/>
      <c r="G425" s="203"/>
      <c r="H425" s="203"/>
      <c r="M425" s="205" t="s">
        <v>213</v>
      </c>
      <c r="N425" s="204">
        <v>97</v>
      </c>
    </row>
    <row r="426" spans="1:14" s="96" customFormat="1" ht="50.25" customHeight="1">
      <c r="A426" s="205" t="s">
        <v>95</v>
      </c>
      <c r="B426" s="204"/>
      <c r="C426" s="221" t="str">
        <f t="shared" ca="1" si="4"/>
        <v>$B$426</v>
      </c>
      <c r="D426" s="98" t="s">
        <v>95</v>
      </c>
      <c r="E426" s="203"/>
      <c r="F426" s="203"/>
      <c r="G426" s="203"/>
      <c r="H426" s="203"/>
      <c r="M426" s="205" t="s">
        <v>212</v>
      </c>
      <c r="N426" s="204">
        <v>98</v>
      </c>
    </row>
    <row r="427" spans="1:14" s="96" customFormat="1" ht="50.25" customHeight="1">
      <c r="A427" s="205" t="s">
        <v>93</v>
      </c>
      <c r="B427" s="204"/>
      <c r="C427" s="221" t="str">
        <f t="shared" ca="1" si="4"/>
        <v>$B$427</v>
      </c>
      <c r="D427" s="98" t="s">
        <v>94</v>
      </c>
      <c r="E427" s="203"/>
      <c r="F427" s="203"/>
      <c r="G427" s="203"/>
      <c r="H427" s="203"/>
      <c r="M427" s="205" t="s">
        <v>211</v>
      </c>
      <c r="N427" s="204">
        <v>99</v>
      </c>
    </row>
    <row r="428" spans="1:14" s="96" customFormat="1" ht="50.25" customHeight="1">
      <c r="A428" s="205" t="s">
        <v>92</v>
      </c>
      <c r="B428" s="204"/>
      <c r="C428" s="221" t="str">
        <f t="shared" ca="1" si="4"/>
        <v>$B$428</v>
      </c>
      <c r="D428" s="98" t="s">
        <v>93</v>
      </c>
      <c r="E428" s="203"/>
      <c r="F428" s="203"/>
      <c r="G428" s="203"/>
      <c r="H428" s="203"/>
      <c r="M428" s="205" t="s">
        <v>210</v>
      </c>
      <c r="N428" s="204">
        <v>100</v>
      </c>
    </row>
    <row r="429" spans="1:14" s="96" customFormat="1" ht="50.25" customHeight="1">
      <c r="A429" s="205" t="s">
        <v>91</v>
      </c>
      <c r="B429" s="204"/>
      <c r="C429" s="221" t="str">
        <f t="shared" ca="1" si="4"/>
        <v>$B$429</v>
      </c>
      <c r="D429" s="98" t="s">
        <v>92</v>
      </c>
      <c r="E429" s="203"/>
      <c r="F429" s="203"/>
      <c r="G429" s="203"/>
      <c r="H429" s="203"/>
    </row>
    <row r="430" spans="1:14" s="96" customFormat="1" ht="50.25" customHeight="1">
      <c r="A430" s="205" t="s">
        <v>90</v>
      </c>
      <c r="B430" s="204"/>
      <c r="C430" s="221" t="str">
        <f t="shared" ca="1" si="4"/>
        <v>$B$430</v>
      </c>
      <c r="D430" s="98" t="s">
        <v>91</v>
      </c>
      <c r="E430" s="203"/>
      <c r="F430" s="203"/>
      <c r="G430" s="203"/>
      <c r="H430" s="203"/>
    </row>
    <row r="431" spans="1:14" s="96" customFormat="1" ht="50.25" customHeight="1">
      <c r="A431" s="205" t="s">
        <v>89</v>
      </c>
      <c r="B431" s="204"/>
      <c r="C431" s="221" t="str">
        <f t="shared" ca="1" si="4"/>
        <v>$B$431</v>
      </c>
      <c r="D431" s="98" t="s">
        <v>90</v>
      </c>
      <c r="E431" s="203"/>
      <c r="F431" s="203"/>
      <c r="G431" s="203"/>
      <c r="H431" s="203"/>
    </row>
    <row r="432" spans="1:14" s="96" customFormat="1" ht="50.25" customHeight="1">
      <c r="A432" s="205" t="s">
        <v>88</v>
      </c>
      <c r="B432" s="204"/>
      <c r="C432" s="221" t="str">
        <f t="shared" ca="1" si="4"/>
        <v>$B$432</v>
      </c>
      <c r="D432" s="98" t="s">
        <v>141</v>
      </c>
      <c r="E432" s="203"/>
      <c r="F432" s="203"/>
      <c r="G432" s="203"/>
      <c r="H432" s="203"/>
    </row>
    <row r="433" spans="1:8" s="96" customFormat="1" ht="50.25" customHeight="1">
      <c r="A433" s="205" t="s">
        <v>87</v>
      </c>
      <c r="B433" s="204"/>
      <c r="C433" s="221" t="str">
        <f t="shared" ca="1" si="4"/>
        <v>$B$433</v>
      </c>
      <c r="D433" s="98" t="s">
        <v>89</v>
      </c>
      <c r="E433" s="203"/>
      <c r="F433" s="203"/>
      <c r="G433" s="203"/>
      <c r="H433" s="203"/>
    </row>
    <row r="434" spans="1:8" s="96" customFormat="1" ht="50.25" customHeight="1">
      <c r="A434" s="205" t="s">
        <v>86</v>
      </c>
      <c r="B434" s="204"/>
      <c r="C434" s="221" t="str">
        <f t="shared" ca="1" si="4"/>
        <v>$B$434</v>
      </c>
      <c r="D434" s="98" t="s">
        <v>88</v>
      </c>
      <c r="E434" s="203"/>
      <c r="F434" s="203"/>
      <c r="G434" s="203"/>
      <c r="H434" s="203"/>
    </row>
    <row r="435" spans="1:8" s="96" customFormat="1" ht="50.25" customHeight="1">
      <c r="A435" s="205" t="s">
        <v>85</v>
      </c>
      <c r="B435" s="204"/>
      <c r="C435" s="221" t="str">
        <f t="shared" ca="1" si="4"/>
        <v>$B$435</v>
      </c>
      <c r="D435" s="98" t="s">
        <v>87</v>
      </c>
      <c r="E435" s="203"/>
      <c r="F435" s="203"/>
      <c r="G435" s="203"/>
      <c r="H435" s="203"/>
    </row>
    <row r="436" spans="1:8" s="96" customFormat="1" ht="50.25" customHeight="1">
      <c r="A436" s="205" t="s">
        <v>84</v>
      </c>
      <c r="B436" s="204"/>
      <c r="C436" s="221" t="str">
        <f t="shared" ca="1" si="4"/>
        <v>$B$436</v>
      </c>
      <c r="D436" s="98" t="s">
        <v>86</v>
      </c>
      <c r="E436" s="203"/>
      <c r="F436" s="203"/>
      <c r="G436" s="203"/>
      <c r="H436" s="203"/>
    </row>
    <row r="437" spans="1:8" s="96" customFormat="1" ht="50.25" customHeight="1">
      <c r="A437" s="205" t="s">
        <v>83</v>
      </c>
      <c r="B437" s="204"/>
      <c r="C437" s="221" t="str">
        <f t="shared" ca="1" si="4"/>
        <v>$B$437</v>
      </c>
      <c r="D437" s="98" t="s">
        <v>85</v>
      </c>
      <c r="E437" s="203"/>
      <c r="F437" s="203"/>
      <c r="G437" s="203"/>
      <c r="H437" s="203"/>
    </row>
    <row r="438" spans="1:8" s="96" customFormat="1" ht="50.25" customHeight="1">
      <c r="A438" s="205" t="s">
        <v>142</v>
      </c>
      <c r="B438" s="204"/>
      <c r="C438" s="221" t="str">
        <f t="shared" ca="1" si="4"/>
        <v>$B$438</v>
      </c>
      <c r="D438" s="98" t="s">
        <v>84</v>
      </c>
      <c r="E438" s="203"/>
      <c r="F438" s="203"/>
      <c r="G438" s="203"/>
      <c r="H438" s="203"/>
    </row>
    <row r="439" spans="1:8" s="96" customFormat="1" ht="50.25" customHeight="1">
      <c r="A439" s="205" t="s">
        <v>94</v>
      </c>
      <c r="B439" s="205"/>
      <c r="C439" s="221" t="str">
        <f t="shared" ca="1" si="4"/>
        <v>$B$439</v>
      </c>
      <c r="D439" s="98" t="s">
        <v>83</v>
      </c>
      <c r="E439" s="203"/>
      <c r="F439" s="203"/>
      <c r="G439" s="203"/>
      <c r="H439" s="203"/>
    </row>
    <row r="440" spans="1:8" s="96" customFormat="1" ht="50.25" customHeight="1">
      <c r="D440" s="99"/>
      <c r="E440" s="203"/>
      <c r="F440" s="203"/>
      <c r="G440" s="203"/>
      <c r="H440" s="203"/>
    </row>
    <row r="441" spans="1:8" s="96" customFormat="1" ht="50.25" customHeight="1">
      <c r="D441" s="99"/>
      <c r="E441" s="203"/>
      <c r="F441" s="203"/>
      <c r="G441" s="203"/>
      <c r="H441" s="203"/>
    </row>
    <row r="489" spans="1:10" ht="12.75" customHeight="1"/>
    <row r="490" spans="1:10" ht="12.75" customHeight="1">
      <c r="F490" s="124">
        <f>H65-A66</f>
        <v>4</v>
      </c>
      <c r="G490" s="1">
        <v>0</v>
      </c>
      <c r="H490" s="1">
        <f>C65</f>
        <v>16</v>
      </c>
    </row>
    <row r="491" spans="1:10" ht="12.75" customHeight="1">
      <c r="A491" s="79" t="s">
        <v>137</v>
      </c>
      <c r="G491" s="1">
        <v>1</v>
      </c>
      <c r="H491" s="1">
        <f>C65+D65</f>
        <v>32</v>
      </c>
      <c r="J491" s="1" t="s">
        <v>314</v>
      </c>
    </row>
    <row r="492" spans="1:10" ht="12.75" customHeight="1">
      <c r="A492" s="79" t="s">
        <v>136</v>
      </c>
      <c r="G492" s="1">
        <v>2</v>
      </c>
      <c r="H492" s="1">
        <f>C65+D65+E65</f>
        <v>49</v>
      </c>
      <c r="J492" s="1" t="s">
        <v>315</v>
      </c>
    </row>
    <row r="493" spans="1:10">
      <c r="A493" s="79" t="s">
        <v>135</v>
      </c>
      <c r="G493" s="1">
        <v>3</v>
      </c>
      <c r="H493" s="1">
        <f>C65+D65+E65+F65</f>
        <v>66</v>
      </c>
      <c r="J493" s="1" t="s">
        <v>316</v>
      </c>
    </row>
    <row r="494" spans="1:10">
      <c r="A494" s="79" t="s">
        <v>134</v>
      </c>
      <c r="G494" s="1">
        <v>4</v>
      </c>
      <c r="H494" s="1">
        <f>C65+D65+E65+F65+G65</f>
        <v>67</v>
      </c>
      <c r="J494" s="1" t="s">
        <v>317</v>
      </c>
    </row>
    <row r="495" spans="1:10">
      <c r="A495" s="79" t="s">
        <v>142</v>
      </c>
      <c r="G495" s="1">
        <v>1</v>
      </c>
      <c r="H495" s="123">
        <f>C67+D67</f>
        <v>136</v>
      </c>
      <c r="J495" s="1" t="s">
        <v>318</v>
      </c>
    </row>
    <row r="496" spans="1:10">
      <c r="A496" s="79" t="s">
        <v>132</v>
      </c>
      <c r="G496" s="1">
        <v>2</v>
      </c>
      <c r="H496" s="123">
        <f>C67+D67+E67</f>
        <v>209</v>
      </c>
    </row>
    <row r="497" spans="1:8">
      <c r="A497" s="79" t="s">
        <v>131</v>
      </c>
      <c r="G497" s="1">
        <v>3</v>
      </c>
      <c r="H497" s="123">
        <f>C67+D67+E67+F67</f>
        <v>282</v>
      </c>
    </row>
    <row r="498" spans="1:8">
      <c r="A498" s="79" t="s">
        <v>130</v>
      </c>
      <c r="G498" s="1">
        <v>4</v>
      </c>
      <c r="H498" s="123">
        <f>C67+D67+E67+F67+G67</f>
        <v>288</v>
      </c>
    </row>
    <row r="499" spans="1:8">
      <c r="A499" s="79" t="s">
        <v>129</v>
      </c>
      <c r="G499" s="1">
        <v>0</v>
      </c>
      <c r="H499" s="123">
        <f>C67</f>
        <v>68</v>
      </c>
    </row>
    <row r="500" spans="1:8">
      <c r="A500" s="79" t="s">
        <v>128</v>
      </c>
    </row>
    <row r="501" spans="1:8">
      <c r="A501" s="79" t="s">
        <v>127</v>
      </c>
    </row>
    <row r="502" spans="1:8">
      <c r="A502" s="79" t="s">
        <v>126</v>
      </c>
    </row>
    <row r="503" spans="1:8">
      <c r="A503" s="79" t="s">
        <v>125</v>
      </c>
    </row>
    <row r="504" spans="1:8">
      <c r="A504" s="79" t="s">
        <v>124</v>
      </c>
    </row>
    <row r="505" spans="1:8">
      <c r="A505" s="79" t="s">
        <v>123</v>
      </c>
    </row>
    <row r="506" spans="1:8">
      <c r="A506" s="79" t="s">
        <v>122</v>
      </c>
    </row>
    <row r="507" spans="1:8">
      <c r="A507" s="79" t="s">
        <v>121</v>
      </c>
    </row>
    <row r="508" spans="1:8">
      <c r="A508" s="79" t="s">
        <v>120</v>
      </c>
    </row>
    <row r="509" spans="1:8">
      <c r="A509" s="79" t="s">
        <v>119</v>
      </c>
    </row>
    <row r="510" spans="1:8">
      <c r="A510" s="79" t="s">
        <v>118</v>
      </c>
    </row>
    <row r="511" spans="1:8">
      <c r="A511" s="79" t="s">
        <v>117</v>
      </c>
    </row>
    <row r="512" spans="1:8">
      <c r="A512" s="79" t="s">
        <v>116</v>
      </c>
    </row>
    <row r="513" spans="1:25">
      <c r="A513" s="79" t="s">
        <v>115</v>
      </c>
    </row>
    <row r="514" spans="1:25">
      <c r="A514" s="79" t="s">
        <v>114</v>
      </c>
    </row>
    <row r="515" spans="1:25">
      <c r="A515" s="79" t="s">
        <v>113</v>
      </c>
    </row>
    <row r="516" spans="1:25">
      <c r="A516" s="79" t="s">
        <v>112</v>
      </c>
    </row>
    <row r="517" spans="1:25">
      <c r="A517" s="79" t="s">
        <v>111</v>
      </c>
    </row>
    <row r="518" spans="1:25">
      <c r="A518" s="79" t="s">
        <v>110</v>
      </c>
    </row>
    <row r="519" spans="1:25">
      <c r="A519" s="79" t="s">
        <v>109</v>
      </c>
    </row>
    <row r="520" spans="1:25">
      <c r="A520" s="79" t="s">
        <v>108</v>
      </c>
      <c r="Y520" s="1">
        <v>7</v>
      </c>
    </row>
    <row r="521" spans="1:25">
      <c r="A521" s="79" t="s">
        <v>107</v>
      </c>
    </row>
    <row r="522" spans="1:25">
      <c r="A522" s="79" t="s">
        <v>106</v>
      </c>
    </row>
    <row r="523" spans="1:25">
      <c r="A523" s="79" t="s">
        <v>105</v>
      </c>
    </row>
    <row r="524" spans="1:25">
      <c r="A524" s="79" t="s">
        <v>104</v>
      </c>
    </row>
    <row r="525" spans="1:25">
      <c r="A525" s="79" t="s">
        <v>76</v>
      </c>
    </row>
    <row r="526" spans="1:25">
      <c r="A526" s="79" t="s">
        <v>103</v>
      </c>
    </row>
    <row r="527" spans="1:25">
      <c r="A527" s="79" t="s">
        <v>102</v>
      </c>
    </row>
    <row r="528" spans="1:25">
      <c r="A528" s="79" t="s">
        <v>101</v>
      </c>
    </row>
    <row r="529" spans="1:1">
      <c r="A529" s="79" t="s">
        <v>100</v>
      </c>
    </row>
    <row r="530" spans="1:1">
      <c r="A530" s="79" t="s">
        <v>99</v>
      </c>
    </row>
    <row r="531" spans="1:1">
      <c r="A531" s="79" t="s">
        <v>98</v>
      </c>
    </row>
    <row r="532" spans="1:1">
      <c r="A532" s="79" t="s">
        <v>97</v>
      </c>
    </row>
    <row r="533" spans="1:1">
      <c r="A533" s="79" t="s">
        <v>96</v>
      </c>
    </row>
    <row r="534" spans="1:1">
      <c r="A534" s="79" t="s">
        <v>95</v>
      </c>
    </row>
    <row r="535" spans="1:1">
      <c r="A535" s="79" t="s">
        <v>94</v>
      </c>
    </row>
    <row r="536" spans="1:1">
      <c r="A536" s="79" t="s">
        <v>93</v>
      </c>
    </row>
    <row r="537" spans="1:1">
      <c r="A537" s="79" t="s">
        <v>92</v>
      </c>
    </row>
    <row r="538" spans="1:1">
      <c r="A538" s="79" t="s">
        <v>91</v>
      </c>
    </row>
    <row r="539" spans="1:1">
      <c r="A539" s="79" t="s">
        <v>90</v>
      </c>
    </row>
    <row r="540" spans="1:1">
      <c r="A540" s="79" t="s">
        <v>141</v>
      </c>
    </row>
    <row r="541" spans="1:1">
      <c r="A541" s="79" t="s">
        <v>89</v>
      </c>
    </row>
    <row r="542" spans="1:1">
      <c r="A542" s="79" t="s">
        <v>88</v>
      </c>
    </row>
    <row r="543" spans="1:1">
      <c r="A543" s="79" t="s">
        <v>87</v>
      </c>
    </row>
    <row r="544" spans="1:1">
      <c r="A544" s="79" t="s">
        <v>86</v>
      </c>
    </row>
    <row r="545" spans="1:7">
      <c r="A545" s="79" t="s">
        <v>85</v>
      </c>
    </row>
    <row r="546" spans="1:7">
      <c r="A546" s="79" t="s">
        <v>84</v>
      </c>
    </row>
    <row r="547" spans="1:7">
      <c r="A547" s="79" t="s">
        <v>83</v>
      </c>
    </row>
    <row r="549" spans="1:7">
      <c r="C549" s="4">
        <f>IF(C55&lt;&gt;"-",ROUNDUP(C55*$J57*VLOOKUP($H$2,INFO!$A$3:$G$60,7,0),0),"-")</f>
        <v>128</v>
      </c>
      <c r="D549" s="4">
        <f>IF(D55&lt;&gt;"-",ROUNDUP(D55*$J57*VLOOKUP($H$2,INFO!$A$3:$G$60,7,0),0),"-")</f>
        <v>128</v>
      </c>
      <c r="E549" s="4" t="str">
        <f>IF(E55&lt;&gt;"-",ROUNDUP(E55*$J57*VLOOKUP($H$2,INFO!$A$3:$G$60,7,0),0),"-")</f>
        <v>-</v>
      </c>
      <c r="F549" s="4" t="str">
        <f>IF(F55&lt;&gt;"-",ROUNDUP(F55*$J57*VLOOKUP($H$2,INFO!$A$3:$G$60,7,0),0),"-")</f>
        <v>-</v>
      </c>
      <c r="G549" s="4">
        <f>IF(G55&lt;&gt;"-",ROUNDUP(G55*$J57*VLOOKUP($H$2,INFO!$A$3:$G$60,7,0),0),"-")</f>
        <v>5</v>
      </c>
    </row>
    <row r="550" spans="1:7">
      <c r="C550" s="5">
        <f>IF(C65&lt;&gt;"",ROUNDUP(C65*$J57*VLOOKUP($H$2,INFO!$A$3:$G$60,7,0),0),"-")</f>
        <v>66</v>
      </c>
      <c r="D550" s="5">
        <f>IF(D65&lt;&gt;"",ROUNDUP(D65*$J57*VLOOKUP($H$2,INFO!$A$3:$G$60,7,0),0),"")</f>
        <v>66</v>
      </c>
      <c r="E550" s="126">
        <f>IF(E65&lt;&gt;"",ROUNDUP(E65*$J57*VLOOKUP($H$2,INFO!$A$3:$G$60,7,0),0),"")</f>
        <v>70</v>
      </c>
      <c r="F550" s="126">
        <f>IF(F65&lt;&gt;"",ROUNDUP(F65*$J57*VLOOKUP($H$2,INFO!$A$3:$G$60,7,0),0),"")</f>
        <v>70</v>
      </c>
      <c r="G550" s="126">
        <f>IF(G65&lt;&gt;"",ROUNDUP(G65*$J57*VLOOKUP($H$2,INFO!$A$3:$G$60,7,0),0),"")</f>
        <v>5</v>
      </c>
    </row>
  </sheetData>
  <mergeCells count="111">
    <mergeCell ref="W16:Y16"/>
    <mergeCell ref="W24:X24"/>
    <mergeCell ref="W23:X23"/>
    <mergeCell ref="W22:X22"/>
    <mergeCell ref="B14:E15"/>
    <mergeCell ref="T3:T4"/>
    <mergeCell ref="S3:S4"/>
    <mergeCell ref="N12:O12"/>
    <mergeCell ref="N13:O13"/>
    <mergeCell ref="N10:O11"/>
    <mergeCell ref="O3:O4"/>
    <mergeCell ref="N3:N4"/>
    <mergeCell ref="Q10:R11"/>
    <mergeCell ref="G7:H7"/>
    <mergeCell ref="G6:H6"/>
    <mergeCell ref="G5:H5"/>
    <mergeCell ref="I6:J6"/>
    <mergeCell ref="I7:J7"/>
    <mergeCell ref="A20:H20"/>
    <mergeCell ref="N5:O8"/>
    <mergeCell ref="N22:O28"/>
    <mergeCell ref="N16:O16"/>
    <mergeCell ref="X27:Y27"/>
    <mergeCell ref="W25:Y25"/>
    <mergeCell ref="I5:J5"/>
    <mergeCell ref="A1:B1"/>
    <mergeCell ref="C2:D2"/>
    <mergeCell ref="D40:D41"/>
    <mergeCell ref="B40:B41"/>
    <mergeCell ref="C40:C41"/>
    <mergeCell ref="C6:D13"/>
    <mergeCell ref="A36:K36"/>
    <mergeCell ref="A21:A22"/>
    <mergeCell ref="B21:B22"/>
    <mergeCell ref="F40:F41"/>
    <mergeCell ref="G33:H33"/>
    <mergeCell ref="D32:D33"/>
    <mergeCell ref="G28:H28"/>
    <mergeCell ref="G29:H29"/>
    <mergeCell ref="G3:H3"/>
    <mergeCell ref="D30:D31"/>
    <mergeCell ref="G30:H30"/>
    <mergeCell ref="G27:H27"/>
    <mergeCell ref="G26:H26"/>
    <mergeCell ref="N31:O37"/>
    <mergeCell ref="G24:H24"/>
    <mergeCell ref="G25:H25"/>
    <mergeCell ref="H42:I42"/>
    <mergeCell ref="G23:H23"/>
    <mergeCell ref="S32:S33"/>
    <mergeCell ref="C21:C22"/>
    <mergeCell ref="E21:E22"/>
    <mergeCell ref="F21:F22"/>
    <mergeCell ref="G21:H22"/>
    <mergeCell ref="G40:G41"/>
    <mergeCell ref="J40:K41"/>
    <mergeCell ref="J38:K38"/>
    <mergeCell ref="J39:K39"/>
    <mergeCell ref="C38:G38"/>
    <mergeCell ref="H37:H38"/>
    <mergeCell ref="I37:I38"/>
    <mergeCell ref="E40:E41"/>
    <mergeCell ref="H40:I41"/>
    <mergeCell ref="A66:A67"/>
    <mergeCell ref="A64:A65"/>
    <mergeCell ref="D63:E63"/>
    <mergeCell ref="B62:H62"/>
    <mergeCell ref="I52:M52"/>
    <mergeCell ref="J43:K43"/>
    <mergeCell ref="J42:K42"/>
    <mergeCell ref="J44:K44"/>
    <mergeCell ref="J45:K45"/>
    <mergeCell ref="H43:I43"/>
    <mergeCell ref="H44:I44"/>
    <mergeCell ref="H45:I45"/>
    <mergeCell ref="D53:E53"/>
    <mergeCell ref="B52:H52"/>
    <mergeCell ref="B47:E49"/>
    <mergeCell ref="B50:E50"/>
    <mergeCell ref="F47:G47"/>
    <mergeCell ref="F48:G48"/>
    <mergeCell ref="F50:G50"/>
    <mergeCell ref="I50:J50"/>
    <mergeCell ref="I47:J47"/>
    <mergeCell ref="I48:J48"/>
    <mergeCell ref="I49:J49"/>
    <mergeCell ref="F49:G49"/>
    <mergeCell ref="T23:T24"/>
    <mergeCell ref="S31:T31"/>
    <mergeCell ref="S22:T22"/>
    <mergeCell ref="N2:O2"/>
    <mergeCell ref="N1:T1"/>
    <mergeCell ref="X26:Y26"/>
    <mergeCell ref="T32:T33"/>
    <mergeCell ref="R23:R24"/>
    <mergeCell ref="E1:F1"/>
    <mergeCell ref="G1:J1"/>
    <mergeCell ref="H2:J2"/>
    <mergeCell ref="P18:Q19"/>
    <mergeCell ref="N18:O19"/>
    <mergeCell ref="H8:J8"/>
    <mergeCell ref="G4:H4"/>
    <mergeCell ref="I4:J4"/>
    <mergeCell ref="N14:O14"/>
    <mergeCell ref="N15:O15"/>
    <mergeCell ref="P10:P11"/>
    <mergeCell ref="N9:T9"/>
    <mergeCell ref="G31:H31"/>
    <mergeCell ref="G32:H32"/>
    <mergeCell ref="S23:S24"/>
    <mergeCell ref="R32:R33"/>
  </mergeCells>
  <conditionalFormatting sqref="C58">
    <cfRule type="cellIs" dxfId="212" priority="205" operator="equal">
      <formula>3</formula>
    </cfRule>
    <cfRule type="cellIs" dxfId="211" priority="206" operator="greaterThan">
      <formula>3</formula>
    </cfRule>
    <cfRule type="cellIs" dxfId="210" priority="207" operator="equal">
      <formula>2</formula>
    </cfRule>
    <cfRule type="cellIs" dxfId="209" priority="208" operator="equal">
      <formula>1</formula>
    </cfRule>
    <cfRule type="cellIs" dxfId="208" priority="209" operator="lessThan">
      <formula>1</formula>
    </cfRule>
  </conditionalFormatting>
  <conditionalFormatting sqref="C58:G58">
    <cfRule type="cellIs" dxfId="207" priority="200" operator="equal">
      <formula>3</formula>
    </cfRule>
    <cfRule type="cellIs" dxfId="206" priority="201" operator="greaterThan">
      <formula>3</formula>
    </cfRule>
    <cfRule type="cellIs" dxfId="205" priority="202" operator="equal">
      <formula>2</formula>
    </cfRule>
    <cfRule type="cellIs" dxfId="204" priority="203" operator="equal">
      <formula>1</formula>
    </cfRule>
    <cfRule type="cellIs" dxfId="203" priority="204" operator="lessThan">
      <formula>1</formula>
    </cfRule>
  </conditionalFormatting>
  <conditionalFormatting sqref="C58:G58">
    <cfRule type="containsText" dxfId="202" priority="199" operator="containsText" text="valeur">
      <formula>NOT(ISERROR(SEARCH("valeur",C58)))</formula>
    </cfRule>
    <cfRule type="containsErrors" dxfId="201" priority="210">
      <formula>ISERROR(C58)</formula>
    </cfRule>
  </conditionalFormatting>
  <conditionalFormatting sqref="C68">
    <cfRule type="cellIs" dxfId="200" priority="192" operator="equal">
      <formula>3</formula>
    </cfRule>
    <cfRule type="cellIs" dxfId="199" priority="193" operator="greaterThan">
      <formula>3</formula>
    </cfRule>
    <cfRule type="cellIs" dxfId="198" priority="194" operator="equal">
      <formula>2</formula>
    </cfRule>
    <cfRule type="cellIs" dxfId="197" priority="195" operator="equal">
      <formula>1</formula>
    </cfRule>
    <cfRule type="cellIs" dxfId="196" priority="196" operator="lessThan">
      <formula>1</formula>
    </cfRule>
  </conditionalFormatting>
  <conditionalFormatting sqref="C68">
    <cfRule type="cellIs" dxfId="195" priority="187" operator="equal">
      <formula>3</formula>
    </cfRule>
    <cfRule type="cellIs" dxfId="194" priority="188" operator="greaterThan">
      <formula>3</formula>
    </cfRule>
    <cfRule type="cellIs" dxfId="193" priority="189" operator="equal">
      <formula>2</formula>
    </cfRule>
    <cfRule type="cellIs" dxfId="192" priority="190" operator="equal">
      <formula>1</formula>
    </cfRule>
    <cfRule type="cellIs" dxfId="191" priority="191" operator="lessThan">
      <formula>1</formula>
    </cfRule>
  </conditionalFormatting>
  <conditionalFormatting sqref="C68">
    <cfRule type="containsText" dxfId="190" priority="186" operator="containsText" text="valeur">
      <formula>NOT(ISERROR(SEARCH("valeur",C68)))</formula>
    </cfRule>
    <cfRule type="containsErrors" dxfId="189" priority="197">
      <formula>ISERROR(C68)</formula>
    </cfRule>
  </conditionalFormatting>
  <conditionalFormatting sqref="F65">
    <cfRule type="expression" dxfId="188" priority="72">
      <formula>$C$63=0</formula>
    </cfRule>
    <cfRule type="expression" dxfId="187" priority="115">
      <formula>$C$63=2</formula>
    </cfRule>
    <cfRule type="expression" dxfId="186" priority="155">
      <formula>$C$63=1</formula>
    </cfRule>
  </conditionalFormatting>
  <conditionalFormatting sqref="E65">
    <cfRule type="expression" dxfId="185" priority="73">
      <formula>$C$63=0</formula>
    </cfRule>
    <cfRule type="expression" dxfId="184" priority="154">
      <formula>$C$63=1</formula>
    </cfRule>
  </conditionalFormatting>
  <conditionalFormatting sqref="E66 E550">
    <cfRule type="expression" dxfId="183" priority="152">
      <formula>$C$63=1</formula>
    </cfRule>
  </conditionalFormatting>
  <conditionalFormatting sqref="F66 F550">
    <cfRule type="expression" dxfId="182" priority="113">
      <formula>$C$63=2</formula>
    </cfRule>
    <cfRule type="expression" dxfId="181" priority="114">
      <formula>$C$63=1</formula>
    </cfRule>
  </conditionalFormatting>
  <conditionalFormatting sqref="G65">
    <cfRule type="expression" dxfId="180" priority="71">
      <formula>$C$63=0</formula>
    </cfRule>
    <cfRule type="expression" dxfId="179" priority="108">
      <formula>$C$63=3</formula>
    </cfRule>
    <cfRule type="expression" dxfId="178" priority="111">
      <formula>$C$63=2</formula>
    </cfRule>
    <cfRule type="expression" dxfId="177" priority="112">
      <formula>$C$63=1</formula>
    </cfRule>
  </conditionalFormatting>
  <conditionalFormatting sqref="G66 G550">
    <cfRule type="expression" dxfId="176" priority="105">
      <formula>$C$63=3</formula>
    </cfRule>
    <cfRule type="expression" dxfId="175" priority="106">
      <formula>$C$63=2</formula>
    </cfRule>
    <cfRule type="expression" dxfId="174" priority="107">
      <formula>$C$63=1</formula>
    </cfRule>
  </conditionalFormatting>
  <conditionalFormatting sqref="D65 E550:G550">
    <cfRule type="expression" dxfId="173" priority="74">
      <formula>$C$63=0</formula>
    </cfRule>
  </conditionalFormatting>
  <conditionalFormatting sqref="D66">
    <cfRule type="expression" dxfId="172" priority="70">
      <formula>$C$63=0</formula>
    </cfRule>
  </conditionalFormatting>
  <conditionalFormatting sqref="E66">
    <cfRule type="expression" dxfId="171" priority="69">
      <formula>$C$63=0</formula>
    </cfRule>
  </conditionalFormatting>
  <conditionalFormatting sqref="F66">
    <cfRule type="expression" dxfId="170" priority="68">
      <formula>$C$63=0</formula>
    </cfRule>
  </conditionalFormatting>
  <conditionalFormatting sqref="G66">
    <cfRule type="expression" dxfId="169" priority="67">
      <formula>$C$63=0</formula>
    </cfRule>
  </conditionalFormatting>
  <conditionalFormatting sqref="D67 D550">
    <cfRule type="expression" dxfId="168" priority="34">
      <formula>$D$550 &gt;180</formula>
    </cfRule>
    <cfRule type="expression" dxfId="167" priority="66">
      <formula>$C$63=0</formula>
    </cfRule>
  </conditionalFormatting>
  <conditionalFormatting sqref="G68">
    <cfRule type="cellIs" dxfId="166" priority="46" operator="equal">
      <formula>3</formula>
    </cfRule>
    <cfRule type="cellIs" dxfId="165" priority="47" operator="greaterThan">
      <formula>3</formula>
    </cfRule>
    <cfRule type="cellIs" dxfId="164" priority="48" operator="equal">
      <formula>2</formula>
    </cfRule>
    <cfRule type="cellIs" dxfId="163" priority="49" operator="equal">
      <formula>1</formula>
    </cfRule>
    <cfRule type="cellIs" dxfId="162" priority="50" operator="lessThan">
      <formula>1</formula>
    </cfRule>
  </conditionalFormatting>
  <conditionalFormatting sqref="G68">
    <cfRule type="containsText" dxfId="161" priority="45" operator="containsText" text="valeur">
      <formula>NOT(ISERROR(SEARCH("valeur",G68)))</formula>
    </cfRule>
    <cfRule type="containsErrors" dxfId="160" priority="51">
      <formula>ISERROR(G68)</formula>
    </cfRule>
  </conditionalFormatting>
  <conditionalFormatting sqref="G68">
    <cfRule type="expression" dxfId="159" priority="36">
      <formula>$C$63=3</formula>
    </cfRule>
    <cfRule type="expression" dxfId="158" priority="37">
      <formula>$C$63=2</formula>
    </cfRule>
    <cfRule type="expression" dxfId="157" priority="39">
      <formula>$C$63=1</formula>
    </cfRule>
    <cfRule type="expression" dxfId="156" priority="42">
      <formula>$C$63=0</formula>
    </cfRule>
  </conditionalFormatting>
  <conditionalFormatting sqref="C550 C67">
    <cfRule type="expression" dxfId="155" priority="35">
      <formula>$C$550 &gt;180</formula>
    </cfRule>
  </conditionalFormatting>
  <conditionalFormatting sqref="G67">
    <cfRule type="expression" dxfId="154" priority="31">
      <formula>$C$63=3</formula>
    </cfRule>
    <cfRule type="expression" dxfId="153" priority="32">
      <formula>$C$63=2</formula>
    </cfRule>
    <cfRule type="expression" dxfId="152" priority="33">
      <formula>$C$63=1</formula>
    </cfRule>
  </conditionalFormatting>
  <conditionalFormatting sqref="G67">
    <cfRule type="expression" dxfId="151" priority="30">
      <formula>$C$63=0</formula>
    </cfRule>
  </conditionalFormatting>
  <conditionalFormatting sqref="F67">
    <cfRule type="expression" dxfId="150" priority="28">
      <formula>$C$63=2</formula>
    </cfRule>
    <cfRule type="expression" dxfId="149" priority="29">
      <formula>$C$63=1</formula>
    </cfRule>
  </conditionalFormatting>
  <conditionalFormatting sqref="F67">
    <cfRule type="expression" dxfId="148" priority="27">
      <formula>$C$63=0</formula>
    </cfRule>
  </conditionalFormatting>
  <conditionalFormatting sqref="E67">
    <cfRule type="expression" dxfId="147" priority="26">
      <formula>$C$63=1</formula>
    </cfRule>
  </conditionalFormatting>
  <conditionalFormatting sqref="E67">
    <cfRule type="expression" dxfId="146" priority="25">
      <formula>$C$63=0</formula>
    </cfRule>
  </conditionalFormatting>
  <conditionalFormatting sqref="G23:H23">
    <cfRule type="expression" dxfId="145" priority="21">
      <formula>"F18&gt;=94"</formula>
    </cfRule>
  </conditionalFormatting>
  <conditionalFormatting sqref="G24:H33">
    <cfRule type="expression" dxfId="144" priority="20">
      <formula>"F18&gt;=94"</formula>
    </cfRule>
  </conditionalFormatting>
  <conditionalFormatting sqref="H65">
    <cfRule type="expression" dxfId="143" priority="230">
      <formula>$F$490=10</formula>
    </cfRule>
    <cfRule type="expression" dxfId="142" priority="231">
      <formula>$F$490=9</formula>
    </cfRule>
    <cfRule type="expression" dxfId="141" priority="232">
      <formula>$F$490=8</formula>
    </cfRule>
    <cfRule type="expression" dxfId="140" priority="233">
      <formula>$F$490=7</formula>
    </cfRule>
    <cfRule type="expression" dxfId="139" priority="234">
      <formula>$F$490=6</formula>
    </cfRule>
    <cfRule type="expression" dxfId="138" priority="235">
      <formula>$H$65-$A$66&gt;10</formula>
    </cfRule>
    <cfRule type="expression" dxfId="137" priority="236">
      <formula>$H$65-$A$66=5</formula>
    </cfRule>
    <cfRule type="expression" dxfId="136" priority="237">
      <formula>$H$65-$A$66=4</formula>
    </cfRule>
    <cfRule type="expression" dxfId="135" priority="238">
      <formula>$H$65-$A$66=3</formula>
    </cfRule>
    <cfRule type="expression" dxfId="134" priority="239">
      <formula>$H$65-$A$66=2</formula>
    </cfRule>
    <cfRule type="expression" dxfId="133" priority="240">
      <formula>$H$65-$A$66=1</formula>
    </cfRule>
    <cfRule type="expression" dxfId="132" priority="241">
      <formula>$H$65&lt;$A$66</formula>
    </cfRule>
    <cfRule type="expression" dxfId="131" priority="242">
      <formula>$H$65=$A$66</formula>
    </cfRule>
  </conditionalFormatting>
  <conditionalFormatting sqref="D68:F68">
    <cfRule type="cellIs" dxfId="130" priority="12" operator="equal">
      <formula>3</formula>
    </cfRule>
    <cfRule type="cellIs" dxfId="129" priority="13" operator="greaterThan">
      <formula>3</formula>
    </cfRule>
    <cfRule type="cellIs" dxfId="128" priority="14" operator="equal">
      <formula>2</formula>
    </cfRule>
    <cfRule type="cellIs" dxfId="127" priority="15" operator="equal">
      <formula>1</formula>
    </cfRule>
    <cfRule type="cellIs" dxfId="126" priority="16" operator="lessThan">
      <formula>1</formula>
    </cfRule>
  </conditionalFormatting>
  <conditionalFormatting sqref="D68:F68">
    <cfRule type="cellIs" dxfId="125" priority="7" operator="equal">
      <formula>3</formula>
    </cfRule>
    <cfRule type="cellIs" dxfId="124" priority="8" operator="greaterThan">
      <formula>3</formula>
    </cfRule>
    <cfRule type="cellIs" dxfId="123" priority="9" operator="equal">
      <formula>2</formula>
    </cfRule>
    <cfRule type="cellIs" dxfId="122" priority="10" operator="equal">
      <formula>1</formula>
    </cfRule>
    <cfRule type="cellIs" dxfId="121" priority="11" operator="lessThan">
      <formula>1</formula>
    </cfRule>
  </conditionalFormatting>
  <conditionalFormatting sqref="D68:F68">
    <cfRule type="containsText" dxfId="120" priority="6" operator="containsText" text="valeur">
      <formula>NOT(ISERROR(SEARCH("valeur",D68)))</formula>
    </cfRule>
    <cfRule type="containsErrors" dxfId="119" priority="17">
      <formula>ISERROR(D68)</formula>
    </cfRule>
  </conditionalFormatting>
  <conditionalFormatting sqref="D58:G58">
    <cfRule type="cellIs" dxfId="118" priority="1" operator="equal">
      <formula>3</formula>
    </cfRule>
    <cfRule type="cellIs" dxfId="117" priority="2" operator="greaterThan">
      <formula>3</formula>
    </cfRule>
    <cfRule type="cellIs" dxfId="116" priority="3" operator="equal">
      <formula>2</formula>
    </cfRule>
    <cfRule type="cellIs" dxfId="115" priority="4" operator="equal">
      <formula>1</formula>
    </cfRule>
    <cfRule type="cellIs" dxfId="114" priority="5" operator="lessThan">
      <formula>1</formula>
    </cfRule>
  </conditionalFormatting>
  <dataValidations count="4">
    <dataValidation type="list" operator="equal" allowBlank="1" sqref="L55">
      <formula1>"Extra tendre,Tendre,Medium,Hard,Pluie"</formula1>
    </dataValidation>
    <dataValidation type="list" operator="equal" allowBlank="1" sqref="J10:J12 L57">
      <formula1>"Sec,Pluie"</formula1>
    </dataValidation>
    <dataValidation type="list" allowBlank="1" showInputMessage="1" showErrorMessage="1" sqref="E382">
      <formula1>trateF1</formula1>
    </dataValidation>
    <dataValidation type="list" allowBlank="1" showInputMessage="1" showErrorMessage="1" sqref="H2:J2">
      <formula1>$A$491:$A$547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picture r:id="rId4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4000000}">
          <x14:formula1>
            <xm:f>INFO!$N$62:$N$78</xm:f>
          </x14:formula1>
          <xm:sqref>D1</xm:sqref>
        </x14:dataValidation>
        <x14:dataValidation type="list" allowBlank="1" showInputMessage="1" showErrorMessage="1" xr:uid="{00000000-0002-0000-0400-000005000000}">
          <x14:formula1>
            <xm:f>INFO!$P$67:$P$68</xm:f>
          </x14:formula1>
          <xm:sqref>D3:D5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0">
    <tabColor rgb="FFFF0066"/>
  </sheetPr>
  <dimension ref="A1:GA2024"/>
  <sheetViews>
    <sheetView showGridLines="0" showRowColHeaders="0" topLeftCell="C75" zoomScale="80" zoomScaleNormal="80" workbookViewId="0">
      <selection activeCell="M90" sqref="M90:O90"/>
    </sheetView>
  </sheetViews>
  <sheetFormatPr baseColWidth="10" defaultColWidth="0" defaultRowHeight="15" zeroHeight="1"/>
  <cols>
    <col min="1" max="1" width="11.42578125" style="352" hidden="1" customWidth="1"/>
    <col min="2" max="2" width="19" style="352" hidden="1" customWidth="1"/>
    <col min="3" max="3" width="17.140625" style="352" customWidth="1"/>
    <col min="4" max="4" width="16.7109375" style="352" customWidth="1"/>
    <col min="5" max="5" width="12.28515625" style="352" bestFit="1" customWidth="1"/>
    <col min="6" max="6" width="13.85546875" style="352" customWidth="1"/>
    <col min="7" max="7" width="13.140625" style="352" customWidth="1"/>
    <col min="8" max="8" width="11.28515625" style="352" customWidth="1"/>
    <col min="9" max="9" width="23.85546875" style="352" customWidth="1"/>
    <col min="10" max="10" width="16.140625" style="352" customWidth="1"/>
    <col min="11" max="11" width="17" style="352" customWidth="1"/>
    <col min="12" max="12" width="12.85546875" style="352" customWidth="1"/>
    <col min="13" max="13" width="13" style="352" customWidth="1"/>
    <col min="14" max="14" width="12" style="352" customWidth="1"/>
    <col min="15" max="15" width="17.5703125" style="352" customWidth="1"/>
    <col min="16" max="16" width="25" style="352" hidden="1" customWidth="1"/>
    <col min="17" max="17" width="17.28515625" style="352" hidden="1" customWidth="1"/>
    <col min="18" max="18" width="15.42578125" style="352" hidden="1" customWidth="1"/>
    <col min="19" max="19" width="16.5703125" style="352" hidden="1" customWidth="1"/>
    <col min="20" max="21" width="18.140625" style="352" hidden="1" customWidth="1"/>
    <col min="22" max="22" width="12.140625" style="352" hidden="1" customWidth="1"/>
    <col min="23" max="23" width="9.140625" style="352" hidden="1" customWidth="1"/>
    <col min="24" max="24" width="15.140625" style="352" hidden="1" customWidth="1"/>
    <col min="25" max="25" width="28" style="352" hidden="1" customWidth="1"/>
    <col min="26" max="26" width="9.85546875" style="352" hidden="1" customWidth="1"/>
    <col min="27" max="27" width="11" style="352" hidden="1" customWidth="1"/>
    <col min="28" max="28" width="9.140625" style="352" hidden="1" customWidth="1"/>
    <col min="29" max="29" width="15.5703125" style="352" hidden="1" customWidth="1"/>
    <col min="30" max="33" width="8.85546875" style="352" hidden="1" customWidth="1"/>
    <col min="34" max="34" width="7.28515625" style="352" hidden="1" customWidth="1"/>
    <col min="35" max="35" width="13" style="352" hidden="1" customWidth="1"/>
    <col min="36" max="36" width="12.85546875" style="352" hidden="1" customWidth="1"/>
    <col min="37" max="37" width="9.5703125" style="352" hidden="1" customWidth="1"/>
    <col min="38" max="70" width="9.140625" style="352" hidden="1" customWidth="1"/>
    <col min="71" max="71" width="9.140625" style="352" customWidth="1"/>
    <col min="72" max="89" width="9.140625" style="352" hidden="1" customWidth="1"/>
    <col min="90" max="90" width="5.85546875" style="352" hidden="1" customWidth="1"/>
    <col min="91" max="16384" width="9.140625" style="352" hidden="1"/>
  </cols>
  <sheetData>
    <row r="1" spans="1:64" ht="15.75" hidden="1" thickBot="1">
      <c r="A1" s="258">
        <v>1</v>
      </c>
      <c r="B1" s="257">
        <f>A1+1</f>
        <v>2</v>
      </c>
      <c r="C1" s="257">
        <f t="shared" ref="C1:T1" si="0">B1+1</f>
        <v>3</v>
      </c>
      <c r="D1" s="257">
        <f t="shared" si="0"/>
        <v>4</v>
      </c>
      <c r="E1" s="257">
        <f t="shared" si="0"/>
        <v>5</v>
      </c>
      <c r="F1" s="257">
        <f t="shared" si="0"/>
        <v>6</v>
      </c>
      <c r="G1" s="352">
        <f t="shared" si="0"/>
        <v>7</v>
      </c>
      <c r="H1" s="352">
        <f t="shared" si="0"/>
        <v>8</v>
      </c>
      <c r="I1" s="257">
        <f t="shared" si="0"/>
        <v>9</v>
      </c>
      <c r="J1" s="257">
        <f t="shared" si="0"/>
        <v>10</v>
      </c>
      <c r="K1" s="257">
        <f t="shared" si="0"/>
        <v>11</v>
      </c>
      <c r="L1" s="257">
        <f t="shared" si="0"/>
        <v>12</v>
      </c>
      <c r="M1" s="257">
        <f t="shared" si="0"/>
        <v>13</v>
      </c>
      <c r="N1" s="257">
        <f t="shared" si="0"/>
        <v>14</v>
      </c>
      <c r="O1" s="257">
        <f t="shared" si="0"/>
        <v>15</v>
      </c>
      <c r="P1" s="257">
        <f t="shared" si="0"/>
        <v>16</v>
      </c>
      <c r="Q1" s="257">
        <f t="shared" si="0"/>
        <v>17</v>
      </c>
      <c r="R1" s="257">
        <f t="shared" si="0"/>
        <v>18</v>
      </c>
      <c r="S1" s="352">
        <f t="shared" si="0"/>
        <v>19</v>
      </c>
      <c r="T1" s="352">
        <f t="shared" si="0"/>
        <v>20</v>
      </c>
      <c r="U1" s="352">
        <v>21</v>
      </c>
      <c r="V1" s="352">
        <f>U1+1</f>
        <v>22</v>
      </c>
      <c r="W1" s="352">
        <f>V1+1</f>
        <v>23</v>
      </c>
      <c r="X1" s="303" t="s">
        <v>385</v>
      </c>
      <c r="Y1" s="304">
        <v>0</v>
      </c>
      <c r="Z1" s="291">
        <v>1</v>
      </c>
      <c r="AA1" s="291">
        <v>2</v>
      </c>
      <c r="AB1" s="291">
        <v>3</v>
      </c>
      <c r="AC1" s="291">
        <v>4</v>
      </c>
      <c r="AI1" s="542" t="s">
        <v>404</v>
      </c>
      <c r="AJ1" s="352">
        <f>$D$6+AJ2</f>
        <v>342.26976000000002</v>
      </c>
      <c r="AM1" s="333" t="s">
        <v>154</v>
      </c>
      <c r="AN1" s="333" t="s">
        <v>366</v>
      </c>
      <c r="AO1" s="333" t="s">
        <v>372</v>
      </c>
      <c r="AP1" s="353" t="s">
        <v>146</v>
      </c>
      <c r="AQ1" s="334" t="s">
        <v>412</v>
      </c>
      <c r="AT1" s="333" t="s">
        <v>154</v>
      </c>
      <c r="AU1" s="333" t="s">
        <v>366</v>
      </c>
      <c r="AV1" s="333" t="s">
        <v>372</v>
      </c>
      <c r="AW1" s="353" t="s">
        <v>146</v>
      </c>
      <c r="BA1" s="333" t="s">
        <v>154</v>
      </c>
      <c r="BB1" s="333" t="s">
        <v>366</v>
      </c>
      <c r="BC1" s="333" t="s">
        <v>372</v>
      </c>
      <c r="BD1" s="353" t="s">
        <v>146</v>
      </c>
      <c r="BH1" s="333" t="s">
        <v>154</v>
      </c>
      <c r="BI1" s="333" t="s">
        <v>366</v>
      </c>
      <c r="BJ1" s="333" t="s">
        <v>372</v>
      </c>
      <c r="BK1" s="353" t="s">
        <v>146</v>
      </c>
    </row>
    <row r="2" spans="1:64" ht="15.75" hidden="1" thickBot="1">
      <c r="A2" s="258">
        <f>A1+1</f>
        <v>2</v>
      </c>
      <c r="B2" s="257"/>
      <c r="C2" s="259" t="s">
        <v>386</v>
      </c>
      <c r="D2" s="312" t="str">
        <f>Module!H2</f>
        <v>Imola</v>
      </c>
      <c r="E2" s="257"/>
      <c r="F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W2" s="572" t="s">
        <v>387</v>
      </c>
      <c r="X2" s="305">
        <v>0</v>
      </c>
      <c r="Y2" s="290">
        <f>'calcul pneu pour calculateur'!P3</f>
        <v>60.744037450808754</v>
      </c>
      <c r="Z2" s="291">
        <f t="shared" ref="Z2:Z21" si="1">Y2*2</f>
        <v>121.48807490161751</v>
      </c>
      <c r="AA2" s="291">
        <f t="shared" ref="AA2:AA65" si="2">Y2*3</f>
        <v>182.23211235242627</v>
      </c>
      <c r="AB2" s="291">
        <f t="shared" ref="AB2:AB65" si="3">Y2*4</f>
        <v>242.97614980323502</v>
      </c>
      <c r="AC2" s="291">
        <f t="shared" ref="AC2:AC65" si="4">Y2*5</f>
        <v>303.72018725404376</v>
      </c>
      <c r="AI2" s="542"/>
      <c r="AJ2" s="352">
        <f>($D$6*G79)/100</f>
        <v>36.671760000000006</v>
      </c>
      <c r="AK2" s="305">
        <v>0</v>
      </c>
      <c r="AL2" s="352">
        <f>$H$61</f>
        <v>0</v>
      </c>
      <c r="AM2" s="352">
        <f>10+Module!$K$57/($Z$1+1)</f>
        <v>137.3501476531377</v>
      </c>
      <c r="AN2" s="352">
        <f>$Z$1*(25+Module!$I$6)</f>
        <v>37</v>
      </c>
      <c r="AO2" s="352">
        <f>(AM2*($Z$1+1)*0.002488974)/($Z$1+1)*Module!$I$5*Module!$I$7</f>
        <v>104.47202149942042</v>
      </c>
      <c r="AP2" s="352">
        <f>$P$120*Module!$I$7*X2*Module!$I$5</f>
        <v>0</v>
      </c>
      <c r="AQ2" s="334">
        <f>IF(AK2 &gt;$AJ$17,1000000,AL2+AN2+AO2-AP2)</f>
        <v>141.47202149942041</v>
      </c>
      <c r="AS2" s="352">
        <f>$H$61</f>
        <v>0</v>
      </c>
      <c r="AT2" s="352">
        <f>10+Module!$K$57/($AA$1+1)</f>
        <v>94.900098435425136</v>
      </c>
      <c r="AU2" s="352">
        <f>$AA$1*(25+Module!$I$6)</f>
        <v>74</v>
      </c>
      <c r="AV2" s="352">
        <f>(AT2*($AA$1+1)*0.002488974)/($AA$1+1)*Module!$I$5*Module!$I$7</f>
        <v>72.183432587786953</v>
      </c>
      <c r="AW2" s="352">
        <f>$P$120*Module!$I$7*X2*Module!$I$5</f>
        <v>0</v>
      </c>
      <c r="AX2" s="334">
        <f>IF(AK2 &gt;$AJ$17,1000000,AS2+AU2+AV2-AW2)</f>
        <v>146.18343258778697</v>
      </c>
      <c r="AZ2" s="352">
        <f>$H$61</f>
        <v>0</v>
      </c>
      <c r="BA2" s="352">
        <f>10+Module!$K$57/($AB$1+1)</f>
        <v>73.675073826568848</v>
      </c>
      <c r="BB2" s="352">
        <f>$AB$1*(25+Module!$I$6)</f>
        <v>111</v>
      </c>
      <c r="BC2" s="352">
        <f>(BA2*($AB$1+1)*0.002488974)/($AB$1+1)*Module!$I$5*Module!$I$7</f>
        <v>56.039138131970212</v>
      </c>
      <c r="BD2" s="352">
        <f>$P$120*Module!$I$7*X2*Module!$I$5</f>
        <v>0</v>
      </c>
      <c r="BE2" s="334">
        <f>IF(AK2 &gt;$AJ$17,1000000,AZ2+BB2+BC2-BD2)</f>
        <v>167.03913813197022</v>
      </c>
      <c r="BG2" s="352">
        <f>$H$61</f>
        <v>0</v>
      </c>
      <c r="BH2" s="352">
        <f>10+Module!$K$57/($AC$1+1)</f>
        <v>60.940059061255084</v>
      </c>
      <c r="BI2" s="352">
        <f>$AC$1*(25+Module!$I$6)</f>
        <v>148</v>
      </c>
      <c r="BJ2" s="352">
        <f>(BH2*($AC$1+1)*0.002488974)/($AC$1+1)*Module!$I$5*Module!$I$7</f>
        <v>46.352561458480167</v>
      </c>
      <c r="BK2" s="352">
        <f>$P$120*Module!$I$7*X2*Module!$I$5</f>
        <v>0</v>
      </c>
      <c r="BL2" s="334">
        <f>IF(AK2 &gt;$AJ$17,1000000,BG2+BI2+BJ2-BK2)</f>
        <v>194.35256145848018</v>
      </c>
    </row>
    <row r="3" spans="1:64" ht="15.75" hidden="1" thickBot="1">
      <c r="A3" s="258">
        <f t="shared" ref="A3:A66" si="5">A2+1</f>
        <v>3</v>
      </c>
      <c r="B3" s="257"/>
      <c r="C3" s="260" t="s">
        <v>388</v>
      </c>
      <c r="D3" s="261">
        <f>Module!I6</f>
        <v>12</v>
      </c>
      <c r="E3" s="257"/>
      <c r="F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W3" s="573"/>
      <c r="X3" s="289">
        <f>X2+1</f>
        <v>1</v>
      </c>
      <c r="Y3" s="290">
        <f>'calcul pneu pour calculateur'!P4</f>
        <v>60.52684981366297</v>
      </c>
      <c r="Z3" s="291">
        <f t="shared" si="1"/>
        <v>121.05369962732594</v>
      </c>
      <c r="AA3" s="291">
        <f t="shared" si="2"/>
        <v>181.5805494409889</v>
      </c>
      <c r="AB3" s="291">
        <f t="shared" si="3"/>
        <v>242.10739925465188</v>
      </c>
      <c r="AC3" s="291">
        <f t="shared" si="4"/>
        <v>302.63424906831483</v>
      </c>
      <c r="AI3" s="542" t="s">
        <v>405</v>
      </c>
      <c r="AJ3" s="352">
        <f>$D$6+AJ4</f>
        <v>339.21378000000004</v>
      </c>
      <c r="AK3" s="289">
        <f>AK2+1</f>
        <v>1</v>
      </c>
      <c r="AL3" s="352">
        <f t="shared" ref="AL3:AL66" si="6">$H$61</f>
        <v>0</v>
      </c>
      <c r="AM3" s="352">
        <f>10+Module!$K$57/($Z$1+1)</f>
        <v>137.3501476531377</v>
      </c>
      <c r="AN3" s="352">
        <f>$Z$1*(25+Module!$I$6)</f>
        <v>37</v>
      </c>
      <c r="AO3" s="352">
        <f>(AM3*($Z$1+1)*0.002488974)/($Z$1+1)*Module!$I$5*Module!$I$7</f>
        <v>104.47202149942042</v>
      </c>
      <c r="AP3" s="352">
        <f>$P$120*Module!$I$7*X3*Module!$I$5</f>
        <v>2.2369542835190237</v>
      </c>
      <c r="AQ3" s="334">
        <f t="shared" ref="AQ3:AQ66" si="7">IF(AK3 &gt;$AJ$17,1000000,AL3+AN3+AO3-AP3)</f>
        <v>139.23506721590138</v>
      </c>
      <c r="AS3" s="352">
        <f t="shared" ref="AS3:AS66" si="8">$H$61</f>
        <v>0</v>
      </c>
      <c r="AT3" s="352">
        <f>10+Module!$K$57/($AA$1+1)</f>
        <v>94.900098435425136</v>
      </c>
      <c r="AU3" s="352">
        <f>$AA$1*(25+Module!$I$6)</f>
        <v>74</v>
      </c>
      <c r="AV3" s="352">
        <f>(AT3*($Z$1+1)*0.002488974)/($Z$1+1)*Module!$I$5*Module!$I$7</f>
        <v>72.183432587786953</v>
      </c>
      <c r="AW3" s="352">
        <f>$P$120*Module!$I$7*X3*Module!$I$5</f>
        <v>2.2369542835190237</v>
      </c>
      <c r="AX3" s="334">
        <f t="shared" ref="AX3:AX66" si="9">IF(AK3 &gt;$AJ$17,1000000,AS3+AU3+AV3-AW3)</f>
        <v>143.94647830426794</v>
      </c>
      <c r="AZ3" s="352">
        <f t="shared" ref="AZ3:AZ66" si="10">$H$61</f>
        <v>0</v>
      </c>
      <c r="BA3" s="352">
        <f>10+Module!$K$57/($AB$1+1)</f>
        <v>73.675073826568848</v>
      </c>
      <c r="BB3" s="352">
        <f>$AB$1*(25+Module!$I$6)</f>
        <v>111</v>
      </c>
      <c r="BC3" s="352">
        <f>(BA3*($AB$1+1)*0.002488974)/($AB$1+1)*Module!$I$5*Module!$I$7</f>
        <v>56.039138131970212</v>
      </c>
      <c r="BD3" s="352">
        <f>$P$120*Module!$I$7*X3*Module!$I$5</f>
        <v>2.2369542835190237</v>
      </c>
      <c r="BE3" s="334">
        <f t="shared" ref="BE3:BE66" si="11">IF(AK3 &gt;$AJ$17,1000000,AZ3+BB3+BC3-BD3)</f>
        <v>164.80218384845119</v>
      </c>
      <c r="BG3" s="352">
        <f t="shared" ref="BG3:BG66" si="12">$H$61</f>
        <v>0</v>
      </c>
      <c r="BH3" s="352">
        <f>10+Module!$K$57/($AC$1+1)</f>
        <v>60.940059061255084</v>
      </c>
      <c r="BI3" s="352">
        <f>$AC$1*(25+Module!$I$6)</f>
        <v>148</v>
      </c>
      <c r="BJ3" s="352">
        <f>(BH3*($AC$1+1)*0.002488974)/($AC$1+1)*Module!$I$5*Module!$I$7</f>
        <v>46.352561458480167</v>
      </c>
      <c r="BK3" s="352">
        <f>$P$120*Module!$I$7*X3*Module!$I$5</f>
        <v>2.2369542835190237</v>
      </c>
      <c r="BL3" s="334">
        <f t="shared" ref="BL3:BL66" si="13">IF(AK3 &gt;$AJ$17,1000000,BG3+BI3+BJ3-BK3)</f>
        <v>192.11560717496116</v>
      </c>
    </row>
    <row r="4" spans="1:64" ht="15.75" hidden="1" thickBot="1">
      <c r="A4" s="258">
        <f t="shared" si="5"/>
        <v>4</v>
      </c>
      <c r="B4" s="257"/>
      <c r="C4" s="262" t="s">
        <v>389</v>
      </c>
      <c r="D4" s="263">
        <f>Module!I5</f>
        <v>62</v>
      </c>
      <c r="E4" s="257"/>
      <c r="F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W4" s="573"/>
      <c r="X4" s="289">
        <f t="shared" ref="X4:X67" si="14">X3+1</f>
        <v>2</v>
      </c>
      <c r="Y4" s="290">
        <f>'calcul pneu pour calculateur'!P5</f>
        <v>60.309662176517193</v>
      </c>
      <c r="Z4" s="291">
        <f t="shared" si="1"/>
        <v>120.61932435303439</v>
      </c>
      <c r="AA4" s="291">
        <f>Y4*3</f>
        <v>180.92898652955159</v>
      </c>
      <c r="AB4" s="291">
        <f t="shared" si="3"/>
        <v>241.23864870606877</v>
      </c>
      <c r="AC4" s="291">
        <f t="shared" si="4"/>
        <v>301.54831088258595</v>
      </c>
      <c r="AI4" s="542"/>
      <c r="AJ4" s="352">
        <f>($D$6*G82)/100</f>
        <v>33.615780000000001</v>
      </c>
      <c r="AK4" s="289">
        <f t="shared" ref="AK4:AK67" si="15">AK3+1</f>
        <v>2</v>
      </c>
      <c r="AL4" s="352">
        <f t="shared" si="6"/>
        <v>0</v>
      </c>
      <c r="AM4" s="352">
        <f>10+Module!$K$57/($Z$1+1)</f>
        <v>137.3501476531377</v>
      </c>
      <c r="AN4" s="352">
        <f>$Z$1*(25+Module!$I$6)</f>
        <v>37</v>
      </c>
      <c r="AO4" s="352">
        <f>(AM4*($Z$1+1)*0.002488974)/($Z$1+1)*Module!$I$5*Module!$I$7</f>
        <v>104.47202149942042</v>
      </c>
      <c r="AP4" s="352">
        <f>$P$120*Module!$I$7*X4*Module!$I$5</f>
        <v>4.4739085670380474</v>
      </c>
      <c r="AQ4" s="334">
        <f t="shared" si="7"/>
        <v>136.99811293238236</v>
      </c>
      <c r="AS4" s="352">
        <f t="shared" si="8"/>
        <v>0</v>
      </c>
      <c r="AT4" s="352">
        <f>10+Module!$K$57/($AA$1+1)</f>
        <v>94.900098435425136</v>
      </c>
      <c r="AU4" s="352">
        <f>$AA$1*(25+Module!$I$6)</f>
        <v>74</v>
      </c>
      <c r="AV4" s="352">
        <f>(AT4*($Z$1+1)*0.002488974)/($Z$1+1)*Module!$I$5*Module!$I$7</f>
        <v>72.183432587786953</v>
      </c>
      <c r="AW4" s="352">
        <f>$P$120*Module!$I$7*X4*Module!$I$5</f>
        <v>4.4739085670380474</v>
      </c>
      <c r="AX4" s="334">
        <f t="shared" si="9"/>
        <v>141.70952402074892</v>
      </c>
      <c r="AZ4" s="352">
        <f t="shared" si="10"/>
        <v>0</v>
      </c>
      <c r="BA4" s="352">
        <f>10+Module!$K$57/($AB$1+1)</f>
        <v>73.675073826568848</v>
      </c>
      <c r="BB4" s="352">
        <f>$AB$1*(25+Module!$I$6)</f>
        <v>111</v>
      </c>
      <c r="BC4" s="352">
        <f>(BA4*($AB$1+1)*0.002488974)/($AB$1+1)*Module!$I$5*Module!$I$7</f>
        <v>56.039138131970212</v>
      </c>
      <c r="BD4" s="352">
        <f>$P$120*Module!$I$7*X4*Module!$I$5</f>
        <v>4.4739085670380474</v>
      </c>
      <c r="BE4" s="334">
        <f t="shared" si="11"/>
        <v>162.56522956493217</v>
      </c>
      <c r="BG4" s="352">
        <f t="shared" si="12"/>
        <v>0</v>
      </c>
      <c r="BH4" s="352">
        <f>10+Module!$K$57/($AC$1+1)</f>
        <v>60.940059061255084</v>
      </c>
      <c r="BI4" s="352">
        <f>$AC$1*(25+Module!$I$6)</f>
        <v>148</v>
      </c>
      <c r="BJ4" s="352">
        <f>(BH4*($AC$1+1)*0.002488974)/($AC$1+1)*Module!$I$5*Module!$I$7</f>
        <v>46.352561458480167</v>
      </c>
      <c r="BK4" s="352">
        <f>$P$120*Module!$I$7*X4*Module!$I$5</f>
        <v>4.4739085670380474</v>
      </c>
      <c r="BL4" s="334">
        <f t="shared" si="13"/>
        <v>189.87865289144213</v>
      </c>
    </row>
    <row r="5" spans="1:64" ht="15.75" hidden="1" thickBot="1">
      <c r="A5" s="258">
        <f t="shared" si="5"/>
        <v>5</v>
      </c>
      <c r="B5" s="257"/>
      <c r="C5" s="264" t="s">
        <v>390</v>
      </c>
      <c r="D5" s="265">
        <f>Module!I7</f>
        <v>4.9290000000000003</v>
      </c>
      <c r="E5" s="257"/>
      <c r="F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W5" s="573"/>
      <c r="X5" s="289">
        <f t="shared" si="14"/>
        <v>3</v>
      </c>
      <c r="Y5" s="290">
        <f>'calcul pneu pour calculateur'!P6</f>
        <v>60.092474539371423</v>
      </c>
      <c r="Z5" s="291">
        <f t="shared" si="1"/>
        <v>120.18494907874285</v>
      </c>
      <c r="AA5" s="291">
        <f t="shared" si="2"/>
        <v>180.27742361811426</v>
      </c>
      <c r="AB5" s="291">
        <f t="shared" si="3"/>
        <v>240.36989815748569</v>
      </c>
      <c r="AC5" s="291">
        <f t="shared" si="4"/>
        <v>300.46237269685713</v>
      </c>
      <c r="AI5" s="542" t="s">
        <v>178</v>
      </c>
      <c r="AJ5" s="352">
        <f>$D$6+AJ6</f>
        <v>336.15780000000001</v>
      </c>
      <c r="AK5" s="289">
        <f t="shared" si="15"/>
        <v>3</v>
      </c>
      <c r="AL5" s="352">
        <f t="shared" si="6"/>
        <v>0</v>
      </c>
      <c r="AM5" s="352">
        <f>10+Module!$K$57/($Z$1+1)</f>
        <v>137.3501476531377</v>
      </c>
      <c r="AN5" s="352">
        <f>$Z$1*(25+Module!$I$6)</f>
        <v>37</v>
      </c>
      <c r="AO5" s="352">
        <f>(AM5*($Z$1+1)*0.002488974)/($Z$1+1)*Module!$I$5*Module!$I$7</f>
        <v>104.47202149942042</v>
      </c>
      <c r="AP5" s="352">
        <f>$P$120*Module!$I$7*X5*Module!$I$5</f>
        <v>6.7108628505570707</v>
      </c>
      <c r="AQ5" s="334">
        <f t="shared" si="7"/>
        <v>134.76115864886333</v>
      </c>
      <c r="AS5" s="352">
        <f t="shared" si="8"/>
        <v>0</v>
      </c>
      <c r="AT5" s="352">
        <f>10+Module!$K$57/($AA$1+1)</f>
        <v>94.900098435425136</v>
      </c>
      <c r="AU5" s="352">
        <f>$AA$1*(25+Module!$I$6)</f>
        <v>74</v>
      </c>
      <c r="AV5" s="352">
        <f>(AT5*($Z$1+1)*0.002488974)/($Z$1+1)*Module!$I$5*Module!$I$7</f>
        <v>72.183432587786953</v>
      </c>
      <c r="AW5" s="352">
        <f>$P$120*Module!$I$7*X5*Module!$I$5</f>
        <v>6.7108628505570707</v>
      </c>
      <c r="AX5" s="334">
        <f t="shared" si="9"/>
        <v>139.47256973722989</v>
      </c>
      <c r="AZ5" s="352">
        <f t="shared" si="10"/>
        <v>0</v>
      </c>
      <c r="BA5" s="352">
        <f>10+Module!$K$57/($AB$1+1)</f>
        <v>73.675073826568848</v>
      </c>
      <c r="BB5" s="352">
        <f>$AB$1*(25+Module!$I$6)</f>
        <v>111</v>
      </c>
      <c r="BC5" s="352">
        <f>(BA5*($AB$1+1)*0.002488974)/($AB$1+1)*Module!$I$5*Module!$I$7</f>
        <v>56.039138131970212</v>
      </c>
      <c r="BD5" s="352">
        <f>$P$120*Module!$I$7*X5*Module!$I$5</f>
        <v>6.7108628505570707</v>
      </c>
      <c r="BE5" s="334">
        <f t="shared" si="11"/>
        <v>160.32827528141314</v>
      </c>
      <c r="BG5" s="352">
        <f t="shared" si="12"/>
        <v>0</v>
      </c>
      <c r="BH5" s="352">
        <f>10+Module!$K$57/($AC$1+1)</f>
        <v>60.940059061255084</v>
      </c>
      <c r="BI5" s="352">
        <f>$AC$1*(25+Module!$I$6)</f>
        <v>148</v>
      </c>
      <c r="BJ5" s="352">
        <f>(BH5*($AC$1+1)*0.002488974)/($AC$1+1)*Module!$I$5*Module!$I$7</f>
        <v>46.352561458480167</v>
      </c>
      <c r="BK5" s="352">
        <f>$P$120*Module!$I$7*X5*Module!$I$5</f>
        <v>6.7108628505570707</v>
      </c>
      <c r="BL5" s="334">
        <f t="shared" si="13"/>
        <v>187.6416986079231</v>
      </c>
    </row>
    <row r="6" spans="1:64" ht="15.75" hidden="1" thickBot="1">
      <c r="A6" s="258">
        <f t="shared" si="5"/>
        <v>6</v>
      </c>
      <c r="B6" s="257"/>
      <c r="C6" s="264" t="s">
        <v>386</v>
      </c>
      <c r="D6" s="261">
        <f>D4*D5</f>
        <v>305.59800000000001</v>
      </c>
      <c r="E6" s="257"/>
      <c r="F6" s="257"/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W6" s="573"/>
      <c r="X6" s="289">
        <f t="shared" si="14"/>
        <v>4</v>
      </c>
      <c r="Y6" s="290">
        <f>'calcul pneu pour calculateur'!P7</f>
        <v>59.875286902225639</v>
      </c>
      <c r="Z6" s="291">
        <f t="shared" si="1"/>
        <v>119.75057380445128</v>
      </c>
      <c r="AA6" s="291">
        <f t="shared" si="2"/>
        <v>179.62586070667692</v>
      </c>
      <c r="AB6" s="291">
        <f t="shared" si="3"/>
        <v>239.50114760890256</v>
      </c>
      <c r="AC6" s="291">
        <f t="shared" si="4"/>
        <v>299.3764345111282</v>
      </c>
      <c r="AI6" s="542"/>
      <c r="AJ6" s="352">
        <f>($D$6*G85)/100</f>
        <v>30.559799999999999</v>
      </c>
      <c r="AK6" s="289">
        <f t="shared" si="15"/>
        <v>4</v>
      </c>
      <c r="AL6" s="352">
        <f t="shared" si="6"/>
        <v>0</v>
      </c>
      <c r="AM6" s="352">
        <f>10+Module!$K$57/($Z$1+1)</f>
        <v>137.3501476531377</v>
      </c>
      <c r="AN6" s="352">
        <f>$Z$1*(25+Module!$I$6)</f>
        <v>37</v>
      </c>
      <c r="AO6" s="352">
        <f>(AM6*($Z$1+1)*0.002488974)/($Z$1+1)*Module!$I$5*Module!$I$7</f>
        <v>104.47202149942042</v>
      </c>
      <c r="AP6" s="352">
        <f>$P$120*Module!$I$7*X6*Module!$I$5</f>
        <v>8.9478171340760948</v>
      </c>
      <c r="AQ6" s="334">
        <f t="shared" si="7"/>
        <v>132.5242043653443</v>
      </c>
      <c r="AS6" s="352">
        <f t="shared" si="8"/>
        <v>0</v>
      </c>
      <c r="AT6" s="352">
        <f>10+Module!$K$57/($AA$1+1)</f>
        <v>94.900098435425136</v>
      </c>
      <c r="AU6" s="352">
        <f>$AA$1*(25+Module!$I$6)</f>
        <v>74</v>
      </c>
      <c r="AV6" s="352">
        <f>(AT6*($Z$1+1)*0.002488974)/($Z$1+1)*Module!$I$5*Module!$I$7</f>
        <v>72.183432587786953</v>
      </c>
      <c r="AW6" s="352">
        <f>$P$120*Module!$I$7*X6*Module!$I$5</f>
        <v>8.9478171340760948</v>
      </c>
      <c r="AX6" s="334">
        <f t="shared" si="9"/>
        <v>137.23561545371086</v>
      </c>
      <c r="AZ6" s="352">
        <f t="shared" si="10"/>
        <v>0</v>
      </c>
      <c r="BA6" s="352">
        <f>10+Module!$K$57/($AB$1+1)</f>
        <v>73.675073826568848</v>
      </c>
      <c r="BB6" s="352">
        <f>$AB$1*(25+Module!$I$6)</f>
        <v>111</v>
      </c>
      <c r="BC6" s="352">
        <f>(BA6*($AB$1+1)*0.002488974)/($AB$1+1)*Module!$I$5*Module!$I$7</f>
        <v>56.039138131970212</v>
      </c>
      <c r="BD6" s="352">
        <f>$P$120*Module!$I$7*X6*Module!$I$5</f>
        <v>8.9478171340760948</v>
      </c>
      <c r="BE6" s="334">
        <f t="shared" si="11"/>
        <v>158.09132099789412</v>
      </c>
      <c r="BG6" s="352">
        <f t="shared" si="12"/>
        <v>0</v>
      </c>
      <c r="BH6" s="352">
        <f>10+Module!$K$57/($AC$1+1)</f>
        <v>60.940059061255084</v>
      </c>
      <c r="BI6" s="352">
        <f>$AC$1*(25+Module!$I$6)</f>
        <v>148</v>
      </c>
      <c r="BJ6" s="352">
        <f>(BH6*($AC$1+1)*0.002488974)/($AC$1+1)*Module!$I$5*Module!$I$7</f>
        <v>46.352561458480167</v>
      </c>
      <c r="BK6" s="352">
        <f>$P$120*Module!$I$7*X6*Module!$I$5</f>
        <v>8.9478171340760948</v>
      </c>
      <c r="BL6" s="334">
        <f t="shared" si="13"/>
        <v>185.40474432440408</v>
      </c>
    </row>
    <row r="7" spans="1:64" ht="15.75" hidden="1" thickBot="1">
      <c r="A7" s="258">
        <f t="shared" si="5"/>
        <v>7</v>
      </c>
      <c r="B7" s="257"/>
      <c r="C7" s="257"/>
      <c r="D7" s="257"/>
      <c r="E7" s="257"/>
      <c r="F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W7" s="573"/>
      <c r="X7" s="289">
        <f t="shared" si="14"/>
        <v>5</v>
      </c>
      <c r="Y7" s="290">
        <f>'calcul pneu pour calculateur'!P8</f>
        <v>59.658099265079869</v>
      </c>
      <c r="Z7" s="291">
        <f t="shared" si="1"/>
        <v>119.31619853015974</v>
      </c>
      <c r="AA7" s="291">
        <f t="shared" si="2"/>
        <v>178.97429779523961</v>
      </c>
      <c r="AB7" s="291">
        <f t="shared" si="3"/>
        <v>238.63239706031948</v>
      </c>
      <c r="AC7" s="291">
        <f t="shared" si="4"/>
        <v>298.29049632539932</v>
      </c>
      <c r="AI7" s="542" t="s">
        <v>406</v>
      </c>
      <c r="AJ7" s="352">
        <f>$D$6+AJ8</f>
        <v>333.10182000000003</v>
      </c>
      <c r="AK7" s="289">
        <f t="shared" si="15"/>
        <v>5</v>
      </c>
      <c r="AL7" s="352">
        <f t="shared" si="6"/>
        <v>0</v>
      </c>
      <c r="AM7" s="352">
        <f>10+Module!$K$57/($Z$1+1)</f>
        <v>137.3501476531377</v>
      </c>
      <c r="AN7" s="352">
        <f>$Z$1*(25+Module!$I$6)</f>
        <v>37</v>
      </c>
      <c r="AO7" s="352">
        <f>(AM7*($Z$1+1)*0.002488974)/($Z$1+1)*Module!$I$5*Module!$I$7</f>
        <v>104.47202149942042</v>
      </c>
      <c r="AP7" s="352">
        <f>$P$120*Module!$I$7*X7*Module!$I$5</f>
        <v>11.184771417595119</v>
      </c>
      <c r="AQ7" s="334">
        <f t="shared" si="7"/>
        <v>130.28725008182528</v>
      </c>
      <c r="AS7" s="352">
        <f t="shared" si="8"/>
        <v>0</v>
      </c>
      <c r="AT7" s="352">
        <f>10+Module!$K$57/($AA$1+1)</f>
        <v>94.900098435425136</v>
      </c>
      <c r="AU7" s="352">
        <f>$AA$1*(25+Module!$I$6)</f>
        <v>74</v>
      </c>
      <c r="AV7" s="352">
        <f>(AT7*($Z$1+1)*0.002488974)/($Z$1+1)*Module!$I$5*Module!$I$7</f>
        <v>72.183432587786953</v>
      </c>
      <c r="AW7" s="352">
        <f>$P$120*Module!$I$7*X7*Module!$I$5</f>
        <v>11.184771417595119</v>
      </c>
      <c r="AX7" s="334">
        <f t="shared" si="9"/>
        <v>134.99866117019184</v>
      </c>
      <c r="AZ7" s="352">
        <f t="shared" si="10"/>
        <v>0</v>
      </c>
      <c r="BA7" s="352">
        <f>10+Module!$K$57/($AB$1+1)</f>
        <v>73.675073826568848</v>
      </c>
      <c r="BB7" s="352">
        <f>$AB$1*(25+Module!$I$6)</f>
        <v>111</v>
      </c>
      <c r="BC7" s="352">
        <f>(BA7*($AB$1+1)*0.002488974)/($AB$1+1)*Module!$I$5*Module!$I$7</f>
        <v>56.039138131970212</v>
      </c>
      <c r="BD7" s="352">
        <f>$P$120*Module!$I$7*X7*Module!$I$5</f>
        <v>11.184771417595119</v>
      </c>
      <c r="BE7" s="334">
        <f t="shared" si="11"/>
        <v>155.85436671437509</v>
      </c>
      <c r="BG7" s="352">
        <f t="shared" si="12"/>
        <v>0</v>
      </c>
      <c r="BH7" s="352">
        <f>10+Module!$K$57/($AC$1+1)</f>
        <v>60.940059061255084</v>
      </c>
      <c r="BI7" s="352">
        <f>$AC$1*(25+Module!$I$6)</f>
        <v>148</v>
      </c>
      <c r="BJ7" s="352">
        <f>(BH7*($AC$1+1)*0.002488974)/($AC$1+1)*Module!$I$5*Module!$I$7</f>
        <v>46.352561458480167</v>
      </c>
      <c r="BK7" s="352">
        <f>$P$120*Module!$I$7*X7*Module!$I$5</f>
        <v>11.184771417595119</v>
      </c>
      <c r="BL7" s="334">
        <f t="shared" si="13"/>
        <v>183.16779004088505</v>
      </c>
    </row>
    <row r="8" spans="1:64" ht="15" hidden="1" customHeight="1" thickBot="1">
      <c r="A8" s="258">
        <f t="shared" si="5"/>
        <v>8</v>
      </c>
      <c r="B8" s="257"/>
      <c r="C8" s="257"/>
      <c r="D8" s="257"/>
      <c r="E8" s="257"/>
      <c r="F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W8" s="573"/>
      <c r="X8" s="289">
        <f t="shared" si="14"/>
        <v>6</v>
      </c>
      <c r="Y8" s="290">
        <f>'calcul pneu pour calculateur'!P9</f>
        <v>59.440911627934092</v>
      </c>
      <c r="Z8" s="291">
        <f t="shared" si="1"/>
        <v>118.88182325586818</v>
      </c>
      <c r="AA8" s="291">
        <f t="shared" si="2"/>
        <v>178.32273488380227</v>
      </c>
      <c r="AB8" s="291">
        <f t="shared" si="3"/>
        <v>237.76364651173637</v>
      </c>
      <c r="AC8" s="291">
        <f t="shared" si="4"/>
        <v>297.20455813967044</v>
      </c>
      <c r="AI8" s="542"/>
      <c r="AJ8" s="352">
        <f>($D$6*G88)/100</f>
        <v>27.503820000000001</v>
      </c>
      <c r="AK8" s="289">
        <f t="shared" si="15"/>
        <v>6</v>
      </c>
      <c r="AL8" s="352">
        <f>$H$61</f>
        <v>0</v>
      </c>
      <c r="AM8" s="352">
        <f>10+Module!$K$57/($Z$1+1)</f>
        <v>137.3501476531377</v>
      </c>
      <c r="AN8" s="352">
        <f>$Z$1*(25+Module!$I$6)</f>
        <v>37</v>
      </c>
      <c r="AO8" s="352">
        <f>(AM8*($Z$1+1)*0.002488974)/($Z$1+1)*Module!$I$5*Module!$I$7</f>
        <v>104.47202149942042</v>
      </c>
      <c r="AP8" s="352">
        <f>$P$120*Module!$I$7*X8*Module!$I$5</f>
        <v>13.421725701114141</v>
      </c>
      <c r="AQ8" s="334">
        <f t="shared" si="7"/>
        <v>128.05029579830625</v>
      </c>
      <c r="AS8" s="352">
        <f t="shared" si="8"/>
        <v>0</v>
      </c>
      <c r="AT8" s="352">
        <f>10+Module!$K$57/($AA$1+1)</f>
        <v>94.900098435425136</v>
      </c>
      <c r="AU8" s="352">
        <f>$AA$1*(25+Module!$I$6)</f>
        <v>74</v>
      </c>
      <c r="AV8" s="352">
        <f>(AT8*($Z$1+1)*0.002488974)/($Z$1+1)*Module!$I$5*Module!$I$7</f>
        <v>72.183432587786953</v>
      </c>
      <c r="AW8" s="352">
        <f>$P$120*Module!$I$7*X8*Module!$I$5</f>
        <v>13.421725701114141</v>
      </c>
      <c r="AX8" s="334">
        <f t="shared" si="9"/>
        <v>132.76170688667281</v>
      </c>
      <c r="AZ8" s="352">
        <f t="shared" si="10"/>
        <v>0</v>
      </c>
      <c r="BA8" s="352">
        <f>10+Module!$K$57/($AB$1+1)</f>
        <v>73.675073826568848</v>
      </c>
      <c r="BB8" s="352">
        <f>$AB$1*(25+Module!$I$6)</f>
        <v>111</v>
      </c>
      <c r="BC8" s="352">
        <f>(BA8*($AB$1+1)*0.002488974)/($AB$1+1)*Module!$I$5*Module!$I$7</f>
        <v>56.039138131970212</v>
      </c>
      <c r="BD8" s="352">
        <f>$P$120*Module!$I$7*X8*Module!$I$5</f>
        <v>13.421725701114141</v>
      </c>
      <c r="BE8" s="334">
        <f t="shared" si="11"/>
        <v>153.61741243085606</v>
      </c>
      <c r="BG8" s="352">
        <f t="shared" si="12"/>
        <v>0</v>
      </c>
      <c r="BH8" s="352">
        <f>10+Module!$K$57/($AC$1+1)</f>
        <v>60.940059061255084</v>
      </c>
      <c r="BI8" s="352">
        <f>$AC$1*(25+Module!$I$6)</f>
        <v>148</v>
      </c>
      <c r="BJ8" s="352">
        <f>(BH8*($AC$1+1)*0.002488974)/($AC$1+1)*Module!$I$5*Module!$I$7</f>
        <v>46.352561458480167</v>
      </c>
      <c r="BK8" s="352">
        <f>$P$120*Module!$I$7*X8*Module!$I$5</f>
        <v>13.421725701114141</v>
      </c>
      <c r="BL8" s="334">
        <f t="shared" si="13"/>
        <v>180.93083575736603</v>
      </c>
    </row>
    <row r="9" spans="1:64" ht="15.75" hidden="1" thickBot="1">
      <c r="A9" s="258">
        <f t="shared" si="5"/>
        <v>9</v>
      </c>
      <c r="B9" s="257"/>
      <c r="C9" s="257"/>
      <c r="D9" s="257"/>
      <c r="E9" s="257"/>
      <c r="F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W9" s="573"/>
      <c r="X9" s="289">
        <f t="shared" si="14"/>
        <v>7</v>
      </c>
      <c r="Y9" s="290">
        <f>'calcul pneu pour calculateur'!P10</f>
        <v>59.223723990788322</v>
      </c>
      <c r="Z9" s="291">
        <f t="shared" si="1"/>
        <v>118.44744798157664</v>
      </c>
      <c r="AA9" s="291">
        <f t="shared" si="2"/>
        <v>177.67117197236496</v>
      </c>
      <c r="AB9" s="291">
        <f t="shared" si="3"/>
        <v>236.89489596315329</v>
      </c>
      <c r="AC9" s="291">
        <f t="shared" si="4"/>
        <v>296.11861995394162</v>
      </c>
      <c r="AI9" s="542" t="s">
        <v>407</v>
      </c>
      <c r="AJ9" s="352" t="e">
        <f>$D$6+AJ10</f>
        <v>#REF!</v>
      </c>
      <c r="AK9" s="289">
        <f t="shared" si="15"/>
        <v>7</v>
      </c>
      <c r="AL9" s="352">
        <f t="shared" si="6"/>
        <v>0</v>
      </c>
      <c r="AM9" s="352">
        <f>10+Module!$K$57/($Z$1+1)</f>
        <v>137.3501476531377</v>
      </c>
      <c r="AN9" s="352">
        <f>$Z$1*(25+Module!$I$6)</f>
        <v>37</v>
      </c>
      <c r="AO9" s="352">
        <f>(AM9*($Z$1+1)*0.002488974)/($Z$1+1)*Module!$I$5*Module!$I$7</f>
        <v>104.47202149942042</v>
      </c>
      <c r="AP9" s="352">
        <f>$P$120*Module!$I$7*X9*Module!$I$5</f>
        <v>15.658679984633167</v>
      </c>
      <c r="AQ9" s="334">
        <f t="shared" si="7"/>
        <v>125.81334151478724</v>
      </c>
      <c r="AS9" s="352">
        <f t="shared" si="8"/>
        <v>0</v>
      </c>
      <c r="AT9" s="352">
        <f>10+Module!$K$57/($AA$1+1)</f>
        <v>94.900098435425136</v>
      </c>
      <c r="AU9" s="352">
        <f>$AA$1*(25+Module!$I$6)</f>
        <v>74</v>
      </c>
      <c r="AV9" s="352">
        <f>(AT9*($Z$1+1)*0.002488974)/($Z$1+1)*Module!$I$5*Module!$I$7</f>
        <v>72.183432587786953</v>
      </c>
      <c r="AW9" s="352">
        <f>$P$120*Module!$I$7*X9*Module!$I$5</f>
        <v>15.658679984633167</v>
      </c>
      <c r="AX9" s="334">
        <f t="shared" si="9"/>
        <v>130.52475260315379</v>
      </c>
      <c r="AZ9" s="352">
        <f t="shared" si="10"/>
        <v>0</v>
      </c>
      <c r="BA9" s="352">
        <f>10+Module!$K$57/($AB$1+1)</f>
        <v>73.675073826568848</v>
      </c>
      <c r="BB9" s="352">
        <f>$AB$1*(25+Module!$I$6)</f>
        <v>111</v>
      </c>
      <c r="BC9" s="352">
        <f>(BA9*($AB$1+1)*0.002488974)/($AB$1+1)*Module!$I$5*Module!$I$7</f>
        <v>56.039138131970212</v>
      </c>
      <c r="BD9" s="352">
        <f>$P$120*Module!$I$7*X9*Module!$I$5</f>
        <v>15.658679984633167</v>
      </c>
      <c r="BE9" s="334">
        <f t="shared" si="11"/>
        <v>151.38045814733704</v>
      </c>
      <c r="BG9" s="352">
        <f t="shared" si="12"/>
        <v>0</v>
      </c>
      <c r="BH9" s="352">
        <f>10+Module!$K$57/($AC$1+1)</f>
        <v>60.940059061255084</v>
      </c>
      <c r="BI9" s="352">
        <f>$AC$1*(25+Module!$I$6)</f>
        <v>148</v>
      </c>
      <c r="BJ9" s="352">
        <f>(BH9*($AC$1+1)*0.002488974)/($AC$1+1)*Module!$I$5*Module!$I$7</f>
        <v>46.352561458480167</v>
      </c>
      <c r="BK9" s="352">
        <f>$P$120*Module!$I$7*X9*Module!$I$5</f>
        <v>15.658679984633167</v>
      </c>
      <c r="BL9" s="334">
        <f t="shared" si="13"/>
        <v>178.693881473847</v>
      </c>
    </row>
    <row r="10" spans="1:64" ht="15.75" hidden="1" thickBot="1">
      <c r="A10" s="258">
        <f t="shared" si="5"/>
        <v>10</v>
      </c>
      <c r="B10" s="257"/>
      <c r="C10" s="257"/>
      <c r="D10" s="257"/>
      <c r="E10" s="257"/>
      <c r="F10" s="257"/>
      <c r="I10" s="257"/>
      <c r="J10" s="257"/>
      <c r="K10" s="257"/>
      <c r="L10" s="257"/>
      <c r="M10" s="257"/>
      <c r="N10" s="257"/>
      <c r="O10" s="257"/>
      <c r="P10" s="257"/>
      <c r="Q10" s="257"/>
      <c r="R10" s="257"/>
      <c r="S10" s="257"/>
      <c r="T10" s="257"/>
      <c r="W10" s="573"/>
      <c r="X10" s="289">
        <f t="shared" si="14"/>
        <v>8</v>
      </c>
      <c r="Y10" s="290">
        <f>'calcul pneu pour calculateur'!P11</f>
        <v>59.006536353642538</v>
      </c>
      <c r="Z10" s="291">
        <f t="shared" si="1"/>
        <v>118.01307270728508</v>
      </c>
      <c r="AA10" s="291">
        <f t="shared" si="2"/>
        <v>177.01960906092762</v>
      </c>
      <c r="AB10" s="291">
        <f t="shared" si="3"/>
        <v>236.02614541457015</v>
      </c>
      <c r="AC10" s="291">
        <f t="shared" si="4"/>
        <v>295.03268176821268</v>
      </c>
      <c r="AI10" s="542"/>
      <c r="AJ10" s="352" t="e">
        <f>($D$6*#REF!)/100</f>
        <v>#REF!</v>
      </c>
      <c r="AK10" s="289">
        <f t="shared" si="15"/>
        <v>8</v>
      </c>
      <c r="AL10" s="352">
        <f t="shared" si="6"/>
        <v>0</v>
      </c>
      <c r="AM10" s="352">
        <f>10+Module!$K$57/($Z$1+1)</f>
        <v>137.3501476531377</v>
      </c>
      <c r="AN10" s="352">
        <f>$Z$1*(25+Module!$I$6)</f>
        <v>37</v>
      </c>
      <c r="AO10" s="352">
        <f>(AM10*($Z$1+1)*0.002488974)/($Z$1+1)*Module!$I$5*Module!$I$7</f>
        <v>104.47202149942042</v>
      </c>
      <c r="AP10" s="352">
        <f>$P$120*Module!$I$7*X10*Module!$I$5</f>
        <v>17.89563426815219</v>
      </c>
      <c r="AQ10" s="334">
        <f t="shared" si="7"/>
        <v>123.57638723126821</v>
      </c>
      <c r="AS10" s="352">
        <f t="shared" si="8"/>
        <v>0</v>
      </c>
      <c r="AT10" s="352">
        <f>10+Module!$K$57/($AA$1+1)</f>
        <v>94.900098435425136</v>
      </c>
      <c r="AU10" s="352">
        <f>$AA$1*(25+Module!$I$6)</f>
        <v>74</v>
      </c>
      <c r="AV10" s="352">
        <f>(AT10*($Z$1+1)*0.002488974)/($Z$1+1)*Module!$I$5*Module!$I$7</f>
        <v>72.183432587786953</v>
      </c>
      <c r="AW10" s="352">
        <f>$P$120*Module!$I$7*X10*Module!$I$5</f>
        <v>17.89563426815219</v>
      </c>
      <c r="AX10" s="334">
        <f t="shared" si="9"/>
        <v>128.28779831963479</v>
      </c>
      <c r="AZ10" s="352">
        <f t="shared" si="10"/>
        <v>0</v>
      </c>
      <c r="BA10" s="352">
        <f>10+Module!$K$57/($AB$1+1)</f>
        <v>73.675073826568848</v>
      </c>
      <c r="BB10" s="352">
        <f>$AB$1*(25+Module!$I$6)</f>
        <v>111</v>
      </c>
      <c r="BC10" s="352">
        <f>(BA10*($AB$1+1)*0.002488974)/($AB$1+1)*Module!$I$5*Module!$I$7</f>
        <v>56.039138131970212</v>
      </c>
      <c r="BD10" s="352">
        <f>$P$120*Module!$I$7*X10*Module!$I$5</f>
        <v>17.89563426815219</v>
      </c>
      <c r="BE10" s="334">
        <f t="shared" si="11"/>
        <v>149.14350386381804</v>
      </c>
      <c r="BG10" s="352">
        <f t="shared" si="12"/>
        <v>0</v>
      </c>
      <c r="BH10" s="352">
        <f>10+Module!$K$57/($AC$1+1)</f>
        <v>60.940059061255084</v>
      </c>
      <c r="BI10" s="352">
        <f>$AC$1*(25+Module!$I$6)</f>
        <v>148</v>
      </c>
      <c r="BJ10" s="352">
        <f>(BH10*($AC$1+1)*0.002488974)/($AC$1+1)*Module!$I$5*Module!$I$7</f>
        <v>46.352561458480167</v>
      </c>
      <c r="BK10" s="352">
        <f>$P$120*Module!$I$7*X10*Module!$I$5</f>
        <v>17.89563426815219</v>
      </c>
      <c r="BL10" s="334">
        <f t="shared" si="13"/>
        <v>176.456927190328</v>
      </c>
    </row>
    <row r="11" spans="1:64" ht="15.75" hidden="1" thickBot="1">
      <c r="A11" s="258">
        <f t="shared" si="5"/>
        <v>11</v>
      </c>
      <c r="B11" s="257"/>
      <c r="C11" s="257"/>
      <c r="D11" s="257"/>
      <c r="E11" s="257"/>
      <c r="F11" s="257"/>
      <c r="I11" s="257"/>
      <c r="J11" s="257"/>
      <c r="K11" s="257"/>
      <c r="L11" s="257"/>
      <c r="M11" s="257"/>
      <c r="N11" s="257"/>
      <c r="O11" s="257"/>
      <c r="P11" s="257"/>
      <c r="Q11" s="257"/>
      <c r="R11" s="257"/>
      <c r="S11" s="257"/>
      <c r="T11" s="257"/>
      <c r="W11" s="573"/>
      <c r="X11" s="289">
        <f t="shared" si="14"/>
        <v>9</v>
      </c>
      <c r="Y11" s="290">
        <f>'calcul pneu pour calculateur'!P12</f>
        <v>58.789348716496761</v>
      </c>
      <c r="Z11" s="291">
        <f t="shared" si="1"/>
        <v>117.57869743299352</v>
      </c>
      <c r="AA11" s="291">
        <f t="shared" si="2"/>
        <v>176.36804614949028</v>
      </c>
      <c r="AB11" s="291">
        <f t="shared" si="3"/>
        <v>235.15739486598704</v>
      </c>
      <c r="AC11" s="291">
        <f t="shared" si="4"/>
        <v>293.9467435824838</v>
      </c>
      <c r="AK11" s="289">
        <f t="shared" si="15"/>
        <v>9</v>
      </c>
      <c r="AL11" s="352">
        <f t="shared" si="6"/>
        <v>0</v>
      </c>
      <c r="AM11" s="352">
        <f>10+Module!$K$57/($Z$1+1)</f>
        <v>137.3501476531377</v>
      </c>
      <c r="AN11" s="352">
        <f>$Z$1*(25+Module!$I$6)</f>
        <v>37</v>
      </c>
      <c r="AO11" s="352">
        <f>(AM11*($Z$1+1)*0.002488974)/($Z$1+1)*Module!$I$5*Module!$I$7</f>
        <v>104.47202149942042</v>
      </c>
      <c r="AP11" s="352">
        <f>$P$120*Module!$I$7*X11*Module!$I$5</f>
        <v>20.132588551671212</v>
      </c>
      <c r="AQ11" s="334">
        <f t="shared" si="7"/>
        <v>121.3394329477492</v>
      </c>
      <c r="AS11" s="352">
        <f t="shared" si="8"/>
        <v>0</v>
      </c>
      <c r="AT11" s="352">
        <f>10+Module!$K$57/($AA$1+1)</f>
        <v>94.900098435425136</v>
      </c>
      <c r="AU11" s="352">
        <f>$AA$1*(25+Module!$I$6)</f>
        <v>74</v>
      </c>
      <c r="AV11" s="352">
        <f>(AT11*($Z$1+1)*0.002488974)/($Z$1+1)*Module!$I$5*Module!$I$7</f>
        <v>72.183432587786953</v>
      </c>
      <c r="AW11" s="352">
        <f>$P$120*Module!$I$7*X11*Module!$I$5</f>
        <v>20.132588551671212</v>
      </c>
      <c r="AX11" s="334">
        <f t="shared" si="9"/>
        <v>126.05084403611576</v>
      </c>
      <c r="AZ11" s="352">
        <f t="shared" si="10"/>
        <v>0</v>
      </c>
      <c r="BA11" s="352">
        <f>10+Module!$K$57/($AB$1+1)</f>
        <v>73.675073826568848</v>
      </c>
      <c r="BB11" s="352">
        <f>$AB$1*(25+Module!$I$6)</f>
        <v>111</v>
      </c>
      <c r="BC11" s="352">
        <f>(BA11*($AB$1+1)*0.002488974)/($AB$1+1)*Module!$I$5*Module!$I$7</f>
        <v>56.039138131970212</v>
      </c>
      <c r="BD11" s="352">
        <f>$P$120*Module!$I$7*X11*Module!$I$5</f>
        <v>20.132588551671212</v>
      </c>
      <c r="BE11" s="334">
        <f t="shared" si="11"/>
        <v>146.90654958029901</v>
      </c>
      <c r="BG11" s="352">
        <f t="shared" si="12"/>
        <v>0</v>
      </c>
      <c r="BH11" s="352">
        <f>10+Module!$K$57/($AC$1+1)</f>
        <v>60.940059061255084</v>
      </c>
      <c r="BI11" s="352">
        <f>$AC$1*(25+Module!$I$6)</f>
        <v>148</v>
      </c>
      <c r="BJ11" s="352">
        <f>(BH11*($AC$1+1)*0.002488974)/($AC$1+1)*Module!$I$5*Module!$I$7</f>
        <v>46.352561458480167</v>
      </c>
      <c r="BK11" s="352">
        <f>$P$120*Module!$I$7*X11*Module!$I$5</f>
        <v>20.132588551671212</v>
      </c>
      <c r="BL11" s="334">
        <f t="shared" si="13"/>
        <v>174.21997290680898</v>
      </c>
    </row>
    <row r="12" spans="1:64" ht="15.75" hidden="1" thickBot="1">
      <c r="A12" s="258">
        <f t="shared" si="5"/>
        <v>12</v>
      </c>
      <c r="B12" s="257"/>
      <c r="C12" s="257"/>
      <c r="D12" s="257"/>
      <c r="E12" s="257"/>
      <c r="F12" s="257"/>
      <c r="I12" s="257"/>
      <c r="J12" s="257"/>
      <c r="K12" s="257"/>
      <c r="L12" s="257"/>
      <c r="M12" s="257"/>
      <c r="N12" s="257"/>
      <c r="O12" s="257"/>
      <c r="P12" s="257"/>
      <c r="Q12" s="257"/>
      <c r="R12" s="257"/>
      <c r="S12" s="257"/>
      <c r="T12" s="257"/>
      <c r="W12" s="573"/>
      <c r="X12" s="289">
        <f t="shared" si="14"/>
        <v>10</v>
      </c>
      <c r="Y12" s="290">
        <f>'calcul pneu pour calculateur'!P13</f>
        <v>58.572161079350977</v>
      </c>
      <c r="Z12" s="291">
        <f t="shared" si="1"/>
        <v>117.14432215870195</v>
      </c>
      <c r="AA12" s="291">
        <f t="shared" si="2"/>
        <v>175.71648323805294</v>
      </c>
      <c r="AB12" s="291">
        <f t="shared" si="3"/>
        <v>234.28864431740391</v>
      </c>
      <c r="AC12" s="291">
        <f t="shared" si="4"/>
        <v>292.86080539675487</v>
      </c>
      <c r="AK12" s="289">
        <f t="shared" si="15"/>
        <v>10</v>
      </c>
      <c r="AL12" s="352">
        <f t="shared" si="6"/>
        <v>0</v>
      </c>
      <c r="AM12" s="352">
        <f>10+Module!$K$57/($Z$1+1)</f>
        <v>137.3501476531377</v>
      </c>
      <c r="AN12" s="352">
        <f>$Z$1*(25+Module!$I$6)</f>
        <v>37</v>
      </c>
      <c r="AO12" s="352">
        <f>(AM12*($Z$1+1)*0.002488974)/($Z$1+1)*Module!$I$5*Module!$I$7</f>
        <v>104.47202149942042</v>
      </c>
      <c r="AP12" s="352">
        <f>$P$120*Module!$I$7*X12*Module!$I$5</f>
        <v>22.369542835190238</v>
      </c>
      <c r="AQ12" s="334">
        <f t="shared" si="7"/>
        <v>119.10247866423018</v>
      </c>
      <c r="AS12" s="352">
        <f t="shared" si="8"/>
        <v>0</v>
      </c>
      <c r="AT12" s="352">
        <f>10+Module!$K$57/($AA$1+1)</f>
        <v>94.900098435425136</v>
      </c>
      <c r="AU12" s="352">
        <f>$AA$1*(25+Module!$I$6)</f>
        <v>74</v>
      </c>
      <c r="AV12" s="352">
        <f>(AT12*($Z$1+1)*0.002488974)/($Z$1+1)*Module!$I$5*Module!$I$7</f>
        <v>72.183432587786953</v>
      </c>
      <c r="AW12" s="352">
        <f>$P$120*Module!$I$7*X12*Module!$I$5</f>
        <v>22.369542835190238</v>
      </c>
      <c r="AX12" s="334">
        <f t="shared" si="9"/>
        <v>123.81388975259674</v>
      </c>
      <c r="AZ12" s="352">
        <f t="shared" si="10"/>
        <v>0</v>
      </c>
      <c r="BA12" s="352">
        <f>10+Module!$K$57/($AB$1+1)</f>
        <v>73.675073826568848</v>
      </c>
      <c r="BB12" s="352">
        <f>$AB$1*(25+Module!$I$6)</f>
        <v>111</v>
      </c>
      <c r="BC12" s="352">
        <f>(BA12*($AB$1+1)*0.002488974)/($AB$1+1)*Module!$I$5*Module!$I$7</f>
        <v>56.039138131970212</v>
      </c>
      <c r="BD12" s="352">
        <f>$P$120*Module!$I$7*X12*Module!$I$5</f>
        <v>22.369542835190238</v>
      </c>
      <c r="BE12" s="334">
        <f t="shared" si="11"/>
        <v>144.66959529677999</v>
      </c>
      <c r="BG12" s="352">
        <f t="shared" si="12"/>
        <v>0</v>
      </c>
      <c r="BH12" s="352">
        <f>10+Module!$K$57/($AC$1+1)</f>
        <v>60.940059061255084</v>
      </c>
      <c r="BI12" s="352">
        <f>$AC$1*(25+Module!$I$6)</f>
        <v>148</v>
      </c>
      <c r="BJ12" s="352">
        <f>(BH12*($AC$1+1)*0.002488974)/($AC$1+1)*Module!$I$5*Module!$I$7</f>
        <v>46.352561458480167</v>
      </c>
      <c r="BK12" s="352">
        <f>$P$120*Module!$I$7*X12*Module!$I$5</f>
        <v>22.369542835190238</v>
      </c>
      <c r="BL12" s="334">
        <f t="shared" si="13"/>
        <v>171.98301862328995</v>
      </c>
    </row>
    <row r="13" spans="1:64" ht="15.75" hidden="1" thickBot="1">
      <c r="A13" s="258">
        <f t="shared" si="5"/>
        <v>13</v>
      </c>
      <c r="B13" s="257"/>
      <c r="C13" s="257"/>
      <c r="D13" s="257"/>
      <c r="E13" s="257"/>
      <c r="F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W13" s="573"/>
      <c r="X13" s="289">
        <f t="shared" si="14"/>
        <v>11</v>
      </c>
      <c r="Y13" s="290">
        <f>'calcul pneu pour calculateur'!P14</f>
        <v>58.354973442205207</v>
      </c>
      <c r="Z13" s="291">
        <f t="shared" si="1"/>
        <v>116.70994688441041</v>
      </c>
      <c r="AA13" s="291">
        <f t="shared" si="2"/>
        <v>175.06492032661561</v>
      </c>
      <c r="AB13" s="291">
        <f t="shared" si="3"/>
        <v>233.41989376882083</v>
      </c>
      <c r="AC13" s="291">
        <f t="shared" si="4"/>
        <v>291.77486721102605</v>
      </c>
      <c r="AK13" s="289">
        <f t="shared" si="15"/>
        <v>11</v>
      </c>
      <c r="AL13" s="352">
        <f t="shared" si="6"/>
        <v>0</v>
      </c>
      <c r="AM13" s="352">
        <f>10+Module!$K$57/($Z$1+1)</f>
        <v>137.3501476531377</v>
      </c>
      <c r="AN13" s="352">
        <f>$Z$1*(25+Module!$I$6)</f>
        <v>37</v>
      </c>
      <c r="AO13" s="352">
        <f>(AM13*($Z$1+1)*0.002488974)/($Z$1+1)*Module!$I$5*Module!$I$7</f>
        <v>104.47202149942042</v>
      </c>
      <c r="AP13" s="352">
        <f>$P$120*Module!$I$7*X13*Module!$I$5</f>
        <v>24.60649711870926</v>
      </c>
      <c r="AQ13" s="334">
        <f t="shared" si="7"/>
        <v>1000000</v>
      </c>
      <c r="AS13" s="352">
        <f t="shared" si="8"/>
        <v>0</v>
      </c>
      <c r="AT13" s="352">
        <f>10+Module!$K$57/($AA$1+1)</f>
        <v>94.900098435425136</v>
      </c>
      <c r="AU13" s="352">
        <f>$AA$1*(25+Module!$I$6)</f>
        <v>74</v>
      </c>
      <c r="AV13" s="352">
        <f>(AT13*($Z$1+1)*0.002488974)/($Z$1+1)*Module!$I$5*Module!$I$7</f>
        <v>72.183432587786953</v>
      </c>
      <c r="AW13" s="352">
        <f>$P$120*Module!$I$7*X13*Module!$I$5</f>
        <v>24.60649711870926</v>
      </c>
      <c r="AX13" s="334">
        <f t="shared" si="9"/>
        <v>1000000</v>
      </c>
      <c r="AZ13" s="352">
        <f t="shared" si="10"/>
        <v>0</v>
      </c>
      <c r="BA13" s="352">
        <f>10+Module!$K$57/($AB$1+1)</f>
        <v>73.675073826568848</v>
      </c>
      <c r="BB13" s="352">
        <f>$AB$1*(25+Module!$I$6)</f>
        <v>111</v>
      </c>
      <c r="BC13" s="352">
        <f>(BA13*($AB$1+1)*0.002488974)/($AB$1+1)*Module!$I$5*Module!$I$7</f>
        <v>56.039138131970212</v>
      </c>
      <c r="BD13" s="352">
        <f>$P$120*Module!$I$7*X13*Module!$I$5</f>
        <v>24.60649711870926</v>
      </c>
      <c r="BE13" s="334">
        <f t="shared" si="11"/>
        <v>1000000</v>
      </c>
      <c r="BG13" s="352">
        <f t="shared" si="12"/>
        <v>0</v>
      </c>
      <c r="BH13" s="352">
        <f>10+Module!$K$57/($AC$1+1)</f>
        <v>60.940059061255084</v>
      </c>
      <c r="BI13" s="352">
        <f>$AC$1*(25+Module!$I$6)</f>
        <v>148</v>
      </c>
      <c r="BJ13" s="352">
        <f>(BH13*($AC$1+1)*0.002488974)/($AC$1+1)*Module!$I$5*Module!$I$7</f>
        <v>46.352561458480167</v>
      </c>
      <c r="BK13" s="352">
        <f>$P$120*Module!$I$7*X13*Module!$I$5</f>
        <v>24.60649711870926</v>
      </c>
      <c r="BL13" s="334">
        <f t="shared" si="13"/>
        <v>1000000</v>
      </c>
    </row>
    <row r="14" spans="1:64" ht="15" hidden="1" customHeight="1" thickBot="1">
      <c r="A14" s="258">
        <f t="shared" si="5"/>
        <v>14</v>
      </c>
      <c r="B14" s="257"/>
      <c r="C14" s="257"/>
      <c r="D14" s="257"/>
      <c r="E14" s="257"/>
      <c r="F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W14" s="573"/>
      <c r="X14" s="289">
        <f t="shared" si="14"/>
        <v>12</v>
      </c>
      <c r="Y14" s="290">
        <f>'calcul pneu pour calculateur'!P15</f>
        <v>58.13778580505943</v>
      </c>
      <c r="Z14" s="291">
        <f t="shared" si="1"/>
        <v>116.27557161011886</v>
      </c>
      <c r="AA14" s="291">
        <f t="shared" si="2"/>
        <v>174.4133574151783</v>
      </c>
      <c r="AB14" s="291">
        <f t="shared" si="3"/>
        <v>232.55114322023772</v>
      </c>
      <c r="AC14" s="291">
        <f t="shared" si="4"/>
        <v>290.68892902529717</v>
      </c>
      <c r="AK14" s="289">
        <f t="shared" si="15"/>
        <v>12</v>
      </c>
      <c r="AL14" s="352">
        <f t="shared" si="6"/>
        <v>0</v>
      </c>
      <c r="AM14" s="352">
        <f>10+Module!$K$57/($Z$1+1)</f>
        <v>137.3501476531377</v>
      </c>
      <c r="AN14" s="352">
        <f>$Z$1*(25+Module!$I$6)</f>
        <v>37</v>
      </c>
      <c r="AO14" s="352">
        <f>(AM14*($Z$1+1)*0.002488974)/($Z$1+1)*Module!$I$5*Module!$I$7</f>
        <v>104.47202149942042</v>
      </c>
      <c r="AP14" s="352">
        <f>$P$120*Module!$I$7*X14*Module!$I$5</f>
        <v>26.843451402228283</v>
      </c>
      <c r="AQ14" s="334">
        <f t="shared" si="7"/>
        <v>1000000</v>
      </c>
      <c r="AS14" s="352">
        <f t="shared" si="8"/>
        <v>0</v>
      </c>
      <c r="AT14" s="352">
        <f>10+Module!$K$57/($AA$1+1)</f>
        <v>94.900098435425136</v>
      </c>
      <c r="AU14" s="352">
        <f>$AA$1*(25+Module!$I$6)</f>
        <v>74</v>
      </c>
      <c r="AV14" s="352">
        <f>(AT14*($Z$1+1)*0.002488974)/($Z$1+1)*Module!$I$5*Module!$I$7</f>
        <v>72.183432587786953</v>
      </c>
      <c r="AW14" s="352">
        <f>$P$120*Module!$I$7*X14*Module!$I$5</f>
        <v>26.843451402228283</v>
      </c>
      <c r="AX14" s="334">
        <f t="shared" si="9"/>
        <v>1000000</v>
      </c>
      <c r="AZ14" s="352">
        <f t="shared" si="10"/>
        <v>0</v>
      </c>
      <c r="BA14" s="352">
        <f>10+Module!$K$57/($AB$1+1)</f>
        <v>73.675073826568848</v>
      </c>
      <c r="BB14" s="352">
        <f>$AB$1*(25+Module!$I$6)</f>
        <v>111</v>
      </c>
      <c r="BC14" s="352">
        <f>(BA14*($AB$1+1)*0.002488974)/($AB$1+1)*Module!$I$5*Module!$I$7</f>
        <v>56.039138131970212</v>
      </c>
      <c r="BD14" s="352">
        <f>$P$120*Module!$I$7*X14*Module!$I$5</f>
        <v>26.843451402228283</v>
      </c>
      <c r="BE14" s="334">
        <f t="shared" si="11"/>
        <v>1000000</v>
      </c>
      <c r="BG14" s="352">
        <f t="shared" si="12"/>
        <v>0</v>
      </c>
      <c r="BH14" s="352">
        <f>10+Module!$K$57/($AC$1+1)</f>
        <v>60.940059061255084</v>
      </c>
      <c r="BI14" s="352">
        <f>$AC$1*(25+Module!$I$6)</f>
        <v>148</v>
      </c>
      <c r="BJ14" s="352">
        <f>(BH14*($AC$1+1)*0.002488974)/($AC$1+1)*Module!$I$5*Module!$I$7</f>
        <v>46.352561458480167</v>
      </c>
      <c r="BK14" s="352">
        <f>$P$120*Module!$I$7*X14*Module!$I$5</f>
        <v>26.843451402228283</v>
      </c>
      <c r="BL14" s="334">
        <f t="shared" si="13"/>
        <v>1000000</v>
      </c>
    </row>
    <row r="15" spans="1:64" ht="15" hidden="1" customHeight="1" thickBot="1">
      <c r="A15" s="258">
        <f t="shared" si="5"/>
        <v>15</v>
      </c>
      <c r="B15" s="257"/>
      <c r="C15" s="257"/>
      <c r="D15" s="257"/>
      <c r="E15" s="257"/>
      <c r="F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W15" s="573"/>
      <c r="X15" s="289">
        <f t="shared" si="14"/>
        <v>13</v>
      </c>
      <c r="Y15" s="290">
        <f>'calcul pneu pour calculateur'!P16</f>
        <v>57.920598167913646</v>
      </c>
      <c r="Z15" s="291">
        <f t="shared" si="1"/>
        <v>115.84119633582729</v>
      </c>
      <c r="AA15" s="291">
        <f t="shared" si="2"/>
        <v>173.76179450374093</v>
      </c>
      <c r="AB15" s="291">
        <f t="shared" si="3"/>
        <v>231.68239267165458</v>
      </c>
      <c r="AC15" s="291">
        <f t="shared" si="4"/>
        <v>289.60299083956824</v>
      </c>
      <c r="AK15" s="289">
        <f t="shared" si="15"/>
        <v>13</v>
      </c>
      <c r="AL15" s="352">
        <f t="shared" si="6"/>
        <v>0</v>
      </c>
      <c r="AM15" s="352">
        <f>10+Module!$K$57/($Z$1+1)</f>
        <v>137.3501476531377</v>
      </c>
      <c r="AN15" s="352">
        <f>$Z$1*(25+Module!$I$6)</f>
        <v>37</v>
      </c>
      <c r="AO15" s="352">
        <f>(AM15*($Z$1+1)*0.002488974)/($Z$1+1)*Module!$I$5*Module!$I$7</f>
        <v>104.47202149942042</v>
      </c>
      <c r="AP15" s="352">
        <f>$P$120*Module!$I$7*X15*Module!$I$5</f>
        <v>29.080405685747309</v>
      </c>
      <c r="AQ15" s="334">
        <f t="shared" si="7"/>
        <v>1000000</v>
      </c>
      <c r="AS15" s="352">
        <f t="shared" si="8"/>
        <v>0</v>
      </c>
      <c r="AT15" s="352">
        <f>10+Module!$K$57/($AA$1+1)</f>
        <v>94.900098435425136</v>
      </c>
      <c r="AU15" s="352">
        <f>$AA$1*(25+Module!$I$6)</f>
        <v>74</v>
      </c>
      <c r="AV15" s="352">
        <f>(AT15*($Z$1+1)*0.002488974)/($Z$1+1)*Module!$I$5*Module!$I$7</f>
        <v>72.183432587786953</v>
      </c>
      <c r="AW15" s="352">
        <f>$P$120*Module!$I$7*X15*Module!$I$5</f>
        <v>29.080405685747309</v>
      </c>
      <c r="AX15" s="334">
        <f t="shared" si="9"/>
        <v>1000000</v>
      </c>
      <c r="AZ15" s="352">
        <f t="shared" si="10"/>
        <v>0</v>
      </c>
      <c r="BA15" s="352">
        <f>10+Module!$K$57/($AB$1+1)</f>
        <v>73.675073826568848</v>
      </c>
      <c r="BB15" s="352">
        <f>$AB$1*(25+Module!$I$6)</f>
        <v>111</v>
      </c>
      <c r="BC15" s="352">
        <f>(BA15*($AB$1+1)*0.002488974)/($AB$1+1)*Module!$I$5*Module!$I$7</f>
        <v>56.039138131970212</v>
      </c>
      <c r="BD15" s="352">
        <f>$P$120*Module!$I$7*X15*Module!$I$5</f>
        <v>29.080405685747309</v>
      </c>
      <c r="BE15" s="334">
        <f t="shared" si="11"/>
        <v>1000000</v>
      </c>
      <c r="BG15" s="352">
        <f t="shared" si="12"/>
        <v>0</v>
      </c>
      <c r="BH15" s="352">
        <f>10+Module!$K$57/($AC$1+1)</f>
        <v>60.940059061255084</v>
      </c>
      <c r="BI15" s="352">
        <f>$AC$1*(25+Module!$I$6)</f>
        <v>148</v>
      </c>
      <c r="BJ15" s="352">
        <f>(BH15*($AC$1+1)*0.002488974)/($AC$1+1)*Module!$I$5*Module!$I$7</f>
        <v>46.352561458480167</v>
      </c>
      <c r="BK15" s="352">
        <f>$P$120*Module!$I$7*X15*Module!$I$5</f>
        <v>29.080405685747309</v>
      </c>
      <c r="BL15" s="334">
        <f t="shared" si="13"/>
        <v>1000000</v>
      </c>
    </row>
    <row r="16" spans="1:64" ht="15.75" hidden="1" customHeight="1" thickBot="1">
      <c r="A16" s="258">
        <f t="shared" si="5"/>
        <v>16</v>
      </c>
      <c r="B16" s="257"/>
      <c r="C16" s="257"/>
      <c r="D16" s="257"/>
      <c r="E16" s="257"/>
      <c r="F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W16" s="573"/>
      <c r="X16" s="289">
        <f t="shared" si="14"/>
        <v>14</v>
      </c>
      <c r="Y16" s="290">
        <f>'calcul pneu pour calculateur'!P17</f>
        <v>57.703410530767869</v>
      </c>
      <c r="Z16" s="291">
        <f t="shared" si="1"/>
        <v>115.40682106153574</v>
      </c>
      <c r="AA16" s="291">
        <f t="shared" si="2"/>
        <v>173.11023159230359</v>
      </c>
      <c r="AB16" s="291">
        <f t="shared" si="3"/>
        <v>230.81364212307147</v>
      </c>
      <c r="AC16" s="291">
        <f t="shared" si="4"/>
        <v>288.51705265383936</v>
      </c>
      <c r="AK16" s="289">
        <f t="shared" si="15"/>
        <v>14</v>
      </c>
      <c r="AL16" s="352">
        <f t="shared" si="6"/>
        <v>0</v>
      </c>
      <c r="AM16" s="352">
        <f>10+Module!$K$57/($Z$1+1)</f>
        <v>137.3501476531377</v>
      </c>
      <c r="AN16" s="352">
        <f>$Z$1*(25+Module!$I$6)</f>
        <v>37</v>
      </c>
      <c r="AO16" s="352">
        <f>(AM16*($Z$1+1)*0.002488974)/($Z$1+1)*Module!$I$5*Module!$I$7</f>
        <v>104.47202149942042</v>
      </c>
      <c r="AP16" s="352">
        <f>$P$120*Module!$I$7*X16*Module!$I$5</f>
        <v>31.317359969266334</v>
      </c>
      <c r="AQ16" s="334">
        <f t="shared" si="7"/>
        <v>1000000</v>
      </c>
      <c r="AS16" s="352">
        <f t="shared" si="8"/>
        <v>0</v>
      </c>
      <c r="AT16" s="352">
        <f>10+Module!$K$57/($AA$1+1)</f>
        <v>94.900098435425136</v>
      </c>
      <c r="AU16" s="352">
        <f>$AA$1*(25+Module!$I$6)</f>
        <v>74</v>
      </c>
      <c r="AV16" s="352">
        <f>(AT16*($Z$1+1)*0.002488974)/($Z$1+1)*Module!$I$5*Module!$I$7</f>
        <v>72.183432587786953</v>
      </c>
      <c r="AW16" s="352">
        <f>$P$120*Module!$I$7*X16*Module!$I$5</f>
        <v>31.317359969266334</v>
      </c>
      <c r="AX16" s="334">
        <f t="shared" si="9"/>
        <v>1000000</v>
      </c>
      <c r="AZ16" s="352">
        <f t="shared" si="10"/>
        <v>0</v>
      </c>
      <c r="BA16" s="352">
        <f>10+Module!$K$57/($AB$1+1)</f>
        <v>73.675073826568848</v>
      </c>
      <c r="BB16" s="352">
        <f>$AB$1*(25+Module!$I$6)</f>
        <v>111</v>
      </c>
      <c r="BC16" s="352">
        <f>(BA16*($AB$1+1)*0.002488974)/($AB$1+1)*Module!$I$5*Module!$I$7</f>
        <v>56.039138131970212</v>
      </c>
      <c r="BD16" s="352">
        <f>$P$120*Module!$I$7*X16*Module!$I$5</f>
        <v>31.317359969266334</v>
      </c>
      <c r="BE16" s="334">
        <f t="shared" si="11"/>
        <v>1000000</v>
      </c>
      <c r="BG16" s="352">
        <f t="shared" si="12"/>
        <v>0</v>
      </c>
      <c r="BH16" s="352">
        <f>10+Module!$K$57/($AC$1+1)</f>
        <v>60.940059061255084</v>
      </c>
      <c r="BI16" s="352">
        <f>$AC$1*(25+Module!$I$6)</f>
        <v>148</v>
      </c>
      <c r="BJ16" s="352">
        <f>(BH16*($AC$1+1)*0.002488974)/($AC$1+1)*Module!$I$5*Module!$I$7</f>
        <v>46.352561458480167</v>
      </c>
      <c r="BK16" s="352">
        <f>$P$120*Module!$I$7*X16*Module!$I$5</f>
        <v>31.317359969266334</v>
      </c>
      <c r="BL16" s="334">
        <f t="shared" si="13"/>
        <v>1000000</v>
      </c>
    </row>
    <row r="17" spans="1:64" ht="15.75" hidden="1" customHeight="1" thickBot="1">
      <c r="A17" s="258">
        <f t="shared" si="5"/>
        <v>17</v>
      </c>
      <c r="B17" s="257"/>
      <c r="C17" s="257"/>
      <c r="D17" s="257"/>
      <c r="E17" s="257"/>
      <c r="F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W17" s="573"/>
      <c r="X17" s="289">
        <f t="shared" si="14"/>
        <v>15</v>
      </c>
      <c r="Y17" s="290">
        <f>'calcul pneu pour calculateur'!P18</f>
        <v>57.486222893622099</v>
      </c>
      <c r="Z17" s="291">
        <f t="shared" si="1"/>
        <v>114.9724457872442</v>
      </c>
      <c r="AA17" s="291">
        <f t="shared" si="2"/>
        <v>172.45866868086631</v>
      </c>
      <c r="AB17" s="291">
        <f t="shared" si="3"/>
        <v>229.94489157448839</v>
      </c>
      <c r="AC17" s="291">
        <f t="shared" si="4"/>
        <v>287.43111446811048</v>
      </c>
      <c r="AJ17" s="345">
        <f>D73</f>
        <v>10</v>
      </c>
      <c r="AK17" s="289">
        <f t="shared" si="15"/>
        <v>15</v>
      </c>
      <c r="AL17" s="352">
        <f t="shared" si="6"/>
        <v>0</v>
      </c>
      <c r="AM17" s="352">
        <f>10+Module!$K$57/($Z$1+1)</f>
        <v>137.3501476531377</v>
      </c>
      <c r="AN17" s="352">
        <f>$Z$1*(25+Module!$I$6)</f>
        <v>37</v>
      </c>
      <c r="AO17" s="352">
        <f>(AM17*($Z$1+1)*0.002488974)/($Z$1+1)*Module!$I$5*Module!$I$7</f>
        <v>104.47202149942042</v>
      </c>
      <c r="AP17" s="352">
        <f>$P$120*Module!$I$7*X17*Module!$I$5</f>
        <v>33.554314252785353</v>
      </c>
      <c r="AQ17" s="334">
        <f t="shared" si="7"/>
        <v>1000000</v>
      </c>
      <c r="AS17" s="352">
        <f t="shared" si="8"/>
        <v>0</v>
      </c>
      <c r="AT17" s="352">
        <f>10+Module!$K$57/($AA$1+1)</f>
        <v>94.900098435425136</v>
      </c>
      <c r="AU17" s="352">
        <f>$AA$1*(25+Module!$I$6)</f>
        <v>74</v>
      </c>
      <c r="AV17" s="352">
        <f>(AT17*($Z$1+1)*0.002488974)/($Z$1+1)*Module!$I$5*Module!$I$7</f>
        <v>72.183432587786953</v>
      </c>
      <c r="AW17" s="352">
        <f>$P$120*Module!$I$7*X17*Module!$I$5</f>
        <v>33.554314252785353</v>
      </c>
      <c r="AX17" s="334">
        <f t="shared" si="9"/>
        <v>1000000</v>
      </c>
      <c r="AZ17" s="352">
        <f t="shared" si="10"/>
        <v>0</v>
      </c>
      <c r="BA17" s="352">
        <f>10+Module!$K$57/($AB$1+1)</f>
        <v>73.675073826568848</v>
      </c>
      <c r="BB17" s="352">
        <f>$AB$1*(25+Module!$I$6)</f>
        <v>111</v>
      </c>
      <c r="BC17" s="352">
        <f>(BA17*($AB$1+1)*0.002488974)/($AB$1+1)*Module!$I$5*Module!$I$7</f>
        <v>56.039138131970212</v>
      </c>
      <c r="BD17" s="352">
        <f>$P$120*Module!$I$7*X17*Module!$I$5</f>
        <v>33.554314252785353</v>
      </c>
      <c r="BE17" s="334">
        <f t="shared" si="11"/>
        <v>1000000</v>
      </c>
      <c r="BG17" s="352">
        <f t="shared" si="12"/>
        <v>0</v>
      </c>
      <c r="BH17" s="352">
        <f>10+Module!$K$57/($AC$1+1)</f>
        <v>60.940059061255084</v>
      </c>
      <c r="BI17" s="352">
        <f>$AC$1*(25+Module!$I$6)</f>
        <v>148</v>
      </c>
      <c r="BJ17" s="352">
        <f>(BH17*($AC$1+1)*0.002488974)/($AC$1+1)*Module!$I$5*Module!$I$7</f>
        <v>46.352561458480167</v>
      </c>
      <c r="BK17" s="352">
        <f>$P$120*Module!$I$7*X17*Module!$I$5</f>
        <v>33.554314252785353</v>
      </c>
      <c r="BL17" s="334">
        <f t="shared" si="13"/>
        <v>1000000</v>
      </c>
    </row>
    <row r="18" spans="1:64" ht="15.75" hidden="1" customHeight="1" thickBot="1">
      <c r="A18" s="258">
        <f t="shared" si="5"/>
        <v>18</v>
      </c>
      <c r="B18" s="257"/>
      <c r="C18" s="257"/>
      <c r="D18" s="257"/>
      <c r="E18" s="257"/>
      <c r="F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W18" s="573"/>
      <c r="X18" s="289">
        <f t="shared" si="14"/>
        <v>16</v>
      </c>
      <c r="Y18" s="290">
        <f>'calcul pneu pour calculateur'!P19</f>
        <v>57.269035256476322</v>
      </c>
      <c r="Z18" s="291">
        <f t="shared" si="1"/>
        <v>114.53807051295264</v>
      </c>
      <c r="AA18" s="291">
        <f t="shared" si="2"/>
        <v>171.80710576942897</v>
      </c>
      <c r="AB18" s="291">
        <f t="shared" si="3"/>
        <v>229.07614102590529</v>
      </c>
      <c r="AC18" s="291">
        <f t="shared" si="4"/>
        <v>286.3451762823816</v>
      </c>
      <c r="AK18" s="289">
        <f t="shared" si="15"/>
        <v>16</v>
      </c>
      <c r="AL18" s="352">
        <f t="shared" si="6"/>
        <v>0</v>
      </c>
      <c r="AM18" s="352">
        <f>10+Module!$K$57/($Z$1+1)</f>
        <v>137.3501476531377</v>
      </c>
      <c r="AN18" s="352">
        <f>$Z$1*(25+Module!$I$6)</f>
        <v>37</v>
      </c>
      <c r="AO18" s="352">
        <f>(AM18*($Z$1+1)*0.002488974)/($Z$1+1)*Module!$I$5*Module!$I$7</f>
        <v>104.47202149942042</v>
      </c>
      <c r="AP18" s="352">
        <f>$P$120*Module!$I$7*X18*Module!$I$5</f>
        <v>35.791268536304379</v>
      </c>
      <c r="AQ18" s="334">
        <f t="shared" si="7"/>
        <v>1000000</v>
      </c>
      <c r="AS18" s="352">
        <f t="shared" si="8"/>
        <v>0</v>
      </c>
      <c r="AT18" s="352">
        <f>10+Module!$K$57/($AA$1+1)</f>
        <v>94.900098435425136</v>
      </c>
      <c r="AU18" s="352">
        <f>$AA$1*(25+Module!$I$6)</f>
        <v>74</v>
      </c>
      <c r="AV18" s="352">
        <f>(AT18*($Z$1+1)*0.002488974)/($Z$1+1)*Module!$I$5*Module!$I$7</f>
        <v>72.183432587786953</v>
      </c>
      <c r="AW18" s="352">
        <f>$P$120*Module!$I$7*X18*Module!$I$5</f>
        <v>35.791268536304379</v>
      </c>
      <c r="AX18" s="334">
        <f t="shared" si="9"/>
        <v>1000000</v>
      </c>
      <c r="AZ18" s="352">
        <f t="shared" si="10"/>
        <v>0</v>
      </c>
      <c r="BA18" s="352">
        <f>10+Module!$K$57/($AB$1+1)</f>
        <v>73.675073826568848</v>
      </c>
      <c r="BB18" s="352">
        <f>$AB$1*(25+Module!$I$6)</f>
        <v>111</v>
      </c>
      <c r="BC18" s="352">
        <f>(BA18*($AB$1+1)*0.002488974)/($AB$1+1)*Module!$I$5*Module!$I$7</f>
        <v>56.039138131970212</v>
      </c>
      <c r="BD18" s="352">
        <f>$P$120*Module!$I$7*X18*Module!$I$5</f>
        <v>35.791268536304379</v>
      </c>
      <c r="BE18" s="334">
        <f t="shared" si="11"/>
        <v>1000000</v>
      </c>
      <c r="BG18" s="352">
        <f t="shared" si="12"/>
        <v>0</v>
      </c>
      <c r="BH18" s="352">
        <f>10+Module!$K$57/($AC$1+1)</f>
        <v>60.940059061255084</v>
      </c>
      <c r="BI18" s="352">
        <f>$AC$1*(25+Module!$I$6)</f>
        <v>148</v>
      </c>
      <c r="BJ18" s="352">
        <f>(BH18*($AC$1+1)*0.002488974)/($AC$1+1)*Module!$I$5*Module!$I$7</f>
        <v>46.352561458480167</v>
      </c>
      <c r="BK18" s="352">
        <f>$P$120*Module!$I$7*X18*Module!$I$5</f>
        <v>35.791268536304379</v>
      </c>
      <c r="BL18" s="334">
        <f t="shared" si="13"/>
        <v>1000000</v>
      </c>
    </row>
    <row r="19" spans="1:64" ht="15.75" hidden="1" customHeight="1" thickBot="1">
      <c r="A19" s="258">
        <f t="shared" si="5"/>
        <v>19</v>
      </c>
      <c r="B19" s="257"/>
      <c r="C19" s="257"/>
      <c r="D19" s="257"/>
      <c r="E19" s="257"/>
      <c r="F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W19" s="573"/>
      <c r="X19" s="289">
        <f t="shared" si="14"/>
        <v>17</v>
      </c>
      <c r="Y19" s="290">
        <f>'calcul pneu pour calculateur'!P20</f>
        <v>57.051847619330545</v>
      </c>
      <c r="Z19" s="291">
        <f t="shared" si="1"/>
        <v>114.10369523866109</v>
      </c>
      <c r="AA19" s="291">
        <f t="shared" si="2"/>
        <v>171.15554285799163</v>
      </c>
      <c r="AB19" s="291">
        <f t="shared" si="3"/>
        <v>228.20739047732218</v>
      </c>
      <c r="AC19" s="291">
        <f t="shared" si="4"/>
        <v>285.25923809665272</v>
      </c>
      <c r="AK19" s="289">
        <f t="shared" si="15"/>
        <v>17</v>
      </c>
      <c r="AL19" s="352">
        <f t="shared" si="6"/>
        <v>0</v>
      </c>
      <c r="AM19" s="352">
        <f>10+Module!$K$57/($Z$1+1)</f>
        <v>137.3501476531377</v>
      </c>
      <c r="AN19" s="352">
        <f>$Z$1*(25+Module!$I$6)</f>
        <v>37</v>
      </c>
      <c r="AO19" s="352">
        <f>(AM19*($Z$1+1)*0.002488974)/($Z$1+1)*Module!$I$5*Module!$I$7</f>
        <v>104.47202149942042</v>
      </c>
      <c r="AP19" s="352">
        <f>$P$120*Module!$I$7*X19*Module!$I$5</f>
        <v>38.028222819823405</v>
      </c>
      <c r="AQ19" s="334">
        <f t="shared" si="7"/>
        <v>1000000</v>
      </c>
      <c r="AS19" s="352">
        <f t="shared" si="8"/>
        <v>0</v>
      </c>
      <c r="AT19" s="352">
        <f>10+Module!$K$57/($AA$1+1)</f>
        <v>94.900098435425136</v>
      </c>
      <c r="AU19" s="352">
        <f>$AA$1*(25+Module!$I$6)</f>
        <v>74</v>
      </c>
      <c r="AV19" s="352">
        <f>(AT19*($Z$1+1)*0.002488974)/($Z$1+1)*Module!$I$5*Module!$I$7</f>
        <v>72.183432587786953</v>
      </c>
      <c r="AW19" s="352">
        <f>$P$120*Module!$I$7*X19*Module!$I$5</f>
        <v>38.028222819823405</v>
      </c>
      <c r="AX19" s="334">
        <f t="shared" si="9"/>
        <v>1000000</v>
      </c>
      <c r="AZ19" s="352">
        <f t="shared" si="10"/>
        <v>0</v>
      </c>
      <c r="BA19" s="352">
        <f>10+Module!$K$57/($AB$1+1)</f>
        <v>73.675073826568848</v>
      </c>
      <c r="BB19" s="352">
        <f>$AB$1*(25+Module!$I$6)</f>
        <v>111</v>
      </c>
      <c r="BC19" s="352">
        <f>(BA19*($AB$1+1)*0.002488974)/($AB$1+1)*Module!$I$5*Module!$I$7</f>
        <v>56.039138131970212</v>
      </c>
      <c r="BD19" s="352">
        <f>$P$120*Module!$I$7*X19*Module!$I$5</f>
        <v>38.028222819823405</v>
      </c>
      <c r="BE19" s="334">
        <f t="shared" si="11"/>
        <v>1000000</v>
      </c>
      <c r="BG19" s="352">
        <f t="shared" si="12"/>
        <v>0</v>
      </c>
      <c r="BH19" s="352">
        <f>10+Module!$K$57/($AC$1+1)</f>
        <v>60.940059061255084</v>
      </c>
      <c r="BI19" s="352">
        <f>$AC$1*(25+Module!$I$6)</f>
        <v>148</v>
      </c>
      <c r="BJ19" s="352">
        <f>(BH19*($AC$1+1)*0.002488974)/($AC$1+1)*Module!$I$5*Module!$I$7</f>
        <v>46.352561458480167</v>
      </c>
      <c r="BK19" s="352">
        <f>$P$120*Module!$I$7*X19*Module!$I$5</f>
        <v>38.028222819823405</v>
      </c>
      <c r="BL19" s="334">
        <f t="shared" si="13"/>
        <v>1000000</v>
      </c>
    </row>
    <row r="20" spans="1:64" ht="15.75" hidden="1" customHeight="1" thickBot="1">
      <c r="A20" s="258">
        <f t="shared" si="5"/>
        <v>20</v>
      </c>
      <c r="B20" s="257"/>
      <c r="C20" s="257"/>
      <c r="D20" s="257"/>
      <c r="E20" s="257"/>
      <c r="F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W20" s="573"/>
      <c r="X20" s="289">
        <f t="shared" si="14"/>
        <v>18</v>
      </c>
      <c r="Y20" s="290">
        <f>'calcul pneu pour calculateur'!P21</f>
        <v>56.834659982184768</v>
      </c>
      <c r="Z20" s="291">
        <f t="shared" si="1"/>
        <v>113.66931996436954</v>
      </c>
      <c r="AA20" s="291">
        <f t="shared" si="2"/>
        <v>170.5039799465543</v>
      </c>
      <c r="AB20" s="291">
        <f t="shared" si="3"/>
        <v>227.33863992873907</v>
      </c>
      <c r="AC20" s="291">
        <f t="shared" si="4"/>
        <v>284.17329991092384</v>
      </c>
      <c r="AK20" s="289">
        <f t="shared" si="15"/>
        <v>18</v>
      </c>
      <c r="AL20" s="352">
        <f t="shared" si="6"/>
        <v>0</v>
      </c>
      <c r="AM20" s="352">
        <f>10+Module!$K$57/($Z$1+1)</f>
        <v>137.3501476531377</v>
      </c>
      <c r="AN20" s="352">
        <f>$Z$1*(25+Module!$I$6)</f>
        <v>37</v>
      </c>
      <c r="AO20" s="352">
        <f>(AM20*($Z$1+1)*0.002488974)/($Z$1+1)*Module!$I$5*Module!$I$7</f>
        <v>104.47202149942042</v>
      </c>
      <c r="AP20" s="352">
        <f>$P$120*Module!$I$7*X20*Module!$I$5</f>
        <v>40.265177103342424</v>
      </c>
      <c r="AQ20" s="334">
        <f t="shared" si="7"/>
        <v>1000000</v>
      </c>
      <c r="AS20" s="352">
        <f t="shared" si="8"/>
        <v>0</v>
      </c>
      <c r="AT20" s="352">
        <f>10+Module!$K$57/($AA$1+1)</f>
        <v>94.900098435425136</v>
      </c>
      <c r="AU20" s="352">
        <f>$AA$1*(25+Module!$I$6)</f>
        <v>74</v>
      </c>
      <c r="AV20" s="352">
        <f>(AT20*($Z$1+1)*0.002488974)/($Z$1+1)*Module!$I$5*Module!$I$7</f>
        <v>72.183432587786953</v>
      </c>
      <c r="AW20" s="352">
        <f>$P$120*Module!$I$7*X20*Module!$I$5</f>
        <v>40.265177103342424</v>
      </c>
      <c r="AX20" s="334">
        <f t="shared" si="9"/>
        <v>1000000</v>
      </c>
      <c r="AZ20" s="352">
        <f t="shared" si="10"/>
        <v>0</v>
      </c>
      <c r="BA20" s="352">
        <f>10+Module!$K$57/($AB$1+1)</f>
        <v>73.675073826568848</v>
      </c>
      <c r="BB20" s="352">
        <f>$AB$1*(25+Module!$I$6)</f>
        <v>111</v>
      </c>
      <c r="BC20" s="352">
        <f>(BA20*($AB$1+1)*0.002488974)/($AB$1+1)*Module!$I$5*Module!$I$7</f>
        <v>56.039138131970212</v>
      </c>
      <c r="BD20" s="352">
        <f>$P$120*Module!$I$7*X20*Module!$I$5</f>
        <v>40.265177103342424</v>
      </c>
      <c r="BE20" s="334">
        <f t="shared" si="11"/>
        <v>1000000</v>
      </c>
      <c r="BG20" s="352">
        <f t="shared" si="12"/>
        <v>0</v>
      </c>
      <c r="BH20" s="352">
        <f>10+Module!$K$57/($AC$1+1)</f>
        <v>60.940059061255084</v>
      </c>
      <c r="BI20" s="352">
        <f>$AC$1*(25+Module!$I$6)</f>
        <v>148</v>
      </c>
      <c r="BJ20" s="352">
        <f>(BH20*($AC$1+1)*0.002488974)/($AC$1+1)*Module!$I$5*Module!$I$7</f>
        <v>46.352561458480167</v>
      </c>
      <c r="BK20" s="352">
        <f>$P$120*Module!$I$7*X20*Module!$I$5</f>
        <v>40.265177103342424</v>
      </c>
      <c r="BL20" s="334">
        <f t="shared" si="13"/>
        <v>1000000</v>
      </c>
    </row>
    <row r="21" spans="1:64" ht="15" hidden="1" customHeight="1" thickBot="1">
      <c r="A21" s="258">
        <f t="shared" si="5"/>
        <v>21</v>
      </c>
      <c r="B21" s="257"/>
      <c r="C21" s="257"/>
      <c r="D21" s="257"/>
      <c r="E21" s="257"/>
      <c r="F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W21" s="573"/>
      <c r="X21" s="289">
        <f t="shared" si="14"/>
        <v>19</v>
      </c>
      <c r="Y21" s="290">
        <f>'calcul pneu pour calculateur'!P22</f>
        <v>56.617472345038983</v>
      </c>
      <c r="Z21" s="291">
        <f t="shared" si="1"/>
        <v>113.23494469007797</v>
      </c>
      <c r="AA21" s="291">
        <f t="shared" si="2"/>
        <v>169.85241703511696</v>
      </c>
      <c r="AB21" s="291">
        <f t="shared" si="3"/>
        <v>226.46988938015593</v>
      </c>
      <c r="AC21" s="291">
        <f t="shared" si="4"/>
        <v>283.08736172519491</v>
      </c>
      <c r="AK21" s="289">
        <f t="shared" si="15"/>
        <v>19</v>
      </c>
      <c r="AL21" s="352">
        <f t="shared" si="6"/>
        <v>0</v>
      </c>
      <c r="AM21" s="352">
        <f>10+Module!$K$57/($Z$1+1)</f>
        <v>137.3501476531377</v>
      </c>
      <c r="AN21" s="352">
        <f>$Z$1*(25+Module!$I$6)</f>
        <v>37</v>
      </c>
      <c r="AO21" s="352">
        <f>(AM21*($Z$1+1)*0.002488974)/($Z$1+1)*Module!$I$5*Module!$I$7</f>
        <v>104.47202149942042</v>
      </c>
      <c r="AP21" s="352">
        <f>$P$120*Module!$I$7*X21*Module!$I$5</f>
        <v>42.50213138686145</v>
      </c>
      <c r="AQ21" s="334">
        <f t="shared" si="7"/>
        <v>1000000</v>
      </c>
      <c r="AS21" s="352">
        <f t="shared" si="8"/>
        <v>0</v>
      </c>
      <c r="AT21" s="352">
        <f>10+Module!$K$57/($AA$1+1)</f>
        <v>94.900098435425136</v>
      </c>
      <c r="AU21" s="352">
        <f>$AA$1*(25+Module!$I$6)</f>
        <v>74</v>
      </c>
      <c r="AV21" s="352">
        <f>(AT21*($Z$1+1)*0.002488974)/($Z$1+1)*Module!$I$5*Module!$I$7</f>
        <v>72.183432587786953</v>
      </c>
      <c r="AW21" s="352">
        <f>$P$120*Module!$I$7*X21*Module!$I$5</f>
        <v>42.50213138686145</v>
      </c>
      <c r="AX21" s="334">
        <f t="shared" si="9"/>
        <v>1000000</v>
      </c>
      <c r="AZ21" s="352">
        <f t="shared" si="10"/>
        <v>0</v>
      </c>
      <c r="BA21" s="352">
        <f>10+Module!$K$57/($AB$1+1)</f>
        <v>73.675073826568848</v>
      </c>
      <c r="BB21" s="352">
        <f>$AB$1*(25+Module!$I$6)</f>
        <v>111</v>
      </c>
      <c r="BC21" s="352">
        <f>(BA21*($AB$1+1)*0.002488974)/($AB$1+1)*Module!$I$5*Module!$I$7</f>
        <v>56.039138131970212</v>
      </c>
      <c r="BD21" s="352">
        <f>$P$120*Module!$I$7*X21*Module!$I$5</f>
        <v>42.50213138686145</v>
      </c>
      <c r="BE21" s="334">
        <f t="shared" si="11"/>
        <v>1000000</v>
      </c>
      <c r="BG21" s="352">
        <f t="shared" si="12"/>
        <v>0</v>
      </c>
      <c r="BH21" s="352">
        <f>10+Module!$K$57/($AC$1+1)</f>
        <v>60.940059061255084</v>
      </c>
      <c r="BI21" s="352">
        <f>$AC$1*(25+Module!$I$6)</f>
        <v>148</v>
      </c>
      <c r="BJ21" s="352">
        <f>(BH21*($AC$1+1)*0.002488974)/($AC$1+1)*Module!$I$5*Module!$I$7</f>
        <v>46.352561458480167</v>
      </c>
      <c r="BK21" s="352">
        <f>$P$120*Module!$I$7*X21*Module!$I$5</f>
        <v>42.50213138686145</v>
      </c>
      <c r="BL21" s="334">
        <f t="shared" si="13"/>
        <v>1000000</v>
      </c>
    </row>
    <row r="22" spans="1:64" ht="15" hidden="1" customHeight="1" thickBot="1">
      <c r="A22" s="258">
        <f t="shared" si="5"/>
        <v>22</v>
      </c>
      <c r="B22" s="257"/>
      <c r="C22" s="257"/>
      <c r="D22" s="257"/>
      <c r="E22" s="257"/>
      <c r="F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W22" s="573"/>
      <c r="X22" s="289">
        <f t="shared" si="14"/>
        <v>20</v>
      </c>
      <c r="Y22" s="290">
        <f>'calcul pneu pour calculateur'!P23</f>
        <v>56.400284707893213</v>
      </c>
      <c r="Z22" s="291">
        <f>Y22*2</f>
        <v>112.80056941578643</v>
      </c>
      <c r="AA22" s="291">
        <f t="shared" si="2"/>
        <v>169.20085412367965</v>
      </c>
      <c r="AB22" s="306">
        <f t="shared" si="3"/>
        <v>225.60113883157285</v>
      </c>
      <c r="AC22" s="291">
        <f t="shared" si="4"/>
        <v>282.00142353946609</v>
      </c>
      <c r="AK22" s="289">
        <f t="shared" si="15"/>
        <v>20</v>
      </c>
      <c r="AL22" s="352">
        <f t="shared" si="6"/>
        <v>0</v>
      </c>
      <c r="AM22" s="352">
        <f>10+Module!$K$57/($Z$1+1)</f>
        <v>137.3501476531377</v>
      </c>
      <c r="AN22" s="352">
        <f>$Z$1*(25+Module!$I$6)</f>
        <v>37</v>
      </c>
      <c r="AO22" s="352">
        <f>(AM22*($Z$1+1)*0.002488974)/($Z$1+1)*Module!$I$5*Module!$I$7</f>
        <v>104.47202149942042</v>
      </c>
      <c r="AP22" s="352">
        <f>$P$120*Module!$I$7*X22*Module!$I$5</f>
        <v>44.739085670380476</v>
      </c>
      <c r="AQ22" s="334">
        <f t="shared" si="7"/>
        <v>1000000</v>
      </c>
      <c r="AS22" s="352">
        <f t="shared" si="8"/>
        <v>0</v>
      </c>
      <c r="AT22" s="352">
        <f>10+Module!$K$57/($AA$1+1)</f>
        <v>94.900098435425136</v>
      </c>
      <c r="AU22" s="352">
        <f>$AA$1*(25+Module!$I$6)</f>
        <v>74</v>
      </c>
      <c r="AV22" s="352">
        <f>(AT22*($Z$1+1)*0.002488974)/($Z$1+1)*Module!$I$5*Module!$I$7</f>
        <v>72.183432587786953</v>
      </c>
      <c r="AW22" s="352">
        <f>$P$120*Module!$I$7*X22*Module!$I$5</f>
        <v>44.739085670380476</v>
      </c>
      <c r="AX22" s="334">
        <f t="shared" si="9"/>
        <v>1000000</v>
      </c>
      <c r="AZ22" s="352">
        <f t="shared" si="10"/>
        <v>0</v>
      </c>
      <c r="BA22" s="352">
        <f>10+Module!$K$57/($AB$1+1)</f>
        <v>73.675073826568848</v>
      </c>
      <c r="BB22" s="352">
        <f>$AB$1*(25+Module!$I$6)</f>
        <v>111</v>
      </c>
      <c r="BC22" s="352">
        <f>(BA22*($AB$1+1)*0.002488974)/($AB$1+1)*Module!$I$5*Module!$I$7</f>
        <v>56.039138131970212</v>
      </c>
      <c r="BD22" s="352">
        <f>$P$120*Module!$I$7*X22*Module!$I$5</f>
        <v>44.739085670380476</v>
      </c>
      <c r="BE22" s="334">
        <f t="shared" si="11"/>
        <v>1000000</v>
      </c>
      <c r="BG22" s="352">
        <f t="shared" si="12"/>
        <v>0</v>
      </c>
      <c r="BH22" s="352">
        <f>10+Module!$K$57/($AC$1+1)</f>
        <v>60.940059061255084</v>
      </c>
      <c r="BI22" s="352">
        <f>$AC$1*(25+Module!$I$6)</f>
        <v>148</v>
      </c>
      <c r="BJ22" s="352">
        <f>(BH22*($AC$1+1)*0.002488974)/($AC$1+1)*Module!$I$5*Module!$I$7</f>
        <v>46.352561458480167</v>
      </c>
      <c r="BK22" s="352">
        <f>$P$120*Module!$I$7*X22*Module!$I$5</f>
        <v>44.739085670380476</v>
      </c>
      <c r="BL22" s="334">
        <f t="shared" si="13"/>
        <v>1000000</v>
      </c>
    </row>
    <row r="23" spans="1:64" ht="15" hidden="1" customHeight="1" thickBot="1">
      <c r="A23" s="258">
        <f t="shared" si="5"/>
        <v>23</v>
      </c>
      <c r="B23" s="257"/>
      <c r="C23" s="257"/>
      <c r="D23" s="257"/>
      <c r="E23" s="257"/>
      <c r="F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W23" s="573"/>
      <c r="X23" s="289">
        <f t="shared" si="14"/>
        <v>21</v>
      </c>
      <c r="Y23" s="290">
        <f>'calcul pneu pour calculateur'!P24</f>
        <v>56.183097070747436</v>
      </c>
      <c r="Z23" s="291">
        <f t="shared" ref="Z23:Z86" si="16">Y23*2</f>
        <v>112.36619414149487</v>
      </c>
      <c r="AA23" s="291">
        <f t="shared" si="2"/>
        <v>168.54929121224231</v>
      </c>
      <c r="AB23" s="291">
        <f t="shared" si="3"/>
        <v>224.73238828298975</v>
      </c>
      <c r="AC23" s="291">
        <f t="shared" si="4"/>
        <v>280.91548535373715</v>
      </c>
      <c r="AK23" s="289">
        <f t="shared" si="15"/>
        <v>21</v>
      </c>
      <c r="AL23" s="352">
        <f t="shared" si="6"/>
        <v>0</v>
      </c>
      <c r="AM23" s="352">
        <f>10+Module!$K$57/($Z$1+1)</f>
        <v>137.3501476531377</v>
      </c>
      <c r="AN23" s="352">
        <f>$Z$1*(25+Module!$I$6)</f>
        <v>37</v>
      </c>
      <c r="AO23" s="352">
        <f>(AM23*($Z$1+1)*0.002488974)/($Z$1+1)*Module!$I$5*Module!$I$7</f>
        <v>104.47202149942042</v>
      </c>
      <c r="AP23" s="352">
        <f>$P$120*Module!$I$7*X23*Module!$I$5</f>
        <v>46.976039953899495</v>
      </c>
      <c r="AQ23" s="334">
        <f t="shared" si="7"/>
        <v>1000000</v>
      </c>
      <c r="AS23" s="352">
        <f t="shared" si="8"/>
        <v>0</v>
      </c>
      <c r="AT23" s="352">
        <f>10+Module!$K$57/($AA$1+1)</f>
        <v>94.900098435425136</v>
      </c>
      <c r="AU23" s="352">
        <f>$AA$1*(25+Module!$I$6)</f>
        <v>74</v>
      </c>
      <c r="AV23" s="352">
        <f>(AT23*($Z$1+1)*0.002488974)/($Z$1+1)*Module!$I$5*Module!$I$7</f>
        <v>72.183432587786953</v>
      </c>
      <c r="AW23" s="352">
        <f>$P$120*Module!$I$7*X23*Module!$I$5</f>
        <v>46.976039953899495</v>
      </c>
      <c r="AX23" s="334">
        <f t="shared" si="9"/>
        <v>1000000</v>
      </c>
      <c r="AZ23" s="352">
        <f t="shared" si="10"/>
        <v>0</v>
      </c>
      <c r="BA23" s="352">
        <f>10+Module!$K$57/($AB$1+1)</f>
        <v>73.675073826568848</v>
      </c>
      <c r="BB23" s="352">
        <f>$AB$1*(25+Module!$I$6)</f>
        <v>111</v>
      </c>
      <c r="BC23" s="352">
        <f>(BA23*($AB$1+1)*0.002488974)/($AB$1+1)*Module!$I$5*Module!$I$7</f>
        <v>56.039138131970212</v>
      </c>
      <c r="BD23" s="352">
        <f>$P$120*Module!$I$7*X23*Module!$I$5</f>
        <v>46.976039953899495</v>
      </c>
      <c r="BE23" s="334">
        <f t="shared" si="11"/>
        <v>1000000</v>
      </c>
      <c r="BG23" s="352">
        <f t="shared" si="12"/>
        <v>0</v>
      </c>
      <c r="BH23" s="352">
        <f>10+Module!$K$57/($AC$1+1)</f>
        <v>60.940059061255084</v>
      </c>
      <c r="BI23" s="352">
        <f>$AC$1*(25+Module!$I$6)</f>
        <v>148</v>
      </c>
      <c r="BJ23" s="352">
        <f>(BH23*($AC$1+1)*0.002488974)/($AC$1+1)*Module!$I$5*Module!$I$7</f>
        <v>46.352561458480167</v>
      </c>
      <c r="BK23" s="352">
        <f>$P$120*Module!$I$7*X23*Module!$I$5</f>
        <v>46.976039953899495</v>
      </c>
      <c r="BL23" s="334">
        <f t="shared" si="13"/>
        <v>1000000</v>
      </c>
    </row>
    <row r="24" spans="1:64" ht="15.75" hidden="1" customHeight="1" thickBot="1">
      <c r="A24" s="258">
        <f t="shared" si="5"/>
        <v>24</v>
      </c>
      <c r="B24" s="257"/>
      <c r="C24" s="257"/>
      <c r="D24" s="257"/>
      <c r="E24" s="257"/>
      <c r="F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W24" s="573"/>
      <c r="X24" s="289">
        <f t="shared" si="14"/>
        <v>22</v>
      </c>
      <c r="Y24" s="290">
        <f>'calcul pneu pour calculateur'!P25</f>
        <v>55.965909433601652</v>
      </c>
      <c r="Z24" s="291">
        <f t="shared" si="16"/>
        <v>111.9318188672033</v>
      </c>
      <c r="AA24" s="291">
        <f t="shared" si="2"/>
        <v>167.89772830080494</v>
      </c>
      <c r="AB24" s="291">
        <f t="shared" si="3"/>
        <v>223.86363773440661</v>
      </c>
      <c r="AC24" s="291">
        <f t="shared" si="4"/>
        <v>279.82954716800828</v>
      </c>
      <c r="AK24" s="289">
        <f t="shared" si="15"/>
        <v>22</v>
      </c>
      <c r="AL24" s="352">
        <f t="shared" si="6"/>
        <v>0</v>
      </c>
      <c r="AM24" s="352">
        <f>10+Module!$K$57/($Z$1+1)</f>
        <v>137.3501476531377</v>
      </c>
      <c r="AN24" s="352">
        <f>$Z$1*(25+Module!$I$6)</f>
        <v>37</v>
      </c>
      <c r="AO24" s="352">
        <f>(AM24*($Z$1+1)*0.002488974)/($Z$1+1)*Module!$I$5*Module!$I$7</f>
        <v>104.47202149942042</v>
      </c>
      <c r="AP24" s="352">
        <f>$P$120*Module!$I$7*X24*Module!$I$5</f>
        <v>49.212994237418521</v>
      </c>
      <c r="AQ24" s="334">
        <f t="shared" si="7"/>
        <v>1000000</v>
      </c>
      <c r="AS24" s="352">
        <f t="shared" si="8"/>
        <v>0</v>
      </c>
      <c r="AT24" s="352">
        <f>10+Module!$K$57/($AA$1+1)</f>
        <v>94.900098435425136</v>
      </c>
      <c r="AU24" s="352">
        <f>$AA$1*(25+Module!$I$6)</f>
        <v>74</v>
      </c>
      <c r="AV24" s="352">
        <f>(AT24*($Z$1+1)*0.002488974)/($Z$1+1)*Module!$I$5*Module!$I$7</f>
        <v>72.183432587786953</v>
      </c>
      <c r="AW24" s="352">
        <f>$P$120*Module!$I$7*X24*Module!$I$5</f>
        <v>49.212994237418521</v>
      </c>
      <c r="AX24" s="334">
        <f t="shared" si="9"/>
        <v>1000000</v>
      </c>
      <c r="AZ24" s="352">
        <f t="shared" si="10"/>
        <v>0</v>
      </c>
      <c r="BA24" s="352">
        <f>10+Module!$K$57/($AB$1+1)</f>
        <v>73.675073826568848</v>
      </c>
      <c r="BB24" s="352">
        <f>$AB$1*(25+Module!$I$6)</f>
        <v>111</v>
      </c>
      <c r="BC24" s="352">
        <f>(BA24*($AB$1+1)*0.002488974)/($AB$1+1)*Module!$I$5*Module!$I$7</f>
        <v>56.039138131970212</v>
      </c>
      <c r="BD24" s="352">
        <f>$P$120*Module!$I$7*X24*Module!$I$5</f>
        <v>49.212994237418521</v>
      </c>
      <c r="BE24" s="334">
        <f t="shared" si="11"/>
        <v>1000000</v>
      </c>
      <c r="BG24" s="352">
        <f t="shared" si="12"/>
        <v>0</v>
      </c>
      <c r="BH24" s="352">
        <f>10+Module!$K$57/($AC$1+1)</f>
        <v>60.940059061255084</v>
      </c>
      <c r="BI24" s="352">
        <f>$AC$1*(25+Module!$I$6)</f>
        <v>148</v>
      </c>
      <c r="BJ24" s="352">
        <f>(BH24*($AC$1+1)*0.002488974)/($AC$1+1)*Module!$I$5*Module!$I$7</f>
        <v>46.352561458480167</v>
      </c>
      <c r="BK24" s="352">
        <f>$P$120*Module!$I$7*X24*Module!$I$5</f>
        <v>49.212994237418521</v>
      </c>
      <c r="BL24" s="334">
        <f t="shared" si="13"/>
        <v>1000000</v>
      </c>
    </row>
    <row r="25" spans="1:64" ht="15.75" hidden="1" customHeight="1" thickBot="1">
      <c r="A25" s="258">
        <f t="shared" si="5"/>
        <v>25</v>
      </c>
      <c r="B25" s="257"/>
      <c r="C25" s="257"/>
      <c r="D25" s="257"/>
      <c r="E25" s="257"/>
      <c r="F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W25" s="573"/>
      <c r="X25" s="289">
        <f t="shared" si="14"/>
        <v>23</v>
      </c>
      <c r="Y25" s="290">
        <f>'calcul pneu pour calculateur'!P26</f>
        <v>55.748721796455875</v>
      </c>
      <c r="Z25" s="291">
        <f t="shared" si="16"/>
        <v>111.49744359291175</v>
      </c>
      <c r="AA25" s="291">
        <f t="shared" si="2"/>
        <v>167.24616538936763</v>
      </c>
      <c r="AB25" s="291">
        <f t="shared" si="3"/>
        <v>222.9948871858235</v>
      </c>
      <c r="AC25" s="291">
        <f t="shared" si="4"/>
        <v>278.7436089822794</v>
      </c>
      <c r="AI25" s="288"/>
      <c r="AJ25" s="288"/>
      <c r="AK25" s="289">
        <f t="shared" si="15"/>
        <v>23</v>
      </c>
      <c r="AL25" s="352">
        <f t="shared" si="6"/>
        <v>0</v>
      </c>
      <c r="AM25" s="352">
        <f>10+Module!$K$57/($Z$1+1)</f>
        <v>137.3501476531377</v>
      </c>
      <c r="AN25" s="352">
        <f>$Z$1*(25+Module!$I$6)</f>
        <v>37</v>
      </c>
      <c r="AO25" s="352">
        <f>(AM25*($Z$1+1)*0.002488974)/($Z$1+1)*Module!$I$5*Module!$I$7</f>
        <v>104.47202149942042</v>
      </c>
      <c r="AP25" s="352">
        <f>$P$120*Module!$I$7*X25*Module!$I$5</f>
        <v>51.449948520937546</v>
      </c>
      <c r="AQ25" s="334">
        <f t="shared" si="7"/>
        <v>1000000</v>
      </c>
      <c r="AS25" s="352">
        <f t="shared" si="8"/>
        <v>0</v>
      </c>
      <c r="AT25" s="352">
        <f>10+Module!$K$57/($AA$1+1)</f>
        <v>94.900098435425136</v>
      </c>
      <c r="AU25" s="352">
        <f>$AA$1*(25+Module!$I$6)</f>
        <v>74</v>
      </c>
      <c r="AV25" s="352">
        <f>(AT25*($Z$1+1)*0.002488974)/($Z$1+1)*Module!$I$5*Module!$I$7</f>
        <v>72.183432587786953</v>
      </c>
      <c r="AW25" s="352">
        <f>$P$120*Module!$I$7*X25*Module!$I$5</f>
        <v>51.449948520937546</v>
      </c>
      <c r="AX25" s="334">
        <f t="shared" si="9"/>
        <v>1000000</v>
      </c>
      <c r="AZ25" s="352">
        <f t="shared" si="10"/>
        <v>0</v>
      </c>
      <c r="BA25" s="352">
        <f>10+Module!$K$57/($AB$1+1)</f>
        <v>73.675073826568848</v>
      </c>
      <c r="BB25" s="352">
        <f>$AB$1*(25+Module!$I$6)</f>
        <v>111</v>
      </c>
      <c r="BC25" s="352">
        <f>(BA25*($AB$1+1)*0.002488974)/($AB$1+1)*Module!$I$5*Module!$I$7</f>
        <v>56.039138131970212</v>
      </c>
      <c r="BD25" s="352">
        <f>$P$120*Module!$I$7*X25*Module!$I$5</f>
        <v>51.449948520937546</v>
      </c>
      <c r="BE25" s="334">
        <f t="shared" si="11"/>
        <v>1000000</v>
      </c>
      <c r="BG25" s="352">
        <f t="shared" si="12"/>
        <v>0</v>
      </c>
      <c r="BH25" s="352">
        <f>10+Module!$K$57/($AC$1+1)</f>
        <v>60.940059061255084</v>
      </c>
      <c r="BI25" s="352">
        <f>$AC$1*(25+Module!$I$6)</f>
        <v>148</v>
      </c>
      <c r="BJ25" s="352">
        <f>(BH25*($AC$1+1)*0.002488974)/($AC$1+1)*Module!$I$5*Module!$I$7</f>
        <v>46.352561458480167</v>
      </c>
      <c r="BK25" s="352">
        <f>$P$120*Module!$I$7*X25*Module!$I$5</f>
        <v>51.449948520937546</v>
      </c>
      <c r="BL25" s="334">
        <f t="shared" si="13"/>
        <v>1000000</v>
      </c>
    </row>
    <row r="26" spans="1:64" ht="15" hidden="1" customHeight="1" thickBot="1">
      <c r="A26" s="258">
        <f t="shared" si="5"/>
        <v>26</v>
      </c>
      <c r="B26" s="257"/>
      <c r="C26" s="257"/>
      <c r="D26" s="257"/>
      <c r="E26" s="257"/>
      <c r="F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W26" s="573"/>
      <c r="X26" s="289">
        <f t="shared" si="14"/>
        <v>24</v>
      </c>
      <c r="Y26" s="290">
        <f>'calcul pneu pour calculateur'!P27</f>
        <v>55.531534159310112</v>
      </c>
      <c r="Z26" s="291">
        <f t="shared" si="16"/>
        <v>111.06306831862022</v>
      </c>
      <c r="AA26" s="291">
        <f t="shared" si="2"/>
        <v>166.59460247793032</v>
      </c>
      <c r="AB26" s="291">
        <f t="shared" si="3"/>
        <v>222.12613663724045</v>
      </c>
      <c r="AC26" s="291">
        <f t="shared" si="4"/>
        <v>277.65767079655058</v>
      </c>
      <c r="AI26" s="288"/>
      <c r="AJ26" s="288"/>
      <c r="AK26" s="289">
        <f t="shared" si="15"/>
        <v>24</v>
      </c>
      <c r="AL26" s="352">
        <f t="shared" si="6"/>
        <v>0</v>
      </c>
      <c r="AM26" s="352">
        <f>10+Module!$K$57/($Z$1+1)</f>
        <v>137.3501476531377</v>
      </c>
      <c r="AN26" s="352">
        <f>$Z$1*(25+Module!$I$6)</f>
        <v>37</v>
      </c>
      <c r="AO26" s="352">
        <f>(AM26*($Z$1+1)*0.002488974)/($Z$1+1)*Module!$I$5*Module!$I$7</f>
        <v>104.47202149942042</v>
      </c>
      <c r="AP26" s="352">
        <f>$P$120*Module!$I$7*X26*Module!$I$5</f>
        <v>53.686902804456565</v>
      </c>
      <c r="AQ26" s="334">
        <f t="shared" si="7"/>
        <v>1000000</v>
      </c>
      <c r="AS26" s="352">
        <f t="shared" si="8"/>
        <v>0</v>
      </c>
      <c r="AT26" s="352">
        <f>10+Module!$K$57/($AA$1+1)</f>
        <v>94.900098435425136</v>
      </c>
      <c r="AU26" s="352">
        <f>$AA$1*(25+Module!$I$6)</f>
        <v>74</v>
      </c>
      <c r="AV26" s="352">
        <f>(AT26*($Z$1+1)*0.002488974)/($Z$1+1)*Module!$I$5*Module!$I$7</f>
        <v>72.183432587786953</v>
      </c>
      <c r="AW26" s="352">
        <f>$P$120*Module!$I$7*X26*Module!$I$5</f>
        <v>53.686902804456565</v>
      </c>
      <c r="AX26" s="334">
        <f t="shared" si="9"/>
        <v>1000000</v>
      </c>
      <c r="AZ26" s="352">
        <f t="shared" si="10"/>
        <v>0</v>
      </c>
      <c r="BA26" s="352">
        <f>10+Module!$K$57/($AB$1+1)</f>
        <v>73.675073826568848</v>
      </c>
      <c r="BB26" s="352">
        <f>$AB$1*(25+Module!$I$6)</f>
        <v>111</v>
      </c>
      <c r="BC26" s="352">
        <f>(BA26*($AB$1+1)*0.002488974)/($AB$1+1)*Module!$I$5*Module!$I$7</f>
        <v>56.039138131970212</v>
      </c>
      <c r="BD26" s="352">
        <f>$P$120*Module!$I$7*X26*Module!$I$5</f>
        <v>53.686902804456565</v>
      </c>
      <c r="BE26" s="334">
        <f t="shared" si="11"/>
        <v>1000000</v>
      </c>
      <c r="BG26" s="352">
        <f t="shared" si="12"/>
        <v>0</v>
      </c>
      <c r="BH26" s="352">
        <f>10+Module!$K$57/($AC$1+1)</f>
        <v>60.940059061255084</v>
      </c>
      <c r="BI26" s="352">
        <f>$AC$1*(25+Module!$I$6)</f>
        <v>148</v>
      </c>
      <c r="BJ26" s="352">
        <f>(BH26*($AC$1+1)*0.002488974)/($AC$1+1)*Module!$I$5*Module!$I$7</f>
        <v>46.352561458480167</v>
      </c>
      <c r="BK26" s="352">
        <f>$P$120*Module!$I$7*X26*Module!$I$5</f>
        <v>53.686902804456565</v>
      </c>
      <c r="BL26" s="334">
        <f t="shared" si="13"/>
        <v>1000000</v>
      </c>
    </row>
    <row r="27" spans="1:64" ht="15" hidden="1" customHeight="1" thickBot="1">
      <c r="A27" s="258">
        <f t="shared" si="5"/>
        <v>27</v>
      </c>
      <c r="B27" s="257"/>
      <c r="C27" s="257"/>
      <c r="D27" s="257"/>
      <c r="E27" s="257"/>
      <c r="F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W27" s="573"/>
      <c r="X27" s="289">
        <f t="shared" si="14"/>
        <v>25</v>
      </c>
      <c r="Y27" s="290">
        <f>'calcul pneu pour calculateur'!P28</f>
        <v>55.314346522164328</v>
      </c>
      <c r="Z27" s="291">
        <f t="shared" si="16"/>
        <v>110.62869304432866</v>
      </c>
      <c r="AA27" s="291">
        <f t="shared" si="2"/>
        <v>165.94303956649298</v>
      </c>
      <c r="AB27" s="291">
        <f t="shared" si="3"/>
        <v>221.25738608865731</v>
      </c>
      <c r="AC27" s="291">
        <f t="shared" si="4"/>
        <v>276.57173261082164</v>
      </c>
      <c r="AK27" s="289">
        <f t="shared" si="15"/>
        <v>25</v>
      </c>
      <c r="AL27" s="352">
        <f t="shared" si="6"/>
        <v>0</v>
      </c>
      <c r="AM27" s="352">
        <f>10+Module!$K$57/($Z$1+1)</f>
        <v>137.3501476531377</v>
      </c>
      <c r="AN27" s="352">
        <f>$Z$1*(25+Module!$I$6)</f>
        <v>37</v>
      </c>
      <c r="AO27" s="352">
        <f>(AM27*($Z$1+1)*0.002488974)/($Z$1+1)*Module!$I$5*Module!$I$7</f>
        <v>104.47202149942042</v>
      </c>
      <c r="AP27" s="352">
        <f>$P$120*Module!$I$7*X27*Module!$I$5</f>
        <v>55.923857087975591</v>
      </c>
      <c r="AQ27" s="334">
        <f t="shared" si="7"/>
        <v>1000000</v>
      </c>
      <c r="AS27" s="352">
        <f t="shared" si="8"/>
        <v>0</v>
      </c>
      <c r="AT27" s="352">
        <f>10+Module!$K$57/($AA$1+1)</f>
        <v>94.900098435425136</v>
      </c>
      <c r="AU27" s="352">
        <f>$AA$1*(25+Module!$I$6)</f>
        <v>74</v>
      </c>
      <c r="AV27" s="352">
        <f>(AT27*($Z$1+1)*0.002488974)/($Z$1+1)*Module!$I$5*Module!$I$7</f>
        <v>72.183432587786953</v>
      </c>
      <c r="AW27" s="352">
        <f>$P$120*Module!$I$7*X27*Module!$I$5</f>
        <v>55.923857087975591</v>
      </c>
      <c r="AX27" s="334">
        <f t="shared" si="9"/>
        <v>1000000</v>
      </c>
      <c r="AZ27" s="352">
        <f t="shared" si="10"/>
        <v>0</v>
      </c>
      <c r="BA27" s="352">
        <f>10+Module!$K$57/($AB$1+1)</f>
        <v>73.675073826568848</v>
      </c>
      <c r="BB27" s="352">
        <f>$AB$1*(25+Module!$I$6)</f>
        <v>111</v>
      </c>
      <c r="BC27" s="352">
        <f>(BA27*($AB$1+1)*0.002488974)/($AB$1+1)*Module!$I$5*Module!$I$7</f>
        <v>56.039138131970212</v>
      </c>
      <c r="BD27" s="352">
        <f>$P$120*Module!$I$7*X27*Module!$I$5</f>
        <v>55.923857087975591</v>
      </c>
      <c r="BE27" s="334">
        <f t="shared" si="11"/>
        <v>1000000</v>
      </c>
      <c r="BG27" s="352">
        <f t="shared" si="12"/>
        <v>0</v>
      </c>
      <c r="BH27" s="352">
        <f>10+Module!$K$57/($AC$1+1)</f>
        <v>60.940059061255084</v>
      </c>
      <c r="BI27" s="352">
        <f>$AC$1*(25+Module!$I$6)</f>
        <v>148</v>
      </c>
      <c r="BJ27" s="352">
        <f>(BH27*($AC$1+1)*0.002488974)/($AC$1+1)*Module!$I$5*Module!$I$7</f>
        <v>46.352561458480167</v>
      </c>
      <c r="BK27" s="352">
        <f>$P$120*Module!$I$7*X27*Module!$I$5</f>
        <v>55.923857087975591</v>
      </c>
      <c r="BL27" s="334">
        <f t="shared" si="13"/>
        <v>1000000</v>
      </c>
    </row>
    <row r="28" spans="1:64" ht="15.75" hidden="1" customHeight="1" thickBot="1">
      <c r="A28" s="258">
        <f t="shared" si="5"/>
        <v>28</v>
      </c>
      <c r="B28" s="257"/>
      <c r="C28" s="257"/>
      <c r="D28" s="257"/>
      <c r="E28" s="257"/>
      <c r="F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W28" s="573"/>
      <c r="X28" s="289">
        <f t="shared" si="14"/>
        <v>26</v>
      </c>
      <c r="Y28" s="290">
        <f>'calcul pneu pour calculateur'!P29</f>
        <v>55.097158885018551</v>
      </c>
      <c r="Z28" s="291">
        <f t="shared" si="16"/>
        <v>110.1943177700371</v>
      </c>
      <c r="AA28" s="291">
        <f t="shared" si="2"/>
        <v>165.29147665505565</v>
      </c>
      <c r="AB28" s="291">
        <f t="shared" si="3"/>
        <v>220.3886355400742</v>
      </c>
      <c r="AC28" s="291">
        <f t="shared" si="4"/>
        <v>275.48579442509276</v>
      </c>
      <c r="AK28" s="289">
        <f t="shared" si="15"/>
        <v>26</v>
      </c>
      <c r="AL28" s="352">
        <f t="shared" si="6"/>
        <v>0</v>
      </c>
      <c r="AM28" s="352">
        <f>10+Module!$K$57/($Z$1+1)</f>
        <v>137.3501476531377</v>
      </c>
      <c r="AN28" s="352">
        <f>$Z$1*(25+Module!$I$6)</f>
        <v>37</v>
      </c>
      <c r="AO28" s="352">
        <f>(AM28*($Z$1+1)*0.002488974)/($Z$1+1)*Module!$I$5*Module!$I$7</f>
        <v>104.47202149942042</v>
      </c>
      <c r="AP28" s="352">
        <f>$P$120*Module!$I$7*X28*Module!$I$5</f>
        <v>58.160811371494617</v>
      </c>
      <c r="AQ28" s="334">
        <f t="shared" si="7"/>
        <v>1000000</v>
      </c>
      <c r="AS28" s="352">
        <f t="shared" si="8"/>
        <v>0</v>
      </c>
      <c r="AT28" s="352">
        <f>10+Module!$K$57/($AA$1+1)</f>
        <v>94.900098435425136</v>
      </c>
      <c r="AU28" s="352">
        <f>$AA$1*(25+Module!$I$6)</f>
        <v>74</v>
      </c>
      <c r="AV28" s="352">
        <f>(AT28*($Z$1+1)*0.002488974)/($Z$1+1)*Module!$I$5*Module!$I$7</f>
        <v>72.183432587786953</v>
      </c>
      <c r="AW28" s="352">
        <f>$P$120*Module!$I$7*X28*Module!$I$5</f>
        <v>58.160811371494617</v>
      </c>
      <c r="AX28" s="334">
        <f t="shared" si="9"/>
        <v>1000000</v>
      </c>
      <c r="AZ28" s="352">
        <f t="shared" si="10"/>
        <v>0</v>
      </c>
      <c r="BA28" s="352">
        <f>10+Module!$K$57/($AB$1+1)</f>
        <v>73.675073826568848</v>
      </c>
      <c r="BB28" s="352">
        <f>$AB$1*(25+Module!$I$6)</f>
        <v>111</v>
      </c>
      <c r="BC28" s="352">
        <f>(BA28*($AB$1+1)*0.002488974)/($AB$1+1)*Module!$I$5*Module!$I$7</f>
        <v>56.039138131970212</v>
      </c>
      <c r="BD28" s="352">
        <f>$P$120*Module!$I$7*X28*Module!$I$5</f>
        <v>58.160811371494617</v>
      </c>
      <c r="BE28" s="334">
        <f t="shared" si="11"/>
        <v>1000000</v>
      </c>
      <c r="BG28" s="352">
        <f t="shared" si="12"/>
        <v>0</v>
      </c>
      <c r="BH28" s="352">
        <f>10+Module!$K$57/($AC$1+1)</f>
        <v>60.940059061255084</v>
      </c>
      <c r="BI28" s="352">
        <f>$AC$1*(25+Module!$I$6)</f>
        <v>148</v>
      </c>
      <c r="BJ28" s="352">
        <f>(BH28*($AC$1+1)*0.002488974)/($AC$1+1)*Module!$I$5*Module!$I$7</f>
        <v>46.352561458480167</v>
      </c>
      <c r="BK28" s="352">
        <f>$P$120*Module!$I$7*X28*Module!$I$5</f>
        <v>58.160811371494617</v>
      </c>
      <c r="BL28" s="334">
        <f t="shared" si="13"/>
        <v>1000000</v>
      </c>
    </row>
    <row r="29" spans="1:64" ht="15.75" hidden="1" customHeight="1" thickBot="1">
      <c r="A29" s="258">
        <f t="shared" si="5"/>
        <v>29</v>
      </c>
      <c r="B29" s="257"/>
      <c r="C29" s="257"/>
      <c r="D29" s="257"/>
      <c r="E29" s="257"/>
      <c r="F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W29" s="573"/>
      <c r="X29" s="289">
        <f t="shared" si="14"/>
        <v>27</v>
      </c>
      <c r="Y29" s="290">
        <f>'calcul pneu pour calculateur'!P30</f>
        <v>54.879971247872767</v>
      </c>
      <c r="Z29" s="291">
        <f t="shared" si="16"/>
        <v>109.75994249574553</v>
      </c>
      <c r="AA29" s="291">
        <f t="shared" si="2"/>
        <v>164.63991374361831</v>
      </c>
      <c r="AB29" s="291">
        <f t="shared" si="3"/>
        <v>219.51988499149107</v>
      </c>
      <c r="AC29" s="291">
        <f t="shared" si="4"/>
        <v>274.39985623936383</v>
      </c>
      <c r="AK29" s="289">
        <f t="shared" si="15"/>
        <v>27</v>
      </c>
      <c r="AL29" s="352">
        <f t="shared" si="6"/>
        <v>0</v>
      </c>
      <c r="AM29" s="352">
        <f>10+Module!$K$57/($Z$1+1)</f>
        <v>137.3501476531377</v>
      </c>
      <c r="AN29" s="352">
        <f>$Z$1*(25+Module!$I$6)</f>
        <v>37</v>
      </c>
      <c r="AO29" s="352">
        <f>(AM29*($Z$1+1)*0.002488974)/($Z$1+1)*Module!$I$5*Module!$I$7</f>
        <v>104.47202149942042</v>
      </c>
      <c r="AP29" s="352">
        <f>$P$120*Module!$I$7*X29*Module!$I$5</f>
        <v>60.397765655013643</v>
      </c>
      <c r="AQ29" s="334">
        <f t="shared" si="7"/>
        <v>1000000</v>
      </c>
      <c r="AS29" s="352">
        <f t="shared" si="8"/>
        <v>0</v>
      </c>
      <c r="AT29" s="352">
        <f>10+Module!$K$57/($AA$1+1)</f>
        <v>94.900098435425136</v>
      </c>
      <c r="AU29" s="352">
        <f>$AA$1*(25+Module!$I$6)</f>
        <v>74</v>
      </c>
      <c r="AV29" s="352">
        <f>(AT29*($Z$1+1)*0.002488974)/($Z$1+1)*Module!$I$5*Module!$I$7</f>
        <v>72.183432587786953</v>
      </c>
      <c r="AW29" s="352">
        <f>$P$120*Module!$I$7*X29*Module!$I$5</f>
        <v>60.397765655013643</v>
      </c>
      <c r="AX29" s="334">
        <f t="shared" si="9"/>
        <v>1000000</v>
      </c>
      <c r="AZ29" s="352">
        <f t="shared" si="10"/>
        <v>0</v>
      </c>
      <c r="BA29" s="352">
        <f>10+Module!$K$57/($AB$1+1)</f>
        <v>73.675073826568848</v>
      </c>
      <c r="BB29" s="352">
        <f>$AB$1*(25+Module!$I$6)</f>
        <v>111</v>
      </c>
      <c r="BC29" s="352">
        <f>(BA29*($AB$1+1)*0.002488974)/($AB$1+1)*Module!$I$5*Module!$I$7</f>
        <v>56.039138131970212</v>
      </c>
      <c r="BD29" s="352">
        <f>$P$120*Module!$I$7*X29*Module!$I$5</f>
        <v>60.397765655013643</v>
      </c>
      <c r="BE29" s="334">
        <f t="shared" si="11"/>
        <v>1000000</v>
      </c>
      <c r="BG29" s="352">
        <f t="shared" si="12"/>
        <v>0</v>
      </c>
      <c r="BH29" s="352">
        <f>10+Module!$K$57/($AC$1+1)</f>
        <v>60.940059061255084</v>
      </c>
      <c r="BI29" s="352">
        <f>$AC$1*(25+Module!$I$6)</f>
        <v>148</v>
      </c>
      <c r="BJ29" s="352">
        <f>(BH29*($AC$1+1)*0.002488974)/($AC$1+1)*Module!$I$5*Module!$I$7</f>
        <v>46.352561458480167</v>
      </c>
      <c r="BK29" s="352">
        <f>$P$120*Module!$I$7*X29*Module!$I$5</f>
        <v>60.397765655013643</v>
      </c>
      <c r="BL29" s="334">
        <f t="shared" si="13"/>
        <v>1000000</v>
      </c>
    </row>
    <row r="30" spans="1:64" ht="15.75" hidden="1" customHeight="1" thickBot="1">
      <c r="A30" s="258">
        <f t="shared" si="5"/>
        <v>30</v>
      </c>
      <c r="B30" s="257"/>
      <c r="C30" s="257"/>
      <c r="D30" s="257"/>
      <c r="E30" s="257"/>
      <c r="F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W30" s="573"/>
      <c r="X30" s="289">
        <f t="shared" si="14"/>
        <v>28</v>
      </c>
      <c r="Y30" s="290">
        <f>'calcul pneu pour calculateur'!P31</f>
        <v>54.662783610726997</v>
      </c>
      <c r="Z30" s="291">
        <f t="shared" si="16"/>
        <v>109.32556722145399</v>
      </c>
      <c r="AA30" s="291">
        <f t="shared" si="2"/>
        <v>163.988350832181</v>
      </c>
      <c r="AB30" s="291">
        <f t="shared" si="3"/>
        <v>218.65113444290799</v>
      </c>
      <c r="AC30" s="291">
        <f t="shared" si="4"/>
        <v>273.31391805363501</v>
      </c>
      <c r="AK30" s="289">
        <f t="shared" si="15"/>
        <v>28</v>
      </c>
      <c r="AL30" s="352">
        <f t="shared" si="6"/>
        <v>0</v>
      </c>
      <c r="AM30" s="352">
        <f>10+Module!$K$57/($Z$1+1)</f>
        <v>137.3501476531377</v>
      </c>
      <c r="AN30" s="352">
        <f>$Z$1*(25+Module!$I$6)</f>
        <v>37</v>
      </c>
      <c r="AO30" s="352">
        <f>(AM30*($Z$1+1)*0.002488974)/($Z$1+1)*Module!$I$5*Module!$I$7</f>
        <v>104.47202149942042</v>
      </c>
      <c r="AP30" s="352">
        <f>$P$120*Module!$I$7*X30*Module!$I$5</f>
        <v>62.634719938532669</v>
      </c>
      <c r="AQ30" s="334">
        <f t="shared" si="7"/>
        <v>1000000</v>
      </c>
      <c r="AS30" s="352">
        <f t="shared" si="8"/>
        <v>0</v>
      </c>
      <c r="AT30" s="352">
        <f>10+Module!$K$57/($AA$1+1)</f>
        <v>94.900098435425136</v>
      </c>
      <c r="AU30" s="352">
        <f>$AA$1*(25+Module!$I$6)</f>
        <v>74</v>
      </c>
      <c r="AV30" s="352">
        <f>(AT30*($Z$1+1)*0.002488974)/($Z$1+1)*Module!$I$5*Module!$I$7</f>
        <v>72.183432587786953</v>
      </c>
      <c r="AW30" s="352">
        <f>$P$120*Module!$I$7*X30*Module!$I$5</f>
        <v>62.634719938532669</v>
      </c>
      <c r="AX30" s="334">
        <f t="shared" si="9"/>
        <v>1000000</v>
      </c>
      <c r="AZ30" s="352">
        <f t="shared" si="10"/>
        <v>0</v>
      </c>
      <c r="BA30" s="352">
        <f>10+Module!$K$57/($AB$1+1)</f>
        <v>73.675073826568848</v>
      </c>
      <c r="BB30" s="352">
        <f>$AB$1*(25+Module!$I$6)</f>
        <v>111</v>
      </c>
      <c r="BC30" s="352">
        <f>(BA30*($AB$1+1)*0.002488974)/($AB$1+1)*Module!$I$5*Module!$I$7</f>
        <v>56.039138131970212</v>
      </c>
      <c r="BD30" s="352">
        <f>$P$120*Module!$I$7*X30*Module!$I$5</f>
        <v>62.634719938532669</v>
      </c>
      <c r="BE30" s="334">
        <f t="shared" si="11"/>
        <v>1000000</v>
      </c>
      <c r="BG30" s="352">
        <f t="shared" si="12"/>
        <v>0</v>
      </c>
      <c r="BH30" s="352">
        <f>10+Module!$K$57/($AC$1+1)</f>
        <v>60.940059061255084</v>
      </c>
      <c r="BI30" s="352">
        <f>$AC$1*(25+Module!$I$6)</f>
        <v>148</v>
      </c>
      <c r="BJ30" s="352">
        <f>(BH30*($AC$1+1)*0.002488974)/($AC$1+1)*Module!$I$5*Module!$I$7</f>
        <v>46.352561458480167</v>
      </c>
      <c r="BK30" s="352">
        <f>$P$120*Module!$I$7*X30*Module!$I$5</f>
        <v>62.634719938532669</v>
      </c>
      <c r="BL30" s="334">
        <f t="shared" si="13"/>
        <v>1000000</v>
      </c>
    </row>
    <row r="31" spans="1:64" ht="15" hidden="1" customHeight="1" thickBot="1">
      <c r="A31" s="258">
        <f t="shared" si="5"/>
        <v>31</v>
      </c>
      <c r="B31" s="257"/>
      <c r="C31" s="257"/>
      <c r="D31" s="257"/>
      <c r="E31" s="257"/>
      <c r="F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W31" s="573"/>
      <c r="X31" s="289">
        <f t="shared" si="14"/>
        <v>29</v>
      </c>
      <c r="Y31" s="290">
        <f>'calcul pneu pour calculateur'!P32</f>
        <v>54.44559597358122</v>
      </c>
      <c r="Z31" s="291">
        <f t="shared" si="16"/>
        <v>108.89119194716244</v>
      </c>
      <c r="AA31" s="291">
        <f t="shared" si="2"/>
        <v>163.33678792074366</v>
      </c>
      <c r="AB31" s="291">
        <f t="shared" si="3"/>
        <v>217.78238389432488</v>
      </c>
      <c r="AC31" s="291">
        <f t="shared" si="4"/>
        <v>272.22797986790613</v>
      </c>
      <c r="AK31" s="289">
        <f t="shared" si="15"/>
        <v>29</v>
      </c>
      <c r="AL31" s="352">
        <f t="shared" si="6"/>
        <v>0</v>
      </c>
      <c r="AM31" s="352">
        <f>10+Module!$K$57/($Z$1+1)</f>
        <v>137.3501476531377</v>
      </c>
      <c r="AN31" s="352">
        <f>$Z$1*(25+Module!$I$6)</f>
        <v>37</v>
      </c>
      <c r="AO31" s="352">
        <f>(AM31*($Z$1+1)*0.002488974)/($Z$1+1)*Module!$I$5*Module!$I$7</f>
        <v>104.47202149942042</v>
      </c>
      <c r="AP31" s="352">
        <f>$P$120*Module!$I$7*X31*Module!$I$5</f>
        <v>64.871674222051681</v>
      </c>
      <c r="AQ31" s="334">
        <f t="shared" si="7"/>
        <v>1000000</v>
      </c>
      <c r="AS31" s="352">
        <f t="shared" si="8"/>
        <v>0</v>
      </c>
      <c r="AT31" s="352">
        <f>10+Module!$K$57/($AA$1+1)</f>
        <v>94.900098435425136</v>
      </c>
      <c r="AU31" s="352">
        <f>$AA$1*(25+Module!$I$6)</f>
        <v>74</v>
      </c>
      <c r="AV31" s="352">
        <f>(AT31*($Z$1+1)*0.002488974)/($Z$1+1)*Module!$I$5*Module!$I$7</f>
        <v>72.183432587786953</v>
      </c>
      <c r="AW31" s="352">
        <f>$P$120*Module!$I$7*X31*Module!$I$5</f>
        <v>64.871674222051681</v>
      </c>
      <c r="AX31" s="334">
        <f t="shared" si="9"/>
        <v>1000000</v>
      </c>
      <c r="AZ31" s="352">
        <f t="shared" si="10"/>
        <v>0</v>
      </c>
      <c r="BA31" s="352">
        <f>10+Module!$K$57/($AB$1+1)</f>
        <v>73.675073826568848</v>
      </c>
      <c r="BB31" s="352">
        <f>$AB$1*(25+Module!$I$6)</f>
        <v>111</v>
      </c>
      <c r="BC31" s="352">
        <f>(BA31*($AB$1+1)*0.002488974)/($AB$1+1)*Module!$I$5*Module!$I$7</f>
        <v>56.039138131970212</v>
      </c>
      <c r="BD31" s="352">
        <f>$P$120*Module!$I$7*X31*Module!$I$5</f>
        <v>64.871674222051681</v>
      </c>
      <c r="BE31" s="334">
        <f t="shared" si="11"/>
        <v>1000000</v>
      </c>
      <c r="BG31" s="352">
        <f t="shared" si="12"/>
        <v>0</v>
      </c>
      <c r="BH31" s="352">
        <f>10+Module!$K$57/($AC$1+1)</f>
        <v>60.940059061255084</v>
      </c>
      <c r="BI31" s="352">
        <f>$AC$1*(25+Module!$I$6)</f>
        <v>148</v>
      </c>
      <c r="BJ31" s="352">
        <f>(BH31*($AC$1+1)*0.002488974)/($AC$1+1)*Module!$I$5*Module!$I$7</f>
        <v>46.352561458480167</v>
      </c>
      <c r="BK31" s="352">
        <f>$P$120*Module!$I$7*X31*Module!$I$5</f>
        <v>64.871674222051681</v>
      </c>
      <c r="BL31" s="334">
        <f t="shared" si="13"/>
        <v>1000000</v>
      </c>
    </row>
    <row r="32" spans="1:64" ht="15" hidden="1" customHeight="1" thickBot="1">
      <c r="A32" s="258">
        <f t="shared" si="5"/>
        <v>32</v>
      </c>
      <c r="B32" s="257"/>
      <c r="C32" s="257"/>
      <c r="D32" s="257"/>
      <c r="E32" s="257"/>
      <c r="F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W32" s="573"/>
      <c r="X32" s="289">
        <f t="shared" si="14"/>
        <v>30</v>
      </c>
      <c r="Y32" s="290">
        <f>'calcul pneu pour calculateur'!P33</f>
        <v>54.228408336435436</v>
      </c>
      <c r="Z32" s="291">
        <f t="shared" si="16"/>
        <v>108.45681667287087</v>
      </c>
      <c r="AA32" s="291">
        <f t="shared" si="2"/>
        <v>162.68522500930629</v>
      </c>
      <c r="AB32" s="291">
        <f t="shared" si="3"/>
        <v>216.91363334574174</v>
      </c>
      <c r="AC32" s="291">
        <f t="shared" si="4"/>
        <v>271.14204168217719</v>
      </c>
      <c r="AK32" s="289">
        <f t="shared" si="15"/>
        <v>30</v>
      </c>
      <c r="AL32" s="352">
        <f t="shared" si="6"/>
        <v>0</v>
      </c>
      <c r="AM32" s="352">
        <f>10+Module!$K$57/($Z$1+1)</f>
        <v>137.3501476531377</v>
      </c>
      <c r="AN32" s="352">
        <f>$Z$1*(25+Module!$I$6)</f>
        <v>37</v>
      </c>
      <c r="AO32" s="352">
        <f>(AM32*($Z$1+1)*0.002488974)/($Z$1+1)*Module!$I$5*Module!$I$7</f>
        <v>104.47202149942042</v>
      </c>
      <c r="AP32" s="352">
        <f>$P$120*Module!$I$7*X32*Module!$I$5</f>
        <v>67.108628505570707</v>
      </c>
      <c r="AQ32" s="334">
        <f t="shared" si="7"/>
        <v>1000000</v>
      </c>
      <c r="AS32" s="352">
        <f t="shared" si="8"/>
        <v>0</v>
      </c>
      <c r="AT32" s="352">
        <f>10+Module!$K$57/($AA$1+1)</f>
        <v>94.900098435425136</v>
      </c>
      <c r="AU32" s="352">
        <f>$AA$1*(25+Module!$I$6)</f>
        <v>74</v>
      </c>
      <c r="AV32" s="352">
        <f>(AT32*($Z$1+1)*0.002488974)/($Z$1+1)*Module!$I$5*Module!$I$7</f>
        <v>72.183432587786953</v>
      </c>
      <c r="AW32" s="352">
        <f>$P$120*Module!$I$7*X32*Module!$I$5</f>
        <v>67.108628505570707</v>
      </c>
      <c r="AX32" s="334">
        <f t="shared" si="9"/>
        <v>1000000</v>
      </c>
      <c r="AZ32" s="352">
        <f t="shared" si="10"/>
        <v>0</v>
      </c>
      <c r="BA32" s="352">
        <f>10+Module!$K$57/($AB$1+1)</f>
        <v>73.675073826568848</v>
      </c>
      <c r="BB32" s="352">
        <f>$AB$1*(25+Module!$I$6)</f>
        <v>111</v>
      </c>
      <c r="BC32" s="352">
        <f>(BA32*($AB$1+1)*0.002488974)/($AB$1+1)*Module!$I$5*Module!$I$7</f>
        <v>56.039138131970212</v>
      </c>
      <c r="BD32" s="352">
        <f>$P$120*Module!$I$7*X32*Module!$I$5</f>
        <v>67.108628505570707</v>
      </c>
      <c r="BE32" s="334">
        <f t="shared" si="11"/>
        <v>1000000</v>
      </c>
      <c r="BG32" s="352">
        <f t="shared" si="12"/>
        <v>0</v>
      </c>
      <c r="BH32" s="352">
        <f>10+Module!$K$57/($AC$1+1)</f>
        <v>60.940059061255084</v>
      </c>
      <c r="BI32" s="352">
        <f>$AC$1*(25+Module!$I$6)</f>
        <v>148</v>
      </c>
      <c r="BJ32" s="352">
        <f>(BH32*($AC$1+1)*0.002488974)/($AC$1+1)*Module!$I$5*Module!$I$7</f>
        <v>46.352561458480167</v>
      </c>
      <c r="BK32" s="352">
        <f>$P$120*Module!$I$7*X32*Module!$I$5</f>
        <v>67.108628505570707</v>
      </c>
      <c r="BL32" s="334">
        <f t="shared" si="13"/>
        <v>1000000</v>
      </c>
    </row>
    <row r="33" spans="1:64" ht="13.5" hidden="1" customHeight="1" thickBot="1">
      <c r="A33" s="258">
        <f t="shared" si="5"/>
        <v>33</v>
      </c>
      <c r="B33" s="257"/>
      <c r="C33" s="257"/>
      <c r="D33" s="257"/>
      <c r="E33" s="257"/>
      <c r="F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W33" s="573"/>
      <c r="X33" s="289">
        <f t="shared" si="14"/>
        <v>31</v>
      </c>
      <c r="Y33" s="290">
        <f>'calcul pneu pour calculateur'!P34</f>
        <v>54.011220699289659</v>
      </c>
      <c r="Z33" s="291">
        <f t="shared" si="16"/>
        <v>108.02244139857932</v>
      </c>
      <c r="AA33" s="291">
        <f t="shared" si="2"/>
        <v>162.03366209786898</v>
      </c>
      <c r="AB33" s="291">
        <f t="shared" si="3"/>
        <v>216.04488279715864</v>
      </c>
      <c r="AC33" s="291">
        <f t="shared" si="4"/>
        <v>270.05610349644832</v>
      </c>
      <c r="AK33" s="289">
        <f t="shared" si="15"/>
        <v>31</v>
      </c>
      <c r="AL33" s="352">
        <f t="shared" si="6"/>
        <v>0</v>
      </c>
      <c r="AM33" s="352">
        <f>10+Module!$K$57/($Z$1+1)</f>
        <v>137.3501476531377</v>
      </c>
      <c r="AN33" s="352">
        <f>$Z$1*(25+Module!$I$6)</f>
        <v>37</v>
      </c>
      <c r="AO33" s="352">
        <f>(AM33*($Z$1+1)*0.002488974)/($Z$1+1)*Module!$I$5*Module!$I$7</f>
        <v>104.47202149942042</v>
      </c>
      <c r="AP33" s="352">
        <f>$P$120*Module!$I$7*X33*Module!$I$5</f>
        <v>69.345582789089733</v>
      </c>
      <c r="AQ33" s="334">
        <f t="shared" si="7"/>
        <v>1000000</v>
      </c>
      <c r="AS33" s="352">
        <f t="shared" si="8"/>
        <v>0</v>
      </c>
      <c r="AT33" s="352">
        <f>10+Module!$K$57/($AA$1+1)</f>
        <v>94.900098435425136</v>
      </c>
      <c r="AU33" s="352">
        <f>$AA$1*(25+Module!$I$6)</f>
        <v>74</v>
      </c>
      <c r="AV33" s="352">
        <f>(AT33*($Z$1+1)*0.002488974)/($Z$1+1)*Module!$I$5*Module!$I$7</f>
        <v>72.183432587786953</v>
      </c>
      <c r="AW33" s="352">
        <f>$P$120*Module!$I$7*X33*Module!$I$5</f>
        <v>69.345582789089733</v>
      </c>
      <c r="AX33" s="334">
        <f t="shared" si="9"/>
        <v>1000000</v>
      </c>
      <c r="AZ33" s="352">
        <f t="shared" si="10"/>
        <v>0</v>
      </c>
      <c r="BA33" s="352">
        <f>10+Module!$K$57/($AB$1+1)</f>
        <v>73.675073826568848</v>
      </c>
      <c r="BB33" s="352">
        <f>$AB$1*(25+Module!$I$6)</f>
        <v>111</v>
      </c>
      <c r="BC33" s="352">
        <f>(BA33*($AB$1+1)*0.002488974)/($AB$1+1)*Module!$I$5*Module!$I$7</f>
        <v>56.039138131970212</v>
      </c>
      <c r="BD33" s="352">
        <f>$P$120*Module!$I$7*X33*Module!$I$5</f>
        <v>69.345582789089733</v>
      </c>
      <c r="BE33" s="334">
        <f t="shared" si="11"/>
        <v>1000000</v>
      </c>
      <c r="BG33" s="352">
        <f t="shared" si="12"/>
        <v>0</v>
      </c>
      <c r="BH33" s="352">
        <f>10+Module!$K$57/($AC$1+1)</f>
        <v>60.940059061255084</v>
      </c>
      <c r="BI33" s="352">
        <f>$AC$1*(25+Module!$I$6)</f>
        <v>148</v>
      </c>
      <c r="BJ33" s="352">
        <f>(BH33*($AC$1+1)*0.002488974)/($AC$1+1)*Module!$I$5*Module!$I$7</f>
        <v>46.352561458480167</v>
      </c>
      <c r="BK33" s="352">
        <f>$P$120*Module!$I$7*X33*Module!$I$5</f>
        <v>69.345582789089733</v>
      </c>
      <c r="BL33" s="334">
        <f t="shared" si="13"/>
        <v>1000000</v>
      </c>
    </row>
    <row r="34" spans="1:64" ht="13.5" hidden="1" customHeight="1" thickBot="1">
      <c r="A34" s="258">
        <f t="shared" si="5"/>
        <v>34</v>
      </c>
      <c r="B34" s="257"/>
      <c r="C34" s="257"/>
      <c r="D34" s="257"/>
      <c r="E34" s="257"/>
      <c r="F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W34" s="573"/>
      <c r="X34" s="289">
        <f t="shared" si="14"/>
        <v>32</v>
      </c>
      <c r="Y34" s="290">
        <f>'calcul pneu pour calculateur'!P35</f>
        <v>53.794033062143882</v>
      </c>
      <c r="Z34" s="291">
        <f t="shared" si="16"/>
        <v>107.58806612428776</v>
      </c>
      <c r="AA34" s="291">
        <f t="shared" si="2"/>
        <v>161.38209918643165</v>
      </c>
      <c r="AB34" s="291">
        <f t="shared" si="3"/>
        <v>215.17613224857553</v>
      </c>
      <c r="AC34" s="291">
        <f t="shared" si="4"/>
        <v>268.97016531071938</v>
      </c>
      <c r="AK34" s="289">
        <f t="shared" si="15"/>
        <v>32</v>
      </c>
      <c r="AL34" s="352">
        <f t="shared" si="6"/>
        <v>0</v>
      </c>
      <c r="AM34" s="352">
        <f>10+Module!$K$57/($Z$1+1)</f>
        <v>137.3501476531377</v>
      </c>
      <c r="AN34" s="352">
        <f>$Z$1*(25+Module!$I$6)</f>
        <v>37</v>
      </c>
      <c r="AO34" s="352">
        <f>(AM34*($Z$1+1)*0.002488974)/($Z$1+1)*Module!$I$5*Module!$I$7</f>
        <v>104.47202149942042</v>
      </c>
      <c r="AP34" s="352">
        <f>$P$120*Module!$I$7*X34*Module!$I$5</f>
        <v>71.582537072608758</v>
      </c>
      <c r="AQ34" s="334">
        <f t="shared" si="7"/>
        <v>1000000</v>
      </c>
      <c r="AS34" s="352">
        <f t="shared" si="8"/>
        <v>0</v>
      </c>
      <c r="AT34" s="352">
        <f>10+Module!$K$57/($AA$1+1)</f>
        <v>94.900098435425136</v>
      </c>
      <c r="AU34" s="352">
        <f>$AA$1*(25+Module!$I$6)</f>
        <v>74</v>
      </c>
      <c r="AV34" s="352">
        <f>(AT34*($Z$1+1)*0.002488974)/($Z$1+1)*Module!$I$5*Module!$I$7</f>
        <v>72.183432587786953</v>
      </c>
      <c r="AW34" s="352">
        <f>$P$120*Module!$I$7*X34*Module!$I$5</f>
        <v>71.582537072608758</v>
      </c>
      <c r="AX34" s="334">
        <f t="shared" si="9"/>
        <v>1000000</v>
      </c>
      <c r="AZ34" s="352">
        <f t="shared" si="10"/>
        <v>0</v>
      </c>
      <c r="BA34" s="352">
        <f>10+Module!$K$57/($AB$1+1)</f>
        <v>73.675073826568848</v>
      </c>
      <c r="BB34" s="352">
        <f>$AB$1*(25+Module!$I$6)</f>
        <v>111</v>
      </c>
      <c r="BC34" s="352">
        <f>(BA34*($AB$1+1)*0.002488974)/($AB$1+1)*Module!$I$5*Module!$I$7</f>
        <v>56.039138131970212</v>
      </c>
      <c r="BD34" s="352">
        <f>$P$120*Module!$I$7*X34*Module!$I$5</f>
        <v>71.582537072608758</v>
      </c>
      <c r="BE34" s="334">
        <f t="shared" si="11"/>
        <v>1000000</v>
      </c>
      <c r="BG34" s="352">
        <f t="shared" si="12"/>
        <v>0</v>
      </c>
      <c r="BH34" s="352">
        <f>10+Module!$K$57/($AC$1+1)</f>
        <v>60.940059061255084</v>
      </c>
      <c r="BI34" s="352">
        <f>$AC$1*(25+Module!$I$6)</f>
        <v>148</v>
      </c>
      <c r="BJ34" s="352">
        <f>(BH34*($AC$1+1)*0.002488974)/($AC$1+1)*Module!$I$5*Module!$I$7</f>
        <v>46.352561458480167</v>
      </c>
      <c r="BK34" s="352">
        <f>$P$120*Module!$I$7*X34*Module!$I$5</f>
        <v>71.582537072608758</v>
      </c>
      <c r="BL34" s="334">
        <f t="shared" si="13"/>
        <v>1000000</v>
      </c>
    </row>
    <row r="35" spans="1:64" ht="13.5" hidden="1" customHeight="1" thickBot="1">
      <c r="A35" s="258">
        <f t="shared" si="5"/>
        <v>35</v>
      </c>
      <c r="B35" s="257"/>
      <c r="C35" s="257"/>
      <c r="D35" s="257"/>
      <c r="E35" s="257"/>
      <c r="F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W35" s="573"/>
      <c r="X35" s="289">
        <f t="shared" si="14"/>
        <v>33</v>
      </c>
      <c r="Y35" s="290">
        <f>'calcul pneu pour calculateur'!P36</f>
        <v>53.576845424998112</v>
      </c>
      <c r="Z35" s="291">
        <f t="shared" si="16"/>
        <v>107.15369084999622</v>
      </c>
      <c r="AA35" s="291">
        <f t="shared" si="2"/>
        <v>160.73053627499434</v>
      </c>
      <c r="AB35" s="291">
        <f t="shared" si="3"/>
        <v>214.30738169999245</v>
      </c>
      <c r="AC35" s="291">
        <f t="shared" si="4"/>
        <v>267.88422712499056</v>
      </c>
      <c r="AK35" s="289">
        <f t="shared" si="15"/>
        <v>33</v>
      </c>
      <c r="AL35" s="352">
        <f t="shared" si="6"/>
        <v>0</v>
      </c>
      <c r="AM35" s="352">
        <f>10+Module!$K$57/($Z$1+1)</f>
        <v>137.3501476531377</v>
      </c>
      <c r="AN35" s="352">
        <f>$Z$1*(25+Module!$I$6)</f>
        <v>37</v>
      </c>
      <c r="AO35" s="352">
        <f>(AM35*($Z$1+1)*0.002488974)/($Z$1+1)*Module!$I$5*Module!$I$7</f>
        <v>104.47202149942042</v>
      </c>
      <c r="AP35" s="352">
        <f>$P$120*Module!$I$7*X35*Module!$I$5</f>
        <v>73.819491356127784</v>
      </c>
      <c r="AQ35" s="334">
        <f t="shared" si="7"/>
        <v>1000000</v>
      </c>
      <c r="AS35" s="352">
        <f t="shared" si="8"/>
        <v>0</v>
      </c>
      <c r="AT35" s="352">
        <f>10+Module!$K$57/($AA$1+1)</f>
        <v>94.900098435425136</v>
      </c>
      <c r="AU35" s="352">
        <f>$AA$1*(25+Module!$I$6)</f>
        <v>74</v>
      </c>
      <c r="AV35" s="352">
        <f>(AT35*($Z$1+1)*0.002488974)/($Z$1+1)*Module!$I$5*Module!$I$7</f>
        <v>72.183432587786953</v>
      </c>
      <c r="AW35" s="352">
        <f>$P$120*Module!$I$7*X35*Module!$I$5</f>
        <v>73.819491356127784</v>
      </c>
      <c r="AX35" s="334">
        <f t="shared" si="9"/>
        <v>1000000</v>
      </c>
      <c r="AZ35" s="352">
        <f t="shared" si="10"/>
        <v>0</v>
      </c>
      <c r="BA35" s="352">
        <f>10+Module!$K$57/($AB$1+1)</f>
        <v>73.675073826568848</v>
      </c>
      <c r="BB35" s="352">
        <f>$AB$1*(25+Module!$I$6)</f>
        <v>111</v>
      </c>
      <c r="BC35" s="352">
        <f>(BA35*($AB$1+1)*0.002488974)/($AB$1+1)*Module!$I$5*Module!$I$7</f>
        <v>56.039138131970212</v>
      </c>
      <c r="BD35" s="352">
        <f>$P$120*Module!$I$7*X35*Module!$I$5</f>
        <v>73.819491356127784</v>
      </c>
      <c r="BE35" s="334">
        <f t="shared" si="11"/>
        <v>1000000</v>
      </c>
      <c r="BG35" s="352">
        <f t="shared" si="12"/>
        <v>0</v>
      </c>
      <c r="BH35" s="352">
        <f>10+Module!$K$57/($AC$1+1)</f>
        <v>60.940059061255084</v>
      </c>
      <c r="BI35" s="352">
        <f>$AC$1*(25+Module!$I$6)</f>
        <v>148</v>
      </c>
      <c r="BJ35" s="352">
        <f>(BH35*($AC$1+1)*0.002488974)/($AC$1+1)*Module!$I$5*Module!$I$7</f>
        <v>46.352561458480167</v>
      </c>
      <c r="BK35" s="352">
        <f>$P$120*Module!$I$7*X35*Module!$I$5</f>
        <v>73.819491356127784</v>
      </c>
      <c r="BL35" s="334">
        <f t="shared" si="13"/>
        <v>1000000</v>
      </c>
    </row>
    <row r="36" spans="1:64" ht="13.5" hidden="1" customHeight="1" thickBot="1">
      <c r="A36" s="258">
        <f t="shared" si="5"/>
        <v>36</v>
      </c>
      <c r="B36" s="257"/>
      <c r="C36" s="257"/>
      <c r="D36" s="257"/>
      <c r="E36" s="257"/>
      <c r="F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W36" s="573"/>
      <c r="X36" s="289">
        <f t="shared" si="14"/>
        <v>34</v>
      </c>
      <c r="Y36" s="290">
        <f>'calcul pneu pour calculateur'!P37</f>
        <v>53.359657787852342</v>
      </c>
      <c r="Z36" s="291">
        <f t="shared" si="16"/>
        <v>106.71931557570468</v>
      </c>
      <c r="AA36" s="291">
        <f t="shared" si="2"/>
        <v>160.07897336355703</v>
      </c>
      <c r="AB36" s="291">
        <f t="shared" si="3"/>
        <v>213.43863115140937</v>
      </c>
      <c r="AC36" s="291">
        <f t="shared" si="4"/>
        <v>266.79828893926174</v>
      </c>
      <c r="AK36" s="289">
        <f t="shared" si="15"/>
        <v>34</v>
      </c>
      <c r="AL36" s="352">
        <f t="shared" si="6"/>
        <v>0</v>
      </c>
      <c r="AM36" s="352">
        <f>10+Module!$K$57/($Z$1+1)</f>
        <v>137.3501476531377</v>
      </c>
      <c r="AN36" s="352">
        <f>$Z$1*(25+Module!$I$6)</f>
        <v>37</v>
      </c>
      <c r="AO36" s="352">
        <f>(AM36*($Z$1+1)*0.002488974)/($Z$1+1)*Module!$I$5*Module!$I$7</f>
        <v>104.47202149942042</v>
      </c>
      <c r="AP36" s="352">
        <f>$P$120*Module!$I$7*X36*Module!$I$5</f>
        <v>76.05644563964681</v>
      </c>
      <c r="AQ36" s="334">
        <f t="shared" si="7"/>
        <v>1000000</v>
      </c>
      <c r="AS36" s="352">
        <f t="shared" si="8"/>
        <v>0</v>
      </c>
      <c r="AT36" s="352">
        <f>10+Module!$K$57/($AA$1+1)</f>
        <v>94.900098435425136</v>
      </c>
      <c r="AU36" s="352">
        <f>$AA$1*(25+Module!$I$6)</f>
        <v>74</v>
      </c>
      <c r="AV36" s="352">
        <f>(AT36*($Z$1+1)*0.002488974)/($Z$1+1)*Module!$I$5*Module!$I$7</f>
        <v>72.183432587786953</v>
      </c>
      <c r="AW36" s="352">
        <f>$P$120*Module!$I$7*X36*Module!$I$5</f>
        <v>76.05644563964681</v>
      </c>
      <c r="AX36" s="334">
        <f t="shared" si="9"/>
        <v>1000000</v>
      </c>
      <c r="AZ36" s="352">
        <f t="shared" si="10"/>
        <v>0</v>
      </c>
      <c r="BA36" s="352">
        <f>10+Module!$K$57/($AB$1+1)</f>
        <v>73.675073826568848</v>
      </c>
      <c r="BB36" s="352">
        <f>$AB$1*(25+Module!$I$6)</f>
        <v>111</v>
      </c>
      <c r="BC36" s="352">
        <f>(BA36*($AB$1+1)*0.002488974)/($AB$1+1)*Module!$I$5*Module!$I$7</f>
        <v>56.039138131970212</v>
      </c>
      <c r="BD36" s="352">
        <f>$P$120*Module!$I$7*X36*Module!$I$5</f>
        <v>76.05644563964681</v>
      </c>
      <c r="BE36" s="334">
        <f t="shared" si="11"/>
        <v>1000000</v>
      </c>
      <c r="BG36" s="352">
        <f t="shared" si="12"/>
        <v>0</v>
      </c>
      <c r="BH36" s="352">
        <f>10+Module!$K$57/($AC$1+1)</f>
        <v>60.940059061255084</v>
      </c>
      <c r="BI36" s="352">
        <f>$AC$1*(25+Module!$I$6)</f>
        <v>148</v>
      </c>
      <c r="BJ36" s="352">
        <f>(BH36*($AC$1+1)*0.002488974)/($AC$1+1)*Module!$I$5*Module!$I$7</f>
        <v>46.352561458480167</v>
      </c>
      <c r="BK36" s="352">
        <f>$P$120*Module!$I$7*X36*Module!$I$5</f>
        <v>76.05644563964681</v>
      </c>
      <c r="BL36" s="334">
        <f t="shared" si="13"/>
        <v>1000000</v>
      </c>
    </row>
    <row r="37" spans="1:64" ht="13.5" hidden="1" customHeight="1" thickBot="1">
      <c r="A37" s="258">
        <f t="shared" si="5"/>
        <v>37</v>
      </c>
      <c r="B37" s="257"/>
      <c r="C37" s="257"/>
      <c r="D37" s="257"/>
      <c r="E37" s="257"/>
      <c r="F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W37" s="573"/>
      <c r="X37" s="289">
        <f t="shared" si="14"/>
        <v>35</v>
      </c>
      <c r="Y37" s="290">
        <f>'calcul pneu pour calculateur'!P38</f>
        <v>53.142470150706558</v>
      </c>
      <c r="Z37" s="291">
        <f t="shared" si="16"/>
        <v>106.28494030141312</v>
      </c>
      <c r="AA37" s="291">
        <f t="shared" si="2"/>
        <v>159.42741045211966</v>
      </c>
      <c r="AB37" s="291">
        <f t="shared" si="3"/>
        <v>212.56988060282623</v>
      </c>
      <c r="AC37" s="291">
        <f t="shared" si="4"/>
        <v>265.7123507535328</v>
      </c>
      <c r="AK37" s="289">
        <f t="shared" si="15"/>
        <v>35</v>
      </c>
      <c r="AL37" s="352">
        <f t="shared" si="6"/>
        <v>0</v>
      </c>
      <c r="AM37" s="352">
        <f>10+Module!$K$57/($Z$1+1)</f>
        <v>137.3501476531377</v>
      </c>
      <c r="AN37" s="352">
        <f>$Z$1*(25+Module!$I$6)</f>
        <v>37</v>
      </c>
      <c r="AO37" s="352">
        <f>(AM37*($Z$1+1)*0.002488974)/($Z$1+1)*Module!$I$5*Module!$I$7</f>
        <v>104.47202149942042</v>
      </c>
      <c r="AP37" s="352">
        <f>$P$120*Module!$I$7*X37*Module!$I$5</f>
        <v>78.293399923165836</v>
      </c>
      <c r="AQ37" s="334">
        <f t="shared" si="7"/>
        <v>1000000</v>
      </c>
      <c r="AS37" s="352">
        <f t="shared" si="8"/>
        <v>0</v>
      </c>
      <c r="AT37" s="352">
        <f>10+Module!$K$57/($AA$1+1)</f>
        <v>94.900098435425136</v>
      </c>
      <c r="AU37" s="352">
        <f>$AA$1*(25+Module!$I$6)</f>
        <v>74</v>
      </c>
      <c r="AV37" s="352">
        <f>(AT37*($Z$1+1)*0.002488974)/($Z$1+1)*Module!$I$5*Module!$I$7</f>
        <v>72.183432587786953</v>
      </c>
      <c r="AW37" s="352">
        <f>$P$120*Module!$I$7*X37*Module!$I$5</f>
        <v>78.293399923165836</v>
      </c>
      <c r="AX37" s="334">
        <f t="shared" si="9"/>
        <v>1000000</v>
      </c>
      <c r="AZ37" s="352">
        <f t="shared" si="10"/>
        <v>0</v>
      </c>
      <c r="BA37" s="352">
        <f>10+Module!$K$57/($AB$1+1)</f>
        <v>73.675073826568848</v>
      </c>
      <c r="BB37" s="352">
        <f>$AB$1*(25+Module!$I$6)</f>
        <v>111</v>
      </c>
      <c r="BC37" s="352">
        <f>(BA37*($AB$1+1)*0.002488974)/($AB$1+1)*Module!$I$5*Module!$I$7</f>
        <v>56.039138131970212</v>
      </c>
      <c r="BD37" s="352">
        <f>$P$120*Module!$I$7*X37*Module!$I$5</f>
        <v>78.293399923165836</v>
      </c>
      <c r="BE37" s="334">
        <f t="shared" si="11"/>
        <v>1000000</v>
      </c>
      <c r="BG37" s="352">
        <f t="shared" si="12"/>
        <v>0</v>
      </c>
      <c r="BH37" s="352">
        <f>10+Module!$K$57/($AC$1+1)</f>
        <v>60.940059061255084</v>
      </c>
      <c r="BI37" s="352">
        <f>$AC$1*(25+Module!$I$6)</f>
        <v>148</v>
      </c>
      <c r="BJ37" s="352">
        <f>(BH37*($AC$1+1)*0.002488974)/($AC$1+1)*Module!$I$5*Module!$I$7</f>
        <v>46.352561458480167</v>
      </c>
      <c r="BK37" s="352">
        <f>$P$120*Module!$I$7*X37*Module!$I$5</f>
        <v>78.293399923165836</v>
      </c>
      <c r="BL37" s="334">
        <f t="shared" si="13"/>
        <v>1000000</v>
      </c>
    </row>
    <row r="38" spans="1:64" ht="13.5" hidden="1" customHeight="1" thickBot="1">
      <c r="A38" s="258">
        <f t="shared" si="5"/>
        <v>38</v>
      </c>
      <c r="B38" s="257"/>
      <c r="C38" s="257"/>
      <c r="D38" s="257"/>
      <c r="E38" s="257"/>
      <c r="F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W38" s="573"/>
      <c r="X38" s="289">
        <f t="shared" si="14"/>
        <v>36</v>
      </c>
      <c r="Y38" s="290">
        <f>'calcul pneu pour calculateur'!P39</f>
        <v>52.925282513560774</v>
      </c>
      <c r="Z38" s="291">
        <f t="shared" si="16"/>
        <v>105.85056502712155</v>
      </c>
      <c r="AA38" s="291">
        <f t="shared" si="2"/>
        <v>158.77584754068232</v>
      </c>
      <c r="AB38" s="291">
        <f t="shared" si="3"/>
        <v>211.70113005424309</v>
      </c>
      <c r="AC38" s="291">
        <f t="shared" si="4"/>
        <v>264.62641256780387</v>
      </c>
      <c r="AK38" s="289">
        <f t="shared" si="15"/>
        <v>36</v>
      </c>
      <c r="AL38" s="352">
        <f t="shared" si="6"/>
        <v>0</v>
      </c>
      <c r="AM38" s="352">
        <f>10+Module!$K$57/($Z$1+1)</f>
        <v>137.3501476531377</v>
      </c>
      <c r="AN38" s="352">
        <f>$Z$1*(25+Module!$I$6)</f>
        <v>37</v>
      </c>
      <c r="AO38" s="352">
        <f>(AM38*($Z$1+1)*0.002488974)/($Z$1+1)*Module!$I$5*Module!$I$7</f>
        <v>104.47202149942042</v>
      </c>
      <c r="AP38" s="352">
        <f>$P$120*Module!$I$7*X38*Module!$I$5</f>
        <v>80.530354206684848</v>
      </c>
      <c r="AQ38" s="334">
        <f t="shared" si="7"/>
        <v>1000000</v>
      </c>
      <c r="AS38" s="352">
        <f t="shared" si="8"/>
        <v>0</v>
      </c>
      <c r="AT38" s="352">
        <f>10+Module!$K$57/($AA$1+1)</f>
        <v>94.900098435425136</v>
      </c>
      <c r="AU38" s="352">
        <f>$AA$1*(25+Module!$I$6)</f>
        <v>74</v>
      </c>
      <c r="AV38" s="352">
        <f>(AT38*($Z$1+1)*0.002488974)/($Z$1+1)*Module!$I$5*Module!$I$7</f>
        <v>72.183432587786953</v>
      </c>
      <c r="AW38" s="352">
        <f>$P$120*Module!$I$7*X38*Module!$I$5</f>
        <v>80.530354206684848</v>
      </c>
      <c r="AX38" s="334">
        <f t="shared" si="9"/>
        <v>1000000</v>
      </c>
      <c r="AZ38" s="352">
        <f t="shared" si="10"/>
        <v>0</v>
      </c>
      <c r="BA38" s="352">
        <f>10+Module!$K$57/($AB$1+1)</f>
        <v>73.675073826568848</v>
      </c>
      <c r="BB38" s="352">
        <f>$AB$1*(25+Module!$I$6)</f>
        <v>111</v>
      </c>
      <c r="BC38" s="352">
        <f>(BA38*($AB$1+1)*0.002488974)/($AB$1+1)*Module!$I$5*Module!$I$7</f>
        <v>56.039138131970212</v>
      </c>
      <c r="BD38" s="352">
        <f>$P$120*Module!$I$7*X38*Module!$I$5</f>
        <v>80.530354206684848</v>
      </c>
      <c r="BE38" s="334">
        <f t="shared" si="11"/>
        <v>1000000</v>
      </c>
      <c r="BG38" s="352">
        <f t="shared" si="12"/>
        <v>0</v>
      </c>
      <c r="BH38" s="352">
        <f>10+Module!$K$57/($AC$1+1)</f>
        <v>60.940059061255084</v>
      </c>
      <c r="BI38" s="352">
        <f>$AC$1*(25+Module!$I$6)</f>
        <v>148</v>
      </c>
      <c r="BJ38" s="352">
        <f>(BH38*($AC$1+1)*0.002488974)/($AC$1+1)*Module!$I$5*Module!$I$7</f>
        <v>46.352561458480167</v>
      </c>
      <c r="BK38" s="352">
        <f>$P$120*Module!$I$7*X38*Module!$I$5</f>
        <v>80.530354206684848</v>
      </c>
      <c r="BL38" s="334">
        <f t="shared" si="13"/>
        <v>1000000</v>
      </c>
    </row>
    <row r="39" spans="1:64" ht="13.5" hidden="1" customHeight="1" thickBot="1">
      <c r="A39" s="258">
        <f t="shared" si="5"/>
        <v>39</v>
      </c>
      <c r="B39" s="257"/>
      <c r="C39" s="257"/>
      <c r="D39" s="257"/>
      <c r="E39" s="257"/>
      <c r="F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W39" s="573"/>
      <c r="X39" s="289">
        <f t="shared" si="14"/>
        <v>37</v>
      </c>
      <c r="Y39" s="290">
        <f>'calcul pneu pour calculateur'!P40</f>
        <v>52.708094876415004</v>
      </c>
      <c r="Z39" s="291">
        <f t="shared" si="16"/>
        <v>105.41618975283001</v>
      </c>
      <c r="AA39" s="291">
        <f t="shared" si="2"/>
        <v>158.12428462924501</v>
      </c>
      <c r="AB39" s="291">
        <f t="shared" si="3"/>
        <v>210.83237950566001</v>
      </c>
      <c r="AC39" s="291">
        <f t="shared" si="4"/>
        <v>263.54047438207499</v>
      </c>
      <c r="AK39" s="289">
        <f t="shared" si="15"/>
        <v>37</v>
      </c>
      <c r="AL39" s="352">
        <f t="shared" si="6"/>
        <v>0</v>
      </c>
      <c r="AM39" s="352">
        <f>10+Module!$K$57/($Z$1+1)</f>
        <v>137.3501476531377</v>
      </c>
      <c r="AN39" s="352">
        <f>$Z$1*(25+Module!$I$6)</f>
        <v>37</v>
      </c>
      <c r="AO39" s="352">
        <f>(AM39*($Z$1+1)*0.002488974)/($Z$1+1)*Module!$I$5*Module!$I$7</f>
        <v>104.47202149942042</v>
      </c>
      <c r="AP39" s="352">
        <f>$P$120*Module!$I$7*X39*Module!$I$5</f>
        <v>82.767308490203874</v>
      </c>
      <c r="AQ39" s="334">
        <f t="shared" si="7"/>
        <v>1000000</v>
      </c>
      <c r="AS39" s="352">
        <f t="shared" si="8"/>
        <v>0</v>
      </c>
      <c r="AT39" s="352">
        <f>10+Module!$K$57/($AA$1+1)</f>
        <v>94.900098435425136</v>
      </c>
      <c r="AU39" s="352">
        <f>$AA$1*(25+Module!$I$6)</f>
        <v>74</v>
      </c>
      <c r="AV39" s="352">
        <f>(AT39*($Z$1+1)*0.002488974)/($Z$1+1)*Module!$I$5*Module!$I$7</f>
        <v>72.183432587786953</v>
      </c>
      <c r="AW39" s="352">
        <f>$P$120*Module!$I$7*X39*Module!$I$5</f>
        <v>82.767308490203874</v>
      </c>
      <c r="AX39" s="334">
        <f t="shared" si="9"/>
        <v>1000000</v>
      </c>
      <c r="AZ39" s="352">
        <f t="shared" si="10"/>
        <v>0</v>
      </c>
      <c r="BA39" s="352">
        <f>10+Module!$K$57/($AB$1+1)</f>
        <v>73.675073826568848</v>
      </c>
      <c r="BB39" s="352">
        <f>$AB$1*(25+Module!$I$6)</f>
        <v>111</v>
      </c>
      <c r="BC39" s="352">
        <f>(BA39*($AB$1+1)*0.002488974)/($AB$1+1)*Module!$I$5*Module!$I$7</f>
        <v>56.039138131970212</v>
      </c>
      <c r="BD39" s="352">
        <f>$P$120*Module!$I$7*X39*Module!$I$5</f>
        <v>82.767308490203874</v>
      </c>
      <c r="BE39" s="334">
        <f t="shared" si="11"/>
        <v>1000000</v>
      </c>
      <c r="BG39" s="352">
        <f t="shared" si="12"/>
        <v>0</v>
      </c>
      <c r="BH39" s="352">
        <f>10+Module!$K$57/($AC$1+1)</f>
        <v>60.940059061255084</v>
      </c>
      <c r="BI39" s="352">
        <f>$AC$1*(25+Module!$I$6)</f>
        <v>148</v>
      </c>
      <c r="BJ39" s="352">
        <f>(BH39*($AC$1+1)*0.002488974)/($AC$1+1)*Module!$I$5*Module!$I$7</f>
        <v>46.352561458480167</v>
      </c>
      <c r="BK39" s="352">
        <f>$P$120*Module!$I$7*X39*Module!$I$5</f>
        <v>82.767308490203874</v>
      </c>
      <c r="BL39" s="334">
        <f t="shared" si="13"/>
        <v>1000000</v>
      </c>
    </row>
    <row r="40" spans="1:64" ht="13.5" hidden="1" customHeight="1" thickBot="1">
      <c r="A40" s="258">
        <f t="shared" si="5"/>
        <v>40</v>
      </c>
      <c r="B40" s="257"/>
      <c r="C40" s="257"/>
      <c r="D40" s="257"/>
      <c r="E40" s="257"/>
      <c r="F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W40" s="573"/>
      <c r="X40" s="289">
        <f t="shared" si="14"/>
        <v>38</v>
      </c>
      <c r="Y40" s="290">
        <f>'calcul pneu pour calculateur'!P41</f>
        <v>52.49090723926922</v>
      </c>
      <c r="Z40" s="291">
        <f t="shared" si="16"/>
        <v>104.98181447853844</v>
      </c>
      <c r="AA40" s="291">
        <f t="shared" si="2"/>
        <v>157.47272171780764</v>
      </c>
      <c r="AB40" s="291">
        <f t="shared" si="3"/>
        <v>209.96362895707688</v>
      </c>
      <c r="AC40" s="291">
        <f t="shared" si="4"/>
        <v>262.45453619634611</v>
      </c>
      <c r="AK40" s="289">
        <f t="shared" si="15"/>
        <v>38</v>
      </c>
      <c r="AL40" s="352">
        <f t="shared" si="6"/>
        <v>0</v>
      </c>
      <c r="AM40" s="352">
        <f>10+Module!$K$57/($Z$1+1)</f>
        <v>137.3501476531377</v>
      </c>
      <c r="AN40" s="352">
        <f>$Z$1*(25+Module!$I$6)</f>
        <v>37</v>
      </c>
      <c r="AO40" s="352">
        <f>(AM40*($Z$1+1)*0.002488974)/($Z$1+1)*Module!$I$5*Module!$I$7</f>
        <v>104.47202149942042</v>
      </c>
      <c r="AP40" s="352">
        <f>$P$120*Module!$I$7*X40*Module!$I$5</f>
        <v>85.0042627737229</v>
      </c>
      <c r="AQ40" s="334">
        <f t="shared" si="7"/>
        <v>1000000</v>
      </c>
      <c r="AS40" s="352">
        <f t="shared" si="8"/>
        <v>0</v>
      </c>
      <c r="AT40" s="352">
        <f>10+Module!$K$57/($AA$1+1)</f>
        <v>94.900098435425136</v>
      </c>
      <c r="AU40" s="352">
        <f>$AA$1*(25+Module!$I$6)</f>
        <v>74</v>
      </c>
      <c r="AV40" s="352">
        <f>(AT40*($Z$1+1)*0.002488974)/($Z$1+1)*Module!$I$5*Module!$I$7</f>
        <v>72.183432587786953</v>
      </c>
      <c r="AW40" s="352">
        <f>$P$120*Module!$I$7*X40*Module!$I$5</f>
        <v>85.0042627737229</v>
      </c>
      <c r="AX40" s="334">
        <f t="shared" si="9"/>
        <v>1000000</v>
      </c>
      <c r="AZ40" s="352">
        <f t="shared" si="10"/>
        <v>0</v>
      </c>
      <c r="BA40" s="352">
        <f>10+Module!$K$57/($AB$1+1)</f>
        <v>73.675073826568848</v>
      </c>
      <c r="BB40" s="352">
        <f>$AB$1*(25+Module!$I$6)</f>
        <v>111</v>
      </c>
      <c r="BC40" s="352">
        <f>(BA40*($AB$1+1)*0.002488974)/($AB$1+1)*Module!$I$5*Module!$I$7</f>
        <v>56.039138131970212</v>
      </c>
      <c r="BD40" s="352">
        <f>$P$120*Module!$I$7*X40*Module!$I$5</f>
        <v>85.0042627737229</v>
      </c>
      <c r="BE40" s="334">
        <f t="shared" si="11"/>
        <v>1000000</v>
      </c>
      <c r="BG40" s="352">
        <f t="shared" si="12"/>
        <v>0</v>
      </c>
      <c r="BH40" s="352">
        <f>10+Module!$K$57/($AC$1+1)</f>
        <v>60.940059061255084</v>
      </c>
      <c r="BI40" s="352">
        <f>$AC$1*(25+Module!$I$6)</f>
        <v>148</v>
      </c>
      <c r="BJ40" s="352">
        <f>(BH40*($AC$1+1)*0.002488974)/($AC$1+1)*Module!$I$5*Module!$I$7</f>
        <v>46.352561458480167</v>
      </c>
      <c r="BK40" s="352">
        <f>$P$120*Module!$I$7*X40*Module!$I$5</f>
        <v>85.0042627737229</v>
      </c>
      <c r="BL40" s="334">
        <f t="shared" si="13"/>
        <v>1000000</v>
      </c>
    </row>
    <row r="41" spans="1:64" ht="13.5" hidden="1" customHeight="1" thickBot="1">
      <c r="A41" s="258">
        <f t="shared" si="5"/>
        <v>41</v>
      </c>
      <c r="B41" s="257"/>
      <c r="C41" s="257"/>
      <c r="D41" s="257"/>
      <c r="E41" s="257"/>
      <c r="F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W41" s="573"/>
      <c r="X41" s="289">
        <f t="shared" si="14"/>
        <v>39</v>
      </c>
      <c r="Y41" s="290">
        <f>'calcul pneu pour calculateur'!P42</f>
        <v>52.27371960212345</v>
      </c>
      <c r="Z41" s="291">
        <f t="shared" si="16"/>
        <v>104.5474392042469</v>
      </c>
      <c r="AA41" s="291">
        <f t="shared" si="2"/>
        <v>156.82115880637036</v>
      </c>
      <c r="AB41" s="291">
        <f t="shared" si="3"/>
        <v>209.0948784084938</v>
      </c>
      <c r="AC41" s="291">
        <f t="shared" si="4"/>
        <v>261.36859801061723</v>
      </c>
      <c r="AK41" s="289">
        <f t="shared" si="15"/>
        <v>39</v>
      </c>
      <c r="AL41" s="352">
        <f t="shared" si="6"/>
        <v>0</v>
      </c>
      <c r="AM41" s="352">
        <f>10+Module!$K$57/($Z$1+1)</f>
        <v>137.3501476531377</v>
      </c>
      <c r="AN41" s="352">
        <f>$Z$1*(25+Module!$I$6)</f>
        <v>37</v>
      </c>
      <c r="AO41" s="352">
        <f>(AM41*($Z$1+1)*0.002488974)/($Z$1+1)*Module!$I$5*Module!$I$7</f>
        <v>104.47202149942042</v>
      </c>
      <c r="AP41" s="352">
        <f>$P$120*Module!$I$7*X41*Module!$I$5</f>
        <v>87.241217057241926</v>
      </c>
      <c r="AQ41" s="334">
        <f t="shared" si="7"/>
        <v>1000000</v>
      </c>
      <c r="AS41" s="352">
        <f t="shared" si="8"/>
        <v>0</v>
      </c>
      <c r="AT41" s="352">
        <f>10+Module!$K$57/($AA$1+1)</f>
        <v>94.900098435425136</v>
      </c>
      <c r="AU41" s="352">
        <f>$AA$1*(25+Module!$I$6)</f>
        <v>74</v>
      </c>
      <c r="AV41" s="352">
        <f>(AT41*($Z$1+1)*0.002488974)/($Z$1+1)*Module!$I$5*Module!$I$7</f>
        <v>72.183432587786953</v>
      </c>
      <c r="AW41" s="352">
        <f>$P$120*Module!$I$7*X41*Module!$I$5</f>
        <v>87.241217057241926</v>
      </c>
      <c r="AX41" s="334">
        <f t="shared" si="9"/>
        <v>1000000</v>
      </c>
      <c r="AZ41" s="352">
        <f t="shared" si="10"/>
        <v>0</v>
      </c>
      <c r="BA41" s="352">
        <f>10+Module!$K$57/($AB$1+1)</f>
        <v>73.675073826568848</v>
      </c>
      <c r="BB41" s="352">
        <f>$AB$1*(25+Module!$I$6)</f>
        <v>111</v>
      </c>
      <c r="BC41" s="352">
        <f>(BA41*($AB$1+1)*0.002488974)/($AB$1+1)*Module!$I$5*Module!$I$7</f>
        <v>56.039138131970212</v>
      </c>
      <c r="BD41" s="352">
        <f>$P$120*Module!$I$7*X41*Module!$I$5</f>
        <v>87.241217057241926</v>
      </c>
      <c r="BE41" s="334">
        <f t="shared" si="11"/>
        <v>1000000</v>
      </c>
      <c r="BG41" s="352">
        <f t="shared" si="12"/>
        <v>0</v>
      </c>
      <c r="BH41" s="352">
        <f>10+Module!$K$57/($AC$1+1)</f>
        <v>60.940059061255084</v>
      </c>
      <c r="BI41" s="352">
        <f>$AC$1*(25+Module!$I$6)</f>
        <v>148</v>
      </c>
      <c r="BJ41" s="352">
        <f>(BH41*($AC$1+1)*0.002488974)/($AC$1+1)*Module!$I$5*Module!$I$7</f>
        <v>46.352561458480167</v>
      </c>
      <c r="BK41" s="352">
        <f>$P$120*Module!$I$7*X41*Module!$I$5</f>
        <v>87.241217057241926</v>
      </c>
      <c r="BL41" s="334">
        <f t="shared" si="13"/>
        <v>1000000</v>
      </c>
    </row>
    <row r="42" spans="1:64" ht="13.5" hidden="1" customHeight="1" thickBot="1">
      <c r="A42" s="258">
        <f t="shared" si="5"/>
        <v>42</v>
      </c>
      <c r="B42" s="257"/>
      <c r="C42" s="257"/>
      <c r="D42" s="257"/>
      <c r="E42" s="257"/>
      <c r="F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W42" s="573"/>
      <c r="X42" s="289">
        <f t="shared" si="14"/>
        <v>40</v>
      </c>
      <c r="Y42" s="290">
        <f>'calcul pneu pour calculateur'!P43</f>
        <v>52.056531964977665</v>
      </c>
      <c r="Z42" s="291">
        <f t="shared" si="16"/>
        <v>104.11306392995533</v>
      </c>
      <c r="AA42" s="291">
        <f t="shared" si="2"/>
        <v>156.169595894933</v>
      </c>
      <c r="AB42" s="291">
        <f t="shared" si="3"/>
        <v>208.22612785991066</v>
      </c>
      <c r="AC42" s="291">
        <f t="shared" si="4"/>
        <v>260.28265982488836</v>
      </c>
      <c r="AK42" s="289">
        <f t="shared" si="15"/>
        <v>40</v>
      </c>
      <c r="AL42" s="352">
        <f t="shared" si="6"/>
        <v>0</v>
      </c>
      <c r="AM42" s="352">
        <f>10+Module!$K$57/($Z$1+1)</f>
        <v>137.3501476531377</v>
      </c>
      <c r="AN42" s="352">
        <f>$Z$1*(25+Module!$I$6)</f>
        <v>37</v>
      </c>
      <c r="AO42" s="352">
        <f>(AM42*($Z$1+1)*0.002488974)/($Z$1+1)*Module!$I$5*Module!$I$7</f>
        <v>104.47202149942042</v>
      </c>
      <c r="AP42" s="352">
        <f>$P$120*Module!$I$7*X42*Module!$I$5</f>
        <v>89.478171340760952</v>
      </c>
      <c r="AQ42" s="334">
        <f t="shared" si="7"/>
        <v>1000000</v>
      </c>
      <c r="AS42" s="352">
        <f t="shared" si="8"/>
        <v>0</v>
      </c>
      <c r="AT42" s="352">
        <f>10+Module!$K$57/($AA$1+1)</f>
        <v>94.900098435425136</v>
      </c>
      <c r="AU42" s="352">
        <f>$AA$1*(25+Module!$I$6)</f>
        <v>74</v>
      </c>
      <c r="AV42" s="352">
        <f>(AT42*($Z$1+1)*0.002488974)/($Z$1+1)*Module!$I$5*Module!$I$7</f>
        <v>72.183432587786953</v>
      </c>
      <c r="AW42" s="352">
        <f>$P$120*Module!$I$7*X42*Module!$I$5</f>
        <v>89.478171340760952</v>
      </c>
      <c r="AX42" s="334">
        <f t="shared" si="9"/>
        <v>1000000</v>
      </c>
      <c r="AZ42" s="352">
        <f t="shared" si="10"/>
        <v>0</v>
      </c>
      <c r="BA42" s="352">
        <f>10+Module!$K$57/($AB$1+1)</f>
        <v>73.675073826568848</v>
      </c>
      <c r="BB42" s="352">
        <f>$AB$1*(25+Module!$I$6)</f>
        <v>111</v>
      </c>
      <c r="BC42" s="352">
        <f>(BA42*($AB$1+1)*0.002488974)/($AB$1+1)*Module!$I$5*Module!$I$7</f>
        <v>56.039138131970212</v>
      </c>
      <c r="BD42" s="352">
        <f>$P$120*Module!$I$7*X42*Module!$I$5</f>
        <v>89.478171340760952</v>
      </c>
      <c r="BE42" s="334">
        <f t="shared" si="11"/>
        <v>1000000</v>
      </c>
      <c r="BG42" s="352">
        <f t="shared" si="12"/>
        <v>0</v>
      </c>
      <c r="BH42" s="352">
        <f>10+Module!$K$57/($AC$1+1)</f>
        <v>60.940059061255084</v>
      </c>
      <c r="BI42" s="352">
        <f>$AC$1*(25+Module!$I$6)</f>
        <v>148</v>
      </c>
      <c r="BJ42" s="352">
        <f>(BH42*($AC$1+1)*0.002488974)/($AC$1+1)*Module!$I$5*Module!$I$7</f>
        <v>46.352561458480167</v>
      </c>
      <c r="BK42" s="352">
        <f>$P$120*Module!$I$7*X42*Module!$I$5</f>
        <v>89.478171340760952</v>
      </c>
      <c r="BL42" s="334">
        <f t="shared" si="13"/>
        <v>1000000</v>
      </c>
    </row>
    <row r="43" spans="1:64" ht="13.5" hidden="1" customHeight="1" thickBot="1">
      <c r="A43" s="258">
        <f t="shared" si="5"/>
        <v>43</v>
      </c>
      <c r="B43" s="257"/>
      <c r="C43" s="257"/>
      <c r="D43" s="257"/>
      <c r="E43" s="257"/>
      <c r="F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W43" s="573"/>
      <c r="X43" s="289">
        <f t="shared" si="14"/>
        <v>41</v>
      </c>
      <c r="Y43" s="290">
        <f>'calcul pneu pour calculateur'!P44</f>
        <v>51.839344327831895</v>
      </c>
      <c r="Z43" s="291">
        <f t="shared" si="16"/>
        <v>103.67868865566379</v>
      </c>
      <c r="AA43" s="291">
        <f t="shared" si="2"/>
        <v>155.51803298349569</v>
      </c>
      <c r="AB43" s="291">
        <f t="shared" si="3"/>
        <v>207.35737731132758</v>
      </c>
      <c r="AC43" s="291">
        <f t="shared" si="4"/>
        <v>259.19672163915948</v>
      </c>
      <c r="AK43" s="289">
        <f t="shared" si="15"/>
        <v>41</v>
      </c>
      <c r="AL43" s="352">
        <f t="shared" si="6"/>
        <v>0</v>
      </c>
      <c r="AM43" s="352">
        <f>10+Module!$K$57/($Z$1+1)</f>
        <v>137.3501476531377</v>
      </c>
      <c r="AN43" s="352">
        <f>$Z$1*(25+Module!$I$6)</f>
        <v>37</v>
      </c>
      <c r="AO43" s="352">
        <f>(AM43*($Z$1+1)*0.002488974)/($Z$1+1)*Module!$I$5*Module!$I$7</f>
        <v>104.47202149942042</v>
      </c>
      <c r="AP43" s="352">
        <f>$P$120*Module!$I$7*X43*Module!$I$5</f>
        <v>91.715125624279978</v>
      </c>
      <c r="AQ43" s="334">
        <f t="shared" si="7"/>
        <v>1000000</v>
      </c>
      <c r="AS43" s="352">
        <f t="shared" si="8"/>
        <v>0</v>
      </c>
      <c r="AT43" s="352">
        <f>10+Module!$K$57/($AA$1+1)</f>
        <v>94.900098435425136</v>
      </c>
      <c r="AU43" s="352">
        <f>$AA$1*(25+Module!$I$6)</f>
        <v>74</v>
      </c>
      <c r="AV43" s="352">
        <f>(AT43*($Z$1+1)*0.002488974)/($Z$1+1)*Module!$I$5*Module!$I$7</f>
        <v>72.183432587786953</v>
      </c>
      <c r="AW43" s="352">
        <f>$P$120*Module!$I$7*X43*Module!$I$5</f>
        <v>91.715125624279978</v>
      </c>
      <c r="AX43" s="334">
        <f t="shared" si="9"/>
        <v>1000000</v>
      </c>
      <c r="AZ43" s="352">
        <f t="shared" si="10"/>
        <v>0</v>
      </c>
      <c r="BA43" s="352">
        <f>10+Module!$K$57/($AB$1+1)</f>
        <v>73.675073826568848</v>
      </c>
      <c r="BB43" s="352">
        <f>$AB$1*(25+Module!$I$6)</f>
        <v>111</v>
      </c>
      <c r="BC43" s="352">
        <f>(BA43*($AB$1+1)*0.002488974)/($AB$1+1)*Module!$I$5*Module!$I$7</f>
        <v>56.039138131970212</v>
      </c>
      <c r="BD43" s="352">
        <f>$P$120*Module!$I$7*X43*Module!$I$5</f>
        <v>91.715125624279978</v>
      </c>
      <c r="BE43" s="334">
        <f t="shared" si="11"/>
        <v>1000000</v>
      </c>
      <c r="BG43" s="352">
        <f t="shared" si="12"/>
        <v>0</v>
      </c>
      <c r="BH43" s="352">
        <f>10+Module!$K$57/($AC$1+1)</f>
        <v>60.940059061255084</v>
      </c>
      <c r="BI43" s="352">
        <f>$AC$1*(25+Module!$I$6)</f>
        <v>148</v>
      </c>
      <c r="BJ43" s="352">
        <f>(BH43*($AC$1+1)*0.002488974)/($AC$1+1)*Module!$I$5*Module!$I$7</f>
        <v>46.352561458480167</v>
      </c>
      <c r="BK43" s="352">
        <f>$P$120*Module!$I$7*X43*Module!$I$5</f>
        <v>91.715125624279978</v>
      </c>
      <c r="BL43" s="334">
        <f t="shared" si="13"/>
        <v>1000000</v>
      </c>
    </row>
    <row r="44" spans="1:64" ht="13.5" hidden="1" customHeight="1" thickBot="1">
      <c r="A44" s="258">
        <f t="shared" si="5"/>
        <v>44</v>
      </c>
      <c r="B44" s="257"/>
      <c r="C44" s="257"/>
      <c r="D44" s="257"/>
      <c r="E44" s="257"/>
      <c r="F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W44" s="573"/>
      <c r="X44" s="289">
        <f t="shared" si="14"/>
        <v>42</v>
      </c>
      <c r="Y44" s="290">
        <f>'calcul pneu pour calculateur'!P45</f>
        <v>51.622156690686111</v>
      </c>
      <c r="Z44" s="291">
        <f t="shared" si="16"/>
        <v>103.24431338137222</v>
      </c>
      <c r="AA44" s="291">
        <f t="shared" si="2"/>
        <v>154.86647007205835</v>
      </c>
      <c r="AB44" s="291">
        <f t="shared" si="3"/>
        <v>206.48862676274445</v>
      </c>
      <c r="AC44" s="291">
        <f t="shared" si="4"/>
        <v>258.11078345343054</v>
      </c>
      <c r="AD44" s="291"/>
      <c r="AE44" s="288"/>
      <c r="AF44" s="288"/>
      <c r="AG44" s="288"/>
      <c r="AK44" s="289">
        <f t="shared" si="15"/>
        <v>42</v>
      </c>
      <c r="AL44" s="352">
        <f t="shared" si="6"/>
        <v>0</v>
      </c>
      <c r="AM44" s="352">
        <f>10+Module!$K$57/($Z$1+1)</f>
        <v>137.3501476531377</v>
      </c>
      <c r="AN44" s="352">
        <f>$Z$1*(25+Module!$I$6)</f>
        <v>37</v>
      </c>
      <c r="AO44" s="352">
        <f>(AM44*($Z$1+1)*0.002488974)/($Z$1+1)*Module!$I$5*Module!$I$7</f>
        <v>104.47202149942042</v>
      </c>
      <c r="AP44" s="352">
        <f>$P$120*Module!$I$7*X44*Module!$I$5</f>
        <v>93.952079907798989</v>
      </c>
      <c r="AQ44" s="334">
        <f t="shared" si="7"/>
        <v>1000000</v>
      </c>
      <c r="AS44" s="352">
        <f t="shared" si="8"/>
        <v>0</v>
      </c>
      <c r="AT44" s="352">
        <f>10+Module!$K$57/($AA$1+1)</f>
        <v>94.900098435425136</v>
      </c>
      <c r="AU44" s="352">
        <f>$AA$1*(25+Module!$I$6)</f>
        <v>74</v>
      </c>
      <c r="AV44" s="352">
        <f>(AT44*($Z$1+1)*0.002488974)/($Z$1+1)*Module!$I$5*Module!$I$7</f>
        <v>72.183432587786953</v>
      </c>
      <c r="AW44" s="352">
        <f>$P$120*Module!$I$7*X44*Module!$I$5</f>
        <v>93.952079907798989</v>
      </c>
      <c r="AX44" s="334">
        <f t="shared" si="9"/>
        <v>1000000</v>
      </c>
      <c r="AZ44" s="352">
        <f t="shared" si="10"/>
        <v>0</v>
      </c>
      <c r="BA44" s="352">
        <f>10+Module!$K$57/($AB$1+1)</f>
        <v>73.675073826568848</v>
      </c>
      <c r="BB44" s="352">
        <f>$AB$1*(25+Module!$I$6)</f>
        <v>111</v>
      </c>
      <c r="BC44" s="352">
        <f>(BA44*($AB$1+1)*0.002488974)/($AB$1+1)*Module!$I$5*Module!$I$7</f>
        <v>56.039138131970212</v>
      </c>
      <c r="BD44" s="352">
        <f>$P$120*Module!$I$7*X44*Module!$I$5</f>
        <v>93.952079907798989</v>
      </c>
      <c r="BE44" s="334">
        <f t="shared" si="11"/>
        <v>1000000</v>
      </c>
      <c r="BG44" s="352">
        <f t="shared" si="12"/>
        <v>0</v>
      </c>
      <c r="BH44" s="352">
        <f>10+Module!$K$57/($AC$1+1)</f>
        <v>60.940059061255084</v>
      </c>
      <c r="BI44" s="352">
        <f>$AC$1*(25+Module!$I$6)</f>
        <v>148</v>
      </c>
      <c r="BJ44" s="352">
        <f>(BH44*($AC$1+1)*0.002488974)/($AC$1+1)*Module!$I$5*Module!$I$7</f>
        <v>46.352561458480167</v>
      </c>
      <c r="BK44" s="352">
        <f>$P$120*Module!$I$7*X44*Module!$I$5</f>
        <v>93.952079907798989</v>
      </c>
      <c r="BL44" s="334">
        <f t="shared" si="13"/>
        <v>1000000</v>
      </c>
    </row>
    <row r="45" spans="1:64" ht="15.75" hidden="1" customHeight="1" thickBot="1">
      <c r="A45" s="258">
        <f t="shared" si="5"/>
        <v>45</v>
      </c>
      <c r="B45" s="257"/>
      <c r="C45" s="257"/>
      <c r="D45" s="257"/>
      <c r="E45" s="257"/>
      <c r="F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W45" s="573"/>
      <c r="X45" s="289">
        <f t="shared" si="14"/>
        <v>43</v>
      </c>
      <c r="Y45" s="290">
        <f>'calcul pneu pour calculateur'!P46</f>
        <v>51.404969053540341</v>
      </c>
      <c r="Z45" s="291">
        <f t="shared" si="16"/>
        <v>102.80993810708068</v>
      </c>
      <c r="AA45" s="291">
        <f t="shared" si="2"/>
        <v>154.21490716062101</v>
      </c>
      <c r="AB45" s="291">
        <f t="shared" si="3"/>
        <v>205.61987621416137</v>
      </c>
      <c r="AC45" s="291">
        <f t="shared" si="4"/>
        <v>257.02484526770172</v>
      </c>
      <c r="AD45" s="291"/>
      <c r="AE45" s="288"/>
      <c r="AF45" s="288"/>
      <c r="AG45" s="288"/>
      <c r="AK45" s="289">
        <f t="shared" si="15"/>
        <v>43</v>
      </c>
      <c r="AL45" s="352">
        <f t="shared" si="6"/>
        <v>0</v>
      </c>
      <c r="AM45" s="352">
        <f>10+Module!$K$57/($Z$1+1)</f>
        <v>137.3501476531377</v>
      </c>
      <c r="AN45" s="352">
        <f>$Z$1*(25+Module!$I$6)</f>
        <v>37</v>
      </c>
      <c r="AO45" s="352">
        <f>(AM45*($Z$1+1)*0.002488974)/($Z$1+1)*Module!$I$5*Module!$I$7</f>
        <v>104.47202149942042</v>
      </c>
      <c r="AP45" s="352">
        <f>$P$120*Module!$I$7*X45*Module!$I$5</f>
        <v>96.189034191318015</v>
      </c>
      <c r="AQ45" s="334">
        <f t="shared" si="7"/>
        <v>1000000</v>
      </c>
      <c r="AS45" s="352">
        <f t="shared" si="8"/>
        <v>0</v>
      </c>
      <c r="AT45" s="352">
        <f>10+Module!$K$57/($AA$1+1)</f>
        <v>94.900098435425136</v>
      </c>
      <c r="AU45" s="352">
        <f>$AA$1*(25+Module!$I$6)</f>
        <v>74</v>
      </c>
      <c r="AV45" s="352">
        <f>(AT45*($Z$1+1)*0.002488974)/($Z$1+1)*Module!$I$5*Module!$I$7</f>
        <v>72.183432587786953</v>
      </c>
      <c r="AW45" s="352">
        <f>$P$120*Module!$I$7*X45*Module!$I$5</f>
        <v>96.189034191318015</v>
      </c>
      <c r="AX45" s="334">
        <f t="shared" si="9"/>
        <v>1000000</v>
      </c>
      <c r="AZ45" s="352">
        <f t="shared" si="10"/>
        <v>0</v>
      </c>
      <c r="BA45" s="352">
        <f>10+Module!$K$57/($AB$1+1)</f>
        <v>73.675073826568848</v>
      </c>
      <c r="BB45" s="352">
        <f>$AB$1*(25+Module!$I$6)</f>
        <v>111</v>
      </c>
      <c r="BC45" s="352">
        <f>(BA45*($AB$1+1)*0.002488974)/($AB$1+1)*Module!$I$5*Module!$I$7</f>
        <v>56.039138131970212</v>
      </c>
      <c r="BD45" s="352">
        <f>$P$120*Module!$I$7*X45*Module!$I$5</f>
        <v>96.189034191318015</v>
      </c>
      <c r="BE45" s="334">
        <f t="shared" si="11"/>
        <v>1000000</v>
      </c>
      <c r="BG45" s="352">
        <f t="shared" si="12"/>
        <v>0</v>
      </c>
      <c r="BH45" s="352">
        <f>10+Module!$K$57/($AC$1+1)</f>
        <v>60.940059061255084</v>
      </c>
      <c r="BI45" s="352">
        <f>$AC$1*(25+Module!$I$6)</f>
        <v>148</v>
      </c>
      <c r="BJ45" s="352">
        <f>(BH45*($AC$1+1)*0.002488974)/($AC$1+1)*Module!$I$5*Module!$I$7</f>
        <v>46.352561458480167</v>
      </c>
      <c r="BK45" s="352">
        <f>$P$120*Module!$I$7*X45*Module!$I$5</f>
        <v>96.189034191318015</v>
      </c>
      <c r="BL45" s="334">
        <f t="shared" si="13"/>
        <v>1000000</v>
      </c>
    </row>
    <row r="46" spans="1:64" ht="15" hidden="1" customHeight="1" thickBot="1">
      <c r="A46" s="258">
        <f t="shared" si="5"/>
        <v>46</v>
      </c>
      <c r="B46" s="257"/>
      <c r="C46" s="257"/>
      <c r="D46" s="257"/>
      <c r="E46" s="257"/>
      <c r="F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W46" s="573"/>
      <c r="X46" s="289">
        <f t="shared" si="14"/>
        <v>44</v>
      </c>
      <c r="Y46" s="290">
        <f>'calcul pneu pour calculateur'!P47</f>
        <v>51.187781416394557</v>
      </c>
      <c r="Z46" s="291">
        <f t="shared" si="16"/>
        <v>102.37556283278911</v>
      </c>
      <c r="AA46" s="291">
        <f t="shared" si="2"/>
        <v>153.56334424918367</v>
      </c>
      <c r="AB46" s="291">
        <f t="shared" si="3"/>
        <v>204.75112566557823</v>
      </c>
      <c r="AC46" s="291">
        <f t="shared" si="4"/>
        <v>255.93890708197279</v>
      </c>
      <c r="AD46" s="291"/>
      <c r="AE46" s="288"/>
      <c r="AF46" s="288"/>
      <c r="AG46" s="288"/>
      <c r="AK46" s="289">
        <f t="shared" si="15"/>
        <v>44</v>
      </c>
      <c r="AL46" s="352">
        <f t="shared" si="6"/>
        <v>0</v>
      </c>
      <c r="AM46" s="352">
        <f>10+Module!$K$57/($Z$1+1)</f>
        <v>137.3501476531377</v>
      </c>
      <c r="AN46" s="352">
        <f>$Z$1*(25+Module!$I$6)</f>
        <v>37</v>
      </c>
      <c r="AO46" s="352">
        <f>(AM46*($Z$1+1)*0.002488974)/($Z$1+1)*Module!$I$5*Module!$I$7</f>
        <v>104.47202149942042</v>
      </c>
      <c r="AP46" s="352">
        <f>$P$120*Module!$I$7*X46*Module!$I$5</f>
        <v>98.425988474837041</v>
      </c>
      <c r="AQ46" s="334">
        <f t="shared" si="7"/>
        <v>1000000</v>
      </c>
      <c r="AS46" s="352">
        <f t="shared" si="8"/>
        <v>0</v>
      </c>
      <c r="AT46" s="352">
        <f>10+Module!$K$57/($AA$1+1)</f>
        <v>94.900098435425136</v>
      </c>
      <c r="AU46" s="352">
        <f>$AA$1*(25+Module!$I$6)</f>
        <v>74</v>
      </c>
      <c r="AV46" s="352">
        <f>(AT46*($Z$1+1)*0.002488974)/($Z$1+1)*Module!$I$5*Module!$I$7</f>
        <v>72.183432587786953</v>
      </c>
      <c r="AW46" s="352">
        <f>$P$120*Module!$I$7*X46*Module!$I$5</f>
        <v>98.425988474837041</v>
      </c>
      <c r="AX46" s="334">
        <f t="shared" si="9"/>
        <v>1000000</v>
      </c>
      <c r="AZ46" s="352">
        <f t="shared" si="10"/>
        <v>0</v>
      </c>
      <c r="BA46" s="352">
        <f>10+Module!$K$57/($AB$1+1)</f>
        <v>73.675073826568848</v>
      </c>
      <c r="BB46" s="352">
        <f>$AB$1*(25+Module!$I$6)</f>
        <v>111</v>
      </c>
      <c r="BC46" s="352">
        <f>(BA46*($AB$1+1)*0.002488974)/($AB$1+1)*Module!$I$5*Module!$I$7</f>
        <v>56.039138131970212</v>
      </c>
      <c r="BD46" s="352">
        <f>$P$120*Module!$I$7*X46*Module!$I$5</f>
        <v>98.425988474837041</v>
      </c>
      <c r="BE46" s="334">
        <f t="shared" si="11"/>
        <v>1000000</v>
      </c>
      <c r="BG46" s="352">
        <f t="shared" si="12"/>
        <v>0</v>
      </c>
      <c r="BH46" s="352">
        <f>10+Module!$K$57/($AC$1+1)</f>
        <v>60.940059061255084</v>
      </c>
      <c r="BI46" s="352">
        <f>$AC$1*(25+Module!$I$6)</f>
        <v>148</v>
      </c>
      <c r="BJ46" s="352">
        <f>(BH46*($AC$1+1)*0.002488974)/($AC$1+1)*Module!$I$5*Module!$I$7</f>
        <v>46.352561458480167</v>
      </c>
      <c r="BK46" s="352">
        <f>$P$120*Module!$I$7*X46*Module!$I$5</f>
        <v>98.425988474837041</v>
      </c>
      <c r="BL46" s="334">
        <f t="shared" si="13"/>
        <v>1000000</v>
      </c>
    </row>
    <row r="47" spans="1:64" ht="15" hidden="1" customHeight="1" thickBot="1">
      <c r="A47" s="258">
        <f t="shared" si="5"/>
        <v>47</v>
      </c>
      <c r="B47" s="257"/>
      <c r="C47" s="257"/>
      <c r="D47" s="257"/>
      <c r="E47" s="257"/>
      <c r="F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W47" s="573"/>
      <c r="X47" s="289">
        <f t="shared" si="14"/>
        <v>45</v>
      </c>
      <c r="Y47" s="290">
        <f>'calcul pneu pour calculateur'!P48</f>
        <v>50.970593779248787</v>
      </c>
      <c r="Z47" s="291">
        <f t="shared" si="16"/>
        <v>101.94118755849757</v>
      </c>
      <c r="AA47" s="291">
        <f t="shared" si="2"/>
        <v>152.91178133774636</v>
      </c>
      <c r="AB47" s="291">
        <f t="shared" si="3"/>
        <v>203.88237511699515</v>
      </c>
      <c r="AC47" s="291">
        <f t="shared" si="4"/>
        <v>254.85296889624394</v>
      </c>
      <c r="AD47" s="291"/>
      <c r="AE47" s="288"/>
      <c r="AF47" s="288"/>
      <c r="AG47" s="288"/>
      <c r="AK47" s="289">
        <f t="shared" si="15"/>
        <v>45</v>
      </c>
      <c r="AL47" s="352">
        <f t="shared" si="6"/>
        <v>0</v>
      </c>
      <c r="AM47" s="352">
        <f>10+Module!$K$57/($Z$1+1)</f>
        <v>137.3501476531377</v>
      </c>
      <c r="AN47" s="352">
        <f>$Z$1*(25+Module!$I$6)</f>
        <v>37</v>
      </c>
      <c r="AO47" s="352">
        <f>(AM47*($Z$1+1)*0.002488974)/($Z$1+1)*Module!$I$5*Module!$I$7</f>
        <v>104.47202149942042</v>
      </c>
      <c r="AP47" s="352">
        <f>$P$120*Module!$I$7*X47*Module!$I$5</f>
        <v>100.66294275835607</v>
      </c>
      <c r="AQ47" s="334">
        <f t="shared" si="7"/>
        <v>1000000</v>
      </c>
      <c r="AS47" s="352">
        <f t="shared" si="8"/>
        <v>0</v>
      </c>
      <c r="AT47" s="352">
        <f>10+Module!$K$57/($AA$1+1)</f>
        <v>94.900098435425136</v>
      </c>
      <c r="AU47" s="352">
        <f>$AA$1*(25+Module!$I$6)</f>
        <v>74</v>
      </c>
      <c r="AV47" s="352">
        <f>(AT47*($Z$1+1)*0.002488974)/($Z$1+1)*Module!$I$5*Module!$I$7</f>
        <v>72.183432587786953</v>
      </c>
      <c r="AW47" s="352">
        <f>$P$120*Module!$I$7*X47*Module!$I$5</f>
        <v>100.66294275835607</v>
      </c>
      <c r="AX47" s="334">
        <f t="shared" si="9"/>
        <v>1000000</v>
      </c>
      <c r="AZ47" s="352">
        <f t="shared" si="10"/>
        <v>0</v>
      </c>
      <c r="BA47" s="352">
        <f>10+Module!$K$57/($AB$1+1)</f>
        <v>73.675073826568848</v>
      </c>
      <c r="BB47" s="352">
        <f>$AB$1*(25+Module!$I$6)</f>
        <v>111</v>
      </c>
      <c r="BC47" s="352">
        <f>(BA47*($AB$1+1)*0.002488974)/($AB$1+1)*Module!$I$5*Module!$I$7</f>
        <v>56.039138131970212</v>
      </c>
      <c r="BD47" s="352">
        <f>$P$120*Module!$I$7*X47*Module!$I$5</f>
        <v>100.66294275835607</v>
      </c>
      <c r="BE47" s="334">
        <f t="shared" si="11"/>
        <v>1000000</v>
      </c>
      <c r="BG47" s="352">
        <f t="shared" si="12"/>
        <v>0</v>
      </c>
      <c r="BH47" s="352">
        <f>10+Module!$K$57/($AC$1+1)</f>
        <v>60.940059061255084</v>
      </c>
      <c r="BI47" s="352">
        <f>$AC$1*(25+Module!$I$6)</f>
        <v>148</v>
      </c>
      <c r="BJ47" s="352">
        <f>(BH47*($AC$1+1)*0.002488974)/($AC$1+1)*Module!$I$5*Module!$I$7</f>
        <v>46.352561458480167</v>
      </c>
      <c r="BK47" s="352">
        <f>$P$120*Module!$I$7*X47*Module!$I$5</f>
        <v>100.66294275835607</v>
      </c>
      <c r="BL47" s="334">
        <f t="shared" si="13"/>
        <v>1000000</v>
      </c>
    </row>
    <row r="48" spans="1:64" ht="15" hidden="1" customHeight="1" thickBot="1">
      <c r="A48" s="258">
        <f t="shared" si="5"/>
        <v>48</v>
      </c>
      <c r="B48" s="257"/>
      <c r="C48" s="257"/>
      <c r="D48" s="257"/>
      <c r="E48" s="257"/>
      <c r="F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W48" s="573"/>
      <c r="X48" s="289">
        <f t="shared" si="14"/>
        <v>46</v>
      </c>
      <c r="Y48" s="290">
        <f>'calcul pneu pour calculateur'!P49</f>
        <v>50.753406142103017</v>
      </c>
      <c r="Z48" s="291">
        <f t="shared" si="16"/>
        <v>101.50681228420603</v>
      </c>
      <c r="AA48" s="291">
        <f t="shared" si="2"/>
        <v>152.26021842630905</v>
      </c>
      <c r="AB48" s="291">
        <f t="shared" si="3"/>
        <v>203.01362456841207</v>
      </c>
      <c r="AC48" s="291">
        <f t="shared" si="4"/>
        <v>253.76703071051509</v>
      </c>
      <c r="AD48" s="291"/>
      <c r="AE48" s="288"/>
      <c r="AF48" s="288"/>
      <c r="AG48" s="288"/>
      <c r="AK48" s="289">
        <f t="shared" si="15"/>
        <v>46</v>
      </c>
      <c r="AL48" s="352">
        <f t="shared" si="6"/>
        <v>0</v>
      </c>
      <c r="AM48" s="352">
        <f>10+Module!$K$57/($Z$1+1)</f>
        <v>137.3501476531377</v>
      </c>
      <c r="AN48" s="352">
        <f>$Z$1*(25+Module!$I$6)</f>
        <v>37</v>
      </c>
      <c r="AO48" s="352">
        <f>(AM48*($Z$1+1)*0.002488974)/($Z$1+1)*Module!$I$5*Module!$I$7</f>
        <v>104.47202149942042</v>
      </c>
      <c r="AP48" s="352">
        <f>$P$120*Module!$I$7*X48*Module!$I$5</f>
        <v>102.89989704187509</v>
      </c>
      <c r="AQ48" s="334">
        <f t="shared" si="7"/>
        <v>1000000</v>
      </c>
      <c r="AS48" s="352">
        <f t="shared" si="8"/>
        <v>0</v>
      </c>
      <c r="AT48" s="352">
        <f>10+Module!$K$57/($AA$1+1)</f>
        <v>94.900098435425136</v>
      </c>
      <c r="AU48" s="352">
        <f>$AA$1*(25+Module!$I$6)</f>
        <v>74</v>
      </c>
      <c r="AV48" s="352">
        <f>(AT48*($Z$1+1)*0.002488974)/($Z$1+1)*Module!$I$5*Module!$I$7</f>
        <v>72.183432587786953</v>
      </c>
      <c r="AW48" s="352">
        <f>$P$120*Module!$I$7*X48*Module!$I$5</f>
        <v>102.89989704187509</v>
      </c>
      <c r="AX48" s="334">
        <f t="shared" si="9"/>
        <v>1000000</v>
      </c>
      <c r="AZ48" s="352">
        <f t="shared" si="10"/>
        <v>0</v>
      </c>
      <c r="BA48" s="352">
        <f>10+Module!$K$57/($AB$1+1)</f>
        <v>73.675073826568848</v>
      </c>
      <c r="BB48" s="352">
        <f>$AB$1*(25+Module!$I$6)</f>
        <v>111</v>
      </c>
      <c r="BC48" s="352">
        <f>(BA48*($AB$1+1)*0.002488974)/($AB$1+1)*Module!$I$5*Module!$I$7</f>
        <v>56.039138131970212</v>
      </c>
      <c r="BD48" s="352">
        <f>$P$120*Module!$I$7*X48*Module!$I$5</f>
        <v>102.89989704187509</v>
      </c>
      <c r="BE48" s="334">
        <f t="shared" si="11"/>
        <v>1000000</v>
      </c>
      <c r="BG48" s="352">
        <f t="shared" si="12"/>
        <v>0</v>
      </c>
      <c r="BH48" s="352">
        <f>10+Module!$K$57/($AC$1+1)</f>
        <v>60.940059061255084</v>
      </c>
      <c r="BI48" s="352">
        <f>$AC$1*(25+Module!$I$6)</f>
        <v>148</v>
      </c>
      <c r="BJ48" s="352">
        <f>(BH48*($AC$1+1)*0.002488974)/($AC$1+1)*Module!$I$5*Module!$I$7</f>
        <v>46.352561458480167</v>
      </c>
      <c r="BK48" s="352">
        <f>$P$120*Module!$I$7*X48*Module!$I$5</f>
        <v>102.89989704187509</v>
      </c>
      <c r="BL48" s="334">
        <f t="shared" si="13"/>
        <v>1000000</v>
      </c>
    </row>
    <row r="49" spans="1:64" ht="15.75" hidden="1" customHeight="1" thickBot="1">
      <c r="A49" s="258">
        <f t="shared" si="5"/>
        <v>49</v>
      </c>
      <c r="B49" s="257"/>
      <c r="C49" s="257"/>
      <c r="D49" s="257"/>
      <c r="E49" s="257"/>
      <c r="F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W49" s="573"/>
      <c r="X49" s="289">
        <f t="shared" si="14"/>
        <v>47</v>
      </c>
      <c r="Y49" s="290">
        <f>'calcul pneu pour calculateur'!P50</f>
        <v>50.536218504957233</v>
      </c>
      <c r="Z49" s="291">
        <f t="shared" si="16"/>
        <v>101.07243700991447</v>
      </c>
      <c r="AA49" s="291">
        <f t="shared" si="2"/>
        <v>151.60865551487171</v>
      </c>
      <c r="AB49" s="291">
        <f t="shared" si="3"/>
        <v>202.14487401982893</v>
      </c>
      <c r="AC49" s="291">
        <f t="shared" si="4"/>
        <v>252.68109252478615</v>
      </c>
      <c r="AD49" s="291"/>
      <c r="AE49" s="288"/>
      <c r="AF49" s="288"/>
      <c r="AG49" s="288"/>
      <c r="AK49" s="289">
        <f t="shared" si="15"/>
        <v>47</v>
      </c>
      <c r="AL49" s="352">
        <f t="shared" si="6"/>
        <v>0</v>
      </c>
      <c r="AM49" s="352">
        <f>10+Module!$K$57/($Z$1+1)</f>
        <v>137.3501476531377</v>
      </c>
      <c r="AN49" s="352">
        <f>$Z$1*(25+Module!$I$6)</f>
        <v>37</v>
      </c>
      <c r="AO49" s="352">
        <f>(AM49*($Z$1+1)*0.002488974)/($Z$1+1)*Module!$I$5*Module!$I$7</f>
        <v>104.47202149942042</v>
      </c>
      <c r="AP49" s="352">
        <f>$P$120*Module!$I$7*X49*Module!$I$5</f>
        <v>105.13685132539412</v>
      </c>
      <c r="AQ49" s="334">
        <f t="shared" si="7"/>
        <v>1000000</v>
      </c>
      <c r="AS49" s="352">
        <f t="shared" si="8"/>
        <v>0</v>
      </c>
      <c r="AT49" s="352">
        <f>10+Module!$K$57/($AA$1+1)</f>
        <v>94.900098435425136</v>
      </c>
      <c r="AU49" s="352">
        <f>$AA$1*(25+Module!$I$6)</f>
        <v>74</v>
      </c>
      <c r="AV49" s="352">
        <f>(AT49*($Z$1+1)*0.002488974)/($Z$1+1)*Module!$I$5*Module!$I$7</f>
        <v>72.183432587786953</v>
      </c>
      <c r="AW49" s="352">
        <f>$P$120*Module!$I$7*X49*Module!$I$5</f>
        <v>105.13685132539412</v>
      </c>
      <c r="AX49" s="334">
        <f t="shared" si="9"/>
        <v>1000000</v>
      </c>
      <c r="AZ49" s="352">
        <f t="shared" si="10"/>
        <v>0</v>
      </c>
      <c r="BA49" s="352">
        <f>10+Module!$K$57/($AB$1+1)</f>
        <v>73.675073826568848</v>
      </c>
      <c r="BB49" s="352">
        <f>$AB$1*(25+Module!$I$6)</f>
        <v>111</v>
      </c>
      <c r="BC49" s="352">
        <f>(BA49*($AB$1+1)*0.002488974)/($AB$1+1)*Module!$I$5*Module!$I$7</f>
        <v>56.039138131970212</v>
      </c>
      <c r="BD49" s="352">
        <f>$P$120*Module!$I$7*X49*Module!$I$5</f>
        <v>105.13685132539412</v>
      </c>
      <c r="BE49" s="334">
        <f t="shared" si="11"/>
        <v>1000000</v>
      </c>
      <c r="BG49" s="352">
        <f t="shared" si="12"/>
        <v>0</v>
      </c>
      <c r="BH49" s="352">
        <f>10+Module!$K$57/($AC$1+1)</f>
        <v>60.940059061255084</v>
      </c>
      <c r="BI49" s="352">
        <f>$AC$1*(25+Module!$I$6)</f>
        <v>148</v>
      </c>
      <c r="BJ49" s="352">
        <f>(BH49*($AC$1+1)*0.002488974)/($AC$1+1)*Module!$I$5*Module!$I$7</f>
        <v>46.352561458480167</v>
      </c>
      <c r="BK49" s="352">
        <f>$P$120*Module!$I$7*X49*Module!$I$5</f>
        <v>105.13685132539412</v>
      </c>
      <c r="BL49" s="334">
        <f t="shared" si="13"/>
        <v>1000000</v>
      </c>
    </row>
    <row r="50" spans="1:64" ht="15" hidden="1" customHeight="1" thickBot="1">
      <c r="A50" s="258">
        <f t="shared" si="5"/>
        <v>50</v>
      </c>
      <c r="B50" s="257"/>
      <c r="C50" s="257"/>
      <c r="D50" s="257"/>
      <c r="E50" s="257"/>
      <c r="F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W50" s="573"/>
      <c r="X50" s="289">
        <f t="shared" si="14"/>
        <v>48</v>
      </c>
      <c r="Y50" s="290">
        <f>'calcul pneu pour calculateur'!P51</f>
        <v>50.319030867811449</v>
      </c>
      <c r="Z50" s="291">
        <f t="shared" si="16"/>
        <v>100.6380617356229</v>
      </c>
      <c r="AA50" s="291">
        <f t="shared" si="2"/>
        <v>150.95709260343435</v>
      </c>
      <c r="AB50" s="291">
        <f t="shared" si="3"/>
        <v>201.2761234712458</v>
      </c>
      <c r="AC50" s="291">
        <f t="shared" si="4"/>
        <v>251.59515433905725</v>
      </c>
      <c r="AD50" s="291"/>
      <c r="AE50" s="288"/>
      <c r="AF50" s="288"/>
      <c r="AG50" s="288"/>
      <c r="AK50" s="289">
        <f t="shared" si="15"/>
        <v>48</v>
      </c>
      <c r="AL50" s="352">
        <f t="shared" si="6"/>
        <v>0</v>
      </c>
      <c r="AM50" s="352">
        <f>10+Module!$K$57/($Z$1+1)</f>
        <v>137.3501476531377</v>
      </c>
      <c r="AN50" s="352">
        <f>$Z$1*(25+Module!$I$6)</f>
        <v>37</v>
      </c>
      <c r="AO50" s="352">
        <f>(AM50*($Z$1+1)*0.002488974)/($Z$1+1)*Module!$I$5*Module!$I$7</f>
        <v>104.47202149942042</v>
      </c>
      <c r="AP50" s="352">
        <f>$P$120*Module!$I$7*X50*Module!$I$5</f>
        <v>107.37380560891313</v>
      </c>
      <c r="AQ50" s="334">
        <f t="shared" si="7"/>
        <v>1000000</v>
      </c>
      <c r="AS50" s="352">
        <f t="shared" si="8"/>
        <v>0</v>
      </c>
      <c r="AT50" s="352">
        <f>10+Module!$K$57/($AA$1+1)</f>
        <v>94.900098435425136</v>
      </c>
      <c r="AU50" s="352">
        <f>$AA$1*(25+Module!$I$6)</f>
        <v>74</v>
      </c>
      <c r="AV50" s="352">
        <f>(AT50*($Z$1+1)*0.002488974)/($Z$1+1)*Module!$I$5*Module!$I$7</f>
        <v>72.183432587786953</v>
      </c>
      <c r="AW50" s="352">
        <f>$P$120*Module!$I$7*X50*Module!$I$5</f>
        <v>107.37380560891313</v>
      </c>
      <c r="AX50" s="334">
        <f t="shared" si="9"/>
        <v>1000000</v>
      </c>
      <c r="AZ50" s="352">
        <f t="shared" si="10"/>
        <v>0</v>
      </c>
      <c r="BA50" s="352">
        <f>10+Module!$K$57/($AB$1+1)</f>
        <v>73.675073826568848</v>
      </c>
      <c r="BB50" s="352">
        <f>$AB$1*(25+Module!$I$6)</f>
        <v>111</v>
      </c>
      <c r="BC50" s="352">
        <f>(BA50*($AB$1+1)*0.002488974)/($AB$1+1)*Module!$I$5*Module!$I$7</f>
        <v>56.039138131970212</v>
      </c>
      <c r="BD50" s="352">
        <f>$P$120*Module!$I$7*X50*Module!$I$5</f>
        <v>107.37380560891313</v>
      </c>
      <c r="BE50" s="334">
        <f t="shared" si="11"/>
        <v>1000000</v>
      </c>
      <c r="BG50" s="352">
        <f t="shared" si="12"/>
        <v>0</v>
      </c>
      <c r="BH50" s="352">
        <f>10+Module!$K$57/($AC$1+1)</f>
        <v>60.940059061255084</v>
      </c>
      <c r="BI50" s="352">
        <f>$AC$1*(25+Module!$I$6)</f>
        <v>148</v>
      </c>
      <c r="BJ50" s="352">
        <f>(BH50*($AC$1+1)*0.002488974)/($AC$1+1)*Module!$I$5*Module!$I$7</f>
        <v>46.352561458480167</v>
      </c>
      <c r="BK50" s="352">
        <f>$P$120*Module!$I$7*X50*Module!$I$5</f>
        <v>107.37380560891313</v>
      </c>
      <c r="BL50" s="334">
        <f t="shared" si="13"/>
        <v>1000000</v>
      </c>
    </row>
    <row r="51" spans="1:64" ht="15" hidden="1" customHeight="1" thickBot="1">
      <c r="A51" s="258">
        <f t="shared" si="5"/>
        <v>51</v>
      </c>
      <c r="B51" s="257"/>
      <c r="C51" s="257"/>
      <c r="D51" s="257"/>
      <c r="E51" s="257"/>
      <c r="F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W51" s="573"/>
      <c r="X51" s="289">
        <f t="shared" si="14"/>
        <v>49</v>
      </c>
      <c r="Y51" s="290">
        <f>'calcul pneu pour calculateur'!P52</f>
        <v>50.101843230665665</v>
      </c>
      <c r="Z51" s="291">
        <f t="shared" si="16"/>
        <v>100.20368646133133</v>
      </c>
      <c r="AA51" s="291">
        <f t="shared" si="2"/>
        <v>150.30552969199698</v>
      </c>
      <c r="AB51" s="291">
        <f t="shared" si="3"/>
        <v>200.40737292266266</v>
      </c>
      <c r="AC51" s="291">
        <f t="shared" si="4"/>
        <v>250.50921615332834</v>
      </c>
      <c r="AD51" s="291"/>
      <c r="AE51" s="288"/>
      <c r="AF51" s="288"/>
      <c r="AG51" s="288"/>
      <c r="AK51" s="289">
        <f t="shared" si="15"/>
        <v>49</v>
      </c>
      <c r="AL51" s="352">
        <f t="shared" si="6"/>
        <v>0</v>
      </c>
      <c r="AM51" s="352">
        <f>10+Module!$K$57/($Z$1+1)</f>
        <v>137.3501476531377</v>
      </c>
      <c r="AN51" s="352">
        <f>$Z$1*(25+Module!$I$6)</f>
        <v>37</v>
      </c>
      <c r="AO51" s="352">
        <f>(AM51*($Z$1+1)*0.002488974)/($Z$1+1)*Module!$I$5*Module!$I$7</f>
        <v>104.47202149942042</v>
      </c>
      <c r="AP51" s="352">
        <f>$P$120*Module!$I$7*X51*Module!$I$5</f>
        <v>109.61075989243216</v>
      </c>
      <c r="AQ51" s="334">
        <f t="shared" si="7"/>
        <v>1000000</v>
      </c>
      <c r="AS51" s="352">
        <f t="shared" si="8"/>
        <v>0</v>
      </c>
      <c r="AT51" s="352">
        <f>10+Module!$K$57/($AA$1+1)</f>
        <v>94.900098435425136</v>
      </c>
      <c r="AU51" s="352">
        <f>$AA$1*(25+Module!$I$6)</f>
        <v>74</v>
      </c>
      <c r="AV51" s="352">
        <f>(AT51*($Z$1+1)*0.002488974)/($Z$1+1)*Module!$I$5*Module!$I$7</f>
        <v>72.183432587786953</v>
      </c>
      <c r="AW51" s="352">
        <f>$P$120*Module!$I$7*X51*Module!$I$5</f>
        <v>109.61075989243216</v>
      </c>
      <c r="AX51" s="334">
        <f t="shared" si="9"/>
        <v>1000000</v>
      </c>
      <c r="AZ51" s="352">
        <f t="shared" si="10"/>
        <v>0</v>
      </c>
      <c r="BA51" s="352">
        <f>10+Module!$K$57/($AB$1+1)</f>
        <v>73.675073826568848</v>
      </c>
      <c r="BB51" s="352">
        <f>$AB$1*(25+Module!$I$6)</f>
        <v>111</v>
      </c>
      <c r="BC51" s="352">
        <f>(BA51*($AB$1+1)*0.002488974)/($AB$1+1)*Module!$I$5*Module!$I$7</f>
        <v>56.039138131970212</v>
      </c>
      <c r="BD51" s="352">
        <f>$P$120*Module!$I$7*X51*Module!$I$5</f>
        <v>109.61075989243216</v>
      </c>
      <c r="BE51" s="334">
        <f t="shared" si="11"/>
        <v>1000000</v>
      </c>
      <c r="BG51" s="352">
        <f t="shared" si="12"/>
        <v>0</v>
      </c>
      <c r="BH51" s="352">
        <f>10+Module!$K$57/($AC$1+1)</f>
        <v>60.940059061255084</v>
      </c>
      <c r="BI51" s="352">
        <f>$AC$1*(25+Module!$I$6)</f>
        <v>148</v>
      </c>
      <c r="BJ51" s="352">
        <f>(BH51*($AC$1+1)*0.002488974)/($AC$1+1)*Module!$I$5*Module!$I$7</f>
        <v>46.352561458480167</v>
      </c>
      <c r="BK51" s="352">
        <f>$P$120*Module!$I$7*X51*Module!$I$5</f>
        <v>109.61075989243216</v>
      </c>
      <c r="BL51" s="334">
        <f t="shared" si="13"/>
        <v>1000000</v>
      </c>
    </row>
    <row r="52" spans="1:64" ht="15" hidden="1" customHeight="1" thickBot="1">
      <c r="A52" s="258">
        <f t="shared" si="5"/>
        <v>52</v>
      </c>
      <c r="B52" s="257"/>
      <c r="C52" s="257"/>
      <c r="D52" s="257"/>
      <c r="E52" s="257"/>
      <c r="F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W52" s="573"/>
      <c r="X52" s="289">
        <f t="shared" si="14"/>
        <v>50</v>
      </c>
      <c r="Y52" s="290">
        <f>'calcul pneu pour calculateur'!P53</f>
        <v>49.884655593519895</v>
      </c>
      <c r="Z52" s="291">
        <f t="shared" si="16"/>
        <v>99.76931118703979</v>
      </c>
      <c r="AA52" s="291">
        <f t="shared" si="2"/>
        <v>149.6539667805597</v>
      </c>
      <c r="AB52" s="291">
        <f t="shared" si="3"/>
        <v>199.53862237407958</v>
      </c>
      <c r="AC52" s="291">
        <f t="shared" si="4"/>
        <v>249.42327796759946</v>
      </c>
      <c r="AD52" s="291"/>
      <c r="AE52" s="288"/>
      <c r="AF52" s="288"/>
      <c r="AG52" s="288"/>
      <c r="AK52" s="289">
        <f t="shared" si="15"/>
        <v>50</v>
      </c>
      <c r="AL52" s="352">
        <f t="shared" si="6"/>
        <v>0</v>
      </c>
      <c r="AM52" s="352">
        <f>10+Module!$K$57/($Z$1+1)</f>
        <v>137.3501476531377</v>
      </c>
      <c r="AN52" s="352">
        <f>$Z$1*(25+Module!$I$6)</f>
        <v>37</v>
      </c>
      <c r="AO52" s="352">
        <f>(AM52*($Z$1+1)*0.002488974)/($Z$1+1)*Module!$I$5*Module!$I$7</f>
        <v>104.47202149942042</v>
      </c>
      <c r="AP52" s="352">
        <f>$P$120*Module!$I$7*X52*Module!$I$5</f>
        <v>111.84771417595118</v>
      </c>
      <c r="AQ52" s="334">
        <f t="shared" si="7"/>
        <v>1000000</v>
      </c>
      <c r="AS52" s="352">
        <f t="shared" si="8"/>
        <v>0</v>
      </c>
      <c r="AT52" s="352">
        <f>10+Module!$K$57/($AA$1+1)</f>
        <v>94.900098435425136</v>
      </c>
      <c r="AU52" s="352">
        <f>$AA$1*(25+Module!$I$6)</f>
        <v>74</v>
      </c>
      <c r="AV52" s="352">
        <f>(AT52*($Z$1+1)*0.002488974)/($Z$1+1)*Module!$I$5*Module!$I$7</f>
        <v>72.183432587786953</v>
      </c>
      <c r="AW52" s="352">
        <f>$P$120*Module!$I$7*X52*Module!$I$5</f>
        <v>111.84771417595118</v>
      </c>
      <c r="AX52" s="334">
        <f t="shared" si="9"/>
        <v>1000000</v>
      </c>
      <c r="AZ52" s="352">
        <f t="shared" si="10"/>
        <v>0</v>
      </c>
      <c r="BA52" s="352">
        <f>10+Module!$K$57/($AB$1+1)</f>
        <v>73.675073826568848</v>
      </c>
      <c r="BB52" s="352">
        <f>$AB$1*(25+Module!$I$6)</f>
        <v>111</v>
      </c>
      <c r="BC52" s="352">
        <f>(BA52*($AB$1+1)*0.002488974)/($AB$1+1)*Module!$I$5*Module!$I$7</f>
        <v>56.039138131970212</v>
      </c>
      <c r="BD52" s="352">
        <f>$P$120*Module!$I$7*X52*Module!$I$5</f>
        <v>111.84771417595118</v>
      </c>
      <c r="BE52" s="334">
        <f t="shared" si="11"/>
        <v>1000000</v>
      </c>
      <c r="BG52" s="352">
        <f t="shared" si="12"/>
        <v>0</v>
      </c>
      <c r="BH52" s="352">
        <f>10+Module!$K$57/($AC$1+1)</f>
        <v>60.940059061255084</v>
      </c>
      <c r="BI52" s="352">
        <f>$AC$1*(25+Module!$I$6)</f>
        <v>148</v>
      </c>
      <c r="BJ52" s="352">
        <f>(BH52*($AC$1+1)*0.002488974)/($AC$1+1)*Module!$I$5*Module!$I$7</f>
        <v>46.352561458480167</v>
      </c>
      <c r="BK52" s="352">
        <f>$P$120*Module!$I$7*X52*Module!$I$5</f>
        <v>111.84771417595118</v>
      </c>
      <c r="BL52" s="334">
        <f t="shared" si="13"/>
        <v>1000000</v>
      </c>
    </row>
    <row r="53" spans="1:64" ht="13.5" hidden="1" customHeight="1" thickBot="1">
      <c r="A53" s="258">
        <f t="shared" si="5"/>
        <v>53</v>
      </c>
      <c r="B53" s="257"/>
      <c r="C53" s="257"/>
      <c r="D53" s="257"/>
      <c r="E53" s="257"/>
      <c r="F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W53" s="573"/>
      <c r="X53" s="289">
        <f t="shared" si="14"/>
        <v>51</v>
      </c>
      <c r="Y53" s="290">
        <f>'calcul pneu pour calculateur'!P54</f>
        <v>49.667467956374125</v>
      </c>
      <c r="Z53" s="291">
        <f t="shared" si="16"/>
        <v>99.33493591274825</v>
      </c>
      <c r="AA53" s="105">
        <f t="shared" si="2"/>
        <v>149.00240386912236</v>
      </c>
      <c r="AB53" s="291">
        <f t="shared" si="3"/>
        <v>198.6698718254965</v>
      </c>
      <c r="AC53" s="291">
        <f t="shared" si="4"/>
        <v>248.33733978187064</v>
      </c>
      <c r="AD53" s="291"/>
      <c r="AE53" s="288"/>
      <c r="AF53" s="288"/>
      <c r="AG53" s="288"/>
      <c r="AK53" s="289">
        <f t="shared" si="15"/>
        <v>51</v>
      </c>
      <c r="AL53" s="352">
        <f t="shared" si="6"/>
        <v>0</v>
      </c>
      <c r="AM53" s="352">
        <f>10+Module!$K$57/($Z$1+1)</f>
        <v>137.3501476531377</v>
      </c>
      <c r="AN53" s="352">
        <f>$Z$1*(25+Module!$I$6)</f>
        <v>37</v>
      </c>
      <c r="AO53" s="352">
        <f>(AM53*($Z$1+1)*0.002488974)/($Z$1+1)*Module!$I$5*Module!$I$7</f>
        <v>104.47202149942042</v>
      </c>
      <c r="AP53" s="352">
        <f>$P$120*Module!$I$7*X53*Module!$I$5</f>
        <v>114.08466845947021</v>
      </c>
      <c r="AQ53" s="334">
        <f t="shared" si="7"/>
        <v>1000000</v>
      </c>
      <c r="AS53" s="352">
        <f t="shared" si="8"/>
        <v>0</v>
      </c>
      <c r="AT53" s="352">
        <f>10+Module!$K$57/($AA$1+1)</f>
        <v>94.900098435425136</v>
      </c>
      <c r="AU53" s="352">
        <f>$AA$1*(25+Module!$I$6)</f>
        <v>74</v>
      </c>
      <c r="AV53" s="352">
        <f>(AT53*($Z$1+1)*0.002488974)/($Z$1+1)*Module!$I$5*Module!$I$7</f>
        <v>72.183432587786953</v>
      </c>
      <c r="AW53" s="352">
        <f>$P$120*Module!$I$7*X53*Module!$I$5</f>
        <v>114.08466845947021</v>
      </c>
      <c r="AX53" s="334">
        <f t="shared" si="9"/>
        <v>1000000</v>
      </c>
      <c r="AZ53" s="352">
        <f t="shared" si="10"/>
        <v>0</v>
      </c>
      <c r="BA53" s="352">
        <f>10+Module!$K$57/($AB$1+1)</f>
        <v>73.675073826568848</v>
      </c>
      <c r="BB53" s="352">
        <f>$AB$1*(25+Module!$I$6)</f>
        <v>111</v>
      </c>
      <c r="BC53" s="352">
        <f>(BA53*($AB$1+1)*0.002488974)/($AB$1+1)*Module!$I$5*Module!$I$7</f>
        <v>56.039138131970212</v>
      </c>
      <c r="BD53" s="352">
        <f>$P$120*Module!$I$7*X53*Module!$I$5</f>
        <v>114.08466845947021</v>
      </c>
      <c r="BE53" s="334">
        <f t="shared" si="11"/>
        <v>1000000</v>
      </c>
      <c r="BG53" s="352">
        <f t="shared" si="12"/>
        <v>0</v>
      </c>
      <c r="BH53" s="352">
        <f>10+Module!$K$57/($AC$1+1)</f>
        <v>60.940059061255084</v>
      </c>
      <c r="BI53" s="352">
        <f>$AC$1*(25+Module!$I$6)</f>
        <v>148</v>
      </c>
      <c r="BJ53" s="352">
        <f>(BH53*($AC$1+1)*0.002488974)/($AC$1+1)*Module!$I$5*Module!$I$7</f>
        <v>46.352561458480167</v>
      </c>
      <c r="BK53" s="352">
        <f>$P$120*Module!$I$7*X53*Module!$I$5</f>
        <v>114.08466845947021</v>
      </c>
      <c r="BL53" s="334">
        <f t="shared" si="13"/>
        <v>1000000</v>
      </c>
    </row>
    <row r="54" spans="1:64" ht="13.5" hidden="1" customHeight="1" thickBot="1">
      <c r="A54" s="258">
        <f t="shared" si="5"/>
        <v>54</v>
      </c>
      <c r="B54" s="257"/>
      <c r="C54" s="257"/>
      <c r="D54" s="257"/>
      <c r="E54" s="257"/>
      <c r="F54" s="257"/>
      <c r="I54" s="257"/>
      <c r="J54" s="257"/>
      <c r="K54" s="257"/>
      <c r="L54" s="313">
        <f>IF(J70&lt;0,0,INT(U61/3600)&amp;"h "&amp;MOD(INT(U61/60),60)&amp;"m "&amp;MOD(U61,60)&amp;" s")</f>
        <v>0</v>
      </c>
      <c r="M54" s="257"/>
      <c r="N54" s="257"/>
      <c r="O54" s="257"/>
      <c r="P54" s="257"/>
      <c r="Q54" s="257"/>
      <c r="R54" s="257"/>
      <c r="W54" s="573"/>
      <c r="X54" s="289">
        <f t="shared" si="14"/>
        <v>52</v>
      </c>
      <c r="Y54" s="290">
        <f>'calcul pneu pour calculateur'!P55</f>
        <v>49.450280319228341</v>
      </c>
      <c r="Z54" s="291">
        <f t="shared" si="16"/>
        <v>98.900560638456682</v>
      </c>
      <c r="AA54" s="291">
        <f t="shared" si="2"/>
        <v>148.35084095768502</v>
      </c>
      <c r="AB54" s="291">
        <f t="shared" si="3"/>
        <v>197.80112127691336</v>
      </c>
      <c r="AC54" s="291">
        <f t="shared" si="4"/>
        <v>247.2514015961417</v>
      </c>
      <c r="AD54" s="291"/>
      <c r="AE54" s="288"/>
      <c r="AF54" s="288"/>
      <c r="AG54" s="288"/>
      <c r="AK54" s="289">
        <f t="shared" si="15"/>
        <v>52</v>
      </c>
      <c r="AL54" s="352">
        <f t="shared" si="6"/>
        <v>0</v>
      </c>
      <c r="AM54" s="352">
        <f>10+Module!$K$57/($Z$1+1)</f>
        <v>137.3501476531377</v>
      </c>
      <c r="AN54" s="352">
        <f>$Z$1*(25+Module!$I$6)</f>
        <v>37</v>
      </c>
      <c r="AO54" s="352">
        <f>(AM54*($Z$1+1)*0.002488974)/($Z$1+1)*Module!$I$5*Module!$I$7</f>
        <v>104.47202149942042</v>
      </c>
      <c r="AP54" s="352">
        <f>$P$120*Module!$I$7*X54*Module!$I$5</f>
        <v>116.32162274298923</v>
      </c>
      <c r="AQ54" s="334">
        <f t="shared" si="7"/>
        <v>1000000</v>
      </c>
      <c r="AS54" s="352">
        <f t="shared" si="8"/>
        <v>0</v>
      </c>
      <c r="AT54" s="352">
        <f>10+Module!$K$57/($AA$1+1)</f>
        <v>94.900098435425136</v>
      </c>
      <c r="AU54" s="352">
        <f>$AA$1*(25+Module!$I$6)</f>
        <v>74</v>
      </c>
      <c r="AV54" s="352">
        <f>(AT54*($Z$1+1)*0.002488974)/($Z$1+1)*Module!$I$5*Module!$I$7</f>
        <v>72.183432587786953</v>
      </c>
      <c r="AW54" s="352">
        <f>$P$120*Module!$I$7*X54*Module!$I$5</f>
        <v>116.32162274298923</v>
      </c>
      <c r="AX54" s="334">
        <f t="shared" si="9"/>
        <v>1000000</v>
      </c>
      <c r="AZ54" s="352">
        <f t="shared" si="10"/>
        <v>0</v>
      </c>
      <c r="BA54" s="352">
        <f>10+Module!$K$57/($AB$1+1)</f>
        <v>73.675073826568848</v>
      </c>
      <c r="BB54" s="352">
        <f>$AB$1*(25+Module!$I$6)</f>
        <v>111</v>
      </c>
      <c r="BC54" s="352">
        <f>(BA54*($AB$1+1)*0.002488974)/($AB$1+1)*Module!$I$5*Module!$I$7</f>
        <v>56.039138131970212</v>
      </c>
      <c r="BD54" s="352">
        <f>$P$120*Module!$I$7*X54*Module!$I$5</f>
        <v>116.32162274298923</v>
      </c>
      <c r="BE54" s="334">
        <f t="shared" si="11"/>
        <v>1000000</v>
      </c>
      <c r="BG54" s="352">
        <f t="shared" si="12"/>
        <v>0</v>
      </c>
      <c r="BH54" s="352">
        <f>10+Module!$K$57/($AC$1+1)</f>
        <v>60.940059061255084</v>
      </c>
      <c r="BI54" s="352">
        <f>$AC$1*(25+Module!$I$6)</f>
        <v>148</v>
      </c>
      <c r="BJ54" s="352">
        <f>(BH54*($AC$1+1)*0.002488974)/($AC$1+1)*Module!$I$5*Module!$I$7</f>
        <v>46.352561458480167</v>
      </c>
      <c r="BK54" s="352">
        <f>$P$120*Module!$I$7*X54*Module!$I$5</f>
        <v>116.32162274298923</v>
      </c>
      <c r="BL54" s="334">
        <f t="shared" si="13"/>
        <v>1000000</v>
      </c>
    </row>
    <row r="55" spans="1:64" ht="13.5" hidden="1" customHeight="1" thickBot="1">
      <c r="A55" s="258">
        <f t="shared" si="5"/>
        <v>55</v>
      </c>
      <c r="B55" s="257"/>
      <c r="C55" s="257"/>
      <c r="D55" s="257"/>
      <c r="E55" s="257"/>
      <c r="F55" s="257"/>
      <c r="I55" s="257"/>
      <c r="J55" s="257"/>
      <c r="K55" s="257"/>
      <c r="L55" s="313" t="e">
        <f>IF(J78&lt;0,0,INT(U62/3600)&amp;"h "&amp;MOD(INT(U62/60),60)&amp;"m "&amp;MOD(U62,60)&amp;" s")</f>
        <v>#REF!</v>
      </c>
      <c r="M55" s="257"/>
      <c r="N55" s="257"/>
      <c r="O55" s="257"/>
      <c r="P55" s="257"/>
      <c r="Q55" s="257"/>
      <c r="R55" s="257"/>
      <c r="W55" s="573"/>
      <c r="X55" s="289">
        <f t="shared" si="14"/>
        <v>53</v>
      </c>
      <c r="Y55" s="290">
        <f>'calcul pneu pour calculateur'!P56</f>
        <v>49.233092682082557</v>
      </c>
      <c r="Z55" s="291">
        <f t="shared" si="16"/>
        <v>98.466185364165113</v>
      </c>
      <c r="AA55" s="291">
        <f t="shared" si="2"/>
        <v>147.69927804624768</v>
      </c>
      <c r="AB55" s="291">
        <f t="shared" si="3"/>
        <v>196.93237072833023</v>
      </c>
      <c r="AC55" s="291">
        <f t="shared" si="4"/>
        <v>246.16546341041277</v>
      </c>
      <c r="AD55" s="291"/>
      <c r="AE55" s="288"/>
      <c r="AF55" s="288"/>
      <c r="AG55" s="288"/>
      <c r="AK55" s="289">
        <f t="shared" si="15"/>
        <v>53</v>
      </c>
      <c r="AL55" s="352">
        <f t="shared" si="6"/>
        <v>0</v>
      </c>
      <c r="AM55" s="352">
        <f>10+Module!$K$57/($Z$1+1)</f>
        <v>137.3501476531377</v>
      </c>
      <c r="AN55" s="352">
        <f>$Z$1*(25+Module!$I$6)</f>
        <v>37</v>
      </c>
      <c r="AO55" s="352">
        <f>(AM55*($Z$1+1)*0.002488974)/($Z$1+1)*Module!$I$5*Module!$I$7</f>
        <v>104.47202149942042</v>
      </c>
      <c r="AP55" s="352">
        <f>$P$120*Module!$I$7*X55*Module!$I$5</f>
        <v>118.55857702650826</v>
      </c>
      <c r="AQ55" s="334">
        <f t="shared" si="7"/>
        <v>1000000</v>
      </c>
      <c r="AS55" s="352">
        <f t="shared" si="8"/>
        <v>0</v>
      </c>
      <c r="AT55" s="352">
        <f>10+Module!$K$57/($AA$1+1)</f>
        <v>94.900098435425136</v>
      </c>
      <c r="AU55" s="352">
        <f>$AA$1*(25+Module!$I$6)</f>
        <v>74</v>
      </c>
      <c r="AV55" s="352">
        <f>(AT55*($Z$1+1)*0.002488974)/($Z$1+1)*Module!$I$5*Module!$I$7</f>
        <v>72.183432587786953</v>
      </c>
      <c r="AW55" s="352">
        <f>$P$120*Module!$I$7*X55*Module!$I$5</f>
        <v>118.55857702650826</v>
      </c>
      <c r="AX55" s="334">
        <f t="shared" si="9"/>
        <v>1000000</v>
      </c>
      <c r="AZ55" s="352">
        <f t="shared" si="10"/>
        <v>0</v>
      </c>
      <c r="BA55" s="352">
        <f>10+Module!$K$57/($AB$1+1)</f>
        <v>73.675073826568848</v>
      </c>
      <c r="BB55" s="352">
        <f>$AB$1*(25+Module!$I$6)</f>
        <v>111</v>
      </c>
      <c r="BC55" s="352">
        <f>(BA55*($AB$1+1)*0.002488974)/($AB$1+1)*Module!$I$5*Module!$I$7</f>
        <v>56.039138131970212</v>
      </c>
      <c r="BD55" s="352">
        <f>$P$120*Module!$I$7*X55*Module!$I$5</f>
        <v>118.55857702650826</v>
      </c>
      <c r="BE55" s="334">
        <f t="shared" si="11"/>
        <v>1000000</v>
      </c>
      <c r="BG55" s="352">
        <f t="shared" si="12"/>
        <v>0</v>
      </c>
      <c r="BH55" s="352">
        <f>10+Module!$K$57/($AC$1+1)</f>
        <v>60.940059061255084</v>
      </c>
      <c r="BI55" s="352">
        <f>$AC$1*(25+Module!$I$6)</f>
        <v>148</v>
      </c>
      <c r="BJ55" s="352">
        <f>(BH55*($AC$1+1)*0.002488974)/($AC$1+1)*Module!$I$5*Module!$I$7</f>
        <v>46.352561458480167</v>
      </c>
      <c r="BK55" s="352">
        <f>$P$120*Module!$I$7*X55*Module!$I$5</f>
        <v>118.55857702650826</v>
      </c>
      <c r="BL55" s="334">
        <f t="shared" si="13"/>
        <v>1000000</v>
      </c>
    </row>
    <row r="56" spans="1:64" ht="13.5" hidden="1" customHeight="1" thickBot="1">
      <c r="A56" s="258">
        <f t="shared" si="5"/>
        <v>56</v>
      </c>
      <c r="B56" s="257"/>
      <c r="C56" s="257"/>
      <c r="D56" s="257"/>
      <c r="E56" s="257"/>
      <c r="F56" s="257"/>
      <c r="I56" s="257"/>
      <c r="J56" s="257"/>
      <c r="K56" s="257"/>
      <c r="L56" s="313" t="e">
        <f>IF(J86&lt;0,0,INT(U63/3600)&amp;"h "&amp;MOD(INT(U63/60),60)&amp;"m "&amp;MOD(U63,60)&amp;" s")</f>
        <v>#REF!</v>
      </c>
      <c r="M56" s="257"/>
      <c r="N56" s="257"/>
      <c r="O56" s="257"/>
      <c r="P56" s="257"/>
      <c r="Q56" s="257"/>
      <c r="R56" s="257"/>
      <c r="W56" s="573"/>
      <c r="X56" s="289">
        <f t="shared" si="14"/>
        <v>54</v>
      </c>
      <c r="Y56" s="290">
        <f>'calcul pneu pour calculateur'!P57</f>
        <v>49.015905044936801</v>
      </c>
      <c r="Z56" s="291">
        <f t="shared" si="16"/>
        <v>98.031810089873602</v>
      </c>
      <c r="AA56" s="291">
        <f t="shared" si="2"/>
        <v>147.0477151348104</v>
      </c>
      <c r="AB56" s="291">
        <f t="shared" si="3"/>
        <v>196.0636201797472</v>
      </c>
      <c r="AC56" s="291">
        <f t="shared" si="4"/>
        <v>245.07952522468401</v>
      </c>
      <c r="AD56" s="291"/>
      <c r="AE56" s="288"/>
      <c r="AF56" s="288"/>
      <c r="AG56" s="288"/>
      <c r="AK56" s="289">
        <f t="shared" si="15"/>
        <v>54</v>
      </c>
      <c r="AL56" s="352">
        <f t="shared" si="6"/>
        <v>0</v>
      </c>
      <c r="AM56" s="352">
        <f>10+Module!$K$57/($Z$1+1)</f>
        <v>137.3501476531377</v>
      </c>
      <c r="AN56" s="352">
        <f>$Z$1*(25+Module!$I$6)</f>
        <v>37</v>
      </c>
      <c r="AO56" s="352">
        <f>(AM56*($Z$1+1)*0.002488974)/($Z$1+1)*Module!$I$5*Module!$I$7</f>
        <v>104.47202149942042</v>
      </c>
      <c r="AP56" s="352">
        <f>$P$120*Module!$I$7*X56*Module!$I$5</f>
        <v>120.79553131002729</v>
      </c>
      <c r="AQ56" s="334">
        <f t="shared" si="7"/>
        <v>1000000</v>
      </c>
      <c r="AS56" s="352">
        <f t="shared" si="8"/>
        <v>0</v>
      </c>
      <c r="AT56" s="352">
        <f>10+Module!$K$57/($AA$1+1)</f>
        <v>94.900098435425136</v>
      </c>
      <c r="AU56" s="352">
        <f>$AA$1*(25+Module!$I$6)</f>
        <v>74</v>
      </c>
      <c r="AV56" s="352">
        <f>(AT56*($Z$1+1)*0.002488974)/($Z$1+1)*Module!$I$5*Module!$I$7</f>
        <v>72.183432587786953</v>
      </c>
      <c r="AW56" s="352">
        <f>$P$120*Module!$I$7*X56*Module!$I$5</f>
        <v>120.79553131002729</v>
      </c>
      <c r="AX56" s="334">
        <f t="shared" si="9"/>
        <v>1000000</v>
      </c>
      <c r="AZ56" s="352">
        <f t="shared" si="10"/>
        <v>0</v>
      </c>
      <c r="BA56" s="352">
        <f>10+Module!$K$57/($AB$1+1)</f>
        <v>73.675073826568848</v>
      </c>
      <c r="BB56" s="352">
        <f>$AB$1*(25+Module!$I$6)</f>
        <v>111</v>
      </c>
      <c r="BC56" s="352">
        <f>(BA56*($AB$1+1)*0.002488974)/($AB$1+1)*Module!$I$5*Module!$I$7</f>
        <v>56.039138131970212</v>
      </c>
      <c r="BD56" s="352">
        <f>$P$120*Module!$I$7*X56*Module!$I$5</f>
        <v>120.79553131002729</v>
      </c>
      <c r="BE56" s="334">
        <f t="shared" si="11"/>
        <v>1000000</v>
      </c>
      <c r="BG56" s="352">
        <f t="shared" si="12"/>
        <v>0</v>
      </c>
      <c r="BH56" s="352">
        <f>10+Module!$K$57/($AC$1+1)</f>
        <v>60.940059061255084</v>
      </c>
      <c r="BI56" s="352">
        <f>$AC$1*(25+Module!$I$6)</f>
        <v>148</v>
      </c>
      <c r="BJ56" s="352">
        <f>(BH56*($AC$1+1)*0.002488974)/($AC$1+1)*Module!$I$5*Module!$I$7</f>
        <v>46.352561458480167</v>
      </c>
      <c r="BK56" s="352">
        <f>$P$120*Module!$I$7*X56*Module!$I$5</f>
        <v>120.79553131002729</v>
      </c>
      <c r="BL56" s="334">
        <f t="shared" si="13"/>
        <v>1000000</v>
      </c>
    </row>
    <row r="57" spans="1:64" ht="13.5" hidden="1" customHeight="1" thickBot="1">
      <c r="A57" s="258">
        <f t="shared" si="5"/>
        <v>57</v>
      </c>
      <c r="B57" s="257"/>
      <c r="C57" s="257"/>
      <c r="D57" s="257"/>
      <c r="E57" s="257"/>
      <c r="F57" s="257"/>
      <c r="I57" s="257"/>
      <c r="J57" s="257"/>
      <c r="K57" s="257"/>
      <c r="L57" s="313" t="e">
        <f>IF(J94&lt;0,0,INT(U64/3600)&amp;"h "&amp;MOD(INT(U64/60),60)&amp;"m "&amp;MOD(U64,60)&amp;" s")</f>
        <v>#REF!</v>
      </c>
      <c r="M57" s="257"/>
      <c r="N57" s="257"/>
      <c r="O57" s="257"/>
      <c r="P57" s="257"/>
      <c r="Q57" s="257"/>
      <c r="R57" s="257"/>
      <c r="W57" s="573"/>
      <c r="X57" s="289">
        <f t="shared" si="14"/>
        <v>55</v>
      </c>
      <c r="Y57" s="290">
        <f>'calcul pneu pour calculateur'!P58</f>
        <v>48.798717407791017</v>
      </c>
      <c r="Z57" s="291">
        <f t="shared" si="16"/>
        <v>97.597434815582034</v>
      </c>
      <c r="AA57" s="291">
        <f t="shared" si="2"/>
        <v>146.39615222337306</v>
      </c>
      <c r="AB57" s="291">
        <f t="shared" si="3"/>
        <v>195.19486963116407</v>
      </c>
      <c r="AC57" s="291">
        <f t="shared" si="4"/>
        <v>243.99358703895507</v>
      </c>
      <c r="AD57" s="291"/>
      <c r="AE57" s="288"/>
      <c r="AF57" s="288"/>
      <c r="AG57" s="288"/>
      <c r="AK57" s="289">
        <f t="shared" si="15"/>
        <v>55</v>
      </c>
      <c r="AL57" s="352">
        <f t="shared" si="6"/>
        <v>0</v>
      </c>
      <c r="AM57" s="352">
        <f>10+Module!$K$57/($Z$1+1)</f>
        <v>137.3501476531377</v>
      </c>
      <c r="AN57" s="352">
        <f>$Z$1*(25+Module!$I$6)</f>
        <v>37</v>
      </c>
      <c r="AO57" s="352">
        <f>(AM57*($Z$1+1)*0.002488974)/($Z$1+1)*Module!$I$5*Module!$I$7</f>
        <v>104.47202149942042</v>
      </c>
      <c r="AP57" s="352">
        <f>$P$120*Module!$I$7*X57*Module!$I$5</f>
        <v>123.0324855935463</v>
      </c>
      <c r="AQ57" s="334">
        <f t="shared" si="7"/>
        <v>1000000</v>
      </c>
      <c r="AS57" s="352">
        <f t="shared" si="8"/>
        <v>0</v>
      </c>
      <c r="AT57" s="352">
        <f>10+Module!$K$57/($AA$1+1)</f>
        <v>94.900098435425136</v>
      </c>
      <c r="AU57" s="352">
        <f>$AA$1*(25+Module!$I$6)</f>
        <v>74</v>
      </c>
      <c r="AV57" s="352">
        <f>(AT57*($Z$1+1)*0.002488974)/($Z$1+1)*Module!$I$5*Module!$I$7</f>
        <v>72.183432587786953</v>
      </c>
      <c r="AW57" s="352">
        <f>$P$120*Module!$I$7*X57*Module!$I$5</f>
        <v>123.0324855935463</v>
      </c>
      <c r="AX57" s="334">
        <f t="shared" si="9"/>
        <v>1000000</v>
      </c>
      <c r="AZ57" s="352">
        <f t="shared" si="10"/>
        <v>0</v>
      </c>
      <c r="BA57" s="352">
        <f>10+Module!$K$57/($AB$1+1)</f>
        <v>73.675073826568848</v>
      </c>
      <c r="BB57" s="352">
        <f>$AB$1*(25+Module!$I$6)</f>
        <v>111</v>
      </c>
      <c r="BC57" s="352">
        <f>(BA57*($AB$1+1)*0.002488974)/($AB$1+1)*Module!$I$5*Module!$I$7</f>
        <v>56.039138131970212</v>
      </c>
      <c r="BD57" s="352">
        <f>$P$120*Module!$I$7*X57*Module!$I$5</f>
        <v>123.0324855935463</v>
      </c>
      <c r="BE57" s="334">
        <f t="shared" si="11"/>
        <v>1000000</v>
      </c>
      <c r="BG57" s="352">
        <f t="shared" si="12"/>
        <v>0</v>
      </c>
      <c r="BH57" s="352">
        <f>10+Module!$K$57/($AC$1+1)</f>
        <v>60.940059061255084</v>
      </c>
      <c r="BI57" s="352">
        <f>$AC$1*(25+Module!$I$6)</f>
        <v>148</v>
      </c>
      <c r="BJ57" s="352">
        <f>(BH57*($AC$1+1)*0.002488974)/($AC$1+1)*Module!$I$5*Module!$I$7</f>
        <v>46.352561458480167</v>
      </c>
      <c r="BK57" s="352">
        <f>$P$120*Module!$I$7*X57*Module!$I$5</f>
        <v>123.0324855935463</v>
      </c>
      <c r="BL57" s="334">
        <f t="shared" si="13"/>
        <v>1000000</v>
      </c>
    </row>
    <row r="58" spans="1:64" ht="13.5" hidden="1" customHeight="1" thickBot="1">
      <c r="A58" s="258">
        <f t="shared" si="5"/>
        <v>58</v>
      </c>
      <c r="B58" s="257"/>
      <c r="C58" s="257"/>
      <c r="D58" s="257"/>
      <c r="E58" s="257"/>
      <c r="F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W58" s="573"/>
      <c r="X58" s="289">
        <f t="shared" si="14"/>
        <v>56</v>
      </c>
      <c r="Y58" s="290">
        <f>'calcul pneu pour calculateur'!P59</f>
        <v>48.581529770645233</v>
      </c>
      <c r="Z58" s="291">
        <f t="shared" si="16"/>
        <v>97.163059541290465</v>
      </c>
      <c r="AA58" s="291">
        <f t="shared" si="2"/>
        <v>145.7445893119357</v>
      </c>
      <c r="AB58" s="291">
        <f t="shared" si="3"/>
        <v>194.32611908258093</v>
      </c>
      <c r="AC58" s="291">
        <f t="shared" si="4"/>
        <v>242.90764885322616</v>
      </c>
      <c r="AD58" s="291"/>
      <c r="AE58" s="288"/>
      <c r="AF58" s="288"/>
      <c r="AG58" s="288"/>
      <c r="AK58" s="289">
        <f t="shared" si="15"/>
        <v>56</v>
      </c>
      <c r="AL58" s="352">
        <f t="shared" si="6"/>
        <v>0</v>
      </c>
      <c r="AM58" s="352">
        <f>10+Module!$K$57/($Z$1+1)</f>
        <v>137.3501476531377</v>
      </c>
      <c r="AN58" s="352">
        <f>$Z$1*(25+Module!$I$6)</f>
        <v>37</v>
      </c>
      <c r="AO58" s="352">
        <f>(AM58*($Z$1+1)*0.002488974)/($Z$1+1)*Module!$I$5*Module!$I$7</f>
        <v>104.47202149942042</v>
      </c>
      <c r="AP58" s="352">
        <f>$P$120*Module!$I$7*X58*Module!$I$5</f>
        <v>125.26943987706534</v>
      </c>
      <c r="AQ58" s="334">
        <f t="shared" si="7"/>
        <v>1000000</v>
      </c>
      <c r="AS58" s="352">
        <f t="shared" si="8"/>
        <v>0</v>
      </c>
      <c r="AT58" s="352">
        <f>10+Module!$K$57/($AA$1+1)</f>
        <v>94.900098435425136</v>
      </c>
      <c r="AU58" s="352">
        <f>$AA$1*(25+Module!$I$6)</f>
        <v>74</v>
      </c>
      <c r="AV58" s="352">
        <f>(AT58*($Z$1+1)*0.002488974)/($Z$1+1)*Module!$I$5*Module!$I$7</f>
        <v>72.183432587786953</v>
      </c>
      <c r="AW58" s="352">
        <f>$P$120*Module!$I$7*X58*Module!$I$5</f>
        <v>125.26943987706534</v>
      </c>
      <c r="AX58" s="334">
        <f t="shared" si="9"/>
        <v>1000000</v>
      </c>
      <c r="AZ58" s="352">
        <f t="shared" si="10"/>
        <v>0</v>
      </c>
      <c r="BA58" s="352">
        <f>10+Module!$K$57/($AB$1+1)</f>
        <v>73.675073826568848</v>
      </c>
      <c r="BB58" s="352">
        <f>$AB$1*(25+Module!$I$6)</f>
        <v>111</v>
      </c>
      <c r="BC58" s="352">
        <f>(BA58*($AB$1+1)*0.002488974)/($AB$1+1)*Module!$I$5*Module!$I$7</f>
        <v>56.039138131970212</v>
      </c>
      <c r="BD58" s="352">
        <f>$P$120*Module!$I$7*X58*Module!$I$5</f>
        <v>125.26943987706534</v>
      </c>
      <c r="BE58" s="334">
        <f t="shared" si="11"/>
        <v>1000000</v>
      </c>
      <c r="BG58" s="352">
        <f t="shared" si="12"/>
        <v>0</v>
      </c>
      <c r="BH58" s="352">
        <f>10+Module!$K$57/($AC$1+1)</f>
        <v>60.940059061255084</v>
      </c>
      <c r="BI58" s="352">
        <f>$AC$1*(25+Module!$I$6)</f>
        <v>148</v>
      </c>
      <c r="BJ58" s="352">
        <f>(BH58*($AC$1+1)*0.002488974)/($AC$1+1)*Module!$I$5*Module!$I$7</f>
        <v>46.352561458480167</v>
      </c>
      <c r="BK58" s="352">
        <f>$P$120*Module!$I$7*X58*Module!$I$5</f>
        <v>125.26943987706534</v>
      </c>
      <c r="BL58" s="334">
        <f t="shared" si="13"/>
        <v>1000000</v>
      </c>
    </row>
    <row r="59" spans="1:64" ht="13.5" hidden="1" customHeight="1" thickBot="1">
      <c r="A59" s="258">
        <f t="shared" si="5"/>
        <v>59</v>
      </c>
      <c r="B59" s="257"/>
      <c r="C59" s="355">
        <v>7.8362724014337234E-2</v>
      </c>
      <c r="D59" s="331">
        <f>Module!I12-Module!I10</f>
        <v>40</v>
      </c>
      <c r="E59" s="257">
        <f>D59*C59</f>
        <v>3.1345089605734895</v>
      </c>
      <c r="F59" s="257"/>
      <c r="I59" s="355"/>
      <c r="J59" s="558" t="s">
        <v>367</v>
      </c>
      <c r="K59" s="558" t="s">
        <v>154</v>
      </c>
      <c r="L59" s="557" t="s">
        <v>366</v>
      </c>
      <c r="M59" s="557" t="s">
        <v>372</v>
      </c>
      <c r="N59" s="557" t="s">
        <v>365</v>
      </c>
      <c r="O59" s="543" t="s">
        <v>373</v>
      </c>
      <c r="P59" s="559" t="s">
        <v>364</v>
      </c>
      <c r="Q59" s="560"/>
      <c r="R59" s="543" t="s">
        <v>398</v>
      </c>
      <c r="W59" s="573"/>
      <c r="X59" s="289">
        <f t="shared" si="14"/>
        <v>57</v>
      </c>
      <c r="Y59" s="290">
        <f>'calcul pneu pour calculateur'!P60</f>
        <v>48.364342133499463</v>
      </c>
      <c r="Z59" s="291">
        <f t="shared" si="16"/>
        <v>96.728684266998926</v>
      </c>
      <c r="AA59" s="291">
        <f t="shared" si="2"/>
        <v>145.09302640049839</v>
      </c>
      <c r="AB59" s="291">
        <f t="shared" si="3"/>
        <v>193.45736853399785</v>
      </c>
      <c r="AC59" s="291">
        <f t="shared" si="4"/>
        <v>241.82171066749731</v>
      </c>
      <c r="AD59" s="291"/>
      <c r="AE59" s="288"/>
      <c r="AF59" s="288"/>
      <c r="AG59" s="288"/>
      <c r="AK59" s="289">
        <f t="shared" si="15"/>
        <v>57</v>
      </c>
      <c r="AL59" s="352">
        <f t="shared" si="6"/>
        <v>0</v>
      </c>
      <c r="AM59" s="352">
        <f>10+Module!$K$57/($Z$1+1)</f>
        <v>137.3501476531377</v>
      </c>
      <c r="AN59" s="352">
        <f>$Z$1*(25+Module!$I$6)</f>
        <v>37</v>
      </c>
      <c r="AO59" s="352">
        <f>(AM59*($Z$1+1)*0.002488974)/($Z$1+1)*Module!$I$5*Module!$I$7</f>
        <v>104.47202149942042</v>
      </c>
      <c r="AP59" s="352">
        <f>$P$120*Module!$I$7*X59*Module!$I$5</f>
        <v>127.50639416058436</v>
      </c>
      <c r="AQ59" s="334">
        <f t="shared" si="7"/>
        <v>1000000</v>
      </c>
      <c r="AS59" s="352">
        <f t="shared" si="8"/>
        <v>0</v>
      </c>
      <c r="AT59" s="352">
        <f>10+Module!$K$57/($AA$1+1)</f>
        <v>94.900098435425136</v>
      </c>
      <c r="AU59" s="352">
        <f>$AA$1*(25+Module!$I$6)</f>
        <v>74</v>
      </c>
      <c r="AV59" s="352">
        <f>(AT59*($Z$1+1)*0.002488974)/($Z$1+1)*Module!$I$5*Module!$I$7</f>
        <v>72.183432587786953</v>
      </c>
      <c r="AW59" s="352">
        <f>$P$120*Module!$I$7*X59*Module!$I$5</f>
        <v>127.50639416058436</v>
      </c>
      <c r="AX59" s="334">
        <f t="shared" si="9"/>
        <v>1000000</v>
      </c>
      <c r="AZ59" s="352">
        <f t="shared" si="10"/>
        <v>0</v>
      </c>
      <c r="BA59" s="352">
        <f>10+Module!$K$57/($AB$1+1)</f>
        <v>73.675073826568848</v>
      </c>
      <c r="BB59" s="352">
        <f>$AB$1*(25+Module!$I$6)</f>
        <v>111</v>
      </c>
      <c r="BC59" s="352">
        <f>(BA59*($AB$1+1)*0.002488974)/($AB$1+1)*Module!$I$5*Module!$I$7</f>
        <v>56.039138131970212</v>
      </c>
      <c r="BD59" s="352">
        <f>$P$120*Module!$I$7*X59*Module!$I$5</f>
        <v>127.50639416058436</v>
      </c>
      <c r="BE59" s="334">
        <f t="shared" si="11"/>
        <v>1000000</v>
      </c>
      <c r="BG59" s="352">
        <f t="shared" si="12"/>
        <v>0</v>
      </c>
      <c r="BH59" s="352">
        <f>10+Module!$K$57/($AC$1+1)</f>
        <v>60.940059061255084</v>
      </c>
      <c r="BI59" s="352">
        <f>$AC$1*(25+Module!$I$6)</f>
        <v>148</v>
      </c>
      <c r="BJ59" s="352">
        <f>(BH59*($AC$1+1)*0.002488974)/($AC$1+1)*Module!$I$5*Module!$I$7</f>
        <v>46.352561458480167</v>
      </c>
      <c r="BK59" s="352">
        <f>$P$120*Module!$I$7*X59*Module!$I$5</f>
        <v>127.50639416058436</v>
      </c>
      <c r="BL59" s="334">
        <f t="shared" si="13"/>
        <v>1000000</v>
      </c>
    </row>
    <row r="60" spans="1:64" ht="13.5" hidden="1" customHeight="1" thickBot="1">
      <c r="A60" s="258">
        <f t="shared" si="5"/>
        <v>60</v>
      </c>
      <c r="B60" s="257"/>
      <c r="C60" s="257">
        <f>Module!$H$12</f>
        <v>0</v>
      </c>
      <c r="D60" s="275" t="s">
        <v>363</v>
      </c>
      <c r="E60" s="275" t="s">
        <v>205</v>
      </c>
      <c r="F60" s="275" t="s">
        <v>400</v>
      </c>
      <c r="G60" s="285" t="s">
        <v>399</v>
      </c>
      <c r="H60" s="164"/>
      <c r="I60" s="355"/>
      <c r="J60" s="558"/>
      <c r="K60" s="558"/>
      <c r="L60" s="558"/>
      <c r="M60" s="558"/>
      <c r="N60" s="558"/>
      <c r="O60" s="543"/>
      <c r="P60" s="559"/>
      <c r="Q60" s="560"/>
      <c r="R60" s="543"/>
      <c r="W60" s="573"/>
      <c r="X60" s="289">
        <f t="shared" si="14"/>
        <v>58</v>
      </c>
      <c r="Y60" s="290">
        <f>'calcul pneu pour calculateur'!P61</f>
        <v>48.147154496353679</v>
      </c>
      <c r="Z60" s="291">
        <f t="shared" si="16"/>
        <v>96.294308992707357</v>
      </c>
      <c r="AA60" s="291">
        <f t="shared" si="2"/>
        <v>144.44146348906105</v>
      </c>
      <c r="AB60" s="291">
        <f t="shared" si="3"/>
        <v>192.58861798541471</v>
      </c>
      <c r="AC60" s="291">
        <f t="shared" si="4"/>
        <v>240.73577248176838</v>
      </c>
      <c r="AD60" s="307"/>
      <c r="AE60" s="32"/>
      <c r="AF60" s="32"/>
      <c r="AG60" s="32"/>
      <c r="AH60" s="292"/>
      <c r="AJ60" s="292"/>
      <c r="AK60" s="289">
        <f t="shared" si="15"/>
        <v>58</v>
      </c>
      <c r="AL60" s="352">
        <f t="shared" si="6"/>
        <v>0</v>
      </c>
      <c r="AM60" s="352">
        <f>10+Module!$K$57/($Z$1+1)</f>
        <v>137.3501476531377</v>
      </c>
      <c r="AN60" s="352">
        <f>$Z$1*(25+Module!$I$6)</f>
        <v>37</v>
      </c>
      <c r="AO60" s="352">
        <f>(AM60*($Z$1+1)*0.002488974)/($Z$1+1)*Module!$I$5*Module!$I$7</f>
        <v>104.47202149942042</v>
      </c>
      <c r="AP60" s="352">
        <f>$P$120*Module!$I$7*X60*Module!$I$5</f>
        <v>129.74334844410336</v>
      </c>
      <c r="AQ60" s="334">
        <f t="shared" si="7"/>
        <v>1000000</v>
      </c>
      <c r="AS60" s="352">
        <f t="shared" si="8"/>
        <v>0</v>
      </c>
      <c r="AT60" s="352">
        <f>10+Module!$K$57/($AA$1+1)</f>
        <v>94.900098435425136</v>
      </c>
      <c r="AU60" s="352">
        <f>$AA$1*(25+Module!$I$6)</f>
        <v>74</v>
      </c>
      <c r="AV60" s="352">
        <f>(AT60*($Z$1+1)*0.002488974)/($Z$1+1)*Module!$I$5*Module!$I$7</f>
        <v>72.183432587786953</v>
      </c>
      <c r="AW60" s="352">
        <f>$P$120*Module!$I$7*X60*Module!$I$5</f>
        <v>129.74334844410336</v>
      </c>
      <c r="AX60" s="334">
        <f t="shared" si="9"/>
        <v>1000000</v>
      </c>
      <c r="AZ60" s="352">
        <f t="shared" si="10"/>
        <v>0</v>
      </c>
      <c r="BA60" s="352">
        <f>10+Module!$K$57/($AB$1+1)</f>
        <v>73.675073826568848</v>
      </c>
      <c r="BB60" s="352">
        <f>$AB$1*(25+Module!$I$6)</f>
        <v>111</v>
      </c>
      <c r="BC60" s="352">
        <f>(BA60*($AB$1+1)*0.002488974)/($AB$1+1)*Module!$I$5*Module!$I$7</f>
        <v>56.039138131970212</v>
      </c>
      <c r="BD60" s="352">
        <f>$P$120*Module!$I$7*X60*Module!$I$5</f>
        <v>129.74334844410336</v>
      </c>
      <c r="BE60" s="334">
        <f t="shared" si="11"/>
        <v>1000000</v>
      </c>
      <c r="BG60" s="352">
        <f t="shared" si="12"/>
        <v>0</v>
      </c>
      <c r="BH60" s="352">
        <f>10+Module!$K$57/($AC$1+1)</f>
        <v>60.940059061255084</v>
      </c>
      <c r="BI60" s="352">
        <f>$AC$1*(25+Module!$I$6)</f>
        <v>148</v>
      </c>
      <c r="BJ60" s="352">
        <f>(BH60*($AC$1+1)*0.002488974)/($AC$1+1)*Module!$I$5*Module!$I$7</f>
        <v>46.352561458480167</v>
      </c>
      <c r="BK60" s="352">
        <f>$P$120*Module!$I$7*X60*Module!$I$5</f>
        <v>129.74334844410336</v>
      </c>
      <c r="BL60" s="334">
        <f t="shared" si="13"/>
        <v>1000000</v>
      </c>
    </row>
    <row r="61" spans="1:64" ht="13.5" hidden="1" customHeight="1" thickBot="1">
      <c r="A61" s="258">
        <f t="shared" si="5"/>
        <v>61</v>
      </c>
      <c r="B61" s="257"/>
      <c r="C61" s="275" t="s">
        <v>363</v>
      </c>
      <c r="D61" s="276">
        <f>IF(D99=0,0,D99+E59)</f>
        <v>0</v>
      </c>
      <c r="E61" s="276">
        <f>IF(E99=0,0,E62-C60)</f>
        <v>0</v>
      </c>
      <c r="F61" s="276">
        <f>IF(F99=0,0,F62-C60)</f>
        <v>0</v>
      </c>
      <c r="G61" s="276">
        <f>IF(G99=0,0,G62-$C$60)</f>
        <v>0</v>
      </c>
      <c r="H61" s="352">
        <f>SUM(D61:G61)*Module!$I$5</f>
        <v>0</v>
      </c>
      <c r="I61" s="275" t="s">
        <v>363</v>
      </c>
      <c r="J61" s="178">
        <f>J67</f>
        <v>1</v>
      </c>
      <c r="K61" s="179">
        <f>$O$71/(J67+1)</f>
        <v>132</v>
      </c>
      <c r="L61" s="284">
        <f>J61*(25+Module!$I$6)</f>
        <v>37</v>
      </c>
      <c r="M61" s="284" t="e">
        <f>'CALCULETTE CHRONOS'!#REF!</f>
        <v>#REF!</v>
      </c>
      <c r="N61" s="284">
        <f>Module!F42</f>
        <v>0</v>
      </c>
      <c r="O61" s="187" t="e">
        <f>VLOOKUP($J$4,INFO!$A$152:$B$156,2,0)</f>
        <v>#N/A</v>
      </c>
      <c r="P61" s="561" t="e">
        <f>H61+L61+M61</f>
        <v>#REF!</v>
      </c>
      <c r="Q61" s="562"/>
      <c r="R61" s="187">
        <f>J99-(I99/((0.0004*O68)+1)*Module!I5)</f>
        <v>0</v>
      </c>
      <c r="S61" s="308">
        <f>IF(D79=0,0,P61-R61)</f>
        <v>0</v>
      </c>
      <c r="T61" s="352" t="e">
        <f>P68</f>
        <v>#N/A</v>
      </c>
      <c r="U61" s="352">
        <f>(SUMIF(S61:T61,"&lt;&gt;#N/A"))</f>
        <v>0</v>
      </c>
      <c r="W61" s="573"/>
      <c r="X61" s="289">
        <f t="shared" si="14"/>
        <v>59</v>
      </c>
      <c r="Y61" s="290">
        <f>'calcul pneu pour calculateur'!P62</f>
        <v>47.929966859207909</v>
      </c>
      <c r="Z61" s="291">
        <f t="shared" si="16"/>
        <v>95.859933718415817</v>
      </c>
      <c r="AA61" s="291">
        <f t="shared" si="2"/>
        <v>143.78990057762371</v>
      </c>
      <c r="AB61" s="291">
        <f t="shared" si="3"/>
        <v>191.71986743683163</v>
      </c>
      <c r="AC61" s="291">
        <f t="shared" si="4"/>
        <v>239.64983429603956</v>
      </c>
      <c r="AD61" s="307"/>
      <c r="AE61" s="32"/>
      <c r="AF61" s="32"/>
      <c r="AG61" s="32"/>
      <c r="AH61" s="292"/>
      <c r="AJ61" s="292"/>
      <c r="AK61" s="289">
        <f t="shared" si="15"/>
        <v>59</v>
      </c>
      <c r="AL61" s="352">
        <f t="shared" si="6"/>
        <v>0</v>
      </c>
      <c r="AM61" s="352">
        <f>10+Module!$K$57/($Z$1+1)</f>
        <v>137.3501476531377</v>
      </c>
      <c r="AN61" s="352">
        <f>$Z$1*(25+Module!$I$6)</f>
        <v>37</v>
      </c>
      <c r="AO61" s="352">
        <f>(AM61*($Z$1+1)*0.002488974)/($Z$1+1)*Module!$I$5*Module!$I$7</f>
        <v>104.47202149942042</v>
      </c>
      <c r="AP61" s="352">
        <f>$P$120*Module!$I$7*X61*Module!$I$5</f>
        <v>131.98030272762239</v>
      </c>
      <c r="AQ61" s="334">
        <f t="shared" si="7"/>
        <v>1000000</v>
      </c>
      <c r="AS61" s="352">
        <f t="shared" si="8"/>
        <v>0</v>
      </c>
      <c r="AT61" s="352">
        <f>10+Module!$K$57/($AA$1+1)</f>
        <v>94.900098435425136</v>
      </c>
      <c r="AU61" s="352">
        <f>$AA$1*(25+Module!$I$6)</f>
        <v>74</v>
      </c>
      <c r="AV61" s="352">
        <f>(AT61*($Z$1+1)*0.002488974)/($Z$1+1)*Module!$I$5*Module!$I$7</f>
        <v>72.183432587786953</v>
      </c>
      <c r="AW61" s="352">
        <f>$P$120*Module!$I$7*X61*Module!$I$5</f>
        <v>131.98030272762239</v>
      </c>
      <c r="AX61" s="334">
        <f t="shared" si="9"/>
        <v>1000000</v>
      </c>
      <c r="AZ61" s="352">
        <f t="shared" si="10"/>
        <v>0</v>
      </c>
      <c r="BA61" s="352">
        <f>10+Module!$K$57/($AB$1+1)</f>
        <v>73.675073826568848</v>
      </c>
      <c r="BB61" s="352">
        <f>$AB$1*(25+Module!$I$6)</f>
        <v>111</v>
      </c>
      <c r="BC61" s="352">
        <f>(BA61*($AB$1+1)*0.002488974)/($AB$1+1)*Module!$I$5*Module!$I$7</f>
        <v>56.039138131970212</v>
      </c>
      <c r="BD61" s="352">
        <f>$P$120*Module!$I$7*X61*Module!$I$5</f>
        <v>131.98030272762239</v>
      </c>
      <c r="BE61" s="334">
        <f t="shared" si="11"/>
        <v>1000000</v>
      </c>
      <c r="BG61" s="352">
        <f t="shared" si="12"/>
        <v>0</v>
      </c>
      <c r="BH61" s="352">
        <f>10+Module!$K$57/($AC$1+1)</f>
        <v>60.940059061255084</v>
      </c>
      <c r="BI61" s="352">
        <f>$AC$1*(25+Module!$I$6)</f>
        <v>148</v>
      </c>
      <c r="BJ61" s="352">
        <f>(BH61*($AC$1+1)*0.002488974)/($AC$1+1)*Module!$I$5*Module!$I$7</f>
        <v>46.352561458480167</v>
      </c>
      <c r="BK61" s="352">
        <f>$P$120*Module!$I$7*X61*Module!$I$5</f>
        <v>131.98030272762239</v>
      </c>
      <c r="BL61" s="334">
        <f t="shared" si="13"/>
        <v>1000000</v>
      </c>
    </row>
    <row r="62" spans="1:64" ht="13.5" hidden="1" customHeight="1" thickBot="1">
      <c r="A62" s="258">
        <f t="shared" si="5"/>
        <v>62</v>
      </c>
      <c r="B62" s="257"/>
      <c r="C62" s="275" t="s">
        <v>349</v>
      </c>
      <c r="D62" s="276">
        <f>IF(D100=0,0,D61+C60)</f>
        <v>0</v>
      </c>
      <c r="E62" s="276">
        <f>IF(E100=0,0,E100+E59)</f>
        <v>0</v>
      </c>
      <c r="F62" s="276">
        <f>IF(F100=0,0,F63-C60)</f>
        <v>0</v>
      </c>
      <c r="G62" s="276">
        <f>IF(G100=0,0,G63-$C$60)</f>
        <v>0</v>
      </c>
      <c r="H62" s="352">
        <f>SUM(D62:G62)*Module!$I$5</f>
        <v>0</v>
      </c>
      <c r="I62" s="275" t="s">
        <v>349</v>
      </c>
      <c r="J62" s="178">
        <f>J75</f>
        <v>4</v>
      </c>
      <c r="K62" s="179">
        <f>O79/(J62+1)</f>
        <v>53.6</v>
      </c>
      <c r="L62" s="284">
        <f>J62*(25+Module!$I$6)</f>
        <v>148</v>
      </c>
      <c r="M62" s="284" t="e">
        <f>'CALCULETTE CHRONOS'!#REF!</f>
        <v>#REF!</v>
      </c>
      <c r="N62" s="284">
        <f>Module!F43</f>
        <v>0</v>
      </c>
      <c r="O62" s="187" t="e">
        <f>VLOOKUP($J$4,INFO!$A$152:$B$156,2,0)</f>
        <v>#N/A</v>
      </c>
      <c r="P62" s="561" t="e">
        <f>H62+L62+M62</f>
        <v>#REF!</v>
      </c>
      <c r="Q62" s="562"/>
      <c r="R62" s="187">
        <f>J100-(I100/((0.0004*O76)+1)*Module!$I$5)</f>
        <v>0</v>
      </c>
      <c r="S62" s="308" t="e">
        <f>IF(D82=0,0,P62-R62)</f>
        <v>#REF!</v>
      </c>
      <c r="T62" s="352" t="e">
        <f>P76</f>
        <v>#N/A</v>
      </c>
      <c r="U62" s="352" t="e">
        <f>(SUMIF(S62:T62,"&lt;&gt;#N/A"))</f>
        <v>#REF!</v>
      </c>
      <c r="W62" s="573"/>
      <c r="X62" s="289">
        <f t="shared" si="14"/>
        <v>60</v>
      </c>
      <c r="Y62" s="290">
        <f>'calcul pneu pour calculateur'!P63</f>
        <v>47.712779222062125</v>
      </c>
      <c r="Z62" s="291">
        <f t="shared" si="16"/>
        <v>95.425558444124249</v>
      </c>
      <c r="AA62" s="291">
        <f t="shared" si="2"/>
        <v>143.13833766618637</v>
      </c>
      <c r="AB62" s="291">
        <f t="shared" si="3"/>
        <v>190.8511168882485</v>
      </c>
      <c r="AC62" s="291">
        <f t="shared" si="4"/>
        <v>238.56389611031062</v>
      </c>
      <c r="AD62" s="307"/>
      <c r="AE62" s="32"/>
      <c r="AF62" s="32"/>
      <c r="AG62" s="32"/>
      <c r="AH62" s="292"/>
      <c r="AJ62" s="292"/>
      <c r="AK62" s="289">
        <f t="shared" si="15"/>
        <v>60</v>
      </c>
      <c r="AL62" s="352">
        <f>$H$61</f>
        <v>0</v>
      </c>
      <c r="AM62" s="352">
        <f>10+Module!$K$57/($Z$1+1)</f>
        <v>137.3501476531377</v>
      </c>
      <c r="AN62" s="352">
        <f>$Z$1*(25+Module!$I$6)</f>
        <v>37</v>
      </c>
      <c r="AO62" s="352">
        <f>(AM62*($Z$1+1)*0.002488974)/($Z$1+1)*Module!$I$5*Module!$I$7</f>
        <v>104.47202149942042</v>
      </c>
      <c r="AP62" s="352">
        <f>$P$120*Module!$I$7*X62*Module!$I$5</f>
        <v>134.21725701114141</v>
      </c>
      <c r="AQ62" s="334">
        <f t="shared" si="7"/>
        <v>1000000</v>
      </c>
      <c r="AS62" s="352">
        <f t="shared" si="8"/>
        <v>0</v>
      </c>
      <c r="AT62" s="352">
        <f>10+Module!$K$57/($AA$1+1)</f>
        <v>94.900098435425136</v>
      </c>
      <c r="AU62" s="352">
        <f>$AA$1*(25+Module!$I$6)</f>
        <v>74</v>
      </c>
      <c r="AV62" s="352">
        <f>(AT62*($Z$1+1)*0.002488974)/($Z$1+1)*Module!$I$5*Module!$I$7</f>
        <v>72.183432587786953</v>
      </c>
      <c r="AW62" s="352">
        <f>$P$120*Module!$I$7*X62*Module!$I$5</f>
        <v>134.21725701114141</v>
      </c>
      <c r="AX62" s="334">
        <f t="shared" si="9"/>
        <v>1000000</v>
      </c>
      <c r="AZ62" s="352">
        <f t="shared" si="10"/>
        <v>0</v>
      </c>
      <c r="BA62" s="352">
        <f>10+Module!$K$57/($AB$1+1)</f>
        <v>73.675073826568848</v>
      </c>
      <c r="BB62" s="352">
        <f>$AB$1*(25+Module!$I$6)</f>
        <v>111</v>
      </c>
      <c r="BC62" s="352">
        <f>(BA62*($AB$1+1)*0.002488974)/($AB$1+1)*Module!$I$5*Module!$I$7</f>
        <v>56.039138131970212</v>
      </c>
      <c r="BD62" s="352">
        <f>$P$120*Module!$I$7*X62*Module!$I$5</f>
        <v>134.21725701114141</v>
      </c>
      <c r="BE62" s="334">
        <f t="shared" si="11"/>
        <v>1000000</v>
      </c>
      <c r="BG62" s="352">
        <f t="shared" si="12"/>
        <v>0</v>
      </c>
      <c r="BH62" s="352">
        <f>10+Module!$K$57/($AC$1+1)</f>
        <v>60.940059061255084</v>
      </c>
      <c r="BI62" s="352">
        <f>$AC$1*(25+Module!$I$6)</f>
        <v>148</v>
      </c>
      <c r="BJ62" s="352">
        <f>(BH62*($AC$1+1)*0.002488974)/($AC$1+1)*Module!$I$5*Module!$I$7</f>
        <v>46.352561458480167</v>
      </c>
      <c r="BK62" s="352">
        <f>$P$120*Module!$I$7*X62*Module!$I$5</f>
        <v>134.21725701114141</v>
      </c>
      <c r="BL62" s="334">
        <f t="shared" si="13"/>
        <v>1000000</v>
      </c>
    </row>
    <row r="63" spans="1:64" ht="13.5" hidden="1" customHeight="1" thickBot="1">
      <c r="A63" s="258">
        <f t="shared" si="5"/>
        <v>63</v>
      </c>
      <c r="B63" s="257"/>
      <c r="C63" s="275" t="s">
        <v>151</v>
      </c>
      <c r="D63" s="276">
        <f>IF(D101=0,0,D62+C60)</f>
        <v>0</v>
      </c>
      <c r="E63" s="276">
        <f>IF(E101=0,0,E62+C60)</f>
        <v>0</v>
      </c>
      <c r="F63" s="276">
        <f>IF(F101=0,0,F101+E59)</f>
        <v>0</v>
      </c>
      <c r="G63" s="276">
        <f>IF(G101=0,0,G64-$C$60)</f>
        <v>0</v>
      </c>
      <c r="H63" s="352">
        <f>SUM(D63:G63)*Module!$I$5</f>
        <v>0</v>
      </c>
      <c r="I63" s="275" t="s">
        <v>151</v>
      </c>
      <c r="J63" s="178">
        <f>J83</f>
        <v>2</v>
      </c>
      <c r="K63" s="179">
        <f>O87/(J63+1)</f>
        <v>88.666666666666671</v>
      </c>
      <c r="L63" s="284">
        <f>J63*(25+Module!$I$6)</f>
        <v>74</v>
      </c>
      <c r="M63" s="284" t="e">
        <f>'CALCULETTE CHRONOS'!#REF!</f>
        <v>#REF!</v>
      </c>
      <c r="N63" s="284">
        <f>Module!F44</f>
        <v>0</v>
      </c>
      <c r="O63" s="187" t="e">
        <f>VLOOKUP($J$4,INFO!$A$152:$B$156,2,0)</f>
        <v>#N/A</v>
      </c>
      <c r="P63" s="561" t="e">
        <f>H63+L63+M63</f>
        <v>#REF!</v>
      </c>
      <c r="Q63" s="562"/>
      <c r="R63" s="187">
        <f>J101-(I101/((0.0004*O84)+1)*Module!$I$5)</f>
        <v>0</v>
      </c>
      <c r="S63" s="308" t="e">
        <f>IF(D85=0,0,P63-R63)</f>
        <v>#REF!</v>
      </c>
      <c r="T63" s="352">
        <f>P84</f>
        <v>0</v>
      </c>
      <c r="U63" s="352" t="e">
        <f t="shared" ref="U63:U64" si="17">(SUMIF(S63:T63,"&lt;&gt;#N/A"))</f>
        <v>#REF!</v>
      </c>
      <c r="W63" s="573"/>
      <c r="X63" s="289">
        <f t="shared" si="14"/>
        <v>61</v>
      </c>
      <c r="Y63" s="290">
        <f>'calcul pneu pour calculateur'!P64</f>
        <v>47.495591584916355</v>
      </c>
      <c r="Z63" s="291">
        <f t="shared" si="16"/>
        <v>94.991183169832709</v>
      </c>
      <c r="AA63" s="291">
        <f t="shared" si="2"/>
        <v>142.48677475474906</v>
      </c>
      <c r="AB63" s="291">
        <f t="shared" si="3"/>
        <v>189.98236633966542</v>
      </c>
      <c r="AC63" s="291">
        <f t="shared" si="4"/>
        <v>237.47795792458177</v>
      </c>
      <c r="AD63" s="291"/>
      <c r="AE63" s="288"/>
      <c r="AF63" s="288"/>
      <c r="AG63" s="288"/>
      <c r="AK63" s="289">
        <f t="shared" si="15"/>
        <v>61</v>
      </c>
      <c r="AL63" s="352">
        <f t="shared" si="6"/>
        <v>0</v>
      </c>
      <c r="AM63" s="352">
        <f>10+Module!$K$57/($Z$1+1)</f>
        <v>137.3501476531377</v>
      </c>
      <c r="AN63" s="352">
        <f>$Z$1*(25+Module!$I$6)</f>
        <v>37</v>
      </c>
      <c r="AO63" s="352">
        <f>(AM63*($Z$1+1)*0.002488974)/($Z$1+1)*Module!$I$5*Module!$I$7</f>
        <v>104.47202149942042</v>
      </c>
      <c r="AP63" s="352">
        <f>$P$120*Module!$I$7*X63*Module!$I$5</f>
        <v>136.45421129466044</v>
      </c>
      <c r="AQ63" s="334">
        <f>IF(AK63 &gt;$AJ$17,1000000,AL63+AN63+AO63-AP63)</f>
        <v>1000000</v>
      </c>
      <c r="AS63" s="352">
        <f t="shared" si="8"/>
        <v>0</v>
      </c>
      <c r="AT63" s="352">
        <f>10+Module!$K$57/($AA$1+1)</f>
        <v>94.900098435425136</v>
      </c>
      <c r="AU63" s="352">
        <f>$AA$1*(25+Module!$I$6)</f>
        <v>74</v>
      </c>
      <c r="AV63" s="352">
        <f>(AT63*($Z$1+1)*0.002488974)/($Z$1+1)*Module!$I$5*Module!$I$7</f>
        <v>72.183432587786953</v>
      </c>
      <c r="AW63" s="352">
        <f>$P$120*Module!$I$7*X63*Module!$I$5</f>
        <v>136.45421129466044</v>
      </c>
      <c r="AX63" s="334">
        <f t="shared" si="9"/>
        <v>1000000</v>
      </c>
      <c r="AZ63" s="352">
        <f t="shared" si="10"/>
        <v>0</v>
      </c>
      <c r="BA63" s="352">
        <f>10+Module!$K$57/($AB$1+1)</f>
        <v>73.675073826568848</v>
      </c>
      <c r="BB63" s="352">
        <f>$AB$1*(25+Module!$I$6)</f>
        <v>111</v>
      </c>
      <c r="BC63" s="352">
        <f>(BA63*($AB$1+1)*0.002488974)/($AB$1+1)*Module!$I$5*Module!$I$7</f>
        <v>56.039138131970212</v>
      </c>
      <c r="BD63" s="352">
        <f>$P$120*Module!$I$7*X63*Module!$I$5</f>
        <v>136.45421129466044</v>
      </c>
      <c r="BE63" s="334">
        <f t="shared" si="11"/>
        <v>1000000</v>
      </c>
      <c r="BG63" s="352">
        <f t="shared" si="12"/>
        <v>0</v>
      </c>
      <c r="BH63" s="352">
        <f>10+Module!$K$57/($AC$1+1)</f>
        <v>60.940059061255084</v>
      </c>
      <c r="BI63" s="352">
        <f>$AC$1*(25+Module!$I$6)</f>
        <v>148</v>
      </c>
      <c r="BJ63" s="352">
        <f>(BH63*($AC$1+1)*0.002488974)/($AC$1+1)*Module!$I$5*Module!$I$7</f>
        <v>46.352561458480167</v>
      </c>
      <c r="BK63" s="352">
        <f>$P$120*Module!$I$7*X63*Module!$I$5</f>
        <v>136.45421129466044</v>
      </c>
      <c r="BL63" s="334">
        <f t="shared" si="13"/>
        <v>1000000</v>
      </c>
    </row>
    <row r="64" spans="1:64" ht="12.75" hidden="1" customHeight="1" thickBot="1">
      <c r="A64" s="258">
        <f t="shared" si="5"/>
        <v>64</v>
      </c>
      <c r="B64" s="257"/>
      <c r="C64" s="275" t="s">
        <v>168</v>
      </c>
      <c r="D64" s="276">
        <f>IF(D102=0,0,D63+C60)</f>
        <v>0</v>
      </c>
      <c r="E64" s="276">
        <f>IF(E102=0,0,E63+C60)</f>
        <v>0</v>
      </c>
      <c r="F64" s="276">
        <f>IF(F102=0,0,F63+C60)</f>
        <v>0</v>
      </c>
      <c r="G64" s="276">
        <f>IF(G102=0,0,G102+E59)</f>
        <v>0</v>
      </c>
      <c r="H64" s="352">
        <f>SUM(D64:G64)*Module!$I$5</f>
        <v>0</v>
      </c>
      <c r="I64" s="275" t="s">
        <v>168</v>
      </c>
      <c r="J64" s="178">
        <f>J91</f>
        <v>1</v>
      </c>
      <c r="K64" s="179">
        <f>O95/(J64+1)</f>
        <v>132</v>
      </c>
      <c r="L64" s="284">
        <f>J64*(25+Module!$I$6)</f>
        <v>37</v>
      </c>
      <c r="M64" s="284" t="e">
        <f>'CALCULETTE CHRONOS'!#REF!</f>
        <v>#REF!</v>
      </c>
      <c r="N64" s="284">
        <f>N62*3</f>
        <v>0</v>
      </c>
      <c r="O64" s="187" t="e">
        <f>VLOOKUP($J$4,INFO!$A$152:$B$156,2,0)</f>
        <v>#N/A</v>
      </c>
      <c r="P64" s="561" t="e">
        <f>H64+L64+M64</f>
        <v>#REF!</v>
      </c>
      <c r="Q64" s="562"/>
      <c r="R64" s="187">
        <f>J102-(I102/((0.0004*O92)+1)*Module!$I$5)</f>
        <v>0</v>
      </c>
      <c r="S64" s="308" t="e">
        <f>IF(D88=0,0,P64-R64)</f>
        <v>#REF!</v>
      </c>
      <c r="T64" s="352">
        <f>P92</f>
        <v>322.77122193599996</v>
      </c>
      <c r="U64" s="352" t="e">
        <f t="shared" si="17"/>
        <v>#REF!</v>
      </c>
      <c r="W64" s="573"/>
      <c r="X64" s="289">
        <f t="shared" si="14"/>
        <v>62</v>
      </c>
      <c r="Y64" s="290">
        <f>'calcul pneu pour calculateur'!P65</f>
        <v>47.27840394777057</v>
      </c>
      <c r="Z64" s="291">
        <f t="shared" si="16"/>
        <v>94.556807895541141</v>
      </c>
      <c r="AA64" s="291">
        <f t="shared" si="2"/>
        <v>141.8352118433117</v>
      </c>
      <c r="AB64" s="291">
        <f t="shared" si="3"/>
        <v>189.11361579108228</v>
      </c>
      <c r="AC64" s="291">
        <f t="shared" si="4"/>
        <v>236.39201973885287</v>
      </c>
      <c r="AD64" s="291"/>
      <c r="AE64" s="288"/>
      <c r="AF64" s="288"/>
      <c r="AG64" s="288"/>
      <c r="AK64" s="289">
        <f t="shared" si="15"/>
        <v>62</v>
      </c>
      <c r="AL64" s="352">
        <f t="shared" si="6"/>
        <v>0</v>
      </c>
      <c r="AM64" s="352">
        <f>10+Module!$K$57/($Z$1+1)</f>
        <v>137.3501476531377</v>
      </c>
      <c r="AN64" s="352">
        <f>$Z$1*(25+Module!$I$6)</f>
        <v>37</v>
      </c>
      <c r="AO64" s="352">
        <f>(AM64*($Z$1+1)*0.002488974)/($Z$1+1)*Module!$I$5*Module!$I$7</f>
        <v>104.47202149942042</v>
      </c>
      <c r="AP64" s="352">
        <f>$P$120*Module!$I$7*X64*Module!$I$5</f>
        <v>138.69116557817947</v>
      </c>
      <c r="AQ64" s="334">
        <f t="shared" si="7"/>
        <v>1000000</v>
      </c>
      <c r="AS64" s="352">
        <f t="shared" si="8"/>
        <v>0</v>
      </c>
      <c r="AT64" s="352">
        <f>10+Module!$K$57/($AA$1+1)</f>
        <v>94.900098435425136</v>
      </c>
      <c r="AU64" s="352">
        <f>$AA$1*(25+Module!$I$6)</f>
        <v>74</v>
      </c>
      <c r="AV64" s="352">
        <f>(AT64*($Z$1+1)*0.002488974)/($Z$1+1)*Module!$I$5*Module!$I$7</f>
        <v>72.183432587786953</v>
      </c>
      <c r="AW64" s="352">
        <f>$P$120*Module!$I$7*X64*Module!$I$5</f>
        <v>138.69116557817947</v>
      </c>
      <c r="AX64" s="334">
        <f t="shared" si="9"/>
        <v>1000000</v>
      </c>
      <c r="AZ64" s="352">
        <f t="shared" si="10"/>
        <v>0</v>
      </c>
      <c r="BA64" s="352">
        <f>10+Module!$K$57/($AB$1+1)</f>
        <v>73.675073826568848</v>
      </c>
      <c r="BB64" s="352">
        <f>$AB$1*(25+Module!$I$6)</f>
        <v>111</v>
      </c>
      <c r="BC64" s="352">
        <f>(BA64*($AB$1+1)*0.002488974)/($AB$1+1)*Module!$I$5*Module!$I$7</f>
        <v>56.039138131970212</v>
      </c>
      <c r="BD64" s="352">
        <f>$P$120*Module!$I$7*X64*Module!$I$5</f>
        <v>138.69116557817947</v>
      </c>
      <c r="BE64" s="334">
        <f t="shared" si="11"/>
        <v>1000000</v>
      </c>
      <c r="BG64" s="352">
        <f t="shared" si="12"/>
        <v>0</v>
      </c>
      <c r="BH64" s="352">
        <f>10+Module!$K$57/($AC$1+1)</f>
        <v>60.940059061255084</v>
      </c>
      <c r="BI64" s="352">
        <f>$AC$1*(25+Module!$I$6)</f>
        <v>148</v>
      </c>
      <c r="BJ64" s="352">
        <f>(BH64*($AC$1+1)*0.002488974)/($AC$1+1)*Module!$I$5*Module!$I$7</f>
        <v>46.352561458480167</v>
      </c>
      <c r="BK64" s="352">
        <f>$P$120*Module!$I$7*X64*Module!$I$5</f>
        <v>138.69116557817947</v>
      </c>
      <c r="BL64" s="334">
        <f t="shared" si="13"/>
        <v>1000000</v>
      </c>
    </row>
    <row r="65" spans="1:64" ht="15" hidden="1" customHeight="1" thickBot="1">
      <c r="A65" s="258">
        <f t="shared" si="5"/>
        <v>65</v>
      </c>
      <c r="B65" s="257"/>
      <c r="C65" s="257"/>
      <c r="D65" s="257"/>
      <c r="E65" s="257"/>
      <c r="F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W65" s="573"/>
      <c r="X65" s="289">
        <f t="shared" si="14"/>
        <v>63</v>
      </c>
      <c r="Y65" s="290">
        <f>'calcul pneu pour calculateur'!P66</f>
        <v>47.0612163106248</v>
      </c>
      <c r="Z65" s="291">
        <f t="shared" si="16"/>
        <v>94.122432621249601</v>
      </c>
      <c r="AA65" s="291">
        <f t="shared" si="2"/>
        <v>141.18364893187442</v>
      </c>
      <c r="AB65" s="291">
        <f t="shared" si="3"/>
        <v>188.2448652424992</v>
      </c>
      <c r="AC65" s="291">
        <f t="shared" si="4"/>
        <v>235.30608155312399</v>
      </c>
      <c r="AD65" s="291"/>
      <c r="AE65" s="288"/>
      <c r="AF65" s="288"/>
      <c r="AG65" s="288"/>
      <c r="AK65" s="289">
        <f t="shared" si="15"/>
        <v>63</v>
      </c>
      <c r="AL65" s="352">
        <f t="shared" si="6"/>
        <v>0</v>
      </c>
      <c r="AM65" s="352">
        <f>10+Module!$K$57/($Z$1+1)</f>
        <v>137.3501476531377</v>
      </c>
      <c r="AN65" s="352">
        <f>$Z$1*(25+Module!$I$6)</f>
        <v>37</v>
      </c>
      <c r="AO65" s="352">
        <f>(AM65*($Z$1+1)*0.002488974)/($Z$1+1)*Module!$I$5*Module!$I$7</f>
        <v>104.47202149942042</v>
      </c>
      <c r="AP65" s="352">
        <f>$P$120*Module!$I$7*X65*Module!$I$5</f>
        <v>140.92811986169849</v>
      </c>
      <c r="AQ65" s="334">
        <f t="shared" si="7"/>
        <v>1000000</v>
      </c>
      <c r="AS65" s="352">
        <f t="shared" si="8"/>
        <v>0</v>
      </c>
      <c r="AT65" s="352">
        <f>10+Module!$K$57/($AA$1+1)</f>
        <v>94.900098435425136</v>
      </c>
      <c r="AU65" s="352">
        <f>$AA$1*(25+Module!$I$6)</f>
        <v>74</v>
      </c>
      <c r="AV65" s="352">
        <f>(AT65*($Z$1+1)*0.002488974)/($Z$1+1)*Module!$I$5*Module!$I$7</f>
        <v>72.183432587786953</v>
      </c>
      <c r="AW65" s="352">
        <f>$P$120*Module!$I$7*X65*Module!$I$5</f>
        <v>140.92811986169849</v>
      </c>
      <c r="AX65" s="334">
        <f t="shared" si="9"/>
        <v>1000000</v>
      </c>
      <c r="AZ65" s="352">
        <f t="shared" si="10"/>
        <v>0</v>
      </c>
      <c r="BA65" s="352">
        <f>10+Module!$K$57/($AB$1+1)</f>
        <v>73.675073826568848</v>
      </c>
      <c r="BB65" s="352">
        <f>$AB$1*(25+Module!$I$6)</f>
        <v>111</v>
      </c>
      <c r="BC65" s="352">
        <f>(BA65*($AB$1+1)*0.002488974)/($AB$1+1)*Module!$I$5*Module!$I$7</f>
        <v>56.039138131970212</v>
      </c>
      <c r="BD65" s="352">
        <f>$P$120*Module!$I$7*X65*Module!$I$5</f>
        <v>140.92811986169849</v>
      </c>
      <c r="BE65" s="334">
        <f t="shared" si="11"/>
        <v>1000000</v>
      </c>
      <c r="BG65" s="352">
        <f t="shared" si="12"/>
        <v>0</v>
      </c>
      <c r="BH65" s="352">
        <f>10+Module!$K$57/($AC$1+1)</f>
        <v>60.940059061255084</v>
      </c>
      <c r="BI65" s="352">
        <f>$AC$1*(25+Module!$I$6)</f>
        <v>148</v>
      </c>
      <c r="BJ65" s="352">
        <f>(BH65*($AC$1+1)*0.002488974)/($AC$1+1)*Module!$I$5*Module!$I$7</f>
        <v>46.352561458480167</v>
      </c>
      <c r="BK65" s="352">
        <f>$P$120*Module!$I$7*X65*Module!$I$5</f>
        <v>140.92811986169849</v>
      </c>
      <c r="BL65" s="334">
        <f t="shared" si="13"/>
        <v>1000000</v>
      </c>
    </row>
    <row r="66" spans="1:64" ht="24.75" customHeight="1" thickBot="1">
      <c r="A66" s="258">
        <f t="shared" si="5"/>
        <v>66</v>
      </c>
      <c r="B66" s="258"/>
      <c r="H66" s="286"/>
      <c r="I66" s="563" t="s">
        <v>410</v>
      </c>
      <c r="J66" s="564"/>
      <c r="K66" s="564"/>
      <c r="L66" s="564"/>
      <c r="M66" s="575" t="str">
        <f>IF(D79="",0,'CALCULETTE CHRONOS'!C9)</f>
        <v>0h 0m 0 s</v>
      </c>
      <c r="N66" s="576"/>
      <c r="O66" s="577"/>
      <c r="S66" s="352">
        <f>0+P71</f>
        <v>-22</v>
      </c>
      <c r="T66" s="352" t="e">
        <f>VLOOKUP(S66,$U$66:$V$73,2,0)</f>
        <v>#N/A</v>
      </c>
      <c r="U66" s="352">
        <v>-1</v>
      </c>
      <c r="V66" s="352">
        <f>'CALCULETTE CHRONOS'!M96</f>
        <v>0</v>
      </c>
      <c r="W66" s="573"/>
      <c r="X66" s="289">
        <f t="shared" si="14"/>
        <v>64</v>
      </c>
      <c r="Y66" s="290">
        <f>'calcul pneu pour calculateur'!P67</f>
        <v>46.844028673479016</v>
      </c>
      <c r="Z66" s="291">
        <f t="shared" si="16"/>
        <v>93.688057346958033</v>
      </c>
      <c r="AA66" s="291">
        <f t="shared" ref="AA66:AA106" si="18">Y66*3</f>
        <v>140.53208602043705</v>
      </c>
      <c r="AB66" s="291">
        <f t="shared" ref="AB66:AB106" si="19">Y66*4</f>
        <v>187.37611469391607</v>
      </c>
      <c r="AC66" s="291">
        <f t="shared" ref="AC66:AC106" si="20">Y66*5</f>
        <v>234.22014336739508</v>
      </c>
      <c r="AD66" s="291"/>
      <c r="AE66" s="288"/>
      <c r="AF66" s="288"/>
      <c r="AG66" s="288"/>
      <c r="AK66" s="289">
        <f t="shared" si="15"/>
        <v>64</v>
      </c>
      <c r="AL66" s="352">
        <f t="shared" si="6"/>
        <v>0</v>
      </c>
      <c r="AM66" s="352">
        <f>10+Module!$K$57/($Z$1+1)</f>
        <v>137.3501476531377</v>
      </c>
      <c r="AN66" s="352">
        <f>$Z$1*(25+Module!$I$6)</f>
        <v>37</v>
      </c>
      <c r="AO66" s="352">
        <f>(AM66*($Z$1+1)*0.002488974)/($Z$1+1)*Module!$I$5*Module!$I$7</f>
        <v>104.47202149942042</v>
      </c>
      <c r="AP66" s="352">
        <f>$P$120*Module!$I$7*X66*Module!$I$5</f>
        <v>143.16507414521752</v>
      </c>
      <c r="AQ66" s="334">
        <f t="shared" si="7"/>
        <v>1000000</v>
      </c>
      <c r="AS66" s="352">
        <f t="shared" si="8"/>
        <v>0</v>
      </c>
      <c r="AT66" s="352">
        <f>10+Module!$K$57/($AA$1+1)</f>
        <v>94.900098435425136</v>
      </c>
      <c r="AU66" s="352">
        <f>$AA$1*(25+Module!$I$6)</f>
        <v>74</v>
      </c>
      <c r="AV66" s="352">
        <f>(AT66*($Z$1+1)*0.002488974)/($Z$1+1)*Module!$I$5*Module!$I$7</f>
        <v>72.183432587786953</v>
      </c>
      <c r="AW66" s="352">
        <f>$P$120*Module!$I$7*X66*Module!$I$5</f>
        <v>143.16507414521752</v>
      </c>
      <c r="AX66" s="334">
        <f t="shared" si="9"/>
        <v>1000000</v>
      </c>
      <c r="AZ66" s="352">
        <f t="shared" si="10"/>
        <v>0</v>
      </c>
      <c r="BA66" s="352">
        <f>10+Module!$K$57/($AB$1+1)</f>
        <v>73.675073826568848</v>
      </c>
      <c r="BB66" s="352">
        <f>$AB$1*(25+Module!$I$6)</f>
        <v>111</v>
      </c>
      <c r="BC66" s="352">
        <f>(BA66*($AB$1+1)*0.002488974)/($AB$1+1)*Module!$I$5*Module!$I$7</f>
        <v>56.039138131970212</v>
      </c>
      <c r="BD66" s="352">
        <f>$P$120*Module!$I$7*X66*Module!$I$5</f>
        <v>143.16507414521752</v>
      </c>
      <c r="BE66" s="334">
        <f t="shared" si="11"/>
        <v>1000000</v>
      </c>
      <c r="BG66" s="352">
        <f t="shared" si="12"/>
        <v>0</v>
      </c>
      <c r="BH66" s="352">
        <f>10+Module!$K$57/($AC$1+1)</f>
        <v>60.940059061255084</v>
      </c>
      <c r="BI66" s="352">
        <f>$AC$1*(25+Module!$I$6)</f>
        <v>148</v>
      </c>
      <c r="BJ66" s="352">
        <f>(BH66*($AC$1+1)*0.002488974)/($AC$1+1)*Module!$I$5*Module!$I$7</f>
        <v>46.352561458480167</v>
      </c>
      <c r="BK66" s="352">
        <f>$P$120*Module!$I$7*X66*Module!$I$5</f>
        <v>143.16507414521752</v>
      </c>
      <c r="BL66" s="334">
        <f t="shared" si="13"/>
        <v>1000000</v>
      </c>
    </row>
    <row r="67" spans="1:64" ht="24.75" customHeight="1" thickBot="1">
      <c r="A67" s="258">
        <f t="shared" ref="A67:A88" si="21">A66+1</f>
        <v>67</v>
      </c>
      <c r="B67" s="258"/>
      <c r="I67" s="351" t="s">
        <v>24</v>
      </c>
      <c r="J67" s="278">
        <f>F79</f>
        <v>1</v>
      </c>
      <c r="K67" s="567" t="s">
        <v>323</v>
      </c>
      <c r="L67" s="568"/>
      <c r="M67" s="282">
        <v>3</v>
      </c>
      <c r="N67" s="281">
        <f>ROUNDDOWN(O71-Module!$K$57,0)</f>
        <v>9</v>
      </c>
      <c r="O67" s="354" t="s">
        <v>23</v>
      </c>
      <c r="P67" s="329"/>
      <c r="Q67" s="329"/>
      <c r="R67" s="329"/>
      <c r="S67" s="352">
        <f>S66+1</f>
        <v>-21</v>
      </c>
      <c r="T67" s="352" t="e">
        <f t="shared" ref="T67:T73" si="22">VLOOKUP(S67,$U$66:$V$73,2,0)</f>
        <v>#N/A</v>
      </c>
      <c r="U67" s="352">
        <f>U66-1</f>
        <v>-2</v>
      </c>
      <c r="V67" s="352">
        <f>'CALCULETTE CHRONOS'!M97</f>
        <v>0</v>
      </c>
      <c r="W67" s="573"/>
      <c r="X67" s="289">
        <f t="shared" si="14"/>
        <v>65</v>
      </c>
      <c r="Y67" s="290">
        <f>'calcul pneu pour calculateur'!P68</f>
        <v>46.626841036333246</v>
      </c>
      <c r="Z67" s="291">
        <f t="shared" si="16"/>
        <v>93.253682072666493</v>
      </c>
      <c r="AA67" s="291">
        <f t="shared" si="18"/>
        <v>139.88052310899974</v>
      </c>
      <c r="AB67" s="291">
        <f t="shared" si="19"/>
        <v>186.50736414533299</v>
      </c>
      <c r="AC67" s="291">
        <f t="shared" si="20"/>
        <v>233.13420518166623</v>
      </c>
      <c r="AD67" s="291"/>
      <c r="AE67" s="288"/>
      <c r="AF67" s="288"/>
      <c r="AG67" s="288"/>
      <c r="AK67" s="289">
        <f t="shared" si="15"/>
        <v>65</v>
      </c>
      <c r="AL67" s="352">
        <f t="shared" ref="AL67:AL102" si="23">$H$61</f>
        <v>0</v>
      </c>
      <c r="AM67" s="352">
        <f>10+Module!$K$57/($Z$1+1)</f>
        <v>137.3501476531377</v>
      </c>
      <c r="AN67" s="352">
        <f>$Z$1*(25+Module!$I$6)</f>
        <v>37</v>
      </c>
      <c r="AO67" s="352">
        <f>(AM67*($Z$1+1)*0.002488974)/($Z$1+1)*Module!$I$5*Module!$I$7</f>
        <v>104.47202149942042</v>
      </c>
      <c r="AP67" s="352">
        <f>$P$120*Module!$I$7*X67*Module!$I$5</f>
        <v>145.40202842873654</v>
      </c>
      <c r="AQ67" s="334">
        <f t="shared" ref="AQ67:AQ130" si="24">IF(AK67 &gt;$AJ$17,1000000,AL67+AN67+AO67-AP67)</f>
        <v>1000000</v>
      </c>
      <c r="AS67" s="352">
        <f t="shared" ref="AS67:AS102" si="25">$H$61</f>
        <v>0</v>
      </c>
      <c r="AT67" s="352">
        <f>10+Module!$K$57/($AA$1+1)</f>
        <v>94.900098435425136</v>
      </c>
      <c r="AU67" s="352">
        <f>$AA$1*(25+Module!$I$6)</f>
        <v>74</v>
      </c>
      <c r="AV67" s="352">
        <f>(AT67*($Z$1+1)*0.002488974)/($Z$1+1)*Module!$I$5*Module!$I$7</f>
        <v>72.183432587786953</v>
      </c>
      <c r="AW67" s="352">
        <f>$P$120*Module!$I$7*X67*Module!$I$5</f>
        <v>145.40202842873654</v>
      </c>
      <c r="AX67" s="334">
        <f t="shared" ref="AX67:AX130" si="26">IF(AK67 &gt;$AJ$17,1000000,AS67+AU67+AV67-AW67)</f>
        <v>1000000</v>
      </c>
      <c r="AZ67" s="352">
        <f t="shared" ref="AZ67:AZ102" si="27">$H$61</f>
        <v>0</v>
      </c>
      <c r="BA67" s="352">
        <f>10+Module!$K$57/($AB$1+1)</f>
        <v>73.675073826568848</v>
      </c>
      <c r="BB67" s="352">
        <f>$AB$1*(25+Module!$I$6)</f>
        <v>111</v>
      </c>
      <c r="BC67" s="352">
        <f>(BA67*($AB$1+1)*0.002488974)/($AB$1+1)*Module!$I$5*Module!$I$7</f>
        <v>56.039138131970212</v>
      </c>
      <c r="BD67" s="352">
        <f>$P$120*Module!$I$7*X67*Module!$I$5</f>
        <v>145.40202842873654</v>
      </c>
      <c r="BE67" s="334">
        <f t="shared" ref="BE67:BE130" si="28">IF(AK67 &gt;$AJ$17,1000000,AZ67+BB67+BC67-BD67)</f>
        <v>1000000</v>
      </c>
      <c r="BG67" s="352">
        <f t="shared" ref="BG67:BG102" si="29">$H$61</f>
        <v>0</v>
      </c>
      <c r="BH67" s="352">
        <f>10+Module!$K$57/($AC$1+1)</f>
        <v>60.940059061255084</v>
      </c>
      <c r="BI67" s="352">
        <f>$AC$1*(25+Module!$I$6)</f>
        <v>148</v>
      </c>
      <c r="BJ67" s="352">
        <f>(BH67*($AC$1+1)*0.002488974)/($AC$1+1)*Module!$I$5*Module!$I$7</f>
        <v>46.352561458480167</v>
      </c>
      <c r="BK67" s="352">
        <f>$P$120*Module!$I$7*X67*Module!$I$5</f>
        <v>145.40202842873654</v>
      </c>
      <c r="BL67" s="334">
        <f t="shared" ref="BL67:BL130" si="30">IF(AK67 &gt;$AJ$17,1000000,BG67+BI67+BJ67-BK67)</f>
        <v>1000000</v>
      </c>
    </row>
    <row r="68" spans="1:64" ht="24.75" customHeight="1" thickBot="1">
      <c r="A68" s="258">
        <f t="shared" si="21"/>
        <v>68</v>
      </c>
      <c r="B68" s="258"/>
      <c r="C68" s="544" t="s">
        <v>431</v>
      </c>
      <c r="D68" s="545"/>
      <c r="E68" s="545"/>
      <c r="F68" s="545"/>
      <c r="G68" s="546"/>
      <c r="I68" s="347" t="s">
        <v>397</v>
      </c>
      <c r="J68" s="351" t="s">
        <v>9</v>
      </c>
      <c r="K68" s="351" t="s">
        <v>8</v>
      </c>
      <c r="L68" s="351" t="s">
        <v>7</v>
      </c>
      <c r="M68" s="351" t="s">
        <v>6</v>
      </c>
      <c r="N68" s="351" t="s">
        <v>5</v>
      </c>
      <c r="O68" s="283">
        <f>E79</f>
        <v>10</v>
      </c>
      <c r="P68" s="314" t="e">
        <f>IF(T66="#N/A",0,(SUMIF(T66:T73,"&lt;&gt;#N/A")+P71*I99)*(J67+1))</f>
        <v>#N/A</v>
      </c>
      <c r="S68" s="352">
        <f>S67+1</f>
        <v>-20</v>
      </c>
      <c r="T68" s="352" t="e">
        <f t="shared" si="22"/>
        <v>#N/A</v>
      </c>
      <c r="U68" s="352">
        <f t="shared" ref="U68:U73" si="31">U67-1</f>
        <v>-3</v>
      </c>
      <c r="V68" s="352">
        <f>'CALCULETTE CHRONOS'!M98</f>
        <v>0</v>
      </c>
      <c r="W68" s="573"/>
      <c r="X68" s="289">
        <f t="shared" ref="X68:X131" si="32">X67+1</f>
        <v>66</v>
      </c>
      <c r="Y68" s="290">
        <f>'calcul pneu pour calculateur'!P69</f>
        <v>46.409653399187462</v>
      </c>
      <c r="Z68" s="291">
        <f t="shared" si="16"/>
        <v>92.819306798374924</v>
      </c>
      <c r="AA68" s="291">
        <f t="shared" si="18"/>
        <v>139.2289601975624</v>
      </c>
      <c r="AB68" s="291">
        <f t="shared" si="19"/>
        <v>185.63861359674985</v>
      </c>
      <c r="AC68" s="291">
        <f t="shared" si="20"/>
        <v>232.0482669959373</v>
      </c>
      <c r="AD68" s="291"/>
      <c r="AE68" s="288"/>
      <c r="AF68" s="288"/>
      <c r="AG68" s="288"/>
      <c r="AK68" s="289">
        <f t="shared" ref="AK68:AK131" si="33">AK67+1</f>
        <v>66</v>
      </c>
      <c r="AL68" s="352">
        <f t="shared" si="23"/>
        <v>0</v>
      </c>
      <c r="AM68" s="352">
        <f>10+Module!$K$57/($Z$1+1)</f>
        <v>137.3501476531377</v>
      </c>
      <c r="AN68" s="352">
        <f>$Z$1*(25+Module!$I$6)</f>
        <v>37</v>
      </c>
      <c r="AO68" s="352">
        <f>(AM68*($Z$1+1)*0.002488974)/($Z$1+1)*Module!$I$5*Module!$I$7</f>
        <v>104.47202149942042</v>
      </c>
      <c r="AP68" s="352">
        <f>$P$120*Module!$I$7*X68*Module!$I$5</f>
        <v>147.63898271225557</v>
      </c>
      <c r="AQ68" s="334">
        <f t="shared" si="24"/>
        <v>1000000</v>
      </c>
      <c r="AS68" s="352">
        <f t="shared" si="25"/>
        <v>0</v>
      </c>
      <c r="AT68" s="352">
        <f>10+Module!$K$57/($AA$1+1)</f>
        <v>94.900098435425136</v>
      </c>
      <c r="AU68" s="352">
        <f>$AA$1*(25+Module!$I$6)</f>
        <v>74</v>
      </c>
      <c r="AV68" s="352">
        <f>(AT68*($Z$1+1)*0.002488974)/($Z$1+1)*Module!$I$5*Module!$I$7</f>
        <v>72.183432587786953</v>
      </c>
      <c r="AW68" s="352">
        <f>$P$120*Module!$I$7*X68*Module!$I$5</f>
        <v>147.63898271225557</v>
      </c>
      <c r="AX68" s="334">
        <f t="shared" si="26"/>
        <v>1000000</v>
      </c>
      <c r="AZ68" s="352">
        <f t="shared" si="27"/>
        <v>0</v>
      </c>
      <c r="BA68" s="352">
        <f>10+Module!$K$57/($AB$1+1)</f>
        <v>73.675073826568848</v>
      </c>
      <c r="BB68" s="352">
        <f>$AB$1*(25+Module!$I$6)</f>
        <v>111</v>
      </c>
      <c r="BC68" s="352">
        <f>(BA68*($AB$1+1)*0.002488974)/($AB$1+1)*Module!$I$5*Module!$I$7</f>
        <v>56.039138131970212</v>
      </c>
      <c r="BD68" s="352">
        <f>$P$120*Module!$I$7*X68*Module!$I$5</f>
        <v>147.63898271225557</v>
      </c>
      <c r="BE68" s="334">
        <f t="shared" si="28"/>
        <v>1000000</v>
      </c>
      <c r="BG68" s="352">
        <f t="shared" si="29"/>
        <v>0</v>
      </c>
      <c r="BH68" s="352">
        <f>10+Module!$K$57/($AC$1+1)</f>
        <v>60.940059061255084</v>
      </c>
      <c r="BI68" s="352">
        <f>$AC$1*(25+Module!$I$6)</f>
        <v>148</v>
      </c>
      <c r="BJ68" s="352">
        <f>(BH68*($AC$1+1)*0.002488974)/($AC$1+1)*Module!$I$5*Module!$I$7</f>
        <v>46.352561458480167</v>
      </c>
      <c r="BK68" s="352">
        <f>$P$120*Module!$I$7*X68*Module!$I$5</f>
        <v>147.63898271225557</v>
      </c>
      <c r="BL68" s="334">
        <f t="shared" si="30"/>
        <v>1000000</v>
      </c>
    </row>
    <row r="69" spans="1:64" ht="24.75" customHeight="1" thickBot="1">
      <c r="A69" s="258">
        <f t="shared" si="21"/>
        <v>69</v>
      </c>
      <c r="B69" s="258"/>
      <c r="C69" s="547"/>
      <c r="D69" s="548"/>
      <c r="E69" s="548"/>
      <c r="F69" s="548"/>
      <c r="G69" s="549"/>
      <c r="I69" s="351" t="s">
        <v>18</v>
      </c>
      <c r="J69" s="278">
        <f>IF(SUM(INFO!H86:H87)&gt;0,SUM(INFO!H86:H87),"-")</f>
        <v>31</v>
      </c>
      <c r="K69" s="278">
        <f>IF(SUM(INFO!I86:I87)&gt;0,SUM(INFO!I86:I87),"-")</f>
        <v>31</v>
      </c>
      <c r="L69" s="278" t="str">
        <f>IF(SUM(INFO!J86:J87)&gt;0,SUM(INFO!J86:J87),"-")</f>
        <v>-</v>
      </c>
      <c r="M69" s="278" t="str">
        <f>IF(SUM(INFO!K86:K87)&gt;0,SUM(INFO!K86:K87),"-")</f>
        <v>-</v>
      </c>
      <c r="N69" s="278" t="str">
        <f>IF(SUM(INFO!L86:L87)&gt;0,SUM(INFO!L86:L87),"-")</f>
        <v>-</v>
      </c>
      <c r="O69" s="294">
        <f>VLOOKUP(O68,X2:Y102,2,0)</f>
        <v>58.572161079350977</v>
      </c>
      <c r="P69" s="352">
        <f>J69</f>
        <v>31</v>
      </c>
      <c r="Q69" s="310">
        <f>100-J70</f>
        <v>260.87307892395273</v>
      </c>
      <c r="R69" s="352">
        <f>P69</f>
        <v>31</v>
      </c>
      <c r="S69" s="352">
        <f t="shared" ref="S69:S73" si="34">S68+1</f>
        <v>-19</v>
      </c>
      <c r="T69" s="352" t="e">
        <f t="shared" si="22"/>
        <v>#N/A</v>
      </c>
      <c r="U69" s="352">
        <f t="shared" si="31"/>
        <v>-4</v>
      </c>
      <c r="V69" s="352">
        <f>'CALCULETTE CHRONOS'!M99</f>
        <v>0</v>
      </c>
      <c r="W69" s="573"/>
      <c r="X69" s="289">
        <f t="shared" si="32"/>
        <v>67</v>
      </c>
      <c r="Y69" s="290">
        <f>'calcul pneu pour calculateur'!P70</f>
        <v>46.192465762041692</v>
      </c>
      <c r="Z69" s="291">
        <f t="shared" si="16"/>
        <v>92.384931524083385</v>
      </c>
      <c r="AA69" s="291">
        <f t="shared" si="18"/>
        <v>138.57739728612506</v>
      </c>
      <c r="AB69" s="291">
        <f t="shared" si="19"/>
        <v>184.76986304816677</v>
      </c>
      <c r="AC69" s="291">
        <f t="shared" si="20"/>
        <v>230.96232881020848</v>
      </c>
      <c r="AD69" s="291"/>
      <c r="AE69" s="288"/>
      <c r="AF69" s="288"/>
      <c r="AG69" s="288"/>
      <c r="AK69" s="289">
        <f t="shared" si="33"/>
        <v>67</v>
      </c>
      <c r="AL69" s="352">
        <f t="shared" si="23"/>
        <v>0</v>
      </c>
      <c r="AM69" s="352">
        <f>10+Module!$K$57/($Z$1+1)</f>
        <v>137.3501476531377</v>
      </c>
      <c r="AN69" s="352">
        <f>$Z$1*(25+Module!$I$6)</f>
        <v>37</v>
      </c>
      <c r="AO69" s="352">
        <f>(AM69*($Z$1+1)*0.002488974)/($Z$1+1)*Module!$I$5*Module!$I$7</f>
        <v>104.47202149942042</v>
      </c>
      <c r="AP69" s="352">
        <f>$P$120*Module!$I$7*X69*Module!$I$5</f>
        <v>149.87593699577459</v>
      </c>
      <c r="AQ69" s="334">
        <f t="shared" si="24"/>
        <v>1000000</v>
      </c>
      <c r="AS69" s="352">
        <f t="shared" si="25"/>
        <v>0</v>
      </c>
      <c r="AT69" s="352">
        <f>10+Module!$K$57/($AA$1+1)</f>
        <v>94.900098435425136</v>
      </c>
      <c r="AU69" s="352">
        <f>$AA$1*(25+Module!$I$6)</f>
        <v>74</v>
      </c>
      <c r="AV69" s="352">
        <f>(AT69*($Z$1+1)*0.002488974)/($Z$1+1)*Module!$I$5*Module!$I$7</f>
        <v>72.183432587786953</v>
      </c>
      <c r="AW69" s="352">
        <f>$P$120*Module!$I$7*X69*Module!$I$5</f>
        <v>149.87593699577459</v>
      </c>
      <c r="AX69" s="334">
        <f t="shared" si="26"/>
        <v>1000000</v>
      </c>
      <c r="AZ69" s="352">
        <f t="shared" si="27"/>
        <v>0</v>
      </c>
      <c r="BA69" s="352">
        <f>10+Module!$K$57/($AB$1+1)</f>
        <v>73.675073826568848</v>
      </c>
      <c r="BB69" s="352">
        <f>$AB$1*(25+Module!$I$6)</f>
        <v>111</v>
      </c>
      <c r="BC69" s="352">
        <f>(BA69*($AB$1+1)*0.002488974)/($AB$1+1)*Module!$I$5*Module!$I$7</f>
        <v>56.039138131970212</v>
      </c>
      <c r="BD69" s="352">
        <f>$P$120*Module!$I$7*X69*Module!$I$5</f>
        <v>149.87593699577459</v>
      </c>
      <c r="BE69" s="334">
        <f t="shared" si="28"/>
        <v>1000000</v>
      </c>
      <c r="BG69" s="352">
        <f t="shared" si="29"/>
        <v>0</v>
      </c>
      <c r="BH69" s="352">
        <f>10+Module!$K$57/($AC$1+1)</f>
        <v>60.940059061255084</v>
      </c>
      <c r="BI69" s="352">
        <f>$AC$1*(25+Module!$I$6)</f>
        <v>148</v>
      </c>
      <c r="BJ69" s="352">
        <f>(BH69*($AC$1+1)*0.002488974)/($AC$1+1)*Module!$I$5*Module!$I$7</f>
        <v>46.352561458480167</v>
      </c>
      <c r="BK69" s="352">
        <f>$P$120*Module!$I$7*X69*Module!$I$5</f>
        <v>149.87593699577459</v>
      </c>
      <c r="BL69" s="334">
        <f t="shared" si="30"/>
        <v>1000000</v>
      </c>
    </row>
    <row r="70" spans="1:64" ht="21" customHeight="1" thickBot="1">
      <c r="A70" s="258">
        <f t="shared" si="21"/>
        <v>70</v>
      </c>
      <c r="B70" s="258"/>
      <c r="C70" s="550"/>
      <c r="D70" s="551"/>
      <c r="E70" s="551"/>
      <c r="F70" s="551"/>
      <c r="G70" s="552"/>
      <c r="I70" s="351" t="s">
        <v>2</v>
      </c>
      <c r="J70" s="279">
        <f>IF(J69&lt;&gt;"-",100-J69*100*VLOOKUP(Module!$H$2,INFO!$A$3:$G$60,7,0)/$O$69,"-")</f>
        <v>-160.87307892395273</v>
      </c>
      <c r="K70" s="279">
        <f>IF(K69&lt;&gt;"-",100-K69*100*VLOOKUP(Module!$H$2,INFO!$A$3:$G$60,7,0)/$O$69,"-")</f>
        <v>-160.87307892395273</v>
      </c>
      <c r="L70" s="279" t="str">
        <f>IF(L69&lt;&gt;"-",100-L69*100*VLOOKUP(Module!$H$2,INFO!$A$3:$G$60,7,0)/$O$69,"-")</f>
        <v>-</v>
      </c>
      <c r="M70" s="279" t="str">
        <f>IF(M69&lt;&gt;"-",100-M69*100*VLOOKUP(Module!$H$2,INFO!$A$3:$G$60,7,0)/$O$69,"-")</f>
        <v>-</v>
      </c>
      <c r="N70" s="279" t="str">
        <f>IF(N69&lt;&gt;"-",100-N69*100*VLOOKUP(Module!$H$2,INFO!$A$3:$G$60,7,0)/$O$69,"-")</f>
        <v>-</v>
      </c>
      <c r="O70" s="351" t="s">
        <v>4</v>
      </c>
      <c r="P70" s="352">
        <f>ROUNDDOWN((P69*Q70)/Q69,0)</f>
        <v>9</v>
      </c>
      <c r="Q70" s="352">
        <v>82</v>
      </c>
      <c r="R70" s="311">
        <f>J69+J72</f>
        <v>12</v>
      </c>
      <c r="S70" s="352">
        <f t="shared" si="34"/>
        <v>-18</v>
      </c>
      <c r="T70" s="352" t="e">
        <f t="shared" si="22"/>
        <v>#N/A</v>
      </c>
      <c r="U70" s="352">
        <f t="shared" si="31"/>
        <v>-5</v>
      </c>
      <c r="V70" s="352">
        <f>'CALCULETTE CHRONOS'!M100</f>
        <v>0</v>
      </c>
      <c r="W70" s="573"/>
      <c r="X70" s="289">
        <f t="shared" si="32"/>
        <v>68</v>
      </c>
      <c r="Y70" s="290">
        <f>'calcul pneu pour calculateur'!P71</f>
        <v>45.975278124895908</v>
      </c>
      <c r="Z70" s="291">
        <f t="shared" si="16"/>
        <v>91.950556249791816</v>
      </c>
      <c r="AA70" s="291">
        <f t="shared" si="18"/>
        <v>137.92583437468772</v>
      </c>
      <c r="AB70" s="291">
        <f t="shared" si="19"/>
        <v>183.90111249958363</v>
      </c>
      <c r="AC70" s="291">
        <f t="shared" si="20"/>
        <v>229.87639062447954</v>
      </c>
      <c r="AD70" s="291"/>
      <c r="AE70" s="288"/>
      <c r="AF70" s="288"/>
      <c r="AG70" s="288"/>
      <c r="AK70" s="289">
        <f t="shared" si="33"/>
        <v>68</v>
      </c>
      <c r="AL70" s="352">
        <f t="shared" si="23"/>
        <v>0</v>
      </c>
      <c r="AM70" s="352">
        <f>10+Module!$K$57/($Z$1+1)</f>
        <v>137.3501476531377</v>
      </c>
      <c r="AN70" s="352">
        <f>$Z$1*(25+Module!$I$6)</f>
        <v>37</v>
      </c>
      <c r="AO70" s="352">
        <f>(AM70*($Z$1+1)*0.002488974)/($Z$1+1)*Module!$I$5*Module!$I$7</f>
        <v>104.47202149942042</v>
      </c>
      <c r="AP70" s="352">
        <f>$P$120*Module!$I$7*X70*Module!$I$5</f>
        <v>152.11289127929362</v>
      </c>
      <c r="AQ70" s="334">
        <f t="shared" si="24"/>
        <v>1000000</v>
      </c>
      <c r="AS70" s="352">
        <f t="shared" si="25"/>
        <v>0</v>
      </c>
      <c r="AT70" s="352">
        <f>10+Module!$K$57/($AA$1+1)</f>
        <v>94.900098435425136</v>
      </c>
      <c r="AU70" s="352">
        <f>$AA$1*(25+Module!$I$6)</f>
        <v>74</v>
      </c>
      <c r="AV70" s="352">
        <f>(AT70*($Z$1+1)*0.002488974)/($Z$1+1)*Module!$I$5*Module!$I$7</f>
        <v>72.183432587786953</v>
      </c>
      <c r="AW70" s="352">
        <f>$P$120*Module!$I$7*X70*Module!$I$5</f>
        <v>152.11289127929362</v>
      </c>
      <c r="AX70" s="334">
        <f t="shared" si="26"/>
        <v>1000000</v>
      </c>
      <c r="AZ70" s="352">
        <f t="shared" si="27"/>
        <v>0</v>
      </c>
      <c r="BA70" s="352">
        <f>10+Module!$K$57/($AB$1+1)</f>
        <v>73.675073826568848</v>
      </c>
      <c r="BB70" s="352">
        <f>$AB$1*(25+Module!$I$6)</f>
        <v>111</v>
      </c>
      <c r="BC70" s="352">
        <f>(BA70*($AB$1+1)*0.002488974)/($AB$1+1)*Module!$I$5*Module!$I$7</f>
        <v>56.039138131970212</v>
      </c>
      <c r="BD70" s="352">
        <f>$P$120*Module!$I$7*X70*Module!$I$5</f>
        <v>152.11289127929362</v>
      </c>
      <c r="BE70" s="334">
        <f t="shared" si="28"/>
        <v>1000000</v>
      </c>
      <c r="BG70" s="352">
        <f t="shared" si="29"/>
        <v>0</v>
      </c>
      <c r="BH70" s="352">
        <f>10+Module!$K$57/($AC$1+1)</f>
        <v>60.940059061255084</v>
      </c>
      <c r="BI70" s="352">
        <f>$AC$1*(25+Module!$I$6)</f>
        <v>148</v>
      </c>
      <c r="BJ70" s="352">
        <f>(BH70*($AC$1+1)*0.002488974)/($AC$1+1)*Module!$I$5*Module!$I$7</f>
        <v>46.352561458480167</v>
      </c>
      <c r="BK70" s="352">
        <f>$P$120*Module!$I$7*X70*Module!$I$5</f>
        <v>152.11289127929362</v>
      </c>
      <c r="BL70" s="334">
        <f t="shared" si="30"/>
        <v>1000000</v>
      </c>
    </row>
    <row r="71" spans="1:64" ht="24" customHeight="1" thickBot="1">
      <c r="A71" s="258">
        <f t="shared" si="21"/>
        <v>71</v>
      </c>
      <c r="B71" s="258"/>
      <c r="I71" s="351" t="s">
        <v>1</v>
      </c>
      <c r="J71" s="280">
        <f>IF(J69&lt;&gt;"-",ROUNDUP(I107+(I107*$M$67)/100,0),"-")</f>
        <v>132</v>
      </c>
      <c r="K71" s="280">
        <f>IF(K69&lt;&gt;"-",ROUNDUP(J107+(J107*$M$67)/100,0),"-")</f>
        <v>132</v>
      </c>
      <c r="L71" s="280" t="str">
        <f>IF(L69&lt;&gt;"-",ROUNDUP(K107+(K107*$M$67)/100,0),"-")</f>
        <v>-</v>
      </c>
      <c r="M71" s="280" t="str">
        <f>IF(M69&lt;&gt;"-",ROUNDUP(L107+(L107*$M$67)/100,0),"-")</f>
        <v>-</v>
      </c>
      <c r="N71" s="280" t="str">
        <f>IF(N69&lt;&gt;"-",ROUNDUP(M107+(M107*$M$67)/100,0),"-")</f>
        <v>-</v>
      </c>
      <c r="O71" s="277">
        <f>SUM(J71:N71)</f>
        <v>264</v>
      </c>
      <c r="P71" s="352">
        <f>P70-P69</f>
        <v>-22</v>
      </c>
      <c r="Q71" s="310">
        <f>Q69</f>
        <v>260.87307892395273</v>
      </c>
      <c r="R71" s="352">
        <f>R70-R69</f>
        <v>-19</v>
      </c>
      <c r="S71" s="352">
        <f t="shared" si="34"/>
        <v>-17</v>
      </c>
      <c r="T71" s="352" t="e">
        <f t="shared" si="22"/>
        <v>#N/A</v>
      </c>
      <c r="U71" s="352">
        <f t="shared" si="31"/>
        <v>-6</v>
      </c>
      <c r="V71" s="352">
        <f>'CALCULETTE CHRONOS'!M101</f>
        <v>0</v>
      </c>
      <c r="W71" s="573"/>
      <c r="X71" s="289">
        <f t="shared" si="32"/>
        <v>69</v>
      </c>
      <c r="Y71" s="290">
        <f>'calcul pneu pour calculateur'!P72</f>
        <v>45.758090487750124</v>
      </c>
      <c r="Z71" s="291">
        <f t="shared" si="16"/>
        <v>91.516180975500248</v>
      </c>
      <c r="AA71" s="291">
        <f t="shared" si="18"/>
        <v>137.27427146325039</v>
      </c>
      <c r="AB71" s="291">
        <f t="shared" si="19"/>
        <v>183.0323619510005</v>
      </c>
      <c r="AC71" s="291">
        <f t="shared" si="20"/>
        <v>228.79045243875061</v>
      </c>
      <c r="AD71" s="291"/>
      <c r="AE71" s="288"/>
      <c r="AF71" s="288"/>
      <c r="AG71" s="288"/>
      <c r="AK71" s="289">
        <f t="shared" si="33"/>
        <v>69</v>
      </c>
      <c r="AL71" s="352">
        <f t="shared" si="23"/>
        <v>0</v>
      </c>
      <c r="AM71" s="352">
        <f>10+Module!$K$57/($Z$1+1)</f>
        <v>137.3501476531377</v>
      </c>
      <c r="AN71" s="352">
        <f>$Z$1*(25+Module!$I$6)</f>
        <v>37</v>
      </c>
      <c r="AO71" s="352">
        <f>(AM71*($Z$1+1)*0.002488974)/($Z$1+1)*Module!$I$5*Module!$I$7</f>
        <v>104.47202149942042</v>
      </c>
      <c r="AP71" s="352">
        <f>$P$120*Module!$I$7*X71*Module!$I$5</f>
        <v>154.34984556281265</v>
      </c>
      <c r="AQ71" s="334">
        <f t="shared" si="24"/>
        <v>1000000</v>
      </c>
      <c r="AS71" s="352">
        <f t="shared" si="25"/>
        <v>0</v>
      </c>
      <c r="AT71" s="352">
        <f>10+Module!$K$57/($AA$1+1)</f>
        <v>94.900098435425136</v>
      </c>
      <c r="AU71" s="352">
        <f>$AA$1*(25+Module!$I$6)</f>
        <v>74</v>
      </c>
      <c r="AV71" s="352">
        <f>(AT71*($Z$1+1)*0.002488974)/($Z$1+1)*Module!$I$5*Module!$I$7</f>
        <v>72.183432587786953</v>
      </c>
      <c r="AW71" s="352">
        <f>$P$120*Module!$I$7*X71*Module!$I$5</f>
        <v>154.34984556281265</v>
      </c>
      <c r="AX71" s="334">
        <f t="shared" si="26"/>
        <v>1000000</v>
      </c>
      <c r="AZ71" s="352">
        <f t="shared" si="27"/>
        <v>0</v>
      </c>
      <c r="BA71" s="352">
        <f>10+Module!$K$57/($AB$1+1)</f>
        <v>73.675073826568848</v>
      </c>
      <c r="BB71" s="352">
        <f>$AB$1*(25+Module!$I$6)</f>
        <v>111</v>
      </c>
      <c r="BC71" s="352">
        <f>(BA71*($AB$1+1)*0.002488974)/($AB$1+1)*Module!$I$5*Module!$I$7</f>
        <v>56.039138131970212</v>
      </c>
      <c r="BD71" s="352">
        <f>$P$120*Module!$I$7*X71*Module!$I$5</f>
        <v>154.34984556281265</v>
      </c>
      <c r="BE71" s="334">
        <f t="shared" si="28"/>
        <v>1000000</v>
      </c>
      <c r="BG71" s="352">
        <f t="shared" si="29"/>
        <v>0</v>
      </c>
      <c r="BH71" s="352">
        <f>10+Module!$K$57/($AC$1+1)</f>
        <v>60.940059061255084</v>
      </c>
      <c r="BI71" s="352">
        <f>$AC$1*(25+Module!$I$6)</f>
        <v>148</v>
      </c>
      <c r="BJ71" s="352">
        <f>(BH71*($AC$1+1)*0.002488974)/($AC$1+1)*Module!$I$5*Module!$I$7</f>
        <v>46.352561458480167</v>
      </c>
      <c r="BK71" s="352">
        <f>$P$120*Module!$I$7*X71*Module!$I$5</f>
        <v>154.34984556281265</v>
      </c>
      <c r="BL71" s="334">
        <f t="shared" si="30"/>
        <v>1000000</v>
      </c>
    </row>
    <row r="72" spans="1:64" ht="24.75" customHeight="1" thickBot="1">
      <c r="A72" s="258">
        <f t="shared" si="21"/>
        <v>72</v>
      </c>
      <c r="B72" s="258"/>
      <c r="F72" s="1"/>
      <c r="G72" s="1"/>
      <c r="I72" s="351" t="s">
        <v>0</v>
      </c>
      <c r="J72" s="3">
        <f>ROUNDDOWN(($O$69-J69*VLOOKUP(Module!$H$2,INFO!$A$3:$AA$60,7,0))/VLOOKUP(Module!$H$2,INFO!$A$3:$AA$60,7,0),0)</f>
        <v>-19</v>
      </c>
      <c r="K72" s="3">
        <f>ROUNDDOWN(($O$69-K69*VLOOKUP(Module!$H$2,INFO!$A$3:$AA$60,7,0))/VLOOKUP(Module!$H$2,INFO!$A$3:$AA$60,7,0),0)</f>
        <v>-19</v>
      </c>
      <c r="L72" s="3" t="e">
        <f>ROUNDDOWN(($O$69-L69*VLOOKUP(Module!$H$2,INFO!$A$3:$AA$60,7,0))/VLOOKUP(Module!$H$2,INFO!$A$3:$AA$60,7,0),0)</f>
        <v>#VALUE!</v>
      </c>
      <c r="M72" s="3" t="e">
        <f>ROUNDDOWN(($O$69-M69*VLOOKUP(Module!$H$2,INFO!$A$3:$AA$60,7,0))/VLOOKUP(Module!$H$2,INFO!$A$3:$AA$60,7,0),0)</f>
        <v>#VALUE!</v>
      </c>
      <c r="N72" s="3" t="e">
        <f>ROUNDDOWN(($O$69-N69*VLOOKUP(Module!$H$2,INFO!$A$3:$AA$60,7,0))/VLOOKUP(Module!$H$2,INFO!$A$3:$AA$60,7,0),0)</f>
        <v>#VALUE!</v>
      </c>
      <c r="O72" s="309">
        <f>100-(IF(1&lt;&gt;"-",100-1*100*VLOOKUP(Module!$H$2,INFO!$A$3:$G$60,7,0)/O69,"-"))</f>
        <v>8.4152606104500904</v>
      </c>
      <c r="P72" s="352">
        <f>P71*R72</f>
        <v>-7.333333333333333</v>
      </c>
      <c r="Q72" s="352">
        <v>100</v>
      </c>
      <c r="R72" s="352">
        <f>1/Q73</f>
        <v>0.33333333333333331</v>
      </c>
      <c r="S72" s="352">
        <f t="shared" si="34"/>
        <v>-16</v>
      </c>
      <c r="T72" s="352" t="e">
        <f t="shared" si="22"/>
        <v>#N/A</v>
      </c>
      <c r="U72" s="352">
        <f t="shared" si="31"/>
        <v>-7</v>
      </c>
      <c r="V72" s="352">
        <f>'CALCULETTE CHRONOS'!M102</f>
        <v>0</v>
      </c>
      <c r="W72" s="573"/>
      <c r="X72" s="289">
        <f t="shared" si="32"/>
        <v>70</v>
      </c>
      <c r="Y72" s="290">
        <f>'calcul pneu pour calculateur'!P73</f>
        <v>45.540902850604354</v>
      </c>
      <c r="Z72" s="291">
        <f t="shared" si="16"/>
        <v>91.081805701208708</v>
      </c>
      <c r="AA72" s="291">
        <f t="shared" si="18"/>
        <v>136.62270855181305</v>
      </c>
      <c r="AB72" s="291">
        <f t="shared" si="19"/>
        <v>182.16361140241742</v>
      </c>
      <c r="AC72" s="291">
        <f t="shared" si="20"/>
        <v>227.70451425302178</v>
      </c>
      <c r="AD72" s="291"/>
      <c r="AE72" s="288"/>
      <c r="AF72" s="288"/>
      <c r="AG72" s="288"/>
      <c r="AK72" s="289">
        <f t="shared" si="33"/>
        <v>70</v>
      </c>
      <c r="AL72" s="352">
        <f t="shared" si="23"/>
        <v>0</v>
      </c>
      <c r="AM72" s="352">
        <f>10+Module!$K$57/($Z$1+1)</f>
        <v>137.3501476531377</v>
      </c>
      <c r="AN72" s="352">
        <f>$Z$1*(25+Module!$I$6)</f>
        <v>37</v>
      </c>
      <c r="AO72" s="352">
        <f>(AM72*($Z$1+1)*0.002488974)/($Z$1+1)*Module!$I$5*Module!$I$7</f>
        <v>104.47202149942042</v>
      </c>
      <c r="AP72" s="352">
        <f>$P$120*Module!$I$7*X72*Module!$I$5</f>
        <v>156.58679984633167</v>
      </c>
      <c r="AQ72" s="334">
        <f t="shared" si="24"/>
        <v>1000000</v>
      </c>
      <c r="AS72" s="352">
        <f t="shared" si="25"/>
        <v>0</v>
      </c>
      <c r="AT72" s="352">
        <f>10+Module!$K$57/($AA$1+1)</f>
        <v>94.900098435425136</v>
      </c>
      <c r="AU72" s="352">
        <f>$AA$1*(25+Module!$I$6)</f>
        <v>74</v>
      </c>
      <c r="AV72" s="352">
        <f>(AT72*($Z$1+1)*0.002488974)/($Z$1+1)*Module!$I$5*Module!$I$7</f>
        <v>72.183432587786953</v>
      </c>
      <c r="AW72" s="352">
        <f>$P$120*Module!$I$7*X72*Module!$I$5</f>
        <v>156.58679984633167</v>
      </c>
      <c r="AX72" s="334">
        <f t="shared" si="26"/>
        <v>1000000</v>
      </c>
      <c r="AZ72" s="352">
        <f t="shared" si="27"/>
        <v>0</v>
      </c>
      <c r="BA72" s="352">
        <f>10+Module!$K$57/($AB$1+1)</f>
        <v>73.675073826568848</v>
      </c>
      <c r="BB72" s="352">
        <f>$AB$1*(25+Module!$I$6)</f>
        <v>111</v>
      </c>
      <c r="BC72" s="352">
        <f>(BA72*($AB$1+1)*0.002488974)/($AB$1+1)*Module!$I$5*Module!$I$7</f>
        <v>56.039138131970212</v>
      </c>
      <c r="BD72" s="352">
        <f>$P$120*Module!$I$7*X72*Module!$I$5</f>
        <v>156.58679984633167</v>
      </c>
      <c r="BE72" s="334">
        <f t="shared" si="28"/>
        <v>1000000</v>
      </c>
      <c r="BG72" s="352">
        <f t="shared" si="29"/>
        <v>0</v>
      </c>
      <c r="BH72" s="352">
        <f>10+Module!$K$57/($AC$1+1)</f>
        <v>60.940059061255084</v>
      </c>
      <c r="BI72" s="352">
        <f>$AC$1*(25+Module!$I$6)</f>
        <v>148</v>
      </c>
      <c r="BJ72" s="352">
        <f>(BH72*($AC$1+1)*0.002488974)/($AC$1+1)*Module!$I$5*Module!$I$7</f>
        <v>46.352561458480167</v>
      </c>
      <c r="BK72" s="352">
        <f>$P$120*Module!$I$7*X72*Module!$I$5</f>
        <v>156.58679984633167</v>
      </c>
      <c r="BL72" s="334">
        <f t="shared" si="30"/>
        <v>1000000</v>
      </c>
    </row>
    <row r="73" spans="1:64" ht="24.75" customHeight="1" thickBot="1">
      <c r="A73" s="258">
        <f t="shared" si="21"/>
        <v>73</v>
      </c>
      <c r="B73" s="258"/>
      <c r="C73" s="553" t="s">
        <v>430</v>
      </c>
      <c r="D73" s="555">
        <v>10</v>
      </c>
      <c r="F73" s="1"/>
      <c r="G73" s="288"/>
      <c r="Q73" s="311">
        <f>R70-P70</f>
        <v>3</v>
      </c>
      <c r="S73" s="352">
        <f t="shared" si="34"/>
        <v>-15</v>
      </c>
      <c r="T73" s="352" t="e">
        <f t="shared" si="22"/>
        <v>#N/A</v>
      </c>
      <c r="U73" s="352">
        <f t="shared" si="31"/>
        <v>-8</v>
      </c>
      <c r="V73" s="352">
        <f>'CALCULETTE CHRONOS'!M103</f>
        <v>0</v>
      </c>
      <c r="W73" s="573"/>
      <c r="X73" s="289">
        <f t="shared" si="32"/>
        <v>71</v>
      </c>
      <c r="Y73" s="290">
        <f>'calcul pneu pour calculateur'!P74</f>
        <v>45.323715213458584</v>
      </c>
      <c r="Z73" s="291">
        <f t="shared" si="16"/>
        <v>90.647430426917168</v>
      </c>
      <c r="AA73" s="291">
        <f t="shared" si="18"/>
        <v>135.97114564037577</v>
      </c>
      <c r="AB73" s="291">
        <f t="shared" si="19"/>
        <v>181.29486085383434</v>
      </c>
      <c r="AC73" s="291">
        <f t="shared" si="20"/>
        <v>226.61857606729291</v>
      </c>
      <c r="AD73" s="291"/>
      <c r="AE73" s="288"/>
      <c r="AF73" s="288"/>
      <c r="AG73" s="288"/>
      <c r="AK73" s="289">
        <f t="shared" si="33"/>
        <v>71</v>
      </c>
      <c r="AL73" s="352">
        <f t="shared" si="23"/>
        <v>0</v>
      </c>
      <c r="AM73" s="352">
        <f>10+Module!$K$57/($Z$1+1)</f>
        <v>137.3501476531377</v>
      </c>
      <c r="AN73" s="352">
        <f>$Z$1*(25+Module!$I$6)</f>
        <v>37</v>
      </c>
      <c r="AO73" s="352">
        <f>(AM73*($Z$1+1)*0.002488974)/($Z$1+1)*Module!$I$5*Module!$I$7</f>
        <v>104.47202149942042</v>
      </c>
      <c r="AP73" s="352">
        <f>$P$120*Module!$I$7*X73*Module!$I$5</f>
        <v>158.82375412985067</v>
      </c>
      <c r="AQ73" s="334">
        <f t="shared" si="24"/>
        <v>1000000</v>
      </c>
      <c r="AS73" s="352">
        <f t="shared" si="25"/>
        <v>0</v>
      </c>
      <c r="AT73" s="352">
        <f>10+Module!$K$57/($AA$1+1)</f>
        <v>94.900098435425136</v>
      </c>
      <c r="AU73" s="352">
        <f>$AA$1*(25+Module!$I$6)</f>
        <v>74</v>
      </c>
      <c r="AV73" s="352">
        <f>(AT73*($Z$1+1)*0.002488974)/($Z$1+1)*Module!$I$5*Module!$I$7</f>
        <v>72.183432587786953</v>
      </c>
      <c r="AW73" s="352">
        <f>$P$120*Module!$I$7*X73*Module!$I$5</f>
        <v>158.82375412985067</v>
      </c>
      <c r="AX73" s="334">
        <f t="shared" si="26"/>
        <v>1000000</v>
      </c>
      <c r="AZ73" s="352">
        <f t="shared" si="27"/>
        <v>0</v>
      </c>
      <c r="BA73" s="352">
        <f>10+Module!$K$57/($AB$1+1)</f>
        <v>73.675073826568848</v>
      </c>
      <c r="BB73" s="352">
        <f>$AB$1*(25+Module!$I$6)</f>
        <v>111</v>
      </c>
      <c r="BC73" s="352">
        <f>(BA73*($AB$1+1)*0.002488974)/($AB$1+1)*Module!$I$5*Module!$I$7</f>
        <v>56.039138131970212</v>
      </c>
      <c r="BD73" s="352">
        <f>$P$120*Module!$I$7*X73*Module!$I$5</f>
        <v>158.82375412985067</v>
      </c>
      <c r="BE73" s="334">
        <f t="shared" si="28"/>
        <v>1000000</v>
      </c>
      <c r="BG73" s="352">
        <f t="shared" si="29"/>
        <v>0</v>
      </c>
      <c r="BH73" s="352">
        <f>10+Module!$K$57/($AC$1+1)</f>
        <v>60.940059061255084</v>
      </c>
      <c r="BI73" s="352">
        <f>$AC$1*(25+Module!$I$6)</f>
        <v>148</v>
      </c>
      <c r="BJ73" s="352">
        <f>(BH73*($AC$1+1)*0.002488974)/($AC$1+1)*Module!$I$5*Module!$I$7</f>
        <v>46.352561458480167</v>
      </c>
      <c r="BK73" s="352">
        <f>$P$120*Module!$I$7*X73*Module!$I$5</f>
        <v>158.82375412985067</v>
      </c>
      <c r="BL73" s="334">
        <f t="shared" si="30"/>
        <v>1000000</v>
      </c>
    </row>
    <row r="74" spans="1:64" ht="24.75" customHeight="1" thickBot="1">
      <c r="A74" s="258">
        <f t="shared" si="21"/>
        <v>74</v>
      </c>
      <c r="B74" s="258"/>
      <c r="C74" s="554"/>
      <c r="D74" s="556"/>
      <c r="F74" s="1"/>
      <c r="G74" s="1"/>
      <c r="I74" s="563" t="s">
        <v>408</v>
      </c>
      <c r="J74" s="564"/>
      <c r="K74" s="564"/>
      <c r="L74" s="564"/>
      <c r="M74" s="575" t="str">
        <f>IF(D82="",0,'CALCULETTE CHRONOS'!K9)</f>
        <v>0h 2m 28 s</v>
      </c>
      <c r="N74" s="576"/>
      <c r="O74" s="577"/>
      <c r="S74" s="352">
        <f>0+P79</f>
        <v>0</v>
      </c>
      <c r="T74" s="352" t="e">
        <f>VLOOKUP(S74,$U$74:$V$81,2,0)</f>
        <v>#N/A</v>
      </c>
      <c r="U74" s="352">
        <v>-1</v>
      </c>
      <c r="V74" s="352">
        <f>'CALCULETTE CHRONOS'!Q96</f>
        <v>0</v>
      </c>
      <c r="W74" s="573"/>
      <c r="X74" s="289">
        <f t="shared" si="32"/>
        <v>72</v>
      </c>
      <c r="Y74" s="290">
        <f>'calcul pneu pour calculateur'!P75</f>
        <v>45.1065275763128</v>
      </c>
      <c r="Z74" s="291">
        <f t="shared" si="16"/>
        <v>90.2130551526256</v>
      </c>
      <c r="AA74" s="291">
        <f t="shared" si="18"/>
        <v>135.3195827289384</v>
      </c>
      <c r="AB74" s="291">
        <f t="shared" si="19"/>
        <v>180.4261103052512</v>
      </c>
      <c r="AC74" s="291">
        <f t="shared" si="20"/>
        <v>225.532637881564</v>
      </c>
      <c r="AD74" s="291"/>
      <c r="AE74" s="288"/>
      <c r="AF74" s="288"/>
      <c r="AG74" s="288"/>
      <c r="AK74" s="289">
        <f t="shared" si="33"/>
        <v>72</v>
      </c>
      <c r="AL74" s="352">
        <f t="shared" si="23"/>
        <v>0</v>
      </c>
      <c r="AM74" s="352">
        <f>10+Module!$K$57/($Z$1+1)</f>
        <v>137.3501476531377</v>
      </c>
      <c r="AN74" s="352">
        <f>$Z$1*(25+Module!$I$6)</f>
        <v>37</v>
      </c>
      <c r="AO74" s="352">
        <f>(AM74*($Z$1+1)*0.002488974)/($Z$1+1)*Module!$I$5*Module!$I$7</f>
        <v>104.47202149942042</v>
      </c>
      <c r="AP74" s="352">
        <f>$P$120*Module!$I$7*X74*Module!$I$5</f>
        <v>161.0607084133697</v>
      </c>
      <c r="AQ74" s="334">
        <f t="shared" si="24"/>
        <v>1000000</v>
      </c>
      <c r="AS74" s="352">
        <f t="shared" si="25"/>
        <v>0</v>
      </c>
      <c r="AT74" s="352">
        <f>10+Module!$K$57/($AA$1+1)</f>
        <v>94.900098435425136</v>
      </c>
      <c r="AU74" s="352">
        <f>$AA$1*(25+Module!$I$6)</f>
        <v>74</v>
      </c>
      <c r="AV74" s="352">
        <f>(AT74*($Z$1+1)*0.002488974)/($Z$1+1)*Module!$I$5*Module!$I$7</f>
        <v>72.183432587786953</v>
      </c>
      <c r="AW74" s="352">
        <f>$P$120*Module!$I$7*X74*Module!$I$5</f>
        <v>161.0607084133697</v>
      </c>
      <c r="AX74" s="334">
        <f t="shared" si="26"/>
        <v>1000000</v>
      </c>
      <c r="AZ74" s="352">
        <f t="shared" si="27"/>
        <v>0</v>
      </c>
      <c r="BA74" s="352">
        <f>10+Module!$K$57/($AB$1+1)</f>
        <v>73.675073826568848</v>
      </c>
      <c r="BB74" s="352">
        <f>$AB$1*(25+Module!$I$6)</f>
        <v>111</v>
      </c>
      <c r="BC74" s="352">
        <f>(BA74*($AB$1+1)*0.002488974)/($AB$1+1)*Module!$I$5*Module!$I$7</f>
        <v>56.039138131970212</v>
      </c>
      <c r="BD74" s="352">
        <f>$P$120*Module!$I$7*X74*Module!$I$5</f>
        <v>161.0607084133697</v>
      </c>
      <c r="BE74" s="334">
        <f t="shared" si="28"/>
        <v>1000000</v>
      </c>
      <c r="BG74" s="352">
        <f t="shared" si="29"/>
        <v>0</v>
      </c>
      <c r="BH74" s="352">
        <f>10+Module!$K$57/($AC$1+1)</f>
        <v>60.940059061255084</v>
      </c>
      <c r="BI74" s="352">
        <f>$AC$1*(25+Module!$I$6)</f>
        <v>148</v>
      </c>
      <c r="BJ74" s="352">
        <f>(BH74*($AC$1+1)*0.002488974)/($AC$1+1)*Module!$I$5*Module!$I$7</f>
        <v>46.352561458480167</v>
      </c>
      <c r="BK74" s="352">
        <f>$P$120*Module!$I$7*X74*Module!$I$5</f>
        <v>161.0607084133697</v>
      </c>
      <c r="BL74" s="334">
        <f t="shared" si="30"/>
        <v>1000000</v>
      </c>
    </row>
    <row r="75" spans="1:64" ht="24.75" customHeight="1" thickBot="1">
      <c r="A75" s="258">
        <f t="shared" si="21"/>
        <v>75</v>
      </c>
      <c r="B75" s="258"/>
      <c r="C75" s="554"/>
      <c r="D75" s="556"/>
      <c r="I75" s="351" t="s">
        <v>24</v>
      </c>
      <c r="J75" s="278">
        <f>F82</f>
        <v>4</v>
      </c>
      <c r="K75" s="567" t="s">
        <v>323</v>
      </c>
      <c r="L75" s="568"/>
      <c r="M75" s="282">
        <v>3</v>
      </c>
      <c r="N75" s="281">
        <f>ROUNDDOWN(O79-Module!$K$57,0)</f>
        <v>13</v>
      </c>
      <c r="O75" s="354" t="s">
        <v>23</v>
      </c>
      <c r="P75" s="329"/>
      <c r="Q75" s="329"/>
      <c r="R75" s="329"/>
      <c r="S75" s="352">
        <f>S74+1</f>
        <v>1</v>
      </c>
      <c r="T75" s="352" t="e">
        <f t="shared" ref="T75:T81" si="35">VLOOKUP(S75,$U$74:$V$81,2,0)</f>
        <v>#N/A</v>
      </c>
      <c r="U75" s="352">
        <f>U74-1</f>
        <v>-2</v>
      </c>
      <c r="V75" s="352">
        <f>'CALCULETTE CHRONOS'!Q97</f>
        <v>0</v>
      </c>
      <c r="W75" s="573"/>
      <c r="X75" s="289">
        <f t="shared" si="32"/>
        <v>73</v>
      </c>
      <c r="Y75" s="290">
        <f>'calcul pneu pour calculateur'!P76</f>
        <v>44.88933993916703</v>
      </c>
      <c r="Z75" s="291">
        <f t="shared" si="16"/>
        <v>89.77867987833406</v>
      </c>
      <c r="AA75" s="291">
        <f t="shared" si="18"/>
        <v>134.66801981750109</v>
      </c>
      <c r="AB75" s="291">
        <f t="shared" si="19"/>
        <v>179.55735975666812</v>
      </c>
      <c r="AC75" s="291">
        <f t="shared" si="20"/>
        <v>224.44669969583515</v>
      </c>
      <c r="AD75" s="291"/>
      <c r="AE75" s="288"/>
      <c r="AF75" s="288"/>
      <c r="AG75" s="288"/>
      <c r="AK75" s="289">
        <f t="shared" si="33"/>
        <v>73</v>
      </c>
      <c r="AL75" s="352">
        <f t="shared" si="23"/>
        <v>0</v>
      </c>
      <c r="AM75" s="352">
        <f>10+Module!$K$57/($Z$1+1)</f>
        <v>137.3501476531377</v>
      </c>
      <c r="AN75" s="352">
        <f>$Z$1*(25+Module!$I$6)</f>
        <v>37</v>
      </c>
      <c r="AO75" s="352">
        <f>(AM75*($Z$1+1)*0.002488974)/($Z$1+1)*Module!$I$5*Module!$I$7</f>
        <v>104.47202149942042</v>
      </c>
      <c r="AP75" s="352">
        <f>$P$120*Module!$I$7*X75*Module!$I$5</f>
        <v>163.29766269688872</v>
      </c>
      <c r="AQ75" s="334">
        <f t="shared" si="24"/>
        <v>1000000</v>
      </c>
      <c r="AS75" s="352">
        <f t="shared" si="25"/>
        <v>0</v>
      </c>
      <c r="AT75" s="352">
        <f>10+Module!$K$57/($AA$1+1)</f>
        <v>94.900098435425136</v>
      </c>
      <c r="AU75" s="352">
        <f>$AA$1*(25+Module!$I$6)</f>
        <v>74</v>
      </c>
      <c r="AV75" s="352">
        <f>(AT75*($Z$1+1)*0.002488974)/($Z$1+1)*Module!$I$5*Module!$I$7</f>
        <v>72.183432587786953</v>
      </c>
      <c r="AW75" s="352">
        <f>$P$120*Module!$I$7*X75*Module!$I$5</f>
        <v>163.29766269688872</v>
      </c>
      <c r="AX75" s="334">
        <f t="shared" si="26"/>
        <v>1000000</v>
      </c>
      <c r="AZ75" s="352">
        <f t="shared" si="27"/>
        <v>0</v>
      </c>
      <c r="BA75" s="352">
        <f>10+Module!$K$57/($AB$1+1)</f>
        <v>73.675073826568848</v>
      </c>
      <c r="BB75" s="352">
        <f>$AB$1*(25+Module!$I$6)</f>
        <v>111</v>
      </c>
      <c r="BC75" s="352">
        <f>(BA75*($AB$1+1)*0.002488974)/($AB$1+1)*Module!$I$5*Module!$I$7</f>
        <v>56.039138131970212</v>
      </c>
      <c r="BD75" s="352">
        <f>$P$120*Module!$I$7*X75*Module!$I$5</f>
        <v>163.29766269688872</v>
      </c>
      <c r="BE75" s="334">
        <f t="shared" si="28"/>
        <v>1000000</v>
      </c>
      <c r="BG75" s="352">
        <f t="shared" si="29"/>
        <v>0</v>
      </c>
      <c r="BH75" s="352">
        <f>10+Module!$K$57/($AC$1+1)</f>
        <v>60.940059061255084</v>
      </c>
      <c r="BI75" s="352">
        <f>$AC$1*(25+Module!$I$6)</f>
        <v>148</v>
      </c>
      <c r="BJ75" s="352">
        <f>(BH75*($AC$1+1)*0.002488974)/($AC$1+1)*Module!$I$5*Module!$I$7</f>
        <v>46.352561458480167</v>
      </c>
      <c r="BK75" s="352">
        <f>$P$120*Module!$I$7*X75*Module!$I$5</f>
        <v>163.29766269688872</v>
      </c>
      <c r="BL75" s="334">
        <f t="shared" si="30"/>
        <v>1000000</v>
      </c>
    </row>
    <row r="76" spans="1:64" ht="24.75" customHeight="1" thickBot="1">
      <c r="A76" s="258">
        <f t="shared" si="21"/>
        <v>76</v>
      </c>
      <c r="B76" s="258"/>
      <c r="I76" s="348" t="s">
        <v>391</v>
      </c>
      <c r="J76" s="351" t="s">
        <v>9</v>
      </c>
      <c r="K76" s="351" t="s">
        <v>8</v>
      </c>
      <c r="L76" s="351" t="s">
        <v>7</v>
      </c>
      <c r="M76" s="351" t="s">
        <v>6</v>
      </c>
      <c r="N76" s="351" t="s">
        <v>5</v>
      </c>
      <c r="O76" s="283">
        <f>E82</f>
        <v>10</v>
      </c>
      <c r="P76" s="314" t="e">
        <f>IF(T74="#N/A",0,(SUMIF(T74:T81,"&lt;&gt;#N/A")+P79*I100)*(J75+1))</f>
        <v>#N/A</v>
      </c>
      <c r="S76" s="352">
        <f>S75+1</f>
        <v>2</v>
      </c>
      <c r="T76" s="352" t="e">
        <f>VLOOKUP(S76,$U$74:$V$81,2,0)</f>
        <v>#N/A</v>
      </c>
      <c r="U76" s="352">
        <f t="shared" ref="U76:U81" si="36">U75-1</f>
        <v>-3</v>
      </c>
      <c r="V76" s="352">
        <f>'CALCULETTE CHRONOS'!Q98</f>
        <v>0</v>
      </c>
      <c r="W76" s="573"/>
      <c r="X76" s="289">
        <f t="shared" si="32"/>
        <v>74</v>
      </c>
      <c r="Y76" s="290">
        <f>'calcul pneu pour calculateur'!P77</f>
        <v>44.672152302021246</v>
      </c>
      <c r="Z76" s="291">
        <f t="shared" si="16"/>
        <v>89.344304604042492</v>
      </c>
      <c r="AA76" s="291">
        <f t="shared" si="18"/>
        <v>134.01645690606375</v>
      </c>
      <c r="AB76" s="291">
        <f t="shared" si="19"/>
        <v>178.68860920808498</v>
      </c>
      <c r="AC76" s="291">
        <f t="shared" si="20"/>
        <v>223.36076151010622</v>
      </c>
      <c r="AD76" s="291"/>
      <c r="AE76" s="288"/>
      <c r="AF76" s="288"/>
      <c r="AG76" s="288"/>
      <c r="AK76" s="289">
        <f t="shared" si="33"/>
        <v>74</v>
      </c>
      <c r="AL76" s="352">
        <f t="shared" si="23"/>
        <v>0</v>
      </c>
      <c r="AM76" s="352">
        <f>10+Module!$K$57/($Z$1+1)</f>
        <v>137.3501476531377</v>
      </c>
      <c r="AN76" s="352">
        <f>$Z$1*(25+Module!$I$6)</f>
        <v>37</v>
      </c>
      <c r="AO76" s="352">
        <f>(AM76*($Z$1+1)*0.002488974)/($Z$1+1)*Module!$I$5*Module!$I$7</f>
        <v>104.47202149942042</v>
      </c>
      <c r="AP76" s="352">
        <f>$P$120*Module!$I$7*X76*Module!$I$5</f>
        <v>165.53461698040775</v>
      </c>
      <c r="AQ76" s="334">
        <f t="shared" si="24"/>
        <v>1000000</v>
      </c>
      <c r="AS76" s="352">
        <f t="shared" si="25"/>
        <v>0</v>
      </c>
      <c r="AT76" s="352">
        <f>10+Module!$K$57/($AA$1+1)</f>
        <v>94.900098435425136</v>
      </c>
      <c r="AU76" s="352">
        <f>$AA$1*(25+Module!$I$6)</f>
        <v>74</v>
      </c>
      <c r="AV76" s="352">
        <f>(AT76*($Z$1+1)*0.002488974)/($Z$1+1)*Module!$I$5*Module!$I$7</f>
        <v>72.183432587786953</v>
      </c>
      <c r="AW76" s="352">
        <f>$P$120*Module!$I$7*X76*Module!$I$5</f>
        <v>165.53461698040775</v>
      </c>
      <c r="AX76" s="334">
        <f t="shared" si="26"/>
        <v>1000000</v>
      </c>
      <c r="AZ76" s="352">
        <f t="shared" si="27"/>
        <v>0</v>
      </c>
      <c r="BA76" s="352">
        <f>10+Module!$K$57/($AB$1+1)</f>
        <v>73.675073826568848</v>
      </c>
      <c r="BB76" s="352">
        <f>$AB$1*(25+Module!$I$6)</f>
        <v>111</v>
      </c>
      <c r="BC76" s="352">
        <f>(BA76*($AB$1+1)*0.002488974)/($AB$1+1)*Module!$I$5*Module!$I$7</f>
        <v>56.039138131970212</v>
      </c>
      <c r="BD76" s="352">
        <f>$P$120*Module!$I$7*X76*Module!$I$5</f>
        <v>165.53461698040775</v>
      </c>
      <c r="BE76" s="334">
        <f t="shared" si="28"/>
        <v>1000000</v>
      </c>
      <c r="BG76" s="352">
        <f t="shared" si="29"/>
        <v>0</v>
      </c>
      <c r="BH76" s="352">
        <f>10+Module!$K$57/($AC$1+1)</f>
        <v>60.940059061255084</v>
      </c>
      <c r="BI76" s="352">
        <f>$AC$1*(25+Module!$I$6)</f>
        <v>148</v>
      </c>
      <c r="BJ76" s="352">
        <f>(BH76*($AC$1+1)*0.002488974)/($AC$1+1)*Module!$I$5*Module!$I$7</f>
        <v>46.352561458480167</v>
      </c>
      <c r="BK76" s="352">
        <f>$P$120*Module!$I$7*X76*Module!$I$5</f>
        <v>165.53461698040775</v>
      </c>
      <c r="BL76" s="334">
        <f t="shared" si="30"/>
        <v>1000000</v>
      </c>
    </row>
    <row r="77" spans="1:64" ht="24.75" customHeight="1" thickBot="1">
      <c r="A77" s="258">
        <f t="shared" si="21"/>
        <v>77</v>
      </c>
      <c r="B77" s="258"/>
      <c r="I77" s="351" t="s">
        <v>18</v>
      </c>
      <c r="J77" s="278">
        <f>IF(SUM(INFO!H91:H92)&gt;0,SUM(INFO!H91:H92),"-")</f>
        <v>13</v>
      </c>
      <c r="K77" s="278">
        <f>IF(SUM(INFO!I91:I92)&gt;0,SUM(INFO!I91:I92),"-")</f>
        <v>13</v>
      </c>
      <c r="L77" s="278">
        <f>IF(SUM(INFO!J91:J92)&gt;0,SUM(INFO!J91:J92),"-")</f>
        <v>12</v>
      </c>
      <c r="M77" s="278">
        <f>IF(SUM(INFO!K91:K92)&gt;0,SUM(INFO!K91:K92),"-")</f>
        <v>12</v>
      </c>
      <c r="N77" s="278">
        <f>IF(SUM(INFO!L91:L92)&gt;0,SUM(INFO!L91:L92),"-")</f>
        <v>12</v>
      </c>
      <c r="O77" s="294">
        <f>VLOOKUP(O76,X103:Y203,2,0)</f>
        <v>78.32061304258022</v>
      </c>
      <c r="P77" s="352">
        <f>J77</f>
        <v>13</v>
      </c>
      <c r="Q77" s="310">
        <f>100-J78</f>
        <v>81.813710989677205</v>
      </c>
      <c r="R77" s="352">
        <f>P77</f>
        <v>13</v>
      </c>
      <c r="S77" s="352">
        <f t="shared" ref="S77:S81" si="37">S76+1</f>
        <v>3</v>
      </c>
      <c r="T77" s="352" t="e">
        <f t="shared" si="35"/>
        <v>#N/A</v>
      </c>
      <c r="U77" s="352">
        <f t="shared" si="36"/>
        <v>-4</v>
      </c>
      <c r="V77" s="352">
        <f>'CALCULETTE CHRONOS'!Q99</f>
        <v>0</v>
      </c>
      <c r="W77" s="573"/>
      <c r="X77" s="289">
        <f t="shared" si="32"/>
        <v>75</v>
      </c>
      <c r="Y77" s="290">
        <f>'calcul pneu pour calculateur'!P78</f>
        <v>44.454964664875476</v>
      </c>
      <c r="Z77" s="291">
        <f t="shared" si="16"/>
        <v>88.909929329750952</v>
      </c>
      <c r="AA77" s="291">
        <f t="shared" si="18"/>
        <v>133.36489399462641</v>
      </c>
      <c r="AB77" s="291">
        <f t="shared" si="19"/>
        <v>177.8198586595019</v>
      </c>
      <c r="AC77" s="291">
        <f t="shared" si="20"/>
        <v>222.27482332437739</v>
      </c>
      <c r="AD77" s="291"/>
      <c r="AE77" s="288"/>
      <c r="AF77" s="288"/>
      <c r="AG77" s="288"/>
      <c r="AK77" s="289">
        <f t="shared" si="33"/>
        <v>75</v>
      </c>
      <c r="AL77" s="352">
        <f t="shared" si="23"/>
        <v>0</v>
      </c>
      <c r="AM77" s="352">
        <f>10+Module!$K$57/($Z$1+1)</f>
        <v>137.3501476531377</v>
      </c>
      <c r="AN77" s="352">
        <f>$Z$1*(25+Module!$I$6)</f>
        <v>37</v>
      </c>
      <c r="AO77" s="352">
        <f>(AM77*($Z$1+1)*0.002488974)/($Z$1+1)*Module!$I$5*Module!$I$7</f>
        <v>104.47202149942042</v>
      </c>
      <c r="AP77" s="352">
        <f>$P$120*Module!$I$7*X77*Module!$I$5</f>
        <v>167.77157126392677</v>
      </c>
      <c r="AQ77" s="334">
        <f t="shared" si="24"/>
        <v>1000000</v>
      </c>
      <c r="AS77" s="352">
        <f t="shared" si="25"/>
        <v>0</v>
      </c>
      <c r="AT77" s="352">
        <f>10+Module!$K$57/($AA$1+1)</f>
        <v>94.900098435425136</v>
      </c>
      <c r="AU77" s="352">
        <f>$AA$1*(25+Module!$I$6)</f>
        <v>74</v>
      </c>
      <c r="AV77" s="352">
        <f>(AT77*($Z$1+1)*0.002488974)/($Z$1+1)*Module!$I$5*Module!$I$7</f>
        <v>72.183432587786953</v>
      </c>
      <c r="AW77" s="352">
        <f>$P$120*Module!$I$7*X77*Module!$I$5</f>
        <v>167.77157126392677</v>
      </c>
      <c r="AX77" s="334">
        <f t="shared" si="26"/>
        <v>1000000</v>
      </c>
      <c r="AZ77" s="352">
        <f t="shared" si="27"/>
        <v>0</v>
      </c>
      <c r="BA77" s="352">
        <f>10+Module!$K$57/($AB$1+1)</f>
        <v>73.675073826568848</v>
      </c>
      <c r="BB77" s="352">
        <f>$AB$1*(25+Module!$I$6)</f>
        <v>111</v>
      </c>
      <c r="BC77" s="352">
        <f>(BA77*($AB$1+1)*0.002488974)/($AB$1+1)*Module!$I$5*Module!$I$7</f>
        <v>56.039138131970212</v>
      </c>
      <c r="BD77" s="352">
        <f>$P$120*Module!$I$7*X77*Module!$I$5</f>
        <v>167.77157126392677</v>
      </c>
      <c r="BE77" s="334">
        <f t="shared" si="28"/>
        <v>1000000</v>
      </c>
      <c r="BG77" s="352">
        <f t="shared" si="29"/>
        <v>0</v>
      </c>
      <c r="BH77" s="352">
        <f>10+Module!$K$57/($AC$1+1)</f>
        <v>60.940059061255084</v>
      </c>
      <c r="BI77" s="352">
        <f>$AC$1*(25+Module!$I$6)</f>
        <v>148</v>
      </c>
      <c r="BJ77" s="352">
        <f>(BH77*($AC$1+1)*0.002488974)/($AC$1+1)*Module!$I$5*Module!$I$7</f>
        <v>46.352561458480167</v>
      </c>
      <c r="BK77" s="352">
        <f>$P$120*Module!$I$7*X77*Module!$I$5</f>
        <v>167.77157126392677</v>
      </c>
      <c r="BL77" s="334">
        <f t="shared" si="30"/>
        <v>1000000</v>
      </c>
    </row>
    <row r="78" spans="1:64" ht="24.75" customHeight="1" thickBot="1">
      <c r="A78" s="258">
        <f t="shared" si="21"/>
        <v>78</v>
      </c>
      <c r="B78" s="258"/>
      <c r="C78" s="565" t="s">
        <v>397</v>
      </c>
      <c r="D78" s="300" t="s">
        <v>395</v>
      </c>
      <c r="E78" s="301" t="s">
        <v>146</v>
      </c>
      <c r="F78" s="301" t="s">
        <v>396</v>
      </c>
      <c r="G78" s="301" t="s">
        <v>403</v>
      </c>
      <c r="I78" s="351" t="s">
        <v>2</v>
      </c>
      <c r="J78" s="279">
        <f>IF(J77&lt;&gt;"-",100-J77*100*VLOOKUP(Module!$H$2,INFO!$A$3:$G$60,7,0)/$O$77,"-")</f>
        <v>18.186289010322795</v>
      </c>
      <c r="K78" s="279">
        <f>IF(K77&lt;&gt;"-",100-K77*100*VLOOKUP(Module!$H$2,INFO!$A$3:$G$60,7,0)/$O$77,"-")</f>
        <v>18.186289010322795</v>
      </c>
      <c r="L78" s="279">
        <f>IF(L77&lt;&gt;"-",100-L77*100*VLOOKUP(Module!$H$2,INFO!$A$3:$G$60,7,0)/$O$77,"-")</f>
        <v>24.479651394144128</v>
      </c>
      <c r="M78" s="279">
        <f>IF(M77&lt;&gt;"-",100-M77*100*VLOOKUP(Module!$H$2,INFO!$A$3:$G$60,7,0)/$O$77,"-")</f>
        <v>24.479651394144128</v>
      </c>
      <c r="N78" s="279">
        <f>IF(N77&lt;&gt;"-",100-N77*100*VLOOKUP(Module!$H$2,INFO!$A$3:$G$60,7,0)/$O$77,"-")</f>
        <v>24.479651394144128</v>
      </c>
      <c r="O78" s="351" t="s">
        <v>4</v>
      </c>
      <c r="P78" s="352">
        <f>ROUNDDOWN((P77*Q78)/Q77,0)</f>
        <v>13</v>
      </c>
      <c r="Q78" s="352">
        <v>82</v>
      </c>
      <c r="R78" s="311">
        <f>J77+J80</f>
        <v>15</v>
      </c>
      <c r="S78" s="352">
        <f t="shared" si="37"/>
        <v>4</v>
      </c>
      <c r="T78" s="352" t="e">
        <f t="shared" si="35"/>
        <v>#N/A</v>
      </c>
      <c r="U78" s="352">
        <f t="shared" si="36"/>
        <v>-5</v>
      </c>
      <c r="V78" s="352">
        <f>'CALCULETTE CHRONOS'!Q100</f>
        <v>0</v>
      </c>
      <c r="W78" s="573"/>
      <c r="X78" s="289">
        <f t="shared" si="32"/>
        <v>76</v>
      </c>
      <c r="Y78" s="290">
        <f>'calcul pneu pour calculateur'!P79</f>
        <v>44.237777027729692</v>
      </c>
      <c r="Z78" s="291">
        <f t="shared" si="16"/>
        <v>88.475554055459384</v>
      </c>
      <c r="AA78" s="291">
        <f t="shared" si="18"/>
        <v>132.71333108318908</v>
      </c>
      <c r="AB78" s="291">
        <f t="shared" si="19"/>
        <v>176.95110811091877</v>
      </c>
      <c r="AC78" s="291">
        <f t="shared" si="20"/>
        <v>221.18888513864846</v>
      </c>
      <c r="AD78" s="291"/>
      <c r="AE78" s="288"/>
      <c r="AF78" s="288"/>
      <c r="AG78" s="288"/>
      <c r="AK78" s="289">
        <f t="shared" si="33"/>
        <v>76</v>
      </c>
      <c r="AL78" s="352">
        <f t="shared" si="23"/>
        <v>0</v>
      </c>
      <c r="AM78" s="352">
        <f>10+Module!$K$57/($Z$1+1)</f>
        <v>137.3501476531377</v>
      </c>
      <c r="AN78" s="352">
        <f>$Z$1*(25+Module!$I$6)</f>
        <v>37</v>
      </c>
      <c r="AO78" s="352">
        <f>(AM78*($Z$1+1)*0.002488974)/($Z$1+1)*Module!$I$5*Module!$I$7</f>
        <v>104.47202149942042</v>
      </c>
      <c r="AP78" s="352">
        <f>$P$120*Module!$I$7*X78*Module!$I$5</f>
        <v>170.0085255474458</v>
      </c>
      <c r="AQ78" s="334">
        <f t="shared" si="24"/>
        <v>1000000</v>
      </c>
      <c r="AS78" s="352">
        <f t="shared" si="25"/>
        <v>0</v>
      </c>
      <c r="AT78" s="352">
        <f>10+Module!$K$57/($AA$1+1)</f>
        <v>94.900098435425136</v>
      </c>
      <c r="AU78" s="352">
        <f>$AA$1*(25+Module!$I$6)</f>
        <v>74</v>
      </c>
      <c r="AV78" s="352">
        <f>(AT78*($Z$1+1)*0.002488974)/($Z$1+1)*Module!$I$5*Module!$I$7</f>
        <v>72.183432587786953</v>
      </c>
      <c r="AW78" s="352">
        <f>$P$120*Module!$I$7*X78*Module!$I$5</f>
        <v>170.0085255474458</v>
      </c>
      <c r="AX78" s="334">
        <f t="shared" si="26"/>
        <v>1000000</v>
      </c>
      <c r="AZ78" s="352">
        <f t="shared" si="27"/>
        <v>0</v>
      </c>
      <c r="BA78" s="352">
        <f>10+Module!$K$57/($AB$1+1)</f>
        <v>73.675073826568848</v>
      </c>
      <c r="BB78" s="352">
        <f>$AB$1*(25+Module!$I$6)</f>
        <v>111</v>
      </c>
      <c r="BC78" s="352">
        <f>(BA78*($AB$1+1)*0.002488974)/($AB$1+1)*Module!$I$5*Module!$I$7</f>
        <v>56.039138131970212</v>
      </c>
      <c r="BD78" s="352">
        <f>$P$120*Module!$I$7*X78*Module!$I$5</f>
        <v>170.0085255474458</v>
      </c>
      <c r="BE78" s="334">
        <f t="shared" si="28"/>
        <v>1000000</v>
      </c>
      <c r="BG78" s="352">
        <f t="shared" si="29"/>
        <v>0</v>
      </c>
      <c r="BH78" s="352">
        <f>10+Module!$K$57/($AC$1+1)</f>
        <v>60.940059061255084</v>
      </c>
      <c r="BI78" s="352">
        <f>$AC$1*(25+Module!$I$6)</f>
        <v>148</v>
      </c>
      <c r="BJ78" s="352">
        <f>(BH78*($AC$1+1)*0.002488974)/($AC$1+1)*Module!$I$5*Module!$I$7</f>
        <v>46.352561458480167</v>
      </c>
      <c r="BK78" s="352">
        <f>$P$120*Module!$I$7*X78*Module!$I$5</f>
        <v>170.0085255474458</v>
      </c>
      <c r="BL78" s="334">
        <f t="shared" si="30"/>
        <v>1000000</v>
      </c>
    </row>
    <row r="79" spans="1:64" ht="24.75" customHeight="1" thickBot="1">
      <c r="A79" s="258">
        <f t="shared" si="21"/>
        <v>79</v>
      </c>
      <c r="B79" s="258"/>
      <c r="C79" s="566"/>
      <c r="D79" s="302">
        <f t="array" ref="D79">MIN(IF($Y$2:$AC$102&gt;=AJ1,$Y$2:$AC$102))</f>
        <v>0</v>
      </c>
      <c r="E79" s="349">
        <f>AY409</f>
        <v>10</v>
      </c>
      <c r="F79" s="349">
        <f>AX409</f>
        <v>1</v>
      </c>
      <c r="G79" s="282">
        <v>12</v>
      </c>
      <c r="I79" s="351" t="s">
        <v>1</v>
      </c>
      <c r="J79" s="280">
        <f>IF(J77&lt;&gt;"-",ROUNDUP(I108+(I108*$M$75)/100,0),"-")</f>
        <v>56</v>
      </c>
      <c r="K79" s="280">
        <f>IF(K77&lt;&gt;"-",ROUNDUP(J108+(J108*$M$75)/100,0),"-")</f>
        <v>56</v>
      </c>
      <c r="L79" s="280">
        <f>IF(L77&lt;&gt;"-",ROUNDUP(K108+(K108*$M$75)/100,0),"-")</f>
        <v>52</v>
      </c>
      <c r="M79" s="280">
        <f>IF(M77&lt;&gt;"-",ROUNDUP(L108+(L108*$M$75)/100,0),"-")</f>
        <v>52</v>
      </c>
      <c r="N79" s="280">
        <f>IF(N77&lt;&gt;"-",ROUNDUP(M108+(M108*$M$75)/100,0),"-")</f>
        <v>52</v>
      </c>
      <c r="O79" s="277">
        <f>SUM(J79:N79)</f>
        <v>268</v>
      </c>
      <c r="P79" s="352">
        <f>P78-P77</f>
        <v>0</v>
      </c>
      <c r="Q79" s="352">
        <f>Q77</f>
        <v>81.813710989677205</v>
      </c>
      <c r="R79" s="352">
        <f>R78-R77</f>
        <v>2</v>
      </c>
      <c r="S79" s="352">
        <f t="shared" si="37"/>
        <v>5</v>
      </c>
      <c r="T79" s="352" t="e">
        <f t="shared" si="35"/>
        <v>#N/A</v>
      </c>
      <c r="U79" s="352">
        <f t="shared" si="36"/>
        <v>-6</v>
      </c>
      <c r="V79" s="352">
        <f>'CALCULETTE CHRONOS'!Q101</f>
        <v>0</v>
      </c>
      <c r="W79" s="573"/>
      <c r="X79" s="289">
        <f t="shared" si="32"/>
        <v>77</v>
      </c>
      <c r="Y79" s="290">
        <f>'calcul pneu pour calculateur'!P80</f>
        <v>44.020589390583922</v>
      </c>
      <c r="Z79" s="291">
        <f t="shared" si="16"/>
        <v>88.041178781167844</v>
      </c>
      <c r="AA79" s="291">
        <f t="shared" si="18"/>
        <v>132.06176817175177</v>
      </c>
      <c r="AB79" s="291">
        <f t="shared" si="19"/>
        <v>176.08235756233569</v>
      </c>
      <c r="AC79" s="291">
        <f t="shared" si="20"/>
        <v>220.10294695291961</v>
      </c>
      <c r="AD79" s="291"/>
      <c r="AE79" s="288"/>
      <c r="AF79" s="288"/>
      <c r="AG79" s="288"/>
      <c r="AK79" s="289">
        <f t="shared" si="33"/>
        <v>77</v>
      </c>
      <c r="AL79" s="352">
        <f t="shared" si="23"/>
        <v>0</v>
      </c>
      <c r="AM79" s="352">
        <f>10+Module!$K$57/($Z$1+1)</f>
        <v>137.3501476531377</v>
      </c>
      <c r="AN79" s="352">
        <f>$Z$1*(25+Module!$I$6)</f>
        <v>37</v>
      </c>
      <c r="AO79" s="352">
        <f>(AM79*($Z$1+1)*0.002488974)/($Z$1+1)*Module!$I$5*Module!$I$7</f>
        <v>104.47202149942042</v>
      </c>
      <c r="AP79" s="352">
        <f>$P$120*Module!$I$7*X79*Module!$I$5</f>
        <v>172.24547983096483</v>
      </c>
      <c r="AQ79" s="334">
        <f t="shared" si="24"/>
        <v>1000000</v>
      </c>
      <c r="AS79" s="352">
        <f t="shared" si="25"/>
        <v>0</v>
      </c>
      <c r="AT79" s="352">
        <f>10+Module!$K$57/($AA$1+1)</f>
        <v>94.900098435425136</v>
      </c>
      <c r="AU79" s="352">
        <f>$AA$1*(25+Module!$I$6)</f>
        <v>74</v>
      </c>
      <c r="AV79" s="352">
        <f>(AT79*($Z$1+1)*0.002488974)/($Z$1+1)*Module!$I$5*Module!$I$7</f>
        <v>72.183432587786953</v>
      </c>
      <c r="AW79" s="352">
        <f>$P$120*Module!$I$7*X79*Module!$I$5</f>
        <v>172.24547983096483</v>
      </c>
      <c r="AX79" s="334">
        <f t="shared" si="26"/>
        <v>1000000</v>
      </c>
      <c r="AZ79" s="352">
        <f t="shared" si="27"/>
        <v>0</v>
      </c>
      <c r="BA79" s="352">
        <f>10+Module!$K$57/($AB$1+1)</f>
        <v>73.675073826568848</v>
      </c>
      <c r="BB79" s="352">
        <f>$AB$1*(25+Module!$I$6)</f>
        <v>111</v>
      </c>
      <c r="BC79" s="352">
        <f>(BA79*($AB$1+1)*0.002488974)/($AB$1+1)*Module!$I$5*Module!$I$7</f>
        <v>56.039138131970212</v>
      </c>
      <c r="BD79" s="352">
        <f>$P$120*Module!$I$7*X79*Module!$I$5</f>
        <v>172.24547983096483</v>
      </c>
      <c r="BE79" s="334">
        <f t="shared" si="28"/>
        <v>1000000</v>
      </c>
      <c r="BG79" s="352">
        <f t="shared" si="29"/>
        <v>0</v>
      </c>
      <c r="BH79" s="352">
        <f>10+Module!$K$57/($AC$1+1)</f>
        <v>60.940059061255084</v>
      </c>
      <c r="BI79" s="352">
        <f>$AC$1*(25+Module!$I$6)</f>
        <v>148</v>
      </c>
      <c r="BJ79" s="352">
        <f>(BH79*($AC$1+1)*0.002488974)/($AC$1+1)*Module!$I$5*Module!$I$7</f>
        <v>46.352561458480167</v>
      </c>
      <c r="BK79" s="352">
        <f>$P$120*Module!$I$7*X79*Module!$I$5</f>
        <v>172.24547983096483</v>
      </c>
      <c r="BL79" s="334">
        <f t="shared" si="30"/>
        <v>1000000</v>
      </c>
    </row>
    <row r="80" spans="1:64" ht="24.75" customHeight="1" thickBot="1">
      <c r="A80" s="258">
        <f t="shared" si="21"/>
        <v>80</v>
      </c>
      <c r="B80" s="258"/>
      <c r="I80" s="351" t="s">
        <v>0</v>
      </c>
      <c r="J80" s="3">
        <f>ROUNDDOWN(($O$77-J77*VLOOKUP(Module!$H$2,INFO!$A$3:$AA$60,7,0))/VLOOKUP(Module!$H$2,INFO!$A$3:$AA$60,7,0),0)</f>
        <v>2</v>
      </c>
      <c r="K80" s="3">
        <f>ROUNDDOWN(($O$77-K77*VLOOKUP(Module!$H$2,INFO!$A$3:$AA$60,7,0))/VLOOKUP(Module!$H$2,INFO!$A$3:$AA$60,7,0),0)</f>
        <v>2</v>
      </c>
      <c r="L80" s="3">
        <f>ROUNDDOWN(($O$77-L77*VLOOKUP(Module!$H$2,INFO!$A$3:$AA$60,7,0))/VLOOKUP(Module!$H$2,INFO!$A$3:$AA$60,7,0),0)</f>
        <v>3</v>
      </c>
      <c r="M80" s="3">
        <f>ROUNDDOWN(($O$77-M77*VLOOKUP(Module!$H$2,INFO!$A$3:$AA$60,7,0))/VLOOKUP(Module!$H$2,INFO!$A$3:$AA$60,7,0),0)</f>
        <v>3</v>
      </c>
      <c r="N80" s="3">
        <f>ROUNDDOWN(($O$77-N77*VLOOKUP(Module!$H$2,INFO!$A$3:$AA$60,7,0))/VLOOKUP(Module!$H$2,INFO!$A$3:$AA$60,7,0),0)</f>
        <v>3</v>
      </c>
      <c r="O80" s="309">
        <f>100-(IF(1&lt;&gt;"-",100-1*100*VLOOKUP(Module!$H$2,INFO!$A$3:$G$60,7,0)/O77,"-"))</f>
        <v>6.293362383821318</v>
      </c>
      <c r="P80" s="352">
        <f>P79*R80</f>
        <v>0</v>
      </c>
      <c r="Q80" s="352">
        <v>100</v>
      </c>
      <c r="R80" s="352">
        <f>1/Q81</f>
        <v>0.5</v>
      </c>
      <c r="S80" s="352">
        <f t="shared" si="37"/>
        <v>6</v>
      </c>
      <c r="T80" s="352" t="e">
        <f t="shared" si="35"/>
        <v>#N/A</v>
      </c>
      <c r="U80" s="352">
        <f t="shared" si="36"/>
        <v>-7</v>
      </c>
      <c r="V80" s="352">
        <f>'CALCULETTE CHRONOS'!Q102</f>
        <v>0</v>
      </c>
      <c r="W80" s="573"/>
      <c r="X80" s="289">
        <f t="shared" si="32"/>
        <v>78</v>
      </c>
      <c r="Y80" s="290">
        <f>'calcul pneu pour calculateur'!P81</f>
        <v>43.803401753438138</v>
      </c>
      <c r="Z80" s="291">
        <f t="shared" si="16"/>
        <v>87.606803506876275</v>
      </c>
      <c r="AA80" s="291">
        <f t="shared" si="18"/>
        <v>131.4102052603144</v>
      </c>
      <c r="AB80" s="291">
        <f t="shared" si="19"/>
        <v>175.21360701375255</v>
      </c>
      <c r="AC80" s="291">
        <f t="shared" si="20"/>
        <v>219.0170087671907</v>
      </c>
      <c r="AD80" s="291"/>
      <c r="AE80" s="288"/>
      <c r="AF80" s="288"/>
      <c r="AG80" s="288"/>
      <c r="AK80" s="289">
        <f t="shared" si="33"/>
        <v>78</v>
      </c>
      <c r="AL80" s="352">
        <f t="shared" si="23"/>
        <v>0</v>
      </c>
      <c r="AM80" s="352">
        <f>10+Module!$K$57/($Z$1+1)</f>
        <v>137.3501476531377</v>
      </c>
      <c r="AN80" s="352">
        <f>$Z$1*(25+Module!$I$6)</f>
        <v>37</v>
      </c>
      <c r="AO80" s="352">
        <f>(AM80*($Z$1+1)*0.002488974)/($Z$1+1)*Module!$I$5*Module!$I$7</f>
        <v>104.47202149942042</v>
      </c>
      <c r="AP80" s="352">
        <f>$P$120*Module!$I$7*X80*Module!$I$5</f>
        <v>174.48243411448385</v>
      </c>
      <c r="AQ80" s="334">
        <f t="shared" si="24"/>
        <v>1000000</v>
      </c>
      <c r="AS80" s="352">
        <f t="shared" si="25"/>
        <v>0</v>
      </c>
      <c r="AT80" s="352">
        <f>10+Module!$K$57/($AA$1+1)</f>
        <v>94.900098435425136</v>
      </c>
      <c r="AU80" s="352">
        <f>$AA$1*(25+Module!$I$6)</f>
        <v>74</v>
      </c>
      <c r="AV80" s="352">
        <f>(AT80*($Z$1+1)*0.002488974)/($Z$1+1)*Module!$I$5*Module!$I$7</f>
        <v>72.183432587786953</v>
      </c>
      <c r="AW80" s="352">
        <f>$P$120*Module!$I$7*X80*Module!$I$5</f>
        <v>174.48243411448385</v>
      </c>
      <c r="AX80" s="334">
        <f t="shared" si="26"/>
        <v>1000000</v>
      </c>
      <c r="AZ80" s="352">
        <f t="shared" si="27"/>
        <v>0</v>
      </c>
      <c r="BA80" s="352">
        <f>10+Module!$K$57/($AB$1+1)</f>
        <v>73.675073826568848</v>
      </c>
      <c r="BB80" s="352">
        <f>$AB$1*(25+Module!$I$6)</f>
        <v>111</v>
      </c>
      <c r="BC80" s="352">
        <f>(BA80*($AB$1+1)*0.002488974)/($AB$1+1)*Module!$I$5*Module!$I$7</f>
        <v>56.039138131970212</v>
      </c>
      <c r="BD80" s="352">
        <f>$P$120*Module!$I$7*X80*Module!$I$5</f>
        <v>174.48243411448385</v>
      </c>
      <c r="BE80" s="334">
        <f t="shared" si="28"/>
        <v>1000000</v>
      </c>
      <c r="BG80" s="352">
        <f t="shared" si="29"/>
        <v>0</v>
      </c>
      <c r="BH80" s="352">
        <f>10+Module!$K$57/($AC$1+1)</f>
        <v>60.940059061255084</v>
      </c>
      <c r="BI80" s="352">
        <f>$AC$1*(25+Module!$I$6)</f>
        <v>148</v>
      </c>
      <c r="BJ80" s="352">
        <f>(BH80*($AC$1+1)*0.002488974)/($AC$1+1)*Module!$I$5*Module!$I$7</f>
        <v>46.352561458480167</v>
      </c>
      <c r="BK80" s="352">
        <f>$P$120*Module!$I$7*X80*Module!$I$5</f>
        <v>174.48243411448385</v>
      </c>
      <c r="BL80" s="334">
        <f t="shared" si="30"/>
        <v>1000000</v>
      </c>
    </row>
    <row r="81" spans="1:64" ht="24.75" customHeight="1" thickBot="1">
      <c r="A81" s="258">
        <f t="shared" si="21"/>
        <v>81</v>
      </c>
      <c r="B81" s="258"/>
      <c r="C81" s="565" t="s">
        <v>391</v>
      </c>
      <c r="D81" s="300" t="s">
        <v>395</v>
      </c>
      <c r="E81" s="301" t="s">
        <v>146</v>
      </c>
      <c r="F81" s="301" t="s">
        <v>396</v>
      </c>
      <c r="G81" s="301" t="s">
        <v>403</v>
      </c>
      <c r="Q81" s="311">
        <f>R78-P78</f>
        <v>2</v>
      </c>
      <c r="S81" s="352">
        <f t="shared" si="37"/>
        <v>7</v>
      </c>
      <c r="T81" s="352" t="e">
        <f t="shared" si="35"/>
        <v>#N/A</v>
      </c>
      <c r="U81" s="352">
        <f t="shared" si="36"/>
        <v>-8</v>
      </c>
      <c r="V81" s="352">
        <f>'CALCULETTE CHRONOS'!Q103</f>
        <v>0</v>
      </c>
      <c r="W81" s="573"/>
      <c r="X81" s="289">
        <f t="shared" si="32"/>
        <v>79</v>
      </c>
      <c r="Y81" s="290">
        <f>'calcul pneu pour calculateur'!P82</f>
        <v>43.586214116292368</v>
      </c>
      <c r="Z81" s="291">
        <f t="shared" si="16"/>
        <v>87.172428232584735</v>
      </c>
      <c r="AA81" s="291">
        <f t="shared" si="18"/>
        <v>130.75864234887712</v>
      </c>
      <c r="AB81" s="291">
        <f t="shared" si="19"/>
        <v>174.34485646516947</v>
      </c>
      <c r="AC81" s="291">
        <f t="shared" si="20"/>
        <v>217.93107058146182</v>
      </c>
      <c r="AD81" s="291"/>
      <c r="AE81" s="288"/>
      <c r="AF81" s="288"/>
      <c r="AG81" s="288"/>
      <c r="AK81" s="289">
        <f t="shared" si="33"/>
        <v>79</v>
      </c>
      <c r="AL81" s="352">
        <f t="shared" si="23"/>
        <v>0</v>
      </c>
      <c r="AM81" s="352">
        <f>10+Module!$K$57/($Z$1+1)</f>
        <v>137.3501476531377</v>
      </c>
      <c r="AN81" s="352">
        <f>$Z$1*(25+Module!$I$6)</f>
        <v>37</v>
      </c>
      <c r="AO81" s="352">
        <f>(AM81*($Z$1+1)*0.002488974)/($Z$1+1)*Module!$I$5*Module!$I$7</f>
        <v>104.47202149942042</v>
      </c>
      <c r="AP81" s="352">
        <f>$P$120*Module!$I$7*X81*Module!$I$5</f>
        <v>176.71938839800288</v>
      </c>
      <c r="AQ81" s="334">
        <f t="shared" si="24"/>
        <v>1000000</v>
      </c>
      <c r="AS81" s="352">
        <f t="shared" si="25"/>
        <v>0</v>
      </c>
      <c r="AT81" s="352">
        <f>10+Module!$K$57/($AA$1+1)</f>
        <v>94.900098435425136</v>
      </c>
      <c r="AU81" s="352">
        <f>$AA$1*(25+Module!$I$6)</f>
        <v>74</v>
      </c>
      <c r="AV81" s="352">
        <f>(AT81*($Z$1+1)*0.002488974)/($Z$1+1)*Module!$I$5*Module!$I$7</f>
        <v>72.183432587786953</v>
      </c>
      <c r="AW81" s="352">
        <f>$P$120*Module!$I$7*X81*Module!$I$5</f>
        <v>176.71938839800288</v>
      </c>
      <c r="AX81" s="334">
        <f t="shared" si="26"/>
        <v>1000000</v>
      </c>
      <c r="AZ81" s="352">
        <f t="shared" si="27"/>
        <v>0</v>
      </c>
      <c r="BA81" s="352">
        <f>10+Module!$K$57/($AB$1+1)</f>
        <v>73.675073826568848</v>
      </c>
      <c r="BB81" s="352">
        <f>$AB$1*(25+Module!$I$6)</f>
        <v>111</v>
      </c>
      <c r="BC81" s="352">
        <f>(BA81*($AB$1+1)*0.002488974)/($AB$1+1)*Module!$I$5*Module!$I$7</f>
        <v>56.039138131970212</v>
      </c>
      <c r="BD81" s="352">
        <f>$P$120*Module!$I$7*X81*Module!$I$5</f>
        <v>176.71938839800288</v>
      </c>
      <c r="BE81" s="334">
        <f t="shared" si="28"/>
        <v>1000000</v>
      </c>
      <c r="BG81" s="352">
        <f t="shared" si="29"/>
        <v>0</v>
      </c>
      <c r="BH81" s="352">
        <f>10+Module!$K$57/($AC$1+1)</f>
        <v>60.940059061255084</v>
      </c>
      <c r="BI81" s="352">
        <f>$AC$1*(25+Module!$I$6)</f>
        <v>148</v>
      </c>
      <c r="BJ81" s="352">
        <f>(BH81*($AC$1+1)*0.002488974)/($AC$1+1)*Module!$I$5*Module!$I$7</f>
        <v>46.352561458480167</v>
      </c>
      <c r="BK81" s="352">
        <f>$P$120*Module!$I$7*X81*Module!$I$5</f>
        <v>176.71938839800288</v>
      </c>
      <c r="BL81" s="334">
        <f t="shared" si="30"/>
        <v>1000000</v>
      </c>
    </row>
    <row r="82" spans="1:64" ht="24.75" customHeight="1" thickBot="1">
      <c r="A82" s="258">
        <f t="shared" si="21"/>
        <v>82</v>
      </c>
      <c r="B82" s="258"/>
      <c r="C82" s="566"/>
      <c r="D82" s="302">
        <f t="array" ref="D82">MIN(IF($Y$103:$AC$203&gt;=AJ3,$Y$103:$AC$203))</f>
        <v>339.48814629343866</v>
      </c>
      <c r="E82" s="349">
        <f>AY410</f>
        <v>10</v>
      </c>
      <c r="F82" s="349">
        <f>AX410</f>
        <v>4</v>
      </c>
      <c r="G82" s="282">
        <v>11</v>
      </c>
      <c r="I82" s="563" t="s">
        <v>401</v>
      </c>
      <c r="J82" s="564"/>
      <c r="K82" s="564"/>
      <c r="L82" s="564"/>
      <c r="M82" s="575" t="str">
        <f>IF(D85="",0,'CALCULETTE CHRONOS'!S9)</f>
        <v>0h 1m 14 s</v>
      </c>
      <c r="N82" s="576"/>
      <c r="O82" s="577"/>
      <c r="S82" s="352">
        <f>0+P87</f>
        <v>-2</v>
      </c>
      <c r="T82" s="352">
        <f t="shared" ref="T82:T89" si="38">VLOOKUP(S82,$U$82:$V$89,2,0)</f>
        <v>0</v>
      </c>
      <c r="U82" s="352">
        <v>-1</v>
      </c>
      <c r="V82" s="352">
        <f>'CALCULETTE CHRONOS'!U96</f>
        <v>0</v>
      </c>
      <c r="W82" s="573"/>
      <c r="X82" s="289">
        <f t="shared" si="32"/>
        <v>80</v>
      </c>
      <c r="Y82" s="290">
        <f>'calcul pneu pour calculateur'!P83</f>
        <v>43.369026479146598</v>
      </c>
      <c r="Z82" s="291">
        <f t="shared" si="16"/>
        <v>86.738052958293196</v>
      </c>
      <c r="AA82" s="291">
        <f t="shared" si="18"/>
        <v>130.10707943743978</v>
      </c>
      <c r="AB82" s="291">
        <f t="shared" si="19"/>
        <v>173.47610591658639</v>
      </c>
      <c r="AC82" s="291">
        <f t="shared" si="20"/>
        <v>216.845132395733</v>
      </c>
      <c r="AD82" s="291"/>
      <c r="AE82" s="288"/>
      <c r="AF82" s="288"/>
      <c r="AG82" s="288"/>
      <c r="AK82" s="289">
        <f t="shared" si="33"/>
        <v>80</v>
      </c>
      <c r="AL82" s="352">
        <f t="shared" si="23"/>
        <v>0</v>
      </c>
      <c r="AM82" s="352">
        <f>10+Module!$K$57/($Z$1+1)</f>
        <v>137.3501476531377</v>
      </c>
      <c r="AN82" s="352">
        <f>$Z$1*(25+Module!$I$6)</f>
        <v>37</v>
      </c>
      <c r="AO82" s="352">
        <f>(AM82*($Z$1+1)*0.002488974)/($Z$1+1)*Module!$I$5*Module!$I$7</f>
        <v>104.47202149942042</v>
      </c>
      <c r="AP82" s="352">
        <f>$P$120*Module!$I$7*X82*Module!$I$5</f>
        <v>178.9563426815219</v>
      </c>
      <c r="AQ82" s="334">
        <f t="shared" si="24"/>
        <v>1000000</v>
      </c>
      <c r="AS82" s="352">
        <f t="shared" si="25"/>
        <v>0</v>
      </c>
      <c r="AT82" s="352">
        <f>10+Module!$K$57/($AA$1+1)</f>
        <v>94.900098435425136</v>
      </c>
      <c r="AU82" s="352">
        <f>$AA$1*(25+Module!$I$6)</f>
        <v>74</v>
      </c>
      <c r="AV82" s="352">
        <f>(AT82*($Z$1+1)*0.002488974)/($Z$1+1)*Module!$I$5*Module!$I$7</f>
        <v>72.183432587786953</v>
      </c>
      <c r="AW82" s="352">
        <f>$P$120*Module!$I$7*X82*Module!$I$5</f>
        <v>178.9563426815219</v>
      </c>
      <c r="AX82" s="334">
        <f t="shared" si="26"/>
        <v>1000000</v>
      </c>
      <c r="AZ82" s="352">
        <f t="shared" si="27"/>
        <v>0</v>
      </c>
      <c r="BA82" s="352">
        <f>10+Module!$K$57/($AB$1+1)</f>
        <v>73.675073826568848</v>
      </c>
      <c r="BB82" s="352">
        <f>$AB$1*(25+Module!$I$6)</f>
        <v>111</v>
      </c>
      <c r="BC82" s="352">
        <f>(BA82*($AB$1+1)*0.002488974)/($AB$1+1)*Module!$I$5*Module!$I$7</f>
        <v>56.039138131970212</v>
      </c>
      <c r="BD82" s="352">
        <f>$P$120*Module!$I$7*X82*Module!$I$5</f>
        <v>178.9563426815219</v>
      </c>
      <c r="BE82" s="334">
        <f t="shared" si="28"/>
        <v>1000000</v>
      </c>
      <c r="BG82" s="352">
        <f t="shared" si="29"/>
        <v>0</v>
      </c>
      <c r="BH82" s="352">
        <f>10+Module!$K$57/($AC$1+1)</f>
        <v>60.940059061255084</v>
      </c>
      <c r="BI82" s="352">
        <f>$AC$1*(25+Module!$I$6)</f>
        <v>148</v>
      </c>
      <c r="BJ82" s="352">
        <f>(BH82*($AC$1+1)*0.002488974)/($AC$1+1)*Module!$I$5*Module!$I$7</f>
        <v>46.352561458480167</v>
      </c>
      <c r="BK82" s="352">
        <f>$P$120*Module!$I$7*X82*Module!$I$5</f>
        <v>178.9563426815219</v>
      </c>
      <c r="BL82" s="334">
        <f t="shared" si="30"/>
        <v>1000000</v>
      </c>
    </row>
    <row r="83" spans="1:64" ht="24.75" customHeight="1" thickBot="1">
      <c r="A83" s="258">
        <f t="shared" si="21"/>
        <v>83</v>
      </c>
      <c r="B83" s="258"/>
      <c r="I83" s="351" t="s">
        <v>24</v>
      </c>
      <c r="J83" s="278">
        <f>F85</f>
        <v>2</v>
      </c>
      <c r="K83" s="567" t="s">
        <v>323</v>
      </c>
      <c r="L83" s="568"/>
      <c r="M83" s="282">
        <v>3</v>
      </c>
      <c r="N83" s="281">
        <f>ROUNDDOWN(O87-Module!$K$57,0)</f>
        <v>11</v>
      </c>
      <c r="O83" s="354" t="s">
        <v>23</v>
      </c>
      <c r="P83" s="329"/>
      <c r="Q83" s="329"/>
      <c r="R83" s="329"/>
      <c r="S83" s="352">
        <f>S82+1</f>
        <v>-1</v>
      </c>
      <c r="T83" s="352">
        <f t="shared" si="38"/>
        <v>0</v>
      </c>
      <c r="U83" s="352">
        <f t="shared" ref="U83:U89" si="39">U82-1</f>
        <v>-2</v>
      </c>
      <c r="V83" s="352">
        <f>'CALCULETTE CHRONOS'!U97</f>
        <v>0</v>
      </c>
      <c r="W83" s="573"/>
      <c r="X83" s="289">
        <f t="shared" si="32"/>
        <v>81</v>
      </c>
      <c r="Y83" s="290">
        <f>'calcul pneu pour calculateur'!P84</f>
        <v>43.151838842000814</v>
      </c>
      <c r="Z83" s="291">
        <f t="shared" si="16"/>
        <v>86.303677684001627</v>
      </c>
      <c r="AA83" s="291">
        <f t="shared" si="18"/>
        <v>129.45551652600244</v>
      </c>
      <c r="AB83" s="291">
        <f t="shared" si="19"/>
        <v>172.60735536800325</v>
      </c>
      <c r="AC83" s="291">
        <f t="shared" si="20"/>
        <v>215.75919421000407</v>
      </c>
      <c r="AD83" s="291"/>
      <c r="AE83" s="288"/>
      <c r="AF83" s="288"/>
      <c r="AG83" s="288"/>
      <c r="AK83" s="289">
        <f t="shared" si="33"/>
        <v>81</v>
      </c>
      <c r="AL83" s="352">
        <f t="shared" si="23"/>
        <v>0</v>
      </c>
      <c r="AM83" s="352">
        <f>10+Module!$K$57/($Z$1+1)</f>
        <v>137.3501476531377</v>
      </c>
      <c r="AN83" s="352">
        <f>$Z$1*(25+Module!$I$6)</f>
        <v>37</v>
      </c>
      <c r="AO83" s="352">
        <f>(AM83*($Z$1+1)*0.002488974)/($Z$1+1)*Module!$I$5*Module!$I$7</f>
        <v>104.47202149942042</v>
      </c>
      <c r="AP83" s="352">
        <f>$P$120*Module!$I$7*X83*Module!$I$5</f>
        <v>181.19329696504093</v>
      </c>
      <c r="AQ83" s="334">
        <f t="shared" si="24"/>
        <v>1000000</v>
      </c>
      <c r="AS83" s="352">
        <f t="shared" si="25"/>
        <v>0</v>
      </c>
      <c r="AT83" s="352">
        <f>10+Module!$K$57/($AA$1+1)</f>
        <v>94.900098435425136</v>
      </c>
      <c r="AU83" s="352">
        <f>$AA$1*(25+Module!$I$6)</f>
        <v>74</v>
      </c>
      <c r="AV83" s="352">
        <f>(AT83*($Z$1+1)*0.002488974)/($Z$1+1)*Module!$I$5*Module!$I$7</f>
        <v>72.183432587786953</v>
      </c>
      <c r="AW83" s="352">
        <f>$P$120*Module!$I$7*X83*Module!$I$5</f>
        <v>181.19329696504093</v>
      </c>
      <c r="AX83" s="334">
        <f t="shared" si="26"/>
        <v>1000000</v>
      </c>
      <c r="AZ83" s="352">
        <f t="shared" si="27"/>
        <v>0</v>
      </c>
      <c r="BA83" s="352">
        <f>10+Module!$K$57/($AB$1+1)</f>
        <v>73.675073826568848</v>
      </c>
      <c r="BB83" s="352">
        <f>$AB$1*(25+Module!$I$6)</f>
        <v>111</v>
      </c>
      <c r="BC83" s="352">
        <f>(BA83*($AB$1+1)*0.002488974)/($AB$1+1)*Module!$I$5*Module!$I$7</f>
        <v>56.039138131970212</v>
      </c>
      <c r="BD83" s="352">
        <f>$P$120*Module!$I$7*X83*Module!$I$5</f>
        <v>181.19329696504093</v>
      </c>
      <c r="BE83" s="334">
        <f t="shared" si="28"/>
        <v>1000000</v>
      </c>
      <c r="BG83" s="352">
        <f t="shared" si="29"/>
        <v>0</v>
      </c>
      <c r="BH83" s="352">
        <f>10+Module!$K$57/($AC$1+1)</f>
        <v>60.940059061255084</v>
      </c>
      <c r="BI83" s="352">
        <f>$AC$1*(25+Module!$I$6)</f>
        <v>148</v>
      </c>
      <c r="BJ83" s="352">
        <f>(BH83*($AC$1+1)*0.002488974)/($AC$1+1)*Module!$I$5*Module!$I$7</f>
        <v>46.352561458480167</v>
      </c>
      <c r="BK83" s="352">
        <f>$P$120*Module!$I$7*X83*Module!$I$5</f>
        <v>181.19329696504093</v>
      </c>
      <c r="BL83" s="334">
        <f t="shared" si="30"/>
        <v>1000000</v>
      </c>
    </row>
    <row r="84" spans="1:64" ht="24.75" customHeight="1" thickBot="1">
      <c r="A84" s="258">
        <f t="shared" si="21"/>
        <v>84</v>
      </c>
      <c r="B84" s="258"/>
      <c r="C84" s="565" t="s">
        <v>392</v>
      </c>
      <c r="D84" s="300" t="s">
        <v>395</v>
      </c>
      <c r="E84" s="301" t="s">
        <v>146</v>
      </c>
      <c r="F84" s="301" t="s">
        <v>396</v>
      </c>
      <c r="G84" s="301" t="s">
        <v>403</v>
      </c>
      <c r="I84" s="346" t="s">
        <v>392</v>
      </c>
      <c r="J84" s="351" t="s">
        <v>9</v>
      </c>
      <c r="K84" s="351" t="s">
        <v>8</v>
      </c>
      <c r="L84" s="351" t="s">
        <v>7</v>
      </c>
      <c r="M84" s="351" t="s">
        <v>6</v>
      </c>
      <c r="N84" s="351" t="s">
        <v>5</v>
      </c>
      <c r="O84" s="283">
        <f>E85</f>
        <v>10</v>
      </c>
      <c r="P84" s="314">
        <f>IF(T82="#N/A",0,(SUMIF(T82:T89,"&lt;&gt;#N/A")+P87*I101)*(J83+1))</f>
        <v>0</v>
      </c>
      <c r="S84" s="352">
        <f>S83+1</f>
        <v>0</v>
      </c>
      <c r="T84" s="352" t="e">
        <f t="shared" si="38"/>
        <v>#N/A</v>
      </c>
      <c r="U84" s="352">
        <f t="shared" si="39"/>
        <v>-3</v>
      </c>
      <c r="V84" s="352">
        <f>'CALCULETTE CHRONOS'!U98</f>
        <v>0</v>
      </c>
      <c r="W84" s="573"/>
      <c r="X84" s="289">
        <f t="shared" si="32"/>
        <v>82</v>
      </c>
      <c r="Y84" s="290">
        <f>'calcul pneu pour calculateur'!P85</f>
        <v>42.93465120485503</v>
      </c>
      <c r="Z84" s="291">
        <f t="shared" si="16"/>
        <v>85.869302409710059</v>
      </c>
      <c r="AA84" s="291">
        <f t="shared" si="18"/>
        <v>128.8039536145651</v>
      </c>
      <c r="AB84" s="291">
        <f t="shared" si="19"/>
        <v>171.73860481942012</v>
      </c>
      <c r="AC84" s="291">
        <f t="shared" si="20"/>
        <v>214.67325602427513</v>
      </c>
      <c r="AD84" s="291"/>
      <c r="AE84" s="288"/>
      <c r="AF84" s="288"/>
      <c r="AG84" s="288"/>
      <c r="AK84" s="289">
        <f t="shared" si="33"/>
        <v>82</v>
      </c>
      <c r="AL84" s="352">
        <f t="shared" si="23"/>
        <v>0</v>
      </c>
      <c r="AM84" s="352">
        <f>10+Module!$K$57/($Z$1+1)</f>
        <v>137.3501476531377</v>
      </c>
      <c r="AN84" s="352">
        <f>$Z$1*(25+Module!$I$6)</f>
        <v>37</v>
      </c>
      <c r="AO84" s="352">
        <f>(AM84*($Z$1+1)*0.002488974)/($Z$1+1)*Module!$I$5*Module!$I$7</f>
        <v>104.47202149942042</v>
      </c>
      <c r="AP84" s="352">
        <f>$P$120*Module!$I$7*X84*Module!$I$5</f>
        <v>183.43025124855996</v>
      </c>
      <c r="AQ84" s="334">
        <f t="shared" si="24"/>
        <v>1000000</v>
      </c>
      <c r="AS84" s="352">
        <f t="shared" si="25"/>
        <v>0</v>
      </c>
      <c r="AT84" s="352">
        <f>10+Module!$K$57/($AA$1+1)</f>
        <v>94.900098435425136</v>
      </c>
      <c r="AU84" s="352">
        <f>$AA$1*(25+Module!$I$6)</f>
        <v>74</v>
      </c>
      <c r="AV84" s="352">
        <f>(AT84*($Z$1+1)*0.002488974)/($Z$1+1)*Module!$I$5*Module!$I$7</f>
        <v>72.183432587786953</v>
      </c>
      <c r="AW84" s="352">
        <f>$P$120*Module!$I$7*X84*Module!$I$5</f>
        <v>183.43025124855996</v>
      </c>
      <c r="AX84" s="334">
        <f t="shared" si="26"/>
        <v>1000000</v>
      </c>
      <c r="AZ84" s="352">
        <f t="shared" si="27"/>
        <v>0</v>
      </c>
      <c r="BA84" s="352">
        <f>10+Module!$K$57/($AB$1+1)</f>
        <v>73.675073826568848</v>
      </c>
      <c r="BB84" s="352">
        <f>$AB$1*(25+Module!$I$6)</f>
        <v>111</v>
      </c>
      <c r="BC84" s="352">
        <f>(BA84*($AB$1+1)*0.002488974)/($AB$1+1)*Module!$I$5*Module!$I$7</f>
        <v>56.039138131970212</v>
      </c>
      <c r="BD84" s="352">
        <f>$P$120*Module!$I$7*X84*Module!$I$5</f>
        <v>183.43025124855996</v>
      </c>
      <c r="BE84" s="334">
        <f t="shared" si="28"/>
        <v>1000000</v>
      </c>
      <c r="BG84" s="352">
        <f t="shared" si="29"/>
        <v>0</v>
      </c>
      <c r="BH84" s="352">
        <f>10+Module!$K$57/($AC$1+1)</f>
        <v>60.940059061255084</v>
      </c>
      <c r="BI84" s="352">
        <f>$AC$1*(25+Module!$I$6)</f>
        <v>148</v>
      </c>
      <c r="BJ84" s="352">
        <f>(BH84*($AC$1+1)*0.002488974)/($AC$1+1)*Module!$I$5*Module!$I$7</f>
        <v>46.352561458480167</v>
      </c>
      <c r="BK84" s="352">
        <f>$P$120*Module!$I$7*X84*Module!$I$5</f>
        <v>183.43025124855996</v>
      </c>
      <c r="BL84" s="334">
        <f t="shared" si="30"/>
        <v>1000000</v>
      </c>
    </row>
    <row r="85" spans="1:64" ht="24.75" customHeight="1" thickBot="1">
      <c r="A85" s="258">
        <f t="shared" si="21"/>
        <v>85</v>
      </c>
      <c r="B85" s="258"/>
      <c r="C85" s="566"/>
      <c r="D85" s="302">
        <f t="array" ref="D85">MIN(IF($Y$204:$AC$304&gt;=AJ5,$Y$204:$AC$304))</f>
        <v>336.45522955847991</v>
      </c>
      <c r="E85" s="349">
        <f>AY411</f>
        <v>10</v>
      </c>
      <c r="F85" s="349">
        <f>AX411</f>
        <v>2</v>
      </c>
      <c r="G85" s="282">
        <v>10</v>
      </c>
      <c r="H85" s="287"/>
      <c r="I85" s="351" t="s">
        <v>18</v>
      </c>
      <c r="J85" s="278">
        <f>IF(SUM(INFO!O86:O87)&gt;0,SUM(INFO!O86:O87),"-")</f>
        <v>21</v>
      </c>
      <c r="K85" s="278">
        <f>IF(SUM(INFO!P86:P87)&gt;0,SUM(INFO!P86:P87),"-")</f>
        <v>21</v>
      </c>
      <c r="L85" s="278">
        <f>IF(SUM(INFO!Q86:Q87)&gt;0,SUM(INFO!Q86:Q87),"-")</f>
        <v>20</v>
      </c>
      <c r="M85" s="278" t="str">
        <f>IF(SUM(INFO!R86:R87)&gt;0,SUM(INFO!R86:R87),"-")</f>
        <v>-</v>
      </c>
      <c r="N85" s="278" t="str">
        <f>IF(SUM(INFO!S86:S87)&gt;0,SUM(INFO!S86:S87),"-")</f>
        <v>-</v>
      </c>
      <c r="O85" s="294">
        <f>VLOOKUP(O84,X204:Y304,2,0)</f>
        <v>119.61250056404587</v>
      </c>
      <c r="P85" s="352">
        <f>J85</f>
        <v>21</v>
      </c>
      <c r="Q85" s="310">
        <f>100-J86</f>
        <v>86.536941801142831</v>
      </c>
      <c r="R85" s="352">
        <f>P85</f>
        <v>21</v>
      </c>
      <c r="S85" s="352">
        <f t="shared" ref="S85:S89" si="40">S84+1</f>
        <v>1</v>
      </c>
      <c r="T85" s="352" t="e">
        <f t="shared" si="38"/>
        <v>#N/A</v>
      </c>
      <c r="U85" s="352">
        <f t="shared" si="39"/>
        <v>-4</v>
      </c>
      <c r="V85" s="352">
        <f>'CALCULETTE CHRONOS'!U99</f>
        <v>0</v>
      </c>
      <c r="W85" s="573"/>
      <c r="X85" s="289">
        <f t="shared" si="32"/>
        <v>83</v>
      </c>
      <c r="Y85" s="290">
        <f>'calcul pneu pour calculateur'!P86</f>
        <v>42.71746356770926</v>
      </c>
      <c r="Z85" s="291">
        <f t="shared" si="16"/>
        <v>85.434927135418519</v>
      </c>
      <c r="AA85" s="291">
        <f t="shared" si="18"/>
        <v>128.15239070312776</v>
      </c>
      <c r="AB85" s="291">
        <f t="shared" si="19"/>
        <v>170.86985427083704</v>
      </c>
      <c r="AC85" s="291">
        <f t="shared" si="20"/>
        <v>213.58731783854631</v>
      </c>
      <c r="AD85" s="291"/>
      <c r="AE85" s="288"/>
      <c r="AF85" s="288"/>
      <c r="AG85" s="288"/>
      <c r="AJ85" s="290">
        <f>'calcul pneu pour calculateur'!X86</f>
        <v>0</v>
      </c>
      <c r="AK85" s="289">
        <f t="shared" si="33"/>
        <v>83</v>
      </c>
      <c r="AL85" s="352">
        <f t="shared" si="23"/>
        <v>0</v>
      </c>
      <c r="AM85" s="352">
        <f>10+Module!$K$57/($Z$1+1)</f>
        <v>137.3501476531377</v>
      </c>
      <c r="AN85" s="352">
        <f>$Z$1*(25+Module!$I$6)</f>
        <v>37</v>
      </c>
      <c r="AO85" s="352">
        <f>(AM85*($Z$1+1)*0.002488974)/($Z$1+1)*Module!$I$5*Module!$I$7</f>
        <v>104.47202149942042</v>
      </c>
      <c r="AP85" s="352">
        <f>$P$120*Module!$I$7*X85*Module!$I$5</f>
        <v>185.66720553207898</v>
      </c>
      <c r="AQ85" s="334">
        <f t="shared" si="24"/>
        <v>1000000</v>
      </c>
      <c r="AS85" s="352">
        <f t="shared" si="25"/>
        <v>0</v>
      </c>
      <c r="AT85" s="352">
        <f>10+Module!$K$57/($AA$1+1)</f>
        <v>94.900098435425136</v>
      </c>
      <c r="AU85" s="352">
        <f>$AA$1*(25+Module!$I$6)</f>
        <v>74</v>
      </c>
      <c r="AV85" s="352">
        <f>(AT85*($Z$1+1)*0.002488974)/($Z$1+1)*Module!$I$5*Module!$I$7</f>
        <v>72.183432587786953</v>
      </c>
      <c r="AW85" s="352">
        <f>$P$120*Module!$I$7*X85*Module!$I$5</f>
        <v>185.66720553207898</v>
      </c>
      <c r="AX85" s="334">
        <f t="shared" si="26"/>
        <v>1000000</v>
      </c>
      <c r="AZ85" s="352">
        <f t="shared" si="27"/>
        <v>0</v>
      </c>
      <c r="BA85" s="352">
        <f>10+Module!$K$57/($AB$1+1)</f>
        <v>73.675073826568848</v>
      </c>
      <c r="BB85" s="352">
        <f>$AB$1*(25+Module!$I$6)</f>
        <v>111</v>
      </c>
      <c r="BC85" s="352">
        <f>(BA85*($AB$1+1)*0.002488974)/($AB$1+1)*Module!$I$5*Module!$I$7</f>
        <v>56.039138131970212</v>
      </c>
      <c r="BD85" s="352">
        <f>$P$120*Module!$I$7*X85*Module!$I$5</f>
        <v>185.66720553207898</v>
      </c>
      <c r="BE85" s="334">
        <f t="shared" si="28"/>
        <v>1000000</v>
      </c>
      <c r="BG85" s="352">
        <f t="shared" si="29"/>
        <v>0</v>
      </c>
      <c r="BH85" s="352">
        <f>10+Module!$K$57/($AC$1+1)</f>
        <v>60.940059061255084</v>
      </c>
      <c r="BI85" s="352">
        <f>$AC$1*(25+Module!$I$6)</f>
        <v>148</v>
      </c>
      <c r="BJ85" s="352">
        <f>(BH85*($AC$1+1)*0.002488974)/($AC$1+1)*Module!$I$5*Module!$I$7</f>
        <v>46.352561458480167</v>
      </c>
      <c r="BK85" s="352">
        <f>$P$120*Module!$I$7*X85*Module!$I$5</f>
        <v>185.66720553207898</v>
      </c>
      <c r="BL85" s="334">
        <f t="shared" si="30"/>
        <v>1000000</v>
      </c>
    </row>
    <row r="86" spans="1:64" ht="24.75" customHeight="1" thickBot="1">
      <c r="A86" s="258">
        <f t="shared" si="21"/>
        <v>86</v>
      </c>
      <c r="B86" s="258"/>
      <c r="C86" s="287"/>
      <c r="D86" s="287"/>
      <c r="E86" s="287"/>
      <c r="F86" s="287"/>
      <c r="G86" s="287"/>
      <c r="H86" s="287"/>
      <c r="I86" s="351" t="s">
        <v>2</v>
      </c>
      <c r="J86" s="279">
        <f>IF(J85&lt;&gt;"-",100-J85*100*VLOOKUP(Module!$H$2,INFO!$A$3:$G$60,7,0)/$O$85,"-")</f>
        <v>13.463058198857169</v>
      </c>
      <c r="K86" s="279">
        <f>IF(K85&lt;&gt;"-",100-K85*100*VLOOKUP(Module!$H$2,INFO!$A$3:$G$60,7,0)/$O$85,"-")</f>
        <v>13.463058198857169</v>
      </c>
      <c r="L86" s="279">
        <f>IF(L85&lt;&gt;"-",100-L85*100*VLOOKUP(Module!$H$2,INFO!$A$3:$G$60,7,0)/$O$85,"-")</f>
        <v>17.583864951292554</v>
      </c>
      <c r="M86" s="279" t="str">
        <f>IF(M85&lt;&gt;"-",100-M85*100*VLOOKUP(Module!$H$2,INFO!$A$3:$G$60,7,0)/$O$85,"-")</f>
        <v>-</v>
      </c>
      <c r="N86" s="279" t="str">
        <f>IF(N85&lt;&gt;"-",100-N85*100*VLOOKUP(Module!$H$2,INFO!$A$3:$G$60,7,0)/$O$85,"-")</f>
        <v>-</v>
      </c>
      <c r="O86" s="351" t="s">
        <v>4</v>
      </c>
      <c r="P86" s="352">
        <f>ROUNDDOWN((P85*Q86)/Q85,0)</f>
        <v>19</v>
      </c>
      <c r="Q86" s="352">
        <v>82</v>
      </c>
      <c r="R86" s="311">
        <f>J85+J88</f>
        <v>24</v>
      </c>
      <c r="S86" s="352">
        <f t="shared" si="40"/>
        <v>2</v>
      </c>
      <c r="T86" s="352" t="e">
        <f t="shared" si="38"/>
        <v>#N/A</v>
      </c>
      <c r="U86" s="352">
        <f t="shared" si="39"/>
        <v>-5</v>
      </c>
      <c r="V86" s="352">
        <f>'CALCULETTE CHRONOS'!U100</f>
        <v>0</v>
      </c>
      <c r="W86" s="573"/>
      <c r="X86" s="289">
        <f t="shared" si="32"/>
        <v>84</v>
      </c>
      <c r="Y86" s="290">
        <f>'calcul pneu pour calculateur'!P87</f>
        <v>42.500275930563475</v>
      </c>
      <c r="Z86" s="291">
        <f t="shared" si="16"/>
        <v>85.000551861126951</v>
      </c>
      <c r="AA86" s="291">
        <f t="shared" si="18"/>
        <v>127.50082779169043</v>
      </c>
      <c r="AB86" s="291">
        <f t="shared" si="19"/>
        <v>170.0011037222539</v>
      </c>
      <c r="AC86" s="291">
        <f t="shared" si="20"/>
        <v>212.50137965281738</v>
      </c>
      <c r="AD86" s="291"/>
      <c r="AE86" s="288"/>
      <c r="AF86" s="288"/>
      <c r="AG86" s="288"/>
      <c r="AK86" s="289">
        <f t="shared" si="33"/>
        <v>84</v>
      </c>
      <c r="AL86" s="352">
        <f t="shared" si="23"/>
        <v>0</v>
      </c>
      <c r="AM86" s="352">
        <f>10+Module!$K$57/($Z$1+1)</f>
        <v>137.3501476531377</v>
      </c>
      <c r="AN86" s="352">
        <f>$Z$1*(25+Module!$I$6)</f>
        <v>37</v>
      </c>
      <c r="AO86" s="352">
        <f>(AM86*($Z$1+1)*0.002488974)/($Z$1+1)*Module!$I$5*Module!$I$7</f>
        <v>104.47202149942042</v>
      </c>
      <c r="AP86" s="352">
        <f>$P$120*Module!$I$7*X86*Module!$I$5</f>
        <v>187.90415981559798</v>
      </c>
      <c r="AQ86" s="334">
        <f t="shared" si="24"/>
        <v>1000000</v>
      </c>
      <c r="AS86" s="352">
        <f t="shared" si="25"/>
        <v>0</v>
      </c>
      <c r="AT86" s="352">
        <f>10+Module!$K$57/($AA$1+1)</f>
        <v>94.900098435425136</v>
      </c>
      <c r="AU86" s="352">
        <f>$AA$1*(25+Module!$I$6)</f>
        <v>74</v>
      </c>
      <c r="AV86" s="352">
        <f>(AT86*($Z$1+1)*0.002488974)/($Z$1+1)*Module!$I$5*Module!$I$7</f>
        <v>72.183432587786953</v>
      </c>
      <c r="AW86" s="352">
        <f>$P$120*Module!$I$7*X86*Module!$I$5</f>
        <v>187.90415981559798</v>
      </c>
      <c r="AX86" s="334">
        <f t="shared" si="26"/>
        <v>1000000</v>
      </c>
      <c r="AZ86" s="352">
        <f t="shared" si="27"/>
        <v>0</v>
      </c>
      <c r="BA86" s="352">
        <f>10+Module!$K$57/($AB$1+1)</f>
        <v>73.675073826568848</v>
      </c>
      <c r="BB86" s="352">
        <f>$AB$1*(25+Module!$I$6)</f>
        <v>111</v>
      </c>
      <c r="BC86" s="352">
        <f>(BA86*($AB$1+1)*0.002488974)/($AB$1+1)*Module!$I$5*Module!$I$7</f>
        <v>56.039138131970212</v>
      </c>
      <c r="BD86" s="352">
        <f>$P$120*Module!$I$7*X86*Module!$I$5</f>
        <v>187.90415981559798</v>
      </c>
      <c r="BE86" s="334">
        <f t="shared" si="28"/>
        <v>1000000</v>
      </c>
      <c r="BG86" s="352">
        <f t="shared" si="29"/>
        <v>0</v>
      </c>
      <c r="BH86" s="352">
        <f>10+Module!$K$57/($AC$1+1)</f>
        <v>60.940059061255084</v>
      </c>
      <c r="BI86" s="352">
        <f>$AC$1*(25+Module!$I$6)</f>
        <v>148</v>
      </c>
      <c r="BJ86" s="352">
        <f>(BH86*($AC$1+1)*0.002488974)/($AC$1+1)*Module!$I$5*Module!$I$7</f>
        <v>46.352561458480167</v>
      </c>
      <c r="BK86" s="352">
        <f>$P$120*Module!$I$7*X86*Module!$I$5</f>
        <v>187.90415981559798</v>
      </c>
      <c r="BL86" s="334">
        <f t="shared" si="30"/>
        <v>1000000</v>
      </c>
    </row>
    <row r="87" spans="1:64" ht="24.75" customHeight="1" thickBot="1">
      <c r="A87" s="258">
        <f t="shared" si="21"/>
        <v>87</v>
      </c>
      <c r="B87" s="258"/>
      <c r="C87" s="584" t="s">
        <v>393</v>
      </c>
      <c r="D87" s="300" t="s">
        <v>395</v>
      </c>
      <c r="E87" s="301" t="s">
        <v>146</v>
      </c>
      <c r="F87" s="301" t="s">
        <v>396</v>
      </c>
      <c r="G87" s="301" t="s">
        <v>403</v>
      </c>
      <c r="H87" s="287"/>
      <c r="I87" s="351" t="s">
        <v>1</v>
      </c>
      <c r="J87" s="280">
        <f>IF(J85&lt;&gt;"-",ROUNDUP(I109+(I109*$M$83)/100,0),"-")</f>
        <v>90</v>
      </c>
      <c r="K87" s="280">
        <f>IF(K85&lt;&gt;"-",ROUNDUP(J109+(J109*$M$83)/100,0),"-")</f>
        <v>90</v>
      </c>
      <c r="L87" s="280">
        <f>IF(L85&lt;&gt;"-",ROUNDUP(K109+(K109*$M$83)/100,0),"-")</f>
        <v>86</v>
      </c>
      <c r="M87" s="280" t="str">
        <f>IF(M85&lt;&gt;"-",ROUNDUP(L109+(L109*$M$83)/100,0),"-")</f>
        <v>-</v>
      </c>
      <c r="N87" s="280" t="str">
        <f>IF(N85&lt;&gt;"-",ROUNDUP(M109+(M109*$M$83)/100,0),"-")</f>
        <v>-</v>
      </c>
      <c r="O87" s="277">
        <f>SUM(J87:N87)</f>
        <v>266</v>
      </c>
      <c r="P87" s="352">
        <f>P86-P85</f>
        <v>-2</v>
      </c>
      <c r="Q87" s="310">
        <f>Q85</f>
        <v>86.536941801142831</v>
      </c>
      <c r="R87" s="311">
        <f>R86-R85</f>
        <v>3</v>
      </c>
      <c r="S87" s="352">
        <f t="shared" si="40"/>
        <v>3</v>
      </c>
      <c r="T87" s="352" t="e">
        <f t="shared" si="38"/>
        <v>#N/A</v>
      </c>
      <c r="U87" s="352">
        <f t="shared" si="39"/>
        <v>-6</v>
      </c>
      <c r="V87" s="352">
        <f>'CALCULETTE CHRONOS'!U101</f>
        <v>0</v>
      </c>
      <c r="W87" s="573"/>
      <c r="X87" s="289">
        <f t="shared" si="32"/>
        <v>85</v>
      </c>
      <c r="Y87" s="290">
        <f>'calcul pneu pour calculateur'!P88</f>
        <v>42.283088293417705</v>
      </c>
      <c r="Z87" s="291">
        <f t="shared" ref="Z87:Z106" si="41">Y87*2</f>
        <v>84.566176586835411</v>
      </c>
      <c r="AA87" s="291">
        <f t="shared" si="18"/>
        <v>126.84926488025312</v>
      </c>
      <c r="AB87" s="291">
        <f t="shared" si="19"/>
        <v>169.13235317367082</v>
      </c>
      <c r="AC87" s="291">
        <f t="shared" si="20"/>
        <v>211.41544146708853</v>
      </c>
      <c r="AD87" s="291"/>
      <c r="AE87" s="288"/>
      <c r="AF87" s="288"/>
      <c r="AG87" s="288"/>
      <c r="AK87" s="289">
        <f t="shared" si="33"/>
        <v>85</v>
      </c>
      <c r="AL87" s="352">
        <f t="shared" si="23"/>
        <v>0</v>
      </c>
      <c r="AM87" s="352">
        <f>10+Module!$K$57/($Z$1+1)</f>
        <v>137.3501476531377</v>
      </c>
      <c r="AN87" s="352">
        <f>$Z$1*(25+Module!$I$6)</f>
        <v>37</v>
      </c>
      <c r="AO87" s="352">
        <f>(AM87*($Z$1+1)*0.002488974)/($Z$1+1)*Module!$I$5*Module!$I$7</f>
        <v>104.47202149942042</v>
      </c>
      <c r="AP87" s="352">
        <f>$P$120*Module!$I$7*X87*Module!$I$5</f>
        <v>190.141114099117</v>
      </c>
      <c r="AQ87" s="334">
        <f t="shared" si="24"/>
        <v>1000000</v>
      </c>
      <c r="AS87" s="352">
        <f t="shared" si="25"/>
        <v>0</v>
      </c>
      <c r="AT87" s="352">
        <f>10+Module!$K$57/($AA$1+1)</f>
        <v>94.900098435425136</v>
      </c>
      <c r="AU87" s="352">
        <f>$AA$1*(25+Module!$I$6)</f>
        <v>74</v>
      </c>
      <c r="AV87" s="352">
        <f>(AT87*($Z$1+1)*0.002488974)/($Z$1+1)*Module!$I$5*Module!$I$7</f>
        <v>72.183432587786953</v>
      </c>
      <c r="AW87" s="352">
        <f>$P$120*Module!$I$7*X87*Module!$I$5</f>
        <v>190.141114099117</v>
      </c>
      <c r="AX87" s="334">
        <f t="shared" si="26"/>
        <v>1000000</v>
      </c>
      <c r="AZ87" s="352">
        <f t="shared" si="27"/>
        <v>0</v>
      </c>
      <c r="BA87" s="352">
        <f>10+Module!$K$57/($AB$1+1)</f>
        <v>73.675073826568848</v>
      </c>
      <c r="BB87" s="352">
        <f>$AB$1*(25+Module!$I$6)</f>
        <v>111</v>
      </c>
      <c r="BC87" s="352">
        <f>(BA87*($AB$1+1)*0.002488974)/($AB$1+1)*Module!$I$5*Module!$I$7</f>
        <v>56.039138131970212</v>
      </c>
      <c r="BD87" s="352">
        <f>$P$120*Module!$I$7*X87*Module!$I$5</f>
        <v>190.141114099117</v>
      </c>
      <c r="BE87" s="334">
        <f t="shared" si="28"/>
        <v>1000000</v>
      </c>
      <c r="BG87" s="352">
        <f t="shared" si="29"/>
        <v>0</v>
      </c>
      <c r="BH87" s="352">
        <f>10+Module!$K$57/($AC$1+1)</f>
        <v>60.940059061255084</v>
      </c>
      <c r="BI87" s="352">
        <f>$AC$1*(25+Module!$I$6)</f>
        <v>148</v>
      </c>
      <c r="BJ87" s="352">
        <f>(BH87*($AC$1+1)*0.002488974)/($AC$1+1)*Module!$I$5*Module!$I$7</f>
        <v>46.352561458480167</v>
      </c>
      <c r="BK87" s="352">
        <f>$P$120*Module!$I$7*X87*Module!$I$5</f>
        <v>190.141114099117</v>
      </c>
      <c r="BL87" s="334">
        <f t="shared" si="30"/>
        <v>1000000</v>
      </c>
    </row>
    <row r="88" spans="1:64" ht="24.75" customHeight="1" thickBot="1">
      <c r="A88" s="258">
        <f t="shared" si="21"/>
        <v>88</v>
      </c>
      <c r="B88" s="258"/>
      <c r="C88" s="585"/>
      <c r="D88" s="302">
        <f t="array" ref="D88">MIN(IF($Y$305:$AC$405&gt;=AJ7,$Y$305:$AC$405))</f>
        <v>333.72662283167983</v>
      </c>
      <c r="E88" s="349">
        <f>AY412</f>
        <v>10</v>
      </c>
      <c r="F88" s="349">
        <f>AX412</f>
        <v>1</v>
      </c>
      <c r="G88" s="282">
        <v>9</v>
      </c>
      <c r="H88" s="287"/>
      <c r="I88" s="351" t="s">
        <v>0</v>
      </c>
      <c r="J88" s="3">
        <f>ROUNDDOWN(($O$85-J85*VLOOKUP(Module!$H$2,INFO!$A$3:$AA$60,7,0))/VLOOKUP(Module!$H$2,INFO!$A$3:$AA$60,7,0),0)</f>
        <v>3</v>
      </c>
      <c r="K88" s="3">
        <f>ROUNDDOWN(($O$85-K85*VLOOKUP(Module!$H$2,INFO!$A$3:$AA$60,7,0))/VLOOKUP(Module!$H$2,INFO!$A$3:$AA$60,7,0),0)</f>
        <v>3</v>
      </c>
      <c r="L88" s="3">
        <f>ROUNDDOWN(($O$85-L85*VLOOKUP(Module!$H$2,INFO!$A$3:$AA$60,7,0))/VLOOKUP(Module!$H$2,INFO!$A$3:$AA$60,7,0),0)</f>
        <v>4</v>
      </c>
      <c r="M88" s="3" t="e">
        <f>ROUNDDOWN(($O$85-M85*VLOOKUP(Module!$H$2,INFO!$A$3:$AA$60,7,0))/VLOOKUP(Module!$H$2,INFO!$A$3:$AA$60,7,0),0)</f>
        <v>#VALUE!</v>
      </c>
      <c r="N88" s="3" t="e">
        <f>ROUNDDOWN(($O$85-N85*VLOOKUP(Module!$H$2,INFO!$A$3:$AA$60,7,0))/VLOOKUP(Module!$H$2,INFO!$A$3:$AA$60,7,0),0)</f>
        <v>#VALUE!</v>
      </c>
      <c r="O88" s="309">
        <f>100-(IF(1&lt;&gt;"-",100-1*100*VLOOKUP(Module!$H$2,INFO!$A$3:$G$60,7,0)/$O$85,"-"))</f>
        <v>4.1208067524353709</v>
      </c>
      <c r="P88" s="352">
        <f>P87*R88</f>
        <v>-0.4</v>
      </c>
      <c r="Q88" s="352">
        <v>100</v>
      </c>
      <c r="R88" s="352">
        <f>1/Q89</f>
        <v>0.2</v>
      </c>
      <c r="S88" s="352">
        <f t="shared" si="40"/>
        <v>4</v>
      </c>
      <c r="T88" s="352" t="e">
        <f t="shared" si="38"/>
        <v>#N/A</v>
      </c>
      <c r="U88" s="352">
        <f t="shared" si="39"/>
        <v>-7</v>
      </c>
      <c r="V88" s="352">
        <f>'CALCULETTE CHRONOS'!U102</f>
        <v>0</v>
      </c>
      <c r="W88" s="573"/>
      <c r="X88" s="289">
        <f t="shared" si="32"/>
        <v>86</v>
      </c>
      <c r="Y88" s="290">
        <f>'calcul pneu pour calculateur'!P89</f>
        <v>42.065900656271921</v>
      </c>
      <c r="Z88" s="291">
        <f t="shared" si="41"/>
        <v>84.131801312543843</v>
      </c>
      <c r="AA88" s="291">
        <f t="shared" si="18"/>
        <v>126.19770196881576</v>
      </c>
      <c r="AB88" s="291">
        <f t="shared" si="19"/>
        <v>168.26360262508769</v>
      </c>
      <c r="AC88" s="291">
        <f t="shared" si="20"/>
        <v>210.32950328135962</v>
      </c>
      <c r="AD88" s="291"/>
      <c r="AE88" s="288"/>
      <c r="AF88" s="288"/>
      <c r="AG88" s="288"/>
      <c r="AK88" s="289">
        <f t="shared" si="33"/>
        <v>86</v>
      </c>
      <c r="AL88" s="352">
        <f t="shared" si="23"/>
        <v>0</v>
      </c>
      <c r="AM88" s="352">
        <f>10+Module!$K$57/($Z$1+1)</f>
        <v>137.3501476531377</v>
      </c>
      <c r="AN88" s="352">
        <f>$Z$1*(25+Module!$I$6)</f>
        <v>37</v>
      </c>
      <c r="AO88" s="352">
        <f>(AM88*($Z$1+1)*0.002488974)/($Z$1+1)*Module!$I$5*Module!$I$7</f>
        <v>104.47202149942042</v>
      </c>
      <c r="AP88" s="352">
        <f>$P$120*Module!$I$7*X88*Module!$I$5</f>
        <v>192.37806838263603</v>
      </c>
      <c r="AQ88" s="334">
        <f t="shared" si="24"/>
        <v>1000000</v>
      </c>
      <c r="AS88" s="352">
        <f t="shared" si="25"/>
        <v>0</v>
      </c>
      <c r="AT88" s="352">
        <f>10+Module!$K$57/($AA$1+1)</f>
        <v>94.900098435425136</v>
      </c>
      <c r="AU88" s="352">
        <f>$AA$1*(25+Module!$I$6)</f>
        <v>74</v>
      </c>
      <c r="AV88" s="352">
        <f>(AT88*($Z$1+1)*0.002488974)/($Z$1+1)*Module!$I$5*Module!$I$7</f>
        <v>72.183432587786953</v>
      </c>
      <c r="AW88" s="352">
        <f>$P$120*Module!$I$7*X88*Module!$I$5</f>
        <v>192.37806838263603</v>
      </c>
      <c r="AX88" s="334">
        <f t="shared" si="26"/>
        <v>1000000</v>
      </c>
      <c r="AZ88" s="352">
        <f t="shared" si="27"/>
        <v>0</v>
      </c>
      <c r="BA88" s="352">
        <f>10+Module!$K$57/($AB$1+1)</f>
        <v>73.675073826568848</v>
      </c>
      <c r="BB88" s="352">
        <f>$AB$1*(25+Module!$I$6)</f>
        <v>111</v>
      </c>
      <c r="BC88" s="352">
        <f>(BA88*($AB$1+1)*0.002488974)/($AB$1+1)*Module!$I$5*Module!$I$7</f>
        <v>56.039138131970212</v>
      </c>
      <c r="BD88" s="352">
        <f>$P$120*Module!$I$7*X88*Module!$I$5</f>
        <v>192.37806838263603</v>
      </c>
      <c r="BE88" s="334">
        <f t="shared" si="28"/>
        <v>1000000</v>
      </c>
      <c r="BG88" s="352">
        <f t="shared" si="29"/>
        <v>0</v>
      </c>
      <c r="BH88" s="352">
        <f>10+Module!$K$57/($AC$1+1)</f>
        <v>60.940059061255084</v>
      </c>
      <c r="BI88" s="352">
        <f>$AC$1*(25+Module!$I$6)</f>
        <v>148</v>
      </c>
      <c r="BJ88" s="352">
        <f>(BH88*($AC$1+1)*0.002488974)/($AC$1+1)*Module!$I$5*Module!$I$7</f>
        <v>46.352561458480167</v>
      </c>
      <c r="BK88" s="352">
        <f>$P$120*Module!$I$7*X88*Module!$I$5</f>
        <v>192.37806838263603</v>
      </c>
      <c r="BL88" s="334">
        <f t="shared" si="30"/>
        <v>1000000</v>
      </c>
    </row>
    <row r="89" spans="1:64" ht="24.75" customHeight="1" thickBot="1">
      <c r="B89" s="258"/>
      <c r="C89" s="287"/>
      <c r="D89" s="356"/>
      <c r="E89" s="287"/>
      <c r="F89" s="287"/>
      <c r="G89" s="287"/>
      <c r="H89" s="287"/>
      <c r="Q89" s="311">
        <f>R86-P86</f>
        <v>5</v>
      </c>
      <c r="S89" s="352">
        <f t="shared" si="40"/>
        <v>5</v>
      </c>
      <c r="T89" s="352" t="e">
        <f t="shared" si="38"/>
        <v>#N/A</v>
      </c>
      <c r="U89" s="352">
        <f t="shared" si="39"/>
        <v>-8</v>
      </c>
      <c r="V89" s="352">
        <f>'CALCULETTE CHRONOS'!U103</f>
        <v>0</v>
      </c>
      <c r="W89" s="573"/>
      <c r="X89" s="289">
        <f t="shared" si="32"/>
        <v>87</v>
      </c>
      <c r="Y89" s="290">
        <f>'calcul pneu pour calculateur'!P90</f>
        <v>41.848713019126137</v>
      </c>
      <c r="Z89" s="291">
        <f t="shared" si="41"/>
        <v>83.697426038252274</v>
      </c>
      <c r="AA89" s="291">
        <f t="shared" si="18"/>
        <v>125.54613905737841</v>
      </c>
      <c r="AB89" s="291">
        <f t="shared" si="19"/>
        <v>167.39485207650455</v>
      </c>
      <c r="AC89" s="291">
        <f t="shared" si="20"/>
        <v>209.24356509563069</v>
      </c>
      <c r="AD89" s="291"/>
      <c r="AE89" s="288"/>
      <c r="AF89" s="288"/>
      <c r="AG89" s="288"/>
      <c r="AK89" s="289">
        <f t="shared" si="33"/>
        <v>87</v>
      </c>
      <c r="AL89" s="352">
        <f t="shared" si="23"/>
        <v>0</v>
      </c>
      <c r="AM89" s="352">
        <f>10+Module!$K$57/($Z$1+1)</f>
        <v>137.3501476531377</v>
      </c>
      <c r="AN89" s="352">
        <f>$Z$1*(25+Module!$I$6)</f>
        <v>37</v>
      </c>
      <c r="AO89" s="352">
        <f>(AM89*($Z$1+1)*0.002488974)/($Z$1+1)*Module!$I$5*Module!$I$7</f>
        <v>104.47202149942042</v>
      </c>
      <c r="AP89" s="352">
        <f>$P$120*Module!$I$7*X89*Module!$I$5</f>
        <v>194.61502266615506</v>
      </c>
      <c r="AQ89" s="334">
        <f t="shared" si="24"/>
        <v>1000000</v>
      </c>
      <c r="AS89" s="352">
        <f t="shared" si="25"/>
        <v>0</v>
      </c>
      <c r="AT89" s="352">
        <f>10+Module!$K$57/($AA$1+1)</f>
        <v>94.900098435425136</v>
      </c>
      <c r="AU89" s="352">
        <f>$AA$1*(25+Module!$I$6)</f>
        <v>74</v>
      </c>
      <c r="AV89" s="352">
        <f>(AT89*($Z$1+1)*0.002488974)/($Z$1+1)*Module!$I$5*Module!$I$7</f>
        <v>72.183432587786953</v>
      </c>
      <c r="AW89" s="352">
        <f>$P$120*Module!$I$7*X89*Module!$I$5</f>
        <v>194.61502266615506</v>
      </c>
      <c r="AX89" s="334">
        <f t="shared" si="26"/>
        <v>1000000</v>
      </c>
      <c r="AZ89" s="352">
        <f t="shared" si="27"/>
        <v>0</v>
      </c>
      <c r="BA89" s="352">
        <f>10+Module!$K$57/($AB$1+1)</f>
        <v>73.675073826568848</v>
      </c>
      <c r="BB89" s="352">
        <f>$AB$1*(25+Module!$I$6)</f>
        <v>111</v>
      </c>
      <c r="BC89" s="352">
        <f>(BA89*($AB$1+1)*0.002488974)/($AB$1+1)*Module!$I$5*Module!$I$7</f>
        <v>56.039138131970212</v>
      </c>
      <c r="BD89" s="352">
        <f>$P$120*Module!$I$7*X89*Module!$I$5</f>
        <v>194.61502266615506</v>
      </c>
      <c r="BE89" s="334">
        <f t="shared" si="28"/>
        <v>1000000</v>
      </c>
      <c r="BG89" s="352">
        <f t="shared" si="29"/>
        <v>0</v>
      </c>
      <c r="BH89" s="352">
        <f>10+Module!$K$57/($AC$1+1)</f>
        <v>60.940059061255084</v>
      </c>
      <c r="BI89" s="352">
        <f>$AC$1*(25+Module!$I$6)</f>
        <v>148</v>
      </c>
      <c r="BJ89" s="352">
        <f>(BH89*($AC$1+1)*0.002488974)/($AC$1+1)*Module!$I$5*Module!$I$7</f>
        <v>46.352561458480167</v>
      </c>
      <c r="BK89" s="352">
        <f>$P$120*Module!$I$7*X89*Module!$I$5</f>
        <v>194.61502266615506</v>
      </c>
      <c r="BL89" s="334">
        <f t="shared" si="30"/>
        <v>1000000</v>
      </c>
    </row>
    <row r="90" spans="1:64" ht="24.75" customHeight="1" thickBot="1">
      <c r="A90" s="258"/>
      <c r="B90" s="258"/>
      <c r="C90" s="287"/>
      <c r="D90" s="356"/>
      <c r="E90" s="287"/>
      <c r="F90" s="287"/>
      <c r="G90" s="287"/>
      <c r="H90" s="287"/>
      <c r="I90" s="563" t="s">
        <v>402</v>
      </c>
      <c r="J90" s="564"/>
      <c r="K90" s="564"/>
      <c r="L90" s="564"/>
      <c r="M90" s="578" t="str">
        <f>IF(D88="",0,'CALCULETTE CHRONOS'!AA9)</f>
        <v>0h 0m 37 s</v>
      </c>
      <c r="N90" s="579"/>
      <c r="O90" s="580"/>
      <c r="S90" s="352">
        <f>0+P95</f>
        <v>-2</v>
      </c>
      <c r="T90" s="352">
        <f>VLOOKUP(S90,$U$90:$V$97,2,0)</f>
        <v>80.853868968</v>
      </c>
      <c r="U90" s="352">
        <v>-1</v>
      </c>
      <c r="V90" s="352">
        <f>'CALCULETTE CHRONOS'!Y96</f>
        <v>80.531741999999994</v>
      </c>
      <c r="W90" s="573"/>
      <c r="X90" s="289">
        <f t="shared" si="32"/>
        <v>88</v>
      </c>
      <c r="Y90" s="290">
        <f>'calcul pneu pour calculateur'!P91</f>
        <v>41.631525381980367</v>
      </c>
      <c r="Z90" s="291">
        <f t="shared" si="41"/>
        <v>83.263050763960734</v>
      </c>
      <c r="AA90" s="291">
        <f t="shared" si="18"/>
        <v>124.8945761459411</v>
      </c>
      <c r="AB90" s="291">
        <f t="shared" si="19"/>
        <v>166.52610152792147</v>
      </c>
      <c r="AC90" s="291">
        <f t="shared" si="20"/>
        <v>208.15762690990184</v>
      </c>
      <c r="AD90" s="291"/>
      <c r="AE90" s="288"/>
      <c r="AF90" s="288"/>
      <c r="AG90" s="288"/>
      <c r="AK90" s="289">
        <f t="shared" si="33"/>
        <v>88</v>
      </c>
      <c r="AL90" s="352">
        <f t="shared" si="23"/>
        <v>0</v>
      </c>
      <c r="AM90" s="352">
        <f>10+Module!$K$57/($Z$1+1)</f>
        <v>137.3501476531377</v>
      </c>
      <c r="AN90" s="352">
        <f>$Z$1*(25+Module!$I$6)</f>
        <v>37</v>
      </c>
      <c r="AO90" s="352">
        <f>(AM90*($Z$1+1)*0.002488974)/($Z$1+1)*Module!$I$5*Module!$I$7</f>
        <v>104.47202149942042</v>
      </c>
      <c r="AP90" s="352">
        <f>$P$120*Module!$I$7*X90*Module!$I$5</f>
        <v>196.85197694967408</v>
      </c>
      <c r="AQ90" s="334">
        <f t="shared" si="24"/>
        <v>1000000</v>
      </c>
      <c r="AS90" s="352">
        <f t="shared" si="25"/>
        <v>0</v>
      </c>
      <c r="AT90" s="352">
        <f>10+Module!$K$57/($AA$1+1)</f>
        <v>94.900098435425136</v>
      </c>
      <c r="AU90" s="352">
        <f>$AA$1*(25+Module!$I$6)</f>
        <v>74</v>
      </c>
      <c r="AV90" s="352">
        <f>(AT90*($Z$1+1)*0.002488974)/($Z$1+1)*Module!$I$5*Module!$I$7</f>
        <v>72.183432587786953</v>
      </c>
      <c r="AW90" s="352">
        <f>$P$120*Module!$I$7*X90*Module!$I$5</f>
        <v>196.85197694967408</v>
      </c>
      <c r="AX90" s="334">
        <f t="shared" si="26"/>
        <v>1000000</v>
      </c>
      <c r="AZ90" s="352">
        <f t="shared" si="27"/>
        <v>0</v>
      </c>
      <c r="BA90" s="352">
        <f>10+Module!$K$57/($AB$1+1)</f>
        <v>73.675073826568848</v>
      </c>
      <c r="BB90" s="352">
        <f>$AB$1*(25+Module!$I$6)</f>
        <v>111</v>
      </c>
      <c r="BC90" s="352">
        <f>(BA90*($AB$1+1)*0.002488974)/($AB$1+1)*Module!$I$5*Module!$I$7</f>
        <v>56.039138131970212</v>
      </c>
      <c r="BD90" s="352">
        <f>$P$120*Module!$I$7*X90*Module!$I$5</f>
        <v>196.85197694967408</v>
      </c>
      <c r="BE90" s="334">
        <f t="shared" si="28"/>
        <v>1000000</v>
      </c>
      <c r="BG90" s="352">
        <f t="shared" si="29"/>
        <v>0</v>
      </c>
      <c r="BH90" s="352">
        <f>10+Module!$K$57/($AC$1+1)</f>
        <v>60.940059061255084</v>
      </c>
      <c r="BI90" s="352">
        <f>$AC$1*(25+Module!$I$6)</f>
        <v>148</v>
      </c>
      <c r="BJ90" s="352">
        <f>(BH90*($AC$1+1)*0.002488974)/($AC$1+1)*Module!$I$5*Module!$I$7</f>
        <v>46.352561458480167</v>
      </c>
      <c r="BK90" s="352">
        <f>$P$120*Module!$I$7*X90*Module!$I$5</f>
        <v>196.85197694967408</v>
      </c>
      <c r="BL90" s="334">
        <f t="shared" si="30"/>
        <v>1000000</v>
      </c>
    </row>
    <row r="91" spans="1:64" ht="24.75" customHeight="1" thickBot="1">
      <c r="A91" s="258"/>
      <c r="B91" s="258"/>
      <c r="C91" s="287"/>
      <c r="D91" s="356"/>
      <c r="E91" s="287"/>
      <c r="F91" s="287"/>
      <c r="G91" s="287"/>
      <c r="H91" s="287"/>
      <c r="I91" s="351" t="s">
        <v>24</v>
      </c>
      <c r="J91" s="278">
        <f>F88</f>
        <v>1</v>
      </c>
      <c r="K91" s="567" t="s">
        <v>323</v>
      </c>
      <c r="L91" s="568"/>
      <c r="M91" s="282">
        <v>3</v>
      </c>
      <c r="N91" s="281">
        <f>ROUNDDOWN(O95-Module!$K$57,0)</f>
        <v>9</v>
      </c>
      <c r="O91" s="354" t="s">
        <v>23</v>
      </c>
      <c r="P91" s="329"/>
      <c r="Q91" s="329"/>
      <c r="R91" s="329"/>
      <c r="S91" s="352">
        <f>S90+1</f>
        <v>-1</v>
      </c>
      <c r="T91" s="352">
        <f t="shared" ref="T91:T97" si="42">VLOOKUP(S91,$U$90:$V$97,2,0)</f>
        <v>80.531741999999994</v>
      </c>
      <c r="U91" s="352">
        <f t="shared" ref="U91:U97" si="43">U90-1</f>
        <v>-2</v>
      </c>
      <c r="V91" s="352">
        <f>'CALCULETTE CHRONOS'!Y97</f>
        <v>80.853868968</v>
      </c>
      <c r="W91" s="573"/>
      <c r="X91" s="289">
        <f t="shared" si="32"/>
        <v>89</v>
      </c>
      <c r="Y91" s="290">
        <f>'calcul pneu pour calculateur'!P92</f>
        <v>41.414337744834597</v>
      </c>
      <c r="Z91" s="291">
        <f t="shared" si="41"/>
        <v>82.828675489669195</v>
      </c>
      <c r="AA91" s="291">
        <f t="shared" si="18"/>
        <v>124.24301323450379</v>
      </c>
      <c r="AB91" s="291">
        <f t="shared" si="19"/>
        <v>165.65735097933839</v>
      </c>
      <c r="AC91" s="291">
        <f t="shared" si="20"/>
        <v>207.07168872417299</v>
      </c>
      <c r="AD91" s="291"/>
      <c r="AE91" s="288"/>
      <c r="AF91" s="288"/>
      <c r="AG91" s="288"/>
      <c r="AK91" s="289">
        <f t="shared" si="33"/>
        <v>89</v>
      </c>
      <c r="AL91" s="352">
        <f t="shared" si="23"/>
        <v>0</v>
      </c>
      <c r="AM91" s="352">
        <f>10+Module!$K$57/($Z$1+1)</f>
        <v>137.3501476531377</v>
      </c>
      <c r="AN91" s="352">
        <f>$Z$1*(25+Module!$I$6)</f>
        <v>37</v>
      </c>
      <c r="AO91" s="352">
        <f>(AM91*($Z$1+1)*0.002488974)/($Z$1+1)*Module!$I$5*Module!$I$7</f>
        <v>104.47202149942042</v>
      </c>
      <c r="AP91" s="352">
        <f>$P$120*Module!$I$7*X91*Module!$I$5</f>
        <v>199.08893123319311</v>
      </c>
      <c r="AQ91" s="334">
        <f t="shared" si="24"/>
        <v>1000000</v>
      </c>
      <c r="AS91" s="352">
        <f t="shared" si="25"/>
        <v>0</v>
      </c>
      <c r="AT91" s="352">
        <f>10+Module!$K$57/($AA$1+1)</f>
        <v>94.900098435425136</v>
      </c>
      <c r="AU91" s="352">
        <f>$AA$1*(25+Module!$I$6)</f>
        <v>74</v>
      </c>
      <c r="AV91" s="352">
        <f>(AT91*($Z$1+1)*0.002488974)/($Z$1+1)*Module!$I$5*Module!$I$7</f>
        <v>72.183432587786953</v>
      </c>
      <c r="AW91" s="352">
        <f>$P$120*Module!$I$7*X91*Module!$I$5</f>
        <v>199.08893123319311</v>
      </c>
      <c r="AX91" s="334">
        <f t="shared" si="26"/>
        <v>1000000</v>
      </c>
      <c r="AZ91" s="352">
        <f t="shared" si="27"/>
        <v>0</v>
      </c>
      <c r="BA91" s="352">
        <f>10+Module!$K$57/($AB$1+1)</f>
        <v>73.675073826568848</v>
      </c>
      <c r="BB91" s="352">
        <f>$AB$1*(25+Module!$I$6)</f>
        <v>111</v>
      </c>
      <c r="BC91" s="352">
        <f>(BA91*($AB$1+1)*0.002488974)/($AB$1+1)*Module!$I$5*Module!$I$7</f>
        <v>56.039138131970212</v>
      </c>
      <c r="BD91" s="352">
        <f>$P$120*Module!$I$7*X91*Module!$I$5</f>
        <v>199.08893123319311</v>
      </c>
      <c r="BE91" s="334">
        <f t="shared" si="28"/>
        <v>1000000</v>
      </c>
      <c r="BG91" s="352">
        <f t="shared" si="29"/>
        <v>0</v>
      </c>
      <c r="BH91" s="352">
        <f>10+Module!$K$57/($AC$1+1)</f>
        <v>60.940059061255084</v>
      </c>
      <c r="BI91" s="352">
        <f>$AC$1*(25+Module!$I$6)</f>
        <v>148</v>
      </c>
      <c r="BJ91" s="352">
        <f>(BH91*($AC$1+1)*0.002488974)/($AC$1+1)*Module!$I$5*Module!$I$7</f>
        <v>46.352561458480167</v>
      </c>
      <c r="BK91" s="352">
        <f>$P$120*Module!$I$7*X91*Module!$I$5</f>
        <v>199.08893123319311</v>
      </c>
      <c r="BL91" s="334">
        <f t="shared" si="30"/>
        <v>1000000</v>
      </c>
    </row>
    <row r="92" spans="1:64" ht="24.75" customHeight="1" thickBot="1">
      <c r="A92" s="258"/>
      <c r="B92" s="258"/>
      <c r="E92" s="1"/>
      <c r="H92" s="287"/>
      <c r="I92" s="346" t="s">
        <v>393</v>
      </c>
      <c r="J92" s="351" t="s">
        <v>9</v>
      </c>
      <c r="K92" s="351" t="s">
        <v>8</v>
      </c>
      <c r="L92" s="351" t="s">
        <v>7</v>
      </c>
      <c r="M92" s="351" t="s">
        <v>6</v>
      </c>
      <c r="N92" s="351" t="s">
        <v>5</v>
      </c>
      <c r="O92" s="283">
        <f>E88</f>
        <v>10</v>
      </c>
      <c r="P92" s="314">
        <f>IF(T90="#N/A",0,(SUMIF(T90:T97,"&lt;&gt;#N/A")+P95*I102)*(J91+1))</f>
        <v>322.77122193599996</v>
      </c>
      <c r="S92" s="352">
        <f>S91+1</f>
        <v>0</v>
      </c>
      <c r="T92" s="352" t="e">
        <f t="shared" si="42"/>
        <v>#N/A</v>
      </c>
      <c r="U92" s="352">
        <f t="shared" si="43"/>
        <v>-3</v>
      </c>
      <c r="V92" s="352">
        <f>'CALCULETTE CHRONOS'!Y98</f>
        <v>81.338992181807996</v>
      </c>
      <c r="W92" s="573"/>
      <c r="X92" s="289">
        <f t="shared" si="32"/>
        <v>90</v>
      </c>
      <c r="Y92" s="290">
        <f>'calcul pneu pour calculateur'!P93</f>
        <v>41.197150107688813</v>
      </c>
      <c r="Z92" s="291">
        <f t="shared" si="41"/>
        <v>82.394300215377626</v>
      </c>
      <c r="AA92" s="291">
        <f t="shared" si="18"/>
        <v>123.59145032306644</v>
      </c>
      <c r="AB92" s="291">
        <f t="shared" si="19"/>
        <v>164.78860043075525</v>
      </c>
      <c r="AC92" s="291">
        <f t="shared" si="20"/>
        <v>205.98575053844405</v>
      </c>
      <c r="AD92" s="291"/>
      <c r="AE92" s="288"/>
      <c r="AF92" s="288"/>
      <c r="AG92" s="288"/>
      <c r="AK92" s="289">
        <f t="shared" si="33"/>
        <v>90</v>
      </c>
      <c r="AL92" s="352">
        <f t="shared" si="23"/>
        <v>0</v>
      </c>
      <c r="AM92" s="352">
        <f>10+Module!$K$57/($Z$1+1)</f>
        <v>137.3501476531377</v>
      </c>
      <c r="AN92" s="352">
        <f>$Z$1*(25+Module!$I$6)</f>
        <v>37</v>
      </c>
      <c r="AO92" s="352">
        <f>(AM92*($Z$1+1)*0.002488974)/($Z$1+1)*Module!$I$5*Module!$I$7</f>
        <v>104.47202149942042</v>
      </c>
      <c r="AP92" s="352">
        <f>$P$120*Module!$I$7*X92*Module!$I$5</f>
        <v>201.32588551671213</v>
      </c>
      <c r="AQ92" s="334">
        <f t="shared" si="24"/>
        <v>1000000</v>
      </c>
      <c r="AS92" s="352">
        <f t="shared" si="25"/>
        <v>0</v>
      </c>
      <c r="AT92" s="352">
        <f>10+Module!$K$57/($AA$1+1)</f>
        <v>94.900098435425136</v>
      </c>
      <c r="AU92" s="352">
        <f>$AA$1*(25+Module!$I$6)</f>
        <v>74</v>
      </c>
      <c r="AV92" s="352">
        <f>(AT92*($Z$1+1)*0.002488974)/($Z$1+1)*Module!$I$5*Module!$I$7</f>
        <v>72.183432587786953</v>
      </c>
      <c r="AW92" s="352">
        <f>$P$120*Module!$I$7*X92*Module!$I$5</f>
        <v>201.32588551671213</v>
      </c>
      <c r="AX92" s="334">
        <f t="shared" si="26"/>
        <v>1000000</v>
      </c>
      <c r="AZ92" s="352">
        <f t="shared" si="27"/>
        <v>0</v>
      </c>
      <c r="BA92" s="352">
        <f>10+Module!$K$57/($AB$1+1)</f>
        <v>73.675073826568848</v>
      </c>
      <c r="BB92" s="352">
        <f>$AB$1*(25+Module!$I$6)</f>
        <v>111</v>
      </c>
      <c r="BC92" s="352">
        <f>(BA92*($AB$1+1)*0.002488974)/($AB$1+1)*Module!$I$5*Module!$I$7</f>
        <v>56.039138131970212</v>
      </c>
      <c r="BD92" s="352">
        <f>$P$120*Module!$I$7*X92*Module!$I$5</f>
        <v>201.32588551671213</v>
      </c>
      <c r="BE92" s="334">
        <f t="shared" si="28"/>
        <v>1000000</v>
      </c>
      <c r="BG92" s="352">
        <f t="shared" si="29"/>
        <v>0</v>
      </c>
      <c r="BH92" s="352">
        <f>10+Module!$K$57/($AC$1+1)</f>
        <v>60.940059061255084</v>
      </c>
      <c r="BI92" s="352">
        <f>$AC$1*(25+Module!$I$6)</f>
        <v>148</v>
      </c>
      <c r="BJ92" s="352">
        <f>(BH92*($AC$1+1)*0.002488974)/($AC$1+1)*Module!$I$5*Module!$I$7</f>
        <v>46.352561458480167</v>
      </c>
      <c r="BK92" s="352">
        <f>$P$120*Module!$I$7*X92*Module!$I$5</f>
        <v>201.32588551671213</v>
      </c>
      <c r="BL92" s="334">
        <f t="shared" si="30"/>
        <v>1000000</v>
      </c>
    </row>
    <row r="93" spans="1:64" ht="24.75" customHeight="1" thickBot="1">
      <c r="A93" s="258"/>
      <c r="B93" s="258"/>
      <c r="I93" s="351" t="s">
        <v>18</v>
      </c>
      <c r="J93" s="278">
        <f>IF(SUM(INFO!O91:O92)&gt;0,SUM(INFO!O91:O92),"-")</f>
        <v>31</v>
      </c>
      <c r="K93" s="278">
        <f>IF(SUM(INFO!P91:P92)&gt;0,SUM(INFO!P91:P92),"-")</f>
        <v>31</v>
      </c>
      <c r="L93" s="278" t="str">
        <f>IF(SUM(INFO!Q91:Q92)&gt;0,SUM(INFO!Q91:Q92),"-")</f>
        <v>-</v>
      </c>
      <c r="M93" s="278" t="str">
        <f>IF(SUM(INFO!R91:R92)&gt;0,SUM(INFO!R91:R92),"-")</f>
        <v>-</v>
      </c>
      <c r="N93" s="278" t="str">
        <f>IF(SUM(INFO!S91:S92)&gt;0,SUM(INFO!S91:S92),"-")</f>
        <v>-</v>
      </c>
      <c r="O93" s="294">
        <f>VLOOKUP(O92,X305:Y405,2,0)</f>
        <v>175.72507365296644</v>
      </c>
      <c r="P93" s="352">
        <f>J93</f>
        <v>31</v>
      </c>
      <c r="Q93" s="310">
        <f>100-J94</f>
        <v>86.953442000973425</v>
      </c>
      <c r="R93" s="352">
        <f>P93</f>
        <v>31</v>
      </c>
      <c r="S93" s="352">
        <f t="shared" ref="S93:S97" si="44">S92+1</f>
        <v>1</v>
      </c>
      <c r="T93" s="352" t="e">
        <f t="shared" si="42"/>
        <v>#N/A</v>
      </c>
      <c r="U93" s="352">
        <f t="shared" si="43"/>
        <v>-4</v>
      </c>
      <c r="V93" s="352">
        <f>'CALCULETTE CHRONOS'!Y99</f>
        <v>81.989704119262456</v>
      </c>
      <c r="W93" s="573"/>
      <c r="X93" s="289">
        <f t="shared" si="32"/>
        <v>91</v>
      </c>
      <c r="Y93" s="290">
        <f>'calcul pneu pour calculateur'!P94</f>
        <v>40.979962470543029</v>
      </c>
      <c r="Z93" s="291">
        <f t="shared" si="41"/>
        <v>81.959924941086058</v>
      </c>
      <c r="AA93" s="291">
        <f t="shared" si="18"/>
        <v>122.93988741162909</v>
      </c>
      <c r="AB93" s="291">
        <f t="shared" si="19"/>
        <v>163.91984988217212</v>
      </c>
      <c r="AC93" s="291">
        <f t="shared" si="20"/>
        <v>204.89981235271514</v>
      </c>
      <c r="AD93" s="291"/>
      <c r="AE93" s="288"/>
      <c r="AF93" s="288"/>
      <c r="AG93" s="288"/>
      <c r="AK93" s="289">
        <f t="shared" si="33"/>
        <v>91</v>
      </c>
      <c r="AL93" s="352">
        <f t="shared" si="23"/>
        <v>0</v>
      </c>
      <c r="AM93" s="352">
        <f>10+Module!$K$57/($Z$1+1)</f>
        <v>137.3501476531377</v>
      </c>
      <c r="AN93" s="352">
        <f>$Z$1*(25+Module!$I$6)</f>
        <v>37</v>
      </c>
      <c r="AO93" s="352">
        <f>(AM93*($Z$1+1)*0.002488974)/($Z$1+1)*Module!$I$5*Module!$I$7</f>
        <v>104.47202149942042</v>
      </c>
      <c r="AP93" s="352">
        <f>$P$120*Module!$I$7*X93*Module!$I$5</f>
        <v>203.56283980023116</v>
      </c>
      <c r="AQ93" s="334">
        <f t="shared" si="24"/>
        <v>1000000</v>
      </c>
      <c r="AS93" s="352">
        <f t="shared" si="25"/>
        <v>0</v>
      </c>
      <c r="AT93" s="352">
        <f>10+Module!$K$57/($AA$1+1)</f>
        <v>94.900098435425136</v>
      </c>
      <c r="AU93" s="352">
        <f>$AA$1*(25+Module!$I$6)</f>
        <v>74</v>
      </c>
      <c r="AV93" s="352">
        <f>(AT93*($Z$1+1)*0.002488974)/($Z$1+1)*Module!$I$5*Module!$I$7</f>
        <v>72.183432587786953</v>
      </c>
      <c r="AW93" s="352">
        <f>$P$120*Module!$I$7*X93*Module!$I$5</f>
        <v>203.56283980023116</v>
      </c>
      <c r="AX93" s="334">
        <f t="shared" si="26"/>
        <v>1000000</v>
      </c>
      <c r="AZ93" s="352">
        <f t="shared" si="27"/>
        <v>0</v>
      </c>
      <c r="BA93" s="352">
        <f>10+Module!$K$57/($AB$1+1)</f>
        <v>73.675073826568848</v>
      </c>
      <c r="BB93" s="352">
        <f>$AB$1*(25+Module!$I$6)</f>
        <v>111</v>
      </c>
      <c r="BC93" s="352">
        <f>(BA93*($AB$1+1)*0.002488974)/($AB$1+1)*Module!$I$5*Module!$I$7</f>
        <v>56.039138131970212</v>
      </c>
      <c r="BD93" s="352">
        <f>$P$120*Module!$I$7*X93*Module!$I$5</f>
        <v>203.56283980023116</v>
      </c>
      <c r="BE93" s="334">
        <f t="shared" si="28"/>
        <v>1000000</v>
      </c>
      <c r="BG93" s="352">
        <f t="shared" si="29"/>
        <v>0</v>
      </c>
      <c r="BH93" s="352">
        <f>10+Module!$K$57/($AC$1+1)</f>
        <v>60.940059061255084</v>
      </c>
      <c r="BI93" s="352">
        <f>$AC$1*(25+Module!$I$6)</f>
        <v>148</v>
      </c>
      <c r="BJ93" s="352">
        <f>(BH93*($AC$1+1)*0.002488974)/($AC$1+1)*Module!$I$5*Module!$I$7</f>
        <v>46.352561458480167</v>
      </c>
      <c r="BK93" s="352">
        <f>$P$120*Module!$I$7*X93*Module!$I$5</f>
        <v>203.56283980023116</v>
      </c>
      <c r="BL93" s="334">
        <f t="shared" si="30"/>
        <v>1000000</v>
      </c>
    </row>
    <row r="94" spans="1:64" ht="24.75" customHeight="1" thickBot="1">
      <c r="A94" s="258"/>
      <c r="B94" s="258"/>
      <c r="C94" s="288"/>
      <c r="D94" s="288"/>
      <c r="E94" s="288"/>
      <c r="F94" s="288"/>
      <c r="I94" s="351" t="s">
        <v>2</v>
      </c>
      <c r="J94" s="279">
        <f>IF(J93&lt;&gt;"-",100-J93*100*VLOOKUP(Module!$H$2,INFO!$A$3:$G$60,7,0)/$O$93,"-")</f>
        <v>13.046557999026575</v>
      </c>
      <c r="K94" s="279">
        <f>IF(K93&lt;&gt;"-",100-K93*100*VLOOKUP(Module!$H$2,INFO!$A$3:$G$60,7,0)/$O$93,"-")</f>
        <v>13.046557999026575</v>
      </c>
      <c r="L94" s="278" t="str">
        <f>IF(L93&lt;&gt;"-",100-L93*100*VLOOKUP(Module!$H$2,INFO!$A$3:$G$60,7,0)/$O$93,"-")</f>
        <v>-</v>
      </c>
      <c r="M94" s="278" t="str">
        <f>IF(M93&lt;&gt;"-",100-M93*100*VLOOKUP(Module!$H$2,INFO!$A$3:$G$60,7,0)/$O$93,"-")</f>
        <v>-</v>
      </c>
      <c r="N94" s="278" t="str">
        <f>IF(N93&lt;&gt;"-",100-N93*100*VLOOKUP(Module!$H$2,INFO!$A$3:$G$60,7,0)/$O$93,"-")</f>
        <v>-</v>
      </c>
      <c r="O94" s="351" t="s">
        <v>4</v>
      </c>
      <c r="P94" s="352">
        <f>ROUNDDOWN((P93*Q94)/Q93,0)</f>
        <v>29</v>
      </c>
      <c r="Q94" s="352">
        <v>82</v>
      </c>
      <c r="R94" s="311">
        <f>J93+J96</f>
        <v>35</v>
      </c>
      <c r="S94" s="352">
        <f t="shared" si="44"/>
        <v>2</v>
      </c>
      <c r="T94" s="352" t="e">
        <f t="shared" si="42"/>
        <v>#N/A</v>
      </c>
      <c r="U94" s="352">
        <f t="shared" si="43"/>
        <v>-5</v>
      </c>
      <c r="V94" s="352">
        <f>'CALCULETTE CHRONOS'!Y100</f>
        <v>82.809601160455074</v>
      </c>
      <c r="W94" s="573"/>
      <c r="X94" s="289">
        <f t="shared" si="32"/>
        <v>92</v>
      </c>
      <c r="Y94" s="290">
        <f>'calcul pneu pour calculateur'!P95</f>
        <v>40.762774833397259</v>
      </c>
      <c r="Z94" s="291">
        <f t="shared" si="41"/>
        <v>81.525549666794518</v>
      </c>
      <c r="AA94" s="291">
        <f t="shared" si="18"/>
        <v>122.28832450019178</v>
      </c>
      <c r="AB94" s="291">
        <f t="shared" si="19"/>
        <v>163.05109933358904</v>
      </c>
      <c r="AC94" s="291">
        <f t="shared" si="20"/>
        <v>203.8138741669863</v>
      </c>
      <c r="AD94" s="291"/>
      <c r="AE94" s="288"/>
      <c r="AF94" s="288"/>
      <c r="AG94" s="288"/>
      <c r="AK94" s="289">
        <f t="shared" si="33"/>
        <v>92</v>
      </c>
      <c r="AL94" s="352">
        <f t="shared" si="23"/>
        <v>0</v>
      </c>
      <c r="AM94" s="352">
        <f>10+Module!$K$57/($Z$1+1)</f>
        <v>137.3501476531377</v>
      </c>
      <c r="AN94" s="352">
        <f>$Z$1*(25+Module!$I$6)</f>
        <v>37</v>
      </c>
      <c r="AO94" s="352">
        <f>(AM94*($Z$1+1)*0.002488974)/($Z$1+1)*Module!$I$5*Module!$I$7</f>
        <v>104.47202149942042</v>
      </c>
      <c r="AP94" s="352">
        <f>$P$120*Module!$I$7*X94*Module!$I$5</f>
        <v>205.79979408375019</v>
      </c>
      <c r="AQ94" s="334">
        <f t="shared" si="24"/>
        <v>1000000</v>
      </c>
      <c r="AS94" s="352">
        <f t="shared" si="25"/>
        <v>0</v>
      </c>
      <c r="AT94" s="352">
        <f>10+Module!$K$57/($AA$1+1)</f>
        <v>94.900098435425136</v>
      </c>
      <c r="AU94" s="352">
        <f>$AA$1*(25+Module!$I$6)</f>
        <v>74</v>
      </c>
      <c r="AV94" s="352">
        <f>(AT94*($Z$1+1)*0.002488974)/($Z$1+1)*Module!$I$5*Module!$I$7</f>
        <v>72.183432587786953</v>
      </c>
      <c r="AW94" s="352">
        <f>$P$120*Module!$I$7*X94*Module!$I$5</f>
        <v>205.79979408375019</v>
      </c>
      <c r="AX94" s="334">
        <f t="shared" si="26"/>
        <v>1000000</v>
      </c>
      <c r="AZ94" s="352">
        <f t="shared" si="27"/>
        <v>0</v>
      </c>
      <c r="BA94" s="352">
        <f>10+Module!$K$57/($AB$1+1)</f>
        <v>73.675073826568848</v>
      </c>
      <c r="BB94" s="352">
        <f>$AB$1*(25+Module!$I$6)</f>
        <v>111</v>
      </c>
      <c r="BC94" s="352">
        <f>(BA94*($AB$1+1)*0.002488974)/($AB$1+1)*Module!$I$5*Module!$I$7</f>
        <v>56.039138131970212</v>
      </c>
      <c r="BD94" s="352">
        <f>$P$120*Module!$I$7*X94*Module!$I$5</f>
        <v>205.79979408375019</v>
      </c>
      <c r="BE94" s="334">
        <f t="shared" si="28"/>
        <v>1000000</v>
      </c>
      <c r="BG94" s="352">
        <f t="shared" si="29"/>
        <v>0</v>
      </c>
      <c r="BH94" s="352">
        <f>10+Module!$K$57/($AC$1+1)</f>
        <v>60.940059061255084</v>
      </c>
      <c r="BI94" s="352">
        <f>$AC$1*(25+Module!$I$6)</f>
        <v>148</v>
      </c>
      <c r="BJ94" s="352">
        <f>(BH94*($AC$1+1)*0.002488974)/($AC$1+1)*Module!$I$5*Module!$I$7</f>
        <v>46.352561458480167</v>
      </c>
      <c r="BK94" s="352">
        <f>$P$120*Module!$I$7*X94*Module!$I$5</f>
        <v>205.79979408375019</v>
      </c>
      <c r="BL94" s="334">
        <f t="shared" si="30"/>
        <v>1000000</v>
      </c>
    </row>
    <row r="95" spans="1:64" ht="24.75" customHeight="1" thickBot="1">
      <c r="A95" s="258"/>
      <c r="B95" s="258"/>
      <c r="I95" s="351" t="s">
        <v>1</v>
      </c>
      <c r="J95" s="280">
        <f>IF(J93&lt;&gt;"-",ROUNDUP(I110+(I110*$M$91)/100,0),"-")</f>
        <v>132</v>
      </c>
      <c r="K95" s="280">
        <f>IF(K93&lt;&gt;"-",ROUNDUP(J110+(J110*$M$91)/100,0),"-")</f>
        <v>132</v>
      </c>
      <c r="L95" s="278" t="str">
        <f>IF(L93&lt;&gt;"-",ROUNDUP(K110+(K110*$M$91)/100,0),"-")</f>
        <v>-</v>
      </c>
      <c r="M95" s="278" t="str">
        <f>IF(M93&lt;&gt;"-",ROUNDUP(L110+(L110*$M$91)/100,0),"-")</f>
        <v>-</v>
      </c>
      <c r="N95" s="278" t="str">
        <f>IF(N93&lt;&gt;"-",ROUNDUP(M110+(M110*$M$91)/100,0),"-")</f>
        <v>-</v>
      </c>
      <c r="O95" s="277">
        <f>SUM(J95:N95)</f>
        <v>264</v>
      </c>
      <c r="P95" s="352">
        <f>P94-P93</f>
        <v>-2</v>
      </c>
      <c r="Q95" s="352">
        <f>Q93</f>
        <v>86.953442000973425</v>
      </c>
      <c r="R95" s="352">
        <f>R94-R93</f>
        <v>4</v>
      </c>
      <c r="S95" s="352">
        <f t="shared" si="44"/>
        <v>3</v>
      </c>
      <c r="T95" s="352" t="e">
        <f t="shared" si="42"/>
        <v>#N/A</v>
      </c>
      <c r="U95" s="352">
        <f t="shared" si="43"/>
        <v>-6</v>
      </c>
      <c r="V95" s="352">
        <f>'CALCULETTE CHRONOS'!Y101</f>
        <v>83.803316374380529</v>
      </c>
      <c r="W95" s="573"/>
      <c r="X95" s="289">
        <f t="shared" si="32"/>
        <v>93</v>
      </c>
      <c r="Y95" s="290">
        <f>'calcul pneu pour calculateur'!P96</f>
        <v>40.545587196251475</v>
      </c>
      <c r="Z95" s="291">
        <f t="shared" si="41"/>
        <v>81.09117439250295</v>
      </c>
      <c r="AA95" s="291">
        <f t="shared" si="18"/>
        <v>121.63676158875442</v>
      </c>
      <c r="AB95" s="291">
        <f t="shared" si="19"/>
        <v>162.1823487850059</v>
      </c>
      <c r="AC95" s="291">
        <f t="shared" si="20"/>
        <v>202.72793598125736</v>
      </c>
      <c r="AD95" s="291"/>
      <c r="AE95" s="288"/>
      <c r="AF95" s="288"/>
      <c r="AG95" s="288"/>
      <c r="AK95" s="289">
        <f t="shared" si="33"/>
        <v>93</v>
      </c>
      <c r="AL95" s="352">
        <f t="shared" si="23"/>
        <v>0</v>
      </c>
      <c r="AM95" s="352">
        <f>10+Module!$K$57/($Z$1+1)</f>
        <v>137.3501476531377</v>
      </c>
      <c r="AN95" s="352">
        <f>$Z$1*(25+Module!$I$6)</f>
        <v>37</v>
      </c>
      <c r="AO95" s="352">
        <f>(AM95*($Z$1+1)*0.002488974)/($Z$1+1)*Module!$I$5*Module!$I$7</f>
        <v>104.47202149942042</v>
      </c>
      <c r="AP95" s="352">
        <f>$P$120*Module!$I$7*X95*Module!$I$5</f>
        <v>208.03674836726921</v>
      </c>
      <c r="AQ95" s="334">
        <f t="shared" si="24"/>
        <v>1000000</v>
      </c>
      <c r="AS95" s="352">
        <f t="shared" si="25"/>
        <v>0</v>
      </c>
      <c r="AT95" s="352">
        <f>10+Module!$K$57/($AA$1+1)</f>
        <v>94.900098435425136</v>
      </c>
      <c r="AU95" s="352">
        <f>$AA$1*(25+Module!$I$6)</f>
        <v>74</v>
      </c>
      <c r="AV95" s="352">
        <f>(AT95*($Z$1+1)*0.002488974)/($Z$1+1)*Module!$I$5*Module!$I$7</f>
        <v>72.183432587786953</v>
      </c>
      <c r="AW95" s="352">
        <f>$P$120*Module!$I$7*X95*Module!$I$5</f>
        <v>208.03674836726921</v>
      </c>
      <c r="AX95" s="334">
        <f t="shared" si="26"/>
        <v>1000000</v>
      </c>
      <c r="AZ95" s="352">
        <f t="shared" si="27"/>
        <v>0</v>
      </c>
      <c r="BA95" s="352">
        <f>10+Module!$K$57/($AB$1+1)</f>
        <v>73.675073826568848</v>
      </c>
      <c r="BB95" s="352">
        <f>$AB$1*(25+Module!$I$6)</f>
        <v>111</v>
      </c>
      <c r="BC95" s="352">
        <f>(BA95*($AB$1+1)*0.002488974)/($AB$1+1)*Module!$I$5*Module!$I$7</f>
        <v>56.039138131970212</v>
      </c>
      <c r="BD95" s="352">
        <f>$P$120*Module!$I$7*X95*Module!$I$5</f>
        <v>208.03674836726921</v>
      </c>
      <c r="BE95" s="334">
        <f t="shared" si="28"/>
        <v>1000000</v>
      </c>
      <c r="BG95" s="352">
        <f t="shared" si="29"/>
        <v>0</v>
      </c>
      <c r="BH95" s="352">
        <f>10+Module!$K$57/($AC$1+1)</f>
        <v>60.940059061255084</v>
      </c>
      <c r="BI95" s="352">
        <f>$AC$1*(25+Module!$I$6)</f>
        <v>148</v>
      </c>
      <c r="BJ95" s="352">
        <f>(BH95*($AC$1+1)*0.002488974)/($AC$1+1)*Module!$I$5*Module!$I$7</f>
        <v>46.352561458480167</v>
      </c>
      <c r="BK95" s="352">
        <f>$P$120*Module!$I$7*X95*Module!$I$5</f>
        <v>208.03674836726921</v>
      </c>
      <c r="BL95" s="334">
        <f t="shared" si="30"/>
        <v>1000000</v>
      </c>
    </row>
    <row r="96" spans="1:64" ht="18.75" customHeight="1" thickBot="1">
      <c r="A96" s="258"/>
      <c r="B96" s="258"/>
      <c r="I96" s="351" t="s">
        <v>0</v>
      </c>
      <c r="J96" s="3">
        <f>ROUNDDOWN(($O$93-J93*VLOOKUP(Module!$H$2,INFO!$A$3:$AA$60,7,0))/VLOOKUP(Module!$H$2,INFO!$A$3:$AA$60,7,0),0)</f>
        <v>4</v>
      </c>
      <c r="K96" s="3">
        <f>ROUNDDOWN(($O$93-K93*VLOOKUP(Module!$H$2,INFO!$A$3:$AA$60,7,0))/VLOOKUP(Module!$H$2,INFO!$A$3:$AA$60,7,0),0)</f>
        <v>4</v>
      </c>
      <c r="L96" s="3" t="e">
        <f>ROUNDDOWN(($O$93-L93*VLOOKUP(Module!$H$2,INFO!$A$3:$AA$60,7,0))/VLOOKUP(Module!$H$2,INFO!$A$3:$AA$60,7,0),0)</f>
        <v>#VALUE!</v>
      </c>
      <c r="M96" s="3" t="e">
        <f>ROUNDDOWN(($O$93-M93*VLOOKUP(Module!$H$2,INFO!$A$3:$AA$60,7,0))/VLOOKUP(Module!$H$2,INFO!$A$3:$AA$60,7,0),0)</f>
        <v>#VALUE!</v>
      </c>
      <c r="N96" s="3" t="e">
        <f>ROUNDDOWN(($O$93-N93*VLOOKUP(Module!$H$2,INFO!$A$3:$AA$60,7,0))/VLOOKUP(Module!$H$2,INFO!$A$3:$AA$60,7,0),0)</f>
        <v>#VALUE!</v>
      </c>
      <c r="O96" s="309">
        <f>100-(IF(1&lt;&gt;"-",100-1*100*VLOOKUP(Module!$H$2,INFO!$A$3:$G$60,7,0)/O93,"-"))</f>
        <v>2.8049497419668796</v>
      </c>
      <c r="P96" s="352">
        <f>P95*R96</f>
        <v>-0.33333333333333331</v>
      </c>
      <c r="Q96" s="352">
        <v>100</v>
      </c>
      <c r="R96" s="352">
        <f>1/Q97</f>
        <v>0.16666666666666666</v>
      </c>
      <c r="S96" s="352">
        <f t="shared" si="44"/>
        <v>4</v>
      </c>
      <c r="T96" s="352" t="e">
        <f t="shared" si="42"/>
        <v>#N/A</v>
      </c>
      <c r="U96" s="352">
        <f t="shared" si="43"/>
        <v>-7</v>
      </c>
      <c r="V96" s="352">
        <f>'CALCULETTE CHRONOS'!Y102</f>
        <v>84.97656280362186</v>
      </c>
      <c r="W96" s="573"/>
      <c r="X96" s="289">
        <f t="shared" si="32"/>
        <v>94</v>
      </c>
      <c r="Y96" s="290">
        <f>'calcul pneu pour calculateur'!P97</f>
        <v>40.328399559105719</v>
      </c>
      <c r="Z96" s="291">
        <f t="shared" si="41"/>
        <v>80.656799118211438</v>
      </c>
      <c r="AA96" s="291">
        <f t="shared" si="18"/>
        <v>120.98519867731716</v>
      </c>
      <c r="AB96" s="291">
        <f t="shared" si="19"/>
        <v>161.31359823642288</v>
      </c>
      <c r="AC96" s="291">
        <f t="shared" si="20"/>
        <v>201.6419977955286</v>
      </c>
      <c r="AD96" s="291"/>
      <c r="AE96" s="288"/>
      <c r="AF96" s="288"/>
      <c r="AG96" s="288"/>
      <c r="AK96" s="289">
        <f t="shared" si="33"/>
        <v>94</v>
      </c>
      <c r="AL96" s="352">
        <f t="shared" si="23"/>
        <v>0</v>
      </c>
      <c r="AM96" s="352">
        <f>10+Module!$K$57/($Z$1+1)</f>
        <v>137.3501476531377</v>
      </c>
      <c r="AN96" s="352">
        <f>$Z$1*(25+Module!$I$6)</f>
        <v>37</v>
      </c>
      <c r="AO96" s="352">
        <f>(AM96*($Z$1+1)*0.002488974)/($Z$1+1)*Module!$I$5*Module!$I$7</f>
        <v>104.47202149942042</v>
      </c>
      <c r="AP96" s="352">
        <f>$P$120*Module!$I$7*X96*Module!$I$5</f>
        <v>210.27370265078824</v>
      </c>
      <c r="AQ96" s="334">
        <f t="shared" si="24"/>
        <v>1000000</v>
      </c>
      <c r="AS96" s="352">
        <f t="shared" si="25"/>
        <v>0</v>
      </c>
      <c r="AT96" s="352">
        <f>10+Module!$K$57/($AA$1+1)</f>
        <v>94.900098435425136</v>
      </c>
      <c r="AU96" s="352">
        <f>$AA$1*(25+Module!$I$6)</f>
        <v>74</v>
      </c>
      <c r="AV96" s="352">
        <f>(AT96*($Z$1+1)*0.002488974)/($Z$1+1)*Module!$I$5*Module!$I$7</f>
        <v>72.183432587786953</v>
      </c>
      <c r="AW96" s="352">
        <f>$P$120*Module!$I$7*X96*Module!$I$5</f>
        <v>210.27370265078824</v>
      </c>
      <c r="AX96" s="334">
        <f t="shared" si="26"/>
        <v>1000000</v>
      </c>
      <c r="AZ96" s="352">
        <f t="shared" si="27"/>
        <v>0</v>
      </c>
      <c r="BA96" s="352">
        <f>10+Module!$K$57/($AB$1+1)</f>
        <v>73.675073826568848</v>
      </c>
      <c r="BB96" s="352">
        <f>$AB$1*(25+Module!$I$6)</f>
        <v>111</v>
      </c>
      <c r="BC96" s="352">
        <f>(BA96*($AB$1+1)*0.002488974)/($AB$1+1)*Module!$I$5*Module!$I$7</f>
        <v>56.039138131970212</v>
      </c>
      <c r="BD96" s="352">
        <f>$P$120*Module!$I$7*X96*Module!$I$5</f>
        <v>210.27370265078824</v>
      </c>
      <c r="BE96" s="334">
        <f t="shared" si="28"/>
        <v>1000000</v>
      </c>
      <c r="BG96" s="352">
        <f t="shared" si="29"/>
        <v>0</v>
      </c>
      <c r="BH96" s="352">
        <f>10+Module!$K$57/($AC$1+1)</f>
        <v>60.940059061255084</v>
      </c>
      <c r="BI96" s="352">
        <f>$AC$1*(25+Module!$I$6)</f>
        <v>148</v>
      </c>
      <c r="BJ96" s="352">
        <f>(BH96*($AC$1+1)*0.002488974)/($AC$1+1)*Module!$I$5*Module!$I$7</f>
        <v>46.352561458480167</v>
      </c>
      <c r="BK96" s="352">
        <f>$P$120*Module!$I$7*X96*Module!$I$5</f>
        <v>210.27370265078824</v>
      </c>
      <c r="BL96" s="334">
        <f t="shared" si="30"/>
        <v>1000000</v>
      </c>
    </row>
    <row r="97" spans="2:183" ht="39.75" customHeight="1">
      <c r="B97" s="258"/>
      <c r="I97" s="586"/>
      <c r="J97" s="586"/>
      <c r="Q97" s="311">
        <f>R94-P94</f>
        <v>6</v>
      </c>
      <c r="S97" s="352">
        <f t="shared" si="44"/>
        <v>5</v>
      </c>
      <c r="T97" s="352" t="e">
        <f t="shared" si="42"/>
        <v>#N/A</v>
      </c>
      <c r="U97" s="352">
        <f t="shared" si="43"/>
        <v>-8</v>
      </c>
      <c r="V97" s="352">
        <f t="shared" ref="V97" si="45">V96+(V96*$R$80)/100</f>
        <v>85.401445617639965</v>
      </c>
      <c r="W97" s="573"/>
      <c r="X97" s="289">
        <f t="shared" si="32"/>
        <v>95</v>
      </c>
      <c r="Y97" s="290">
        <f>'calcul pneu pour calculateur'!P98</f>
        <v>40.111211921959921</v>
      </c>
      <c r="Z97" s="291">
        <f t="shared" si="41"/>
        <v>80.222423843919842</v>
      </c>
      <c r="AA97" s="291">
        <f t="shared" si="18"/>
        <v>120.33363576587976</v>
      </c>
      <c r="AB97" s="291">
        <f t="shared" si="19"/>
        <v>160.44484768783968</v>
      </c>
      <c r="AC97" s="291">
        <f t="shared" si="20"/>
        <v>200.5560596097996</v>
      </c>
      <c r="AD97" s="291"/>
      <c r="AE97" s="288"/>
      <c r="AF97" s="288"/>
      <c r="AG97" s="288"/>
      <c r="AK97" s="289">
        <f t="shared" si="33"/>
        <v>95</v>
      </c>
      <c r="AL97" s="352">
        <f t="shared" si="23"/>
        <v>0</v>
      </c>
      <c r="AM97" s="352">
        <f>10+Module!$K$57/($Z$1+1)</f>
        <v>137.3501476531377</v>
      </c>
      <c r="AN97" s="352">
        <f>$Z$1*(25+Module!$I$6)</f>
        <v>37</v>
      </c>
      <c r="AO97" s="352">
        <f>(AM97*($Z$1+1)*0.002488974)/($Z$1+1)*Module!$I$5*Module!$I$7</f>
        <v>104.47202149942042</v>
      </c>
      <c r="AP97" s="352">
        <f>$P$120*Module!$I$7*X97*Module!$I$5</f>
        <v>212.51065693430726</v>
      </c>
      <c r="AQ97" s="334">
        <f t="shared" si="24"/>
        <v>1000000</v>
      </c>
      <c r="AS97" s="352">
        <f t="shared" si="25"/>
        <v>0</v>
      </c>
      <c r="AT97" s="352">
        <f>10+Module!$K$57/($AA$1+1)</f>
        <v>94.900098435425136</v>
      </c>
      <c r="AU97" s="352">
        <f>$AA$1*(25+Module!$I$6)</f>
        <v>74</v>
      </c>
      <c r="AV97" s="352">
        <f>(AT97*($Z$1+1)*0.002488974)/($Z$1+1)*Module!$I$5*Module!$I$7</f>
        <v>72.183432587786953</v>
      </c>
      <c r="AW97" s="352">
        <f>$P$120*Module!$I$7*X97*Module!$I$5</f>
        <v>212.51065693430726</v>
      </c>
      <c r="AX97" s="334">
        <f t="shared" si="26"/>
        <v>1000000</v>
      </c>
      <c r="AZ97" s="352">
        <f t="shared" si="27"/>
        <v>0</v>
      </c>
      <c r="BA97" s="352">
        <f>10+Module!$K$57/($AB$1+1)</f>
        <v>73.675073826568848</v>
      </c>
      <c r="BB97" s="352">
        <f>$AB$1*(25+Module!$I$6)</f>
        <v>111</v>
      </c>
      <c r="BC97" s="352">
        <f>(BA97*($AB$1+1)*0.002488974)/($AB$1+1)*Module!$I$5*Module!$I$7</f>
        <v>56.039138131970212</v>
      </c>
      <c r="BD97" s="352">
        <f>$P$120*Module!$I$7*X97*Module!$I$5</f>
        <v>212.51065693430726</v>
      </c>
      <c r="BE97" s="334">
        <f t="shared" si="28"/>
        <v>1000000</v>
      </c>
      <c r="BG97" s="352">
        <f t="shared" si="29"/>
        <v>0</v>
      </c>
      <c r="BH97" s="352">
        <f>10+Module!$K$57/($AC$1+1)</f>
        <v>60.940059061255084</v>
      </c>
      <c r="BI97" s="352">
        <f>$AC$1*(25+Module!$I$6)</f>
        <v>148</v>
      </c>
      <c r="BJ97" s="352">
        <f>(BH97*($AC$1+1)*0.002488974)/($AC$1+1)*Module!$I$5*Module!$I$7</f>
        <v>46.352561458480167</v>
      </c>
      <c r="BK97" s="352">
        <f>$P$120*Module!$I$7*X97*Module!$I$5</f>
        <v>212.51065693430726</v>
      </c>
      <c r="BL97" s="334">
        <f t="shared" si="30"/>
        <v>1000000</v>
      </c>
    </row>
    <row r="98" spans="2:183" ht="15.75" hidden="1" customHeight="1" thickBot="1">
      <c r="C98" s="257">
        <f>Module!H12</f>
        <v>0</v>
      </c>
      <c r="D98" s="275" t="s">
        <v>363</v>
      </c>
      <c r="E98" s="275" t="s">
        <v>205</v>
      </c>
      <c r="F98" s="275" t="s">
        <v>400</v>
      </c>
      <c r="G98" s="285" t="s">
        <v>399</v>
      </c>
      <c r="H98" s="164"/>
      <c r="I98" s="352">
        <f>'CALCULETTE CHRONOS'!F12</f>
        <v>0</v>
      </c>
      <c r="J98" s="352">
        <v>108.125</v>
      </c>
      <c r="K98" s="352">
        <v>1.01</v>
      </c>
      <c r="W98" s="573"/>
      <c r="X98" s="289">
        <f t="shared" si="32"/>
        <v>96</v>
      </c>
      <c r="Y98" s="290">
        <f>'calcul pneu pour calculateur'!P99</f>
        <v>39.894024284814151</v>
      </c>
      <c r="Z98" s="291">
        <f t="shared" si="41"/>
        <v>79.788048569628302</v>
      </c>
      <c r="AA98" s="291">
        <f t="shared" si="18"/>
        <v>119.68207285444245</v>
      </c>
      <c r="AB98" s="291">
        <f t="shared" si="19"/>
        <v>159.5760971392566</v>
      </c>
      <c r="AC98" s="291">
        <f t="shared" si="20"/>
        <v>199.47012142407075</v>
      </c>
      <c r="AD98" s="291"/>
      <c r="AE98" s="288"/>
      <c r="AF98" s="288"/>
      <c r="AG98" s="288"/>
      <c r="AK98" s="289">
        <f t="shared" si="33"/>
        <v>96</v>
      </c>
      <c r="AL98" s="352">
        <f t="shared" si="23"/>
        <v>0</v>
      </c>
      <c r="AM98" s="352">
        <f>10+Module!$K$57/($Z$1+1)</f>
        <v>137.3501476531377</v>
      </c>
      <c r="AN98" s="352">
        <f>$Z$1*(25+Module!$I$6)</f>
        <v>37</v>
      </c>
      <c r="AO98" s="352">
        <f>(AM98*($Z$1+1)*0.002488974)/($Z$1+1)*Module!$I$5*Module!$I$7</f>
        <v>104.47202149942042</v>
      </c>
      <c r="AP98" s="352">
        <f>$P$120*Module!$I$7*X98*Module!$I$5</f>
        <v>214.74761121782626</v>
      </c>
      <c r="AQ98" s="334">
        <f t="shared" si="24"/>
        <v>1000000</v>
      </c>
      <c r="AS98" s="352">
        <f t="shared" si="25"/>
        <v>0</v>
      </c>
      <c r="AT98" s="352">
        <f>10+Module!$K$57/($AA$1+1)</f>
        <v>94.900098435425136</v>
      </c>
      <c r="AU98" s="352">
        <f>$AA$1*(25+Module!$I$6)</f>
        <v>74</v>
      </c>
      <c r="AV98" s="352">
        <f>(AT98*($Z$1+1)*0.002488974)/($Z$1+1)*Module!$I$5*Module!$I$7</f>
        <v>72.183432587786953</v>
      </c>
      <c r="AW98" s="352">
        <f>$P$120*Module!$I$7*X98*Module!$I$5</f>
        <v>214.74761121782626</v>
      </c>
      <c r="AX98" s="334">
        <f t="shared" si="26"/>
        <v>1000000</v>
      </c>
      <c r="AZ98" s="352">
        <f t="shared" si="27"/>
        <v>0</v>
      </c>
      <c r="BA98" s="352">
        <f>10+Module!$K$57/($AB$1+1)</f>
        <v>73.675073826568848</v>
      </c>
      <c r="BB98" s="352">
        <f>$AB$1*(25+Module!$I$6)</f>
        <v>111</v>
      </c>
      <c r="BC98" s="352">
        <f>(BA98*($AB$1+1)*0.002488974)/($AB$1+1)*Module!$I$5*Module!$I$7</f>
        <v>56.039138131970212</v>
      </c>
      <c r="BD98" s="352">
        <f>$P$120*Module!$I$7*X98*Module!$I$5</f>
        <v>214.74761121782626</v>
      </c>
      <c r="BE98" s="334">
        <f t="shared" si="28"/>
        <v>1000000</v>
      </c>
      <c r="BG98" s="352">
        <f t="shared" si="29"/>
        <v>0</v>
      </c>
      <c r="BH98" s="352">
        <f>10+Module!$K$57/($AC$1+1)</f>
        <v>60.940059061255084</v>
      </c>
      <c r="BI98" s="352">
        <f>$AC$1*(25+Module!$I$6)</f>
        <v>148</v>
      </c>
      <c r="BJ98" s="352">
        <f>(BH98*($AC$1+1)*0.002488974)/($AC$1+1)*Module!$I$5*Module!$I$7</f>
        <v>46.352561458480167</v>
      </c>
      <c r="BK98" s="352">
        <f>$P$120*Module!$I$7*X98*Module!$I$5</f>
        <v>214.74761121782626</v>
      </c>
      <c r="BL98" s="334">
        <f t="shared" si="30"/>
        <v>1000000</v>
      </c>
    </row>
    <row r="99" spans="2:183" ht="15.75" hidden="1" customHeight="1" thickBot="1">
      <c r="C99" s="275" t="s">
        <v>363</v>
      </c>
      <c r="D99" s="276">
        <f>Module!H47</f>
        <v>0</v>
      </c>
      <c r="E99" s="257">
        <f>IF(Module!$H$48="",0,E100-C98)</f>
        <v>0</v>
      </c>
      <c r="F99" s="257">
        <f>IF(Module!$H$49="",0,F100-$C$98)</f>
        <v>0</v>
      </c>
      <c r="G99" s="257">
        <f>IF(Module!$H$50="",0,G100-$C$98)</f>
        <v>0</v>
      </c>
      <c r="H99" s="352">
        <f>SUM(D99:G99)*Module!$I$5</f>
        <v>0</v>
      </c>
      <c r="I99" s="352">
        <f>(H61/Module!$I$5)*$K$98</f>
        <v>0</v>
      </c>
      <c r="J99" s="352">
        <f>I99*Module!$I$5</f>
        <v>0</v>
      </c>
      <c r="K99" s="352">
        <v>4.0000000000000002E-4</v>
      </c>
      <c r="W99" s="573"/>
      <c r="X99" s="289">
        <f t="shared" si="32"/>
        <v>97</v>
      </c>
      <c r="Y99" s="290">
        <f>'calcul pneu pour calculateur'!P100</f>
        <v>39.676836647668367</v>
      </c>
      <c r="Z99" s="291">
        <f t="shared" si="41"/>
        <v>79.353673295336733</v>
      </c>
      <c r="AA99" s="291">
        <f t="shared" si="18"/>
        <v>119.0305099430051</v>
      </c>
      <c r="AB99" s="291">
        <f t="shared" si="19"/>
        <v>158.70734659067347</v>
      </c>
      <c r="AC99" s="291">
        <f t="shared" si="20"/>
        <v>198.38418323834185</v>
      </c>
      <c r="AD99" s="291"/>
      <c r="AE99" s="288"/>
      <c r="AF99" s="288"/>
      <c r="AG99" s="288"/>
      <c r="AK99" s="289">
        <f t="shared" si="33"/>
        <v>97</v>
      </c>
      <c r="AL99" s="352">
        <f t="shared" si="23"/>
        <v>0</v>
      </c>
      <c r="AM99" s="352">
        <f>10+Module!$K$57/($Z$1+1)</f>
        <v>137.3501476531377</v>
      </c>
      <c r="AN99" s="352">
        <f>$Z$1*(25+Module!$I$6)</f>
        <v>37</v>
      </c>
      <c r="AO99" s="352">
        <f>(AM99*($Z$1+1)*0.002488974)/($Z$1+1)*Module!$I$5*Module!$I$7</f>
        <v>104.47202149942042</v>
      </c>
      <c r="AP99" s="352">
        <f>$P$120*Module!$I$7*X99*Module!$I$5</f>
        <v>216.98456550134529</v>
      </c>
      <c r="AQ99" s="334">
        <f t="shared" si="24"/>
        <v>1000000</v>
      </c>
      <c r="AS99" s="352">
        <f t="shared" si="25"/>
        <v>0</v>
      </c>
      <c r="AT99" s="352">
        <f>10+Module!$K$57/($AA$1+1)</f>
        <v>94.900098435425136</v>
      </c>
      <c r="AU99" s="352">
        <f>$AA$1*(25+Module!$I$6)</f>
        <v>74</v>
      </c>
      <c r="AV99" s="352">
        <f>(AT99*($Z$1+1)*0.002488974)/($Z$1+1)*Module!$I$5*Module!$I$7</f>
        <v>72.183432587786953</v>
      </c>
      <c r="AW99" s="352">
        <f>$P$120*Module!$I$7*X99*Module!$I$5</f>
        <v>216.98456550134529</v>
      </c>
      <c r="AX99" s="334">
        <f t="shared" si="26"/>
        <v>1000000</v>
      </c>
      <c r="AZ99" s="352">
        <f t="shared" si="27"/>
        <v>0</v>
      </c>
      <c r="BA99" s="352">
        <f>10+Module!$K$57/($AB$1+1)</f>
        <v>73.675073826568848</v>
      </c>
      <c r="BB99" s="352">
        <f>$AB$1*(25+Module!$I$6)</f>
        <v>111</v>
      </c>
      <c r="BC99" s="352">
        <f>(BA99*($AB$1+1)*0.002488974)/($AB$1+1)*Module!$I$5*Module!$I$7</f>
        <v>56.039138131970212</v>
      </c>
      <c r="BD99" s="352">
        <f>$P$120*Module!$I$7*X99*Module!$I$5</f>
        <v>216.98456550134529</v>
      </c>
      <c r="BE99" s="334">
        <f t="shared" si="28"/>
        <v>1000000</v>
      </c>
      <c r="BG99" s="352">
        <f t="shared" si="29"/>
        <v>0</v>
      </c>
      <c r="BH99" s="352">
        <f>10+Module!$K$57/($AC$1+1)</f>
        <v>60.940059061255084</v>
      </c>
      <c r="BI99" s="352">
        <f>$AC$1*(25+Module!$I$6)</f>
        <v>148</v>
      </c>
      <c r="BJ99" s="352">
        <f>(BH99*($AC$1+1)*0.002488974)/($AC$1+1)*Module!$I$5*Module!$I$7</f>
        <v>46.352561458480167</v>
      </c>
      <c r="BK99" s="352">
        <f>$P$120*Module!$I$7*X99*Module!$I$5</f>
        <v>216.98456550134529</v>
      </c>
      <c r="BL99" s="334">
        <f t="shared" si="30"/>
        <v>1000000</v>
      </c>
      <c r="FX99" s="292"/>
      <c r="FY99" s="292"/>
      <c r="FZ99" s="292"/>
      <c r="GA99" s="292"/>
    </row>
    <row r="100" spans="2:183" ht="15.75" hidden="1" customHeight="1" thickBot="1">
      <c r="C100" s="275" t="s">
        <v>349</v>
      </c>
      <c r="D100" s="257">
        <f>IF(Module!$H$47="",0,D99+$C$98)</f>
        <v>0</v>
      </c>
      <c r="E100" s="276">
        <f>Module!H48</f>
        <v>0</v>
      </c>
      <c r="F100" s="257">
        <f>IF(Module!$H$49="",0,F101-$C$98)</f>
        <v>0</v>
      </c>
      <c r="G100" s="257">
        <f>IF(Module!$H$50="",0,G101-$C$98)</f>
        <v>0</v>
      </c>
      <c r="H100" s="352">
        <f>SUM(D100:G100)*Module!$I$5</f>
        <v>0</v>
      </c>
      <c r="I100" s="352">
        <f>(H62/Module!$I$5)*$K$98</f>
        <v>0</v>
      </c>
      <c r="J100" s="352">
        <f>I100*Module!$I$5</f>
        <v>0</v>
      </c>
      <c r="W100" s="573"/>
      <c r="X100" s="289">
        <f t="shared" si="32"/>
        <v>98</v>
      </c>
      <c r="Y100" s="290">
        <f>'calcul pneu pour calculateur'!P101</f>
        <v>39.459649010522611</v>
      </c>
      <c r="Z100" s="291">
        <f t="shared" si="41"/>
        <v>78.919298021045222</v>
      </c>
      <c r="AA100" s="291">
        <f t="shared" si="18"/>
        <v>118.37894703156783</v>
      </c>
      <c r="AB100" s="291">
        <f t="shared" si="19"/>
        <v>157.83859604209044</v>
      </c>
      <c r="AC100" s="291">
        <f t="shared" si="20"/>
        <v>197.29824505261305</v>
      </c>
      <c r="AD100" s="291"/>
      <c r="AE100" s="288"/>
      <c r="AF100" s="288"/>
      <c r="AG100" s="288"/>
      <c r="AK100" s="289">
        <f t="shared" si="33"/>
        <v>98</v>
      </c>
      <c r="AL100" s="352">
        <f t="shared" si="23"/>
        <v>0</v>
      </c>
      <c r="AM100" s="352">
        <f>10+Module!$K$57/($Z$1+1)</f>
        <v>137.3501476531377</v>
      </c>
      <c r="AN100" s="352">
        <f>$Z$1*(25+Module!$I$6)</f>
        <v>37</v>
      </c>
      <c r="AO100" s="352">
        <f>(AM100*($Z$1+1)*0.002488974)/($Z$1+1)*Module!$I$5*Module!$I$7</f>
        <v>104.47202149942042</v>
      </c>
      <c r="AP100" s="352">
        <f>$P$120*Module!$I$7*X100*Module!$I$5</f>
        <v>219.22151978486431</v>
      </c>
      <c r="AQ100" s="334">
        <f t="shared" si="24"/>
        <v>1000000</v>
      </c>
      <c r="AS100" s="352">
        <f t="shared" si="25"/>
        <v>0</v>
      </c>
      <c r="AT100" s="352">
        <f>10+Module!$K$57/($AA$1+1)</f>
        <v>94.900098435425136</v>
      </c>
      <c r="AU100" s="352">
        <f>$AA$1*(25+Module!$I$6)</f>
        <v>74</v>
      </c>
      <c r="AV100" s="352">
        <f>(AT100*($Z$1+1)*0.002488974)/($Z$1+1)*Module!$I$5*Module!$I$7</f>
        <v>72.183432587786953</v>
      </c>
      <c r="AW100" s="352">
        <f>$P$120*Module!$I$7*X100*Module!$I$5</f>
        <v>219.22151978486431</v>
      </c>
      <c r="AX100" s="334">
        <f t="shared" si="26"/>
        <v>1000000</v>
      </c>
      <c r="AZ100" s="352">
        <f t="shared" si="27"/>
        <v>0</v>
      </c>
      <c r="BA100" s="352">
        <f>10+Module!$K$57/($AB$1+1)</f>
        <v>73.675073826568848</v>
      </c>
      <c r="BB100" s="352">
        <f>$AB$1*(25+Module!$I$6)</f>
        <v>111</v>
      </c>
      <c r="BC100" s="352">
        <f>(BA100*($AB$1+1)*0.002488974)/($AB$1+1)*Module!$I$5*Module!$I$7</f>
        <v>56.039138131970212</v>
      </c>
      <c r="BD100" s="352">
        <f>$P$120*Module!$I$7*X100*Module!$I$5</f>
        <v>219.22151978486431</v>
      </c>
      <c r="BE100" s="334">
        <f t="shared" si="28"/>
        <v>1000000</v>
      </c>
      <c r="BG100" s="352">
        <f t="shared" si="29"/>
        <v>0</v>
      </c>
      <c r="BH100" s="352">
        <f>10+Module!$K$57/($AC$1+1)</f>
        <v>60.940059061255084</v>
      </c>
      <c r="BI100" s="352">
        <f>$AC$1*(25+Module!$I$6)</f>
        <v>148</v>
      </c>
      <c r="BJ100" s="352">
        <f>(BH100*($AC$1+1)*0.002488974)/($AC$1+1)*Module!$I$5*Module!$I$7</f>
        <v>46.352561458480167</v>
      </c>
      <c r="BK100" s="352">
        <f>$P$120*Module!$I$7*X100*Module!$I$5</f>
        <v>219.22151978486431</v>
      </c>
      <c r="BL100" s="334">
        <f t="shared" si="30"/>
        <v>1000000</v>
      </c>
      <c r="FX100" s="292"/>
      <c r="FY100" s="292"/>
      <c r="FZ100" s="292"/>
      <c r="GA100" s="292"/>
    </row>
    <row r="101" spans="2:183" ht="15.75" hidden="1" customHeight="1" thickBot="1">
      <c r="C101" s="275" t="s">
        <v>151</v>
      </c>
      <c r="D101" s="257">
        <f>IF(Module!$H$47="",0,D100+$C$98)</f>
        <v>0</v>
      </c>
      <c r="E101" s="257">
        <f>IF(Module!$H$48="",0,E100+$C$98)</f>
        <v>0</v>
      </c>
      <c r="F101" s="276">
        <f>Module!H49</f>
        <v>0</v>
      </c>
      <c r="G101" s="257">
        <f>IF(Module!$H$50="",0,G102-$C$98)</f>
        <v>0</v>
      </c>
      <c r="H101" s="352">
        <f>SUM(D101:G101)*Module!$I$5</f>
        <v>0</v>
      </c>
      <c r="I101" s="352">
        <f>(H63/Module!$I$5)*$K$98</f>
        <v>0</v>
      </c>
      <c r="J101" s="352">
        <f>I101*Module!$I$5</f>
        <v>0</v>
      </c>
      <c r="W101" s="573"/>
      <c r="X101" s="289">
        <f t="shared" si="32"/>
        <v>99</v>
      </c>
      <c r="Y101" s="290">
        <f>'calcul pneu pour calculateur'!P102</f>
        <v>39.242461373376827</v>
      </c>
      <c r="Z101" s="291">
        <f t="shared" si="41"/>
        <v>78.484922746753654</v>
      </c>
      <c r="AA101" s="291">
        <f t="shared" si="18"/>
        <v>117.72738412013048</v>
      </c>
      <c r="AB101" s="291">
        <f t="shared" si="19"/>
        <v>156.96984549350731</v>
      </c>
      <c r="AC101" s="291">
        <f t="shared" si="20"/>
        <v>196.21230686688415</v>
      </c>
      <c r="AD101" s="291"/>
      <c r="AE101" s="288"/>
      <c r="AF101" s="288"/>
      <c r="AG101" s="288"/>
      <c r="AK101" s="289">
        <f t="shared" si="33"/>
        <v>99</v>
      </c>
      <c r="AL101" s="352">
        <f t="shared" si="23"/>
        <v>0</v>
      </c>
      <c r="AM101" s="352">
        <f>10+Module!$K$57/($Z$1+1)</f>
        <v>137.3501476531377</v>
      </c>
      <c r="AN101" s="352">
        <f>$Z$1*(25+Module!$I$6)</f>
        <v>37</v>
      </c>
      <c r="AO101" s="352">
        <f>(AM101*($Z$1+1)*0.002488974)/($Z$1+1)*Module!$I$5*Module!$I$7</f>
        <v>104.47202149942042</v>
      </c>
      <c r="AP101" s="352">
        <f>$P$120*Module!$I$7*X101*Module!$I$5</f>
        <v>221.45847406838334</v>
      </c>
      <c r="AQ101" s="334">
        <f t="shared" si="24"/>
        <v>1000000</v>
      </c>
      <c r="AS101" s="352">
        <f t="shared" si="25"/>
        <v>0</v>
      </c>
      <c r="AT101" s="352">
        <f>10+Module!$K$57/($AA$1+1)</f>
        <v>94.900098435425136</v>
      </c>
      <c r="AU101" s="352">
        <f>$AA$1*(25+Module!$I$6)</f>
        <v>74</v>
      </c>
      <c r="AV101" s="352">
        <f>(AT101*($Z$1+1)*0.002488974)/($Z$1+1)*Module!$I$5*Module!$I$7</f>
        <v>72.183432587786953</v>
      </c>
      <c r="AW101" s="352">
        <f>$P$120*Module!$I$7*X101*Module!$I$5</f>
        <v>221.45847406838334</v>
      </c>
      <c r="AX101" s="334">
        <f t="shared" si="26"/>
        <v>1000000</v>
      </c>
      <c r="AZ101" s="352">
        <f t="shared" si="27"/>
        <v>0</v>
      </c>
      <c r="BA101" s="352">
        <f>10+Module!$K$57/($AB$1+1)</f>
        <v>73.675073826568848</v>
      </c>
      <c r="BB101" s="352">
        <f>$AB$1*(25+Module!$I$6)</f>
        <v>111</v>
      </c>
      <c r="BC101" s="352">
        <f>(BA101*($AB$1+1)*0.002488974)/($AB$1+1)*Module!$I$5*Module!$I$7</f>
        <v>56.039138131970212</v>
      </c>
      <c r="BD101" s="352">
        <f>$P$120*Module!$I$7*X101*Module!$I$5</f>
        <v>221.45847406838334</v>
      </c>
      <c r="BE101" s="334">
        <f t="shared" si="28"/>
        <v>1000000</v>
      </c>
      <c r="BG101" s="352">
        <f t="shared" si="29"/>
        <v>0</v>
      </c>
      <c r="BH101" s="352">
        <f>10+Module!$K$57/($AC$1+1)</f>
        <v>60.940059061255084</v>
      </c>
      <c r="BI101" s="352">
        <f>$AC$1*(25+Module!$I$6)</f>
        <v>148</v>
      </c>
      <c r="BJ101" s="352">
        <f>(BH101*($AC$1+1)*0.002488974)/($AC$1+1)*Module!$I$5*Module!$I$7</f>
        <v>46.352561458480167</v>
      </c>
      <c r="BK101" s="352">
        <f>$P$120*Module!$I$7*X101*Module!$I$5</f>
        <v>221.45847406838334</v>
      </c>
      <c r="BL101" s="334">
        <f t="shared" si="30"/>
        <v>1000000</v>
      </c>
      <c r="FX101" s="292"/>
      <c r="FY101" s="292"/>
      <c r="FZ101" s="292"/>
      <c r="GA101" s="292"/>
    </row>
    <row r="102" spans="2:183" ht="15.75" hidden="1" customHeight="1" thickBot="1">
      <c r="C102" s="275" t="s">
        <v>168</v>
      </c>
      <c r="D102" s="257">
        <f>IF(Module!$H$47="",0,D101+$C$98)</f>
        <v>0</v>
      </c>
      <c r="E102" s="257">
        <f>IF(Module!$H$48="",0,E101+$C$98)</f>
        <v>0</v>
      </c>
      <c r="F102" s="257">
        <f>IF(Module!$H$49="",0,F101+$C$98)</f>
        <v>0</v>
      </c>
      <c r="G102" s="276">
        <f>Module!H50</f>
        <v>0</v>
      </c>
      <c r="H102" s="352">
        <f>SUM(D102:G102)*Module!$I$5</f>
        <v>0</v>
      </c>
      <c r="I102" s="352">
        <f>(H64/Module!$I$5)*$K$98</f>
        <v>0</v>
      </c>
      <c r="J102" s="352">
        <f>I102*Module!$I$5</f>
        <v>0</v>
      </c>
      <c r="W102" s="574"/>
      <c r="X102" s="289">
        <f t="shared" si="32"/>
        <v>100</v>
      </c>
      <c r="Y102" s="290">
        <f>'calcul pneu pour calculateur'!P103</f>
        <v>39.025273736231043</v>
      </c>
      <c r="Z102" s="291">
        <f t="shared" si="41"/>
        <v>78.050547472462085</v>
      </c>
      <c r="AA102" s="291">
        <f t="shared" si="18"/>
        <v>117.07582120869313</v>
      </c>
      <c r="AB102" s="291">
        <f t="shared" si="19"/>
        <v>156.10109494492417</v>
      </c>
      <c r="AC102" s="291">
        <f t="shared" si="20"/>
        <v>195.12636868115521</v>
      </c>
      <c r="AD102" s="291"/>
      <c r="AE102" s="288"/>
      <c r="AF102" s="288"/>
      <c r="AG102" s="288"/>
      <c r="AK102" s="289">
        <f t="shared" si="33"/>
        <v>100</v>
      </c>
      <c r="AL102" s="352">
        <f t="shared" si="23"/>
        <v>0</v>
      </c>
      <c r="AM102" s="352">
        <f>10+Module!$K$57/($Z$1+1)</f>
        <v>137.3501476531377</v>
      </c>
      <c r="AN102" s="352">
        <f>$Z$1*(25+Module!$I$6)</f>
        <v>37</v>
      </c>
      <c r="AO102" s="352">
        <f>(AM102*($Z$1+1)*0.002488974)/($Z$1+1)*Module!$I$5*Module!$I$7</f>
        <v>104.47202149942042</v>
      </c>
      <c r="AP102" s="352">
        <f>$P$120*Module!$I$7*X102*Module!$I$5</f>
        <v>223.69542835190236</v>
      </c>
      <c r="AQ102" s="334">
        <f t="shared" si="24"/>
        <v>1000000</v>
      </c>
      <c r="AS102" s="352">
        <f t="shared" si="25"/>
        <v>0</v>
      </c>
      <c r="AT102" s="352">
        <f>10+Module!$K$57/($AA$1+1)</f>
        <v>94.900098435425136</v>
      </c>
      <c r="AU102" s="352">
        <f>$AA$1*(25+Module!$I$6)</f>
        <v>74</v>
      </c>
      <c r="AV102" s="352">
        <f>(AT102*($Z$1+1)*0.002488974)/($Z$1+1)*Module!$I$5*Module!$I$7</f>
        <v>72.183432587786953</v>
      </c>
      <c r="AW102" s="352">
        <f>$P$120*Module!$I$7*X102*Module!$I$5</f>
        <v>223.69542835190236</v>
      </c>
      <c r="AX102" s="334">
        <f t="shared" si="26"/>
        <v>1000000</v>
      </c>
      <c r="AZ102" s="352">
        <f t="shared" si="27"/>
        <v>0</v>
      </c>
      <c r="BA102" s="352">
        <f>10+Module!$K$57/($AB$1+1)</f>
        <v>73.675073826568848</v>
      </c>
      <c r="BB102" s="352">
        <f>$AB$1*(25+Module!$I$6)</f>
        <v>111</v>
      </c>
      <c r="BC102" s="352">
        <f>(BA102*($AB$1+1)*0.002488974)/($AB$1+1)*Module!$I$5*Module!$I$7</f>
        <v>56.039138131970212</v>
      </c>
      <c r="BD102" s="352">
        <f>$P$120*Module!$I$7*X102*Module!$I$5</f>
        <v>223.69542835190236</v>
      </c>
      <c r="BE102" s="334">
        <f t="shared" si="28"/>
        <v>1000000</v>
      </c>
      <c r="BG102" s="352">
        <f t="shared" si="29"/>
        <v>0</v>
      </c>
      <c r="BH102" s="352">
        <f>10+Module!$K$57/($AC$1+1)</f>
        <v>60.940059061255084</v>
      </c>
      <c r="BI102" s="352">
        <f>$AC$1*(25+Module!$I$6)</f>
        <v>148</v>
      </c>
      <c r="BJ102" s="352">
        <f>(BH102*($AC$1+1)*0.002488974)/($AC$1+1)*Module!$I$5*Module!$I$7</f>
        <v>46.352561458480167</v>
      </c>
      <c r="BK102" s="352">
        <f>$P$120*Module!$I$7*X102*Module!$I$5</f>
        <v>223.69542835190236</v>
      </c>
      <c r="BL102" s="334">
        <f t="shared" si="30"/>
        <v>1000000</v>
      </c>
    </row>
    <row r="103" spans="2:183" ht="15.75" hidden="1" customHeight="1" thickBot="1">
      <c r="W103" s="569" t="s">
        <v>391</v>
      </c>
      <c r="X103" s="289">
        <v>0</v>
      </c>
      <c r="Y103" s="290">
        <f>'calcul pneu pour calculateur'!P104</f>
        <v>81.682865876093928</v>
      </c>
      <c r="Z103" s="291">
        <f t="shared" si="41"/>
        <v>163.36573175218786</v>
      </c>
      <c r="AA103" s="291">
        <f t="shared" si="18"/>
        <v>245.04859762828178</v>
      </c>
      <c r="AB103" s="291">
        <f t="shared" si="19"/>
        <v>326.73146350437571</v>
      </c>
      <c r="AC103" s="291">
        <f t="shared" si="20"/>
        <v>408.41432938046967</v>
      </c>
      <c r="AD103" s="291"/>
      <c r="AE103" s="288"/>
      <c r="AF103" s="288"/>
      <c r="AG103" s="288"/>
      <c r="AK103" s="289">
        <v>0</v>
      </c>
      <c r="AL103" s="352">
        <f>$H$62</f>
        <v>0</v>
      </c>
      <c r="AM103" s="352">
        <f>10+Module!$K$57/($Z$1+1)</f>
        <v>137.3501476531377</v>
      </c>
      <c r="AN103" s="352">
        <f>$Z$1*(25+Module!$I$6)</f>
        <v>37</v>
      </c>
      <c r="AO103" s="352">
        <f>(AM103*($Z$1+1)*0.002488974)/($Z$1+1)*Module!$I$5*Module!$I$7</f>
        <v>104.47202149942042</v>
      </c>
      <c r="AP103" s="352">
        <f>$P$120*Module!$I$7*X103*Module!$I$5</f>
        <v>0</v>
      </c>
      <c r="AQ103" s="334">
        <f t="shared" si="24"/>
        <v>141.47202149942041</v>
      </c>
      <c r="AS103" s="352">
        <f>$H$62</f>
        <v>0</v>
      </c>
      <c r="AT103" s="352">
        <f>10+Module!$K$57/($AA$1+1)</f>
        <v>94.900098435425136</v>
      </c>
      <c r="AU103" s="352">
        <f>$AA$1*(25+Module!$I$6)</f>
        <v>74</v>
      </c>
      <c r="AV103" s="352">
        <f>(AT103*($Z$1+1)*0.002488974)/($Z$1+1)*Module!$I$5*Module!$I$7</f>
        <v>72.183432587786953</v>
      </c>
      <c r="AW103" s="352">
        <f>$P$120*Module!$I$7*X103*Module!$I$5</f>
        <v>0</v>
      </c>
      <c r="AX103" s="334">
        <f t="shared" si="26"/>
        <v>146.18343258778697</v>
      </c>
      <c r="AZ103" s="352">
        <f>$H$62</f>
        <v>0</v>
      </c>
      <c r="BA103" s="352">
        <f>10+Module!$K$57/($AB$1+1)</f>
        <v>73.675073826568848</v>
      </c>
      <c r="BB103" s="352">
        <f>$AB$1*(25+Module!$I$6)</f>
        <v>111</v>
      </c>
      <c r="BC103" s="352">
        <f>(BA103*($AB$1+1)*0.002488974)/($AB$1+1)*Module!$I$5*Module!$I$7</f>
        <v>56.039138131970212</v>
      </c>
      <c r="BD103" s="352">
        <f>$P$120*Module!$I$7*X103*Module!$I$5</f>
        <v>0</v>
      </c>
      <c r="BE103" s="334">
        <f t="shared" si="28"/>
        <v>167.03913813197022</v>
      </c>
      <c r="BG103" s="352">
        <f>$H$62</f>
        <v>0</v>
      </c>
      <c r="BH103" s="352">
        <f>10+Module!$K$57/($AC$1+1)</f>
        <v>60.940059061255084</v>
      </c>
      <c r="BI103" s="352">
        <f>$AC$1*(25+Module!$I$6)</f>
        <v>148</v>
      </c>
      <c r="BJ103" s="352">
        <f>(BH103*($AC$1+1)*0.002488974)/($AC$1+1)*Module!$I$5*Module!$I$7</f>
        <v>46.352561458480167</v>
      </c>
      <c r="BK103" s="352">
        <f>$P$120*Module!$I$7*X103*Module!$I$5</f>
        <v>0</v>
      </c>
      <c r="BL103" s="334">
        <f t="shared" si="30"/>
        <v>194.35256145848018</v>
      </c>
    </row>
    <row r="104" spans="2:183" ht="15.75" hidden="1" customHeight="1" thickBot="1">
      <c r="W104" s="570"/>
      <c r="X104" s="289">
        <f t="shared" si="32"/>
        <v>1</v>
      </c>
      <c r="Y104" s="290">
        <f>'calcul pneu pour calculateur'!P105</f>
        <v>81.346640592742546</v>
      </c>
      <c r="Z104" s="291">
        <f t="shared" si="41"/>
        <v>162.69328118548509</v>
      </c>
      <c r="AA104" s="291">
        <f t="shared" si="18"/>
        <v>244.03992177822764</v>
      </c>
      <c r="AB104" s="291">
        <f t="shared" si="19"/>
        <v>325.38656237097018</v>
      </c>
      <c r="AC104" s="291">
        <f t="shared" si="20"/>
        <v>406.73320296371276</v>
      </c>
      <c r="AD104" s="291"/>
      <c r="AE104" s="288"/>
      <c r="AF104" s="288"/>
      <c r="AG104" s="288"/>
      <c r="AK104" s="289">
        <f t="shared" si="33"/>
        <v>1</v>
      </c>
      <c r="AL104" s="352">
        <f t="shared" ref="AL104:AL167" si="46">$H$62</f>
        <v>0</v>
      </c>
      <c r="AM104" s="352">
        <f>10+Module!$K$57/($Z$1+1)</f>
        <v>137.3501476531377</v>
      </c>
      <c r="AN104" s="352">
        <f>$Z$1*(25+Module!$I$6)</f>
        <v>37</v>
      </c>
      <c r="AO104" s="352">
        <f>(AM104*($Z$1+1)*0.002488974)/($Z$1+1)*Module!$I$5*Module!$I$7</f>
        <v>104.47202149942042</v>
      </c>
      <c r="AP104" s="352">
        <f>$P$120*Module!$I$7*X104*Module!$I$5</f>
        <v>2.2369542835190237</v>
      </c>
      <c r="AQ104" s="334">
        <f t="shared" si="24"/>
        <v>139.23506721590138</v>
      </c>
      <c r="AS104" s="352">
        <f t="shared" ref="AS104:AS167" si="47">$H$62</f>
        <v>0</v>
      </c>
      <c r="AT104" s="352">
        <f>10+Module!$K$57/($AA$1+1)</f>
        <v>94.900098435425136</v>
      </c>
      <c r="AU104" s="352">
        <f>$AA$1*(25+Module!$I$6)</f>
        <v>74</v>
      </c>
      <c r="AV104" s="352">
        <f>(AT104*($Z$1+1)*0.002488974)/($Z$1+1)*Module!$I$5*Module!$I$7</f>
        <v>72.183432587786953</v>
      </c>
      <c r="AW104" s="352">
        <f>$P$120*Module!$I$7*X104*Module!$I$5</f>
        <v>2.2369542835190237</v>
      </c>
      <c r="AX104" s="334">
        <f t="shared" si="26"/>
        <v>143.94647830426794</v>
      </c>
      <c r="AZ104" s="352">
        <f t="shared" ref="AZ104:AZ167" si="48">$H$62</f>
        <v>0</v>
      </c>
      <c r="BA104" s="352">
        <f>10+Module!$K$57/($AB$1+1)</f>
        <v>73.675073826568848</v>
      </c>
      <c r="BB104" s="352">
        <f>$AB$1*(25+Module!$I$6)</f>
        <v>111</v>
      </c>
      <c r="BC104" s="352">
        <f>(BA104*($AB$1+1)*0.002488974)/($AB$1+1)*Module!$I$5*Module!$I$7</f>
        <v>56.039138131970212</v>
      </c>
      <c r="BD104" s="352">
        <f>$P$120*Module!$I$7*X104*Module!$I$5</f>
        <v>2.2369542835190237</v>
      </c>
      <c r="BE104" s="334">
        <f t="shared" si="28"/>
        <v>164.80218384845119</v>
      </c>
      <c r="BG104" s="352">
        <f t="shared" ref="BG104:BG167" si="49">$H$62</f>
        <v>0</v>
      </c>
      <c r="BH104" s="352">
        <f>10+Module!$K$57/($AC$1+1)</f>
        <v>60.940059061255084</v>
      </c>
      <c r="BI104" s="352">
        <f>$AC$1*(25+Module!$I$6)</f>
        <v>148</v>
      </c>
      <c r="BJ104" s="352">
        <f>(BH104*($AC$1+1)*0.002488974)/($AC$1+1)*Module!$I$5*Module!$I$7</f>
        <v>46.352561458480167</v>
      </c>
      <c r="BK104" s="352">
        <f>$P$120*Module!$I$7*X104*Module!$I$5</f>
        <v>2.2369542835190237</v>
      </c>
      <c r="BL104" s="334">
        <f t="shared" si="30"/>
        <v>192.11560717496116</v>
      </c>
    </row>
    <row r="105" spans="2:183" ht="15.75" hidden="1" customHeight="1" thickBot="1">
      <c r="W105" s="570"/>
      <c r="X105" s="289">
        <f t="shared" si="32"/>
        <v>2</v>
      </c>
      <c r="Y105" s="290">
        <f>'calcul pneu pour calculateur'!P106</f>
        <v>81.010415309391192</v>
      </c>
      <c r="Z105" s="291">
        <f t="shared" si="41"/>
        <v>162.02083061878238</v>
      </c>
      <c r="AA105" s="291">
        <f t="shared" si="18"/>
        <v>243.03124592817358</v>
      </c>
      <c r="AB105" s="291">
        <f t="shared" si="19"/>
        <v>324.04166123756477</v>
      </c>
      <c r="AC105" s="291">
        <f t="shared" si="20"/>
        <v>405.05207654695596</v>
      </c>
      <c r="AD105" s="291"/>
      <c r="AE105" s="288"/>
      <c r="AF105" s="288"/>
      <c r="AG105" s="288"/>
      <c r="AK105" s="289">
        <f t="shared" si="33"/>
        <v>2</v>
      </c>
      <c r="AL105" s="352">
        <f t="shared" si="46"/>
        <v>0</v>
      </c>
      <c r="AM105" s="352">
        <f>10+Module!$K$57/($Z$1+1)</f>
        <v>137.3501476531377</v>
      </c>
      <c r="AN105" s="352">
        <f>$Z$1*(25+Module!$I$6)</f>
        <v>37</v>
      </c>
      <c r="AO105" s="352">
        <f>(AM105*($Z$1+1)*0.002488974)/($Z$1+1)*Module!$I$5*Module!$I$7</f>
        <v>104.47202149942042</v>
      </c>
      <c r="AP105" s="352">
        <f>$P$120*Module!$I$7*X105*Module!$I$5</f>
        <v>4.4739085670380474</v>
      </c>
      <c r="AQ105" s="334">
        <f t="shared" si="24"/>
        <v>136.99811293238236</v>
      </c>
      <c r="AS105" s="352">
        <f t="shared" si="47"/>
        <v>0</v>
      </c>
      <c r="AT105" s="352">
        <f>10+Module!$K$57/($AA$1+1)</f>
        <v>94.900098435425136</v>
      </c>
      <c r="AU105" s="352">
        <f>$AA$1*(25+Module!$I$6)</f>
        <v>74</v>
      </c>
      <c r="AV105" s="352">
        <f>(AT105*($Z$1+1)*0.002488974)/($Z$1+1)*Module!$I$5*Module!$I$7</f>
        <v>72.183432587786953</v>
      </c>
      <c r="AW105" s="352">
        <f>$P$120*Module!$I$7*X105*Module!$I$5</f>
        <v>4.4739085670380474</v>
      </c>
      <c r="AX105" s="334">
        <f t="shared" si="26"/>
        <v>141.70952402074892</v>
      </c>
      <c r="AZ105" s="352">
        <f t="shared" si="48"/>
        <v>0</v>
      </c>
      <c r="BA105" s="352">
        <f>10+Module!$K$57/($AB$1+1)</f>
        <v>73.675073826568848</v>
      </c>
      <c r="BB105" s="352">
        <f>$AB$1*(25+Module!$I$6)</f>
        <v>111</v>
      </c>
      <c r="BC105" s="352">
        <f>(BA105*($AB$1+1)*0.002488974)/($AB$1+1)*Module!$I$5*Module!$I$7</f>
        <v>56.039138131970212</v>
      </c>
      <c r="BD105" s="352">
        <f>$P$120*Module!$I$7*X105*Module!$I$5</f>
        <v>4.4739085670380474</v>
      </c>
      <c r="BE105" s="334">
        <f t="shared" si="28"/>
        <v>162.56522956493217</v>
      </c>
      <c r="BG105" s="352">
        <f t="shared" si="49"/>
        <v>0</v>
      </c>
      <c r="BH105" s="352">
        <f>10+Module!$K$57/($AC$1+1)</f>
        <v>60.940059061255084</v>
      </c>
      <c r="BI105" s="352">
        <f>$AC$1*(25+Module!$I$6)</f>
        <v>148</v>
      </c>
      <c r="BJ105" s="352">
        <f>(BH105*($AC$1+1)*0.002488974)/($AC$1+1)*Module!$I$5*Module!$I$7</f>
        <v>46.352561458480167</v>
      </c>
      <c r="BK105" s="352">
        <f>$P$120*Module!$I$7*X105*Module!$I$5</f>
        <v>4.4739085670380474</v>
      </c>
      <c r="BL105" s="334">
        <f t="shared" si="30"/>
        <v>189.87865289144213</v>
      </c>
    </row>
    <row r="106" spans="2:183" ht="15.75" hidden="1" customHeight="1" thickBot="1">
      <c r="W106" s="570"/>
      <c r="X106" s="289">
        <f t="shared" si="32"/>
        <v>3</v>
      </c>
      <c r="Y106" s="290">
        <f>'calcul pneu pour calculateur'!P107</f>
        <v>80.67419002603981</v>
      </c>
      <c r="Z106" s="291">
        <f t="shared" si="41"/>
        <v>161.34838005207962</v>
      </c>
      <c r="AA106" s="291">
        <f t="shared" si="18"/>
        <v>242.02257007811943</v>
      </c>
      <c r="AB106" s="291">
        <f t="shared" si="19"/>
        <v>322.69676010415924</v>
      </c>
      <c r="AC106" s="291">
        <f t="shared" si="20"/>
        <v>403.37095013019905</v>
      </c>
      <c r="AD106" s="291"/>
      <c r="AE106" s="288"/>
      <c r="AF106" s="288"/>
      <c r="AG106" s="288"/>
      <c r="AK106" s="289">
        <f t="shared" si="33"/>
        <v>3</v>
      </c>
      <c r="AL106" s="352">
        <f t="shared" si="46"/>
        <v>0</v>
      </c>
      <c r="AM106" s="352">
        <f>10+Module!$K$57/($Z$1+1)</f>
        <v>137.3501476531377</v>
      </c>
      <c r="AN106" s="352">
        <f>$Z$1*(25+Module!$I$6)</f>
        <v>37</v>
      </c>
      <c r="AO106" s="352">
        <f>(AM106*($Z$1+1)*0.002488974)/($Z$1+1)*Module!$I$5*Module!$I$7</f>
        <v>104.47202149942042</v>
      </c>
      <c r="AP106" s="352">
        <f>$P$120*Module!$I$7*X106*Module!$I$5</f>
        <v>6.7108628505570707</v>
      </c>
      <c r="AQ106" s="334">
        <f t="shared" si="24"/>
        <v>134.76115864886333</v>
      </c>
      <c r="AS106" s="352">
        <f t="shared" si="47"/>
        <v>0</v>
      </c>
      <c r="AT106" s="352">
        <f>10+Module!$K$57/($AA$1+1)</f>
        <v>94.900098435425136</v>
      </c>
      <c r="AU106" s="352">
        <f>$AA$1*(25+Module!$I$6)</f>
        <v>74</v>
      </c>
      <c r="AV106" s="352">
        <f>(AT106*($Z$1+1)*0.002488974)/($Z$1+1)*Module!$I$5*Module!$I$7</f>
        <v>72.183432587786953</v>
      </c>
      <c r="AW106" s="352">
        <f>$P$120*Module!$I$7*X106*Module!$I$5</f>
        <v>6.7108628505570707</v>
      </c>
      <c r="AX106" s="334">
        <f t="shared" si="26"/>
        <v>139.47256973722989</v>
      </c>
      <c r="AZ106" s="352">
        <f t="shared" si="48"/>
        <v>0</v>
      </c>
      <c r="BA106" s="352">
        <f>10+Module!$K$57/($AB$1+1)</f>
        <v>73.675073826568848</v>
      </c>
      <c r="BB106" s="352">
        <f>$AB$1*(25+Module!$I$6)</f>
        <v>111</v>
      </c>
      <c r="BC106" s="352">
        <f>(BA106*($AB$1+1)*0.002488974)/($AB$1+1)*Module!$I$5*Module!$I$7</f>
        <v>56.039138131970212</v>
      </c>
      <c r="BD106" s="352">
        <f>$P$120*Module!$I$7*X106*Module!$I$5</f>
        <v>6.7108628505570707</v>
      </c>
      <c r="BE106" s="334">
        <f t="shared" si="28"/>
        <v>160.32827528141314</v>
      </c>
      <c r="BG106" s="352">
        <f t="shared" si="49"/>
        <v>0</v>
      </c>
      <c r="BH106" s="352">
        <f>10+Module!$K$57/($AC$1+1)</f>
        <v>60.940059061255084</v>
      </c>
      <c r="BI106" s="352">
        <f>$AC$1*(25+Module!$I$6)</f>
        <v>148</v>
      </c>
      <c r="BJ106" s="352">
        <f>(BH106*($AC$1+1)*0.002488974)/($AC$1+1)*Module!$I$5*Module!$I$7</f>
        <v>46.352561458480167</v>
      </c>
      <c r="BK106" s="352">
        <f>$P$120*Module!$I$7*X106*Module!$I$5</f>
        <v>6.7108628505570707</v>
      </c>
      <c r="BL106" s="334">
        <f t="shared" si="30"/>
        <v>187.6416986079231</v>
      </c>
    </row>
    <row r="107" spans="2:183" ht="19.5" hidden="1" customHeight="1" thickBot="1">
      <c r="I107" s="293">
        <f>IF(J69&lt;&gt;"-",ROUNDUP(J69*Module!$J57*VLOOKUP(Module!$H$2,INFO!$A$3:$G$60,7,0),0),"-")</f>
        <v>128</v>
      </c>
      <c r="J107" s="293">
        <f>IF(K69&lt;&gt;"-",ROUNDUP(K69*Module!$J57*VLOOKUP(Module!$H$2,INFO!$A$3:$G$60,7,0),0),"-")</f>
        <v>128</v>
      </c>
      <c r="K107" s="293" t="str">
        <f>IF(L69&lt;&gt;"-",ROUNDUP(L69*Module!$J57*VLOOKUP(Module!$H$2,INFO!$A$3:$G$60,7,0),0),"-")</f>
        <v>-</v>
      </c>
      <c r="L107" s="293" t="str">
        <f>IF(M69&lt;&gt;"-",ROUNDUP(M69*Module!$J57*VLOOKUP(Module!$H$2,INFO!$A$3:$G$60,7,0),0),"-")</f>
        <v>-</v>
      </c>
      <c r="M107" s="293" t="str">
        <f>IF(N69&lt;&gt;"-",ROUNDUP(N69*Module!$J57*VLOOKUP(Module!$H$2,INFO!$A$3:$G$60,7,0),0),"-")</f>
        <v>-</v>
      </c>
      <c r="W107" s="570"/>
      <c r="X107" s="289">
        <f t="shared" si="32"/>
        <v>4</v>
      </c>
      <c r="Y107" s="290">
        <f>'calcul pneu pour calculateur'!P108</f>
        <v>80.337964742688442</v>
      </c>
      <c r="Z107" s="291">
        <f t="shared" ref="Z107:Z170" si="50">Y107*2</f>
        <v>160.67592948537688</v>
      </c>
      <c r="AA107" s="291">
        <f t="shared" ref="AA107:AA170" si="51">Y107*3</f>
        <v>241.01389422806534</v>
      </c>
      <c r="AB107" s="291">
        <f t="shared" ref="AB107:AB170" si="52">Y107*4</f>
        <v>321.35185897075377</v>
      </c>
      <c r="AC107" s="291">
        <f t="shared" ref="AC107:AC170" si="53">Y107*5</f>
        <v>401.68982371344219</v>
      </c>
      <c r="AK107" s="289">
        <f t="shared" si="33"/>
        <v>4</v>
      </c>
      <c r="AL107" s="352">
        <f t="shared" si="46"/>
        <v>0</v>
      </c>
      <c r="AM107" s="352">
        <f>10+Module!$K$57/($Z$1+1)</f>
        <v>137.3501476531377</v>
      </c>
      <c r="AN107" s="352">
        <f>$Z$1*(25+Module!$I$6)</f>
        <v>37</v>
      </c>
      <c r="AO107" s="352">
        <f>(AM107*($Z$1+1)*0.002488974)/($Z$1+1)*Module!$I$5*Module!$I$7</f>
        <v>104.47202149942042</v>
      </c>
      <c r="AP107" s="352">
        <f>$P$120*Module!$I$7*X107*Module!$I$5</f>
        <v>8.9478171340760948</v>
      </c>
      <c r="AQ107" s="334">
        <f t="shared" si="24"/>
        <v>132.5242043653443</v>
      </c>
      <c r="AS107" s="352">
        <f t="shared" si="47"/>
        <v>0</v>
      </c>
      <c r="AT107" s="352">
        <f>10+Module!$K$57/($AA$1+1)</f>
        <v>94.900098435425136</v>
      </c>
      <c r="AU107" s="352">
        <f>$AA$1*(25+Module!$I$6)</f>
        <v>74</v>
      </c>
      <c r="AV107" s="352">
        <f>(AT107*($Z$1+1)*0.002488974)/($Z$1+1)*Module!$I$5*Module!$I$7</f>
        <v>72.183432587786953</v>
      </c>
      <c r="AW107" s="352">
        <f>$P$120*Module!$I$7*X107*Module!$I$5</f>
        <v>8.9478171340760948</v>
      </c>
      <c r="AX107" s="334">
        <f t="shared" si="26"/>
        <v>137.23561545371086</v>
      </c>
      <c r="AZ107" s="352">
        <f t="shared" si="48"/>
        <v>0</v>
      </c>
      <c r="BA107" s="352">
        <f>10+Module!$K$57/($AB$1+1)</f>
        <v>73.675073826568848</v>
      </c>
      <c r="BB107" s="352">
        <f>$AB$1*(25+Module!$I$6)</f>
        <v>111</v>
      </c>
      <c r="BC107" s="352">
        <f>(BA107*($AB$1+1)*0.002488974)/($AB$1+1)*Module!$I$5*Module!$I$7</f>
        <v>56.039138131970212</v>
      </c>
      <c r="BD107" s="352">
        <f>$P$120*Module!$I$7*X107*Module!$I$5</f>
        <v>8.9478171340760948</v>
      </c>
      <c r="BE107" s="334">
        <f t="shared" si="28"/>
        <v>158.09132099789412</v>
      </c>
      <c r="BG107" s="352">
        <f t="shared" si="49"/>
        <v>0</v>
      </c>
      <c r="BH107" s="352">
        <f>10+Module!$K$57/($AC$1+1)</f>
        <v>60.940059061255084</v>
      </c>
      <c r="BI107" s="352">
        <f>$AC$1*(25+Module!$I$6)</f>
        <v>148</v>
      </c>
      <c r="BJ107" s="352">
        <f>(BH107*($AC$1+1)*0.002488974)/($AC$1+1)*Module!$I$5*Module!$I$7</f>
        <v>46.352561458480167</v>
      </c>
      <c r="BK107" s="352">
        <f>$P$120*Module!$I$7*X107*Module!$I$5</f>
        <v>8.9478171340760948</v>
      </c>
      <c r="BL107" s="334">
        <f t="shared" si="30"/>
        <v>185.40474432440408</v>
      </c>
    </row>
    <row r="108" spans="2:183" ht="19.5" hidden="1" customHeight="1" thickBot="1">
      <c r="I108" s="293">
        <f>IF(J77&lt;&gt;"-",ROUNDUP(J77*Module!$J57*VLOOKUP(Module!$H$2,INFO!$A$3:$G$60,7,0),0),"-")</f>
        <v>54</v>
      </c>
      <c r="J108" s="293">
        <f>IF(K77&lt;&gt;"-",ROUNDUP(K77*Module!$J57*VLOOKUP(Module!$H$2,INFO!$A$3:$G$60,7,0),0),"-")</f>
        <v>54</v>
      </c>
      <c r="K108" s="293">
        <f>IF(L77&lt;&gt;"-",ROUNDUP(L77*Module!$J57*VLOOKUP(Module!$H$2,INFO!$A$3:$G$60,7,0),0),"-")</f>
        <v>50</v>
      </c>
      <c r="L108" s="293">
        <f>IF(M77&lt;&gt;"-",ROUNDUP(M77*Module!$J57*VLOOKUP(Module!$H$2,INFO!$A$3:$G$60,7,0),0),"-")</f>
        <v>50</v>
      </c>
      <c r="M108" s="293">
        <f>IF(N77&lt;&gt;"-",ROUNDUP(N77*Module!$J57*VLOOKUP(Module!$H$2,INFO!$A$3:$G$60,7,0),0),"-")</f>
        <v>50</v>
      </c>
      <c r="W108" s="570"/>
      <c r="X108" s="289">
        <f t="shared" si="32"/>
        <v>5</v>
      </c>
      <c r="Y108" s="290">
        <f>'calcul pneu pour calculateur'!P109</f>
        <v>80.001739459337074</v>
      </c>
      <c r="Z108" s="291">
        <f t="shared" si="50"/>
        <v>160.00347891867415</v>
      </c>
      <c r="AA108" s="291">
        <f t="shared" si="51"/>
        <v>240.00521837801122</v>
      </c>
      <c r="AB108" s="291">
        <f t="shared" si="52"/>
        <v>320.0069578373483</v>
      </c>
      <c r="AC108" s="291">
        <f t="shared" si="53"/>
        <v>400.00869729668534</v>
      </c>
      <c r="AK108" s="289">
        <f t="shared" si="33"/>
        <v>5</v>
      </c>
      <c r="AL108" s="352">
        <f t="shared" si="46"/>
        <v>0</v>
      </c>
      <c r="AM108" s="352">
        <f>10+Module!$K$57/($Z$1+1)</f>
        <v>137.3501476531377</v>
      </c>
      <c r="AN108" s="352">
        <f>$Z$1*(25+Module!$I$6)</f>
        <v>37</v>
      </c>
      <c r="AO108" s="352">
        <f>(AM108*($Z$1+1)*0.002488974)/($Z$1+1)*Module!$I$5*Module!$I$7</f>
        <v>104.47202149942042</v>
      </c>
      <c r="AP108" s="352">
        <f>$P$120*Module!$I$7*X108*Module!$I$5</f>
        <v>11.184771417595119</v>
      </c>
      <c r="AQ108" s="334">
        <f t="shared" si="24"/>
        <v>130.28725008182528</v>
      </c>
      <c r="AS108" s="352">
        <f t="shared" si="47"/>
        <v>0</v>
      </c>
      <c r="AT108" s="352">
        <f>10+Module!$K$57/($AA$1+1)</f>
        <v>94.900098435425136</v>
      </c>
      <c r="AU108" s="352">
        <f>$AA$1*(25+Module!$I$6)</f>
        <v>74</v>
      </c>
      <c r="AV108" s="352">
        <f>(AT108*($Z$1+1)*0.002488974)/($Z$1+1)*Module!$I$5*Module!$I$7</f>
        <v>72.183432587786953</v>
      </c>
      <c r="AW108" s="352">
        <f>$P$120*Module!$I$7*X108*Module!$I$5</f>
        <v>11.184771417595119</v>
      </c>
      <c r="AX108" s="334">
        <f t="shared" si="26"/>
        <v>134.99866117019184</v>
      </c>
      <c r="AZ108" s="352">
        <f t="shared" si="48"/>
        <v>0</v>
      </c>
      <c r="BA108" s="352">
        <f>10+Module!$K$57/($AB$1+1)</f>
        <v>73.675073826568848</v>
      </c>
      <c r="BB108" s="352">
        <f>$AB$1*(25+Module!$I$6)</f>
        <v>111</v>
      </c>
      <c r="BC108" s="352">
        <f>(BA108*($AB$1+1)*0.002488974)/($AB$1+1)*Module!$I$5*Module!$I$7</f>
        <v>56.039138131970212</v>
      </c>
      <c r="BD108" s="352">
        <f>$P$120*Module!$I$7*X108*Module!$I$5</f>
        <v>11.184771417595119</v>
      </c>
      <c r="BE108" s="334">
        <f t="shared" si="28"/>
        <v>155.85436671437509</v>
      </c>
      <c r="BG108" s="352">
        <f t="shared" si="49"/>
        <v>0</v>
      </c>
      <c r="BH108" s="352">
        <f>10+Module!$K$57/($AC$1+1)</f>
        <v>60.940059061255084</v>
      </c>
      <c r="BI108" s="352">
        <f>$AC$1*(25+Module!$I$6)</f>
        <v>148</v>
      </c>
      <c r="BJ108" s="352">
        <f>(BH108*($AC$1+1)*0.002488974)/($AC$1+1)*Module!$I$5*Module!$I$7</f>
        <v>46.352561458480167</v>
      </c>
      <c r="BK108" s="352">
        <f>$P$120*Module!$I$7*X108*Module!$I$5</f>
        <v>11.184771417595119</v>
      </c>
      <c r="BL108" s="334">
        <f t="shared" si="30"/>
        <v>183.16779004088505</v>
      </c>
    </row>
    <row r="109" spans="2:183" ht="19.5" hidden="1" customHeight="1" thickBot="1">
      <c r="I109" s="293">
        <f>IF(J85&lt;&gt;"-",ROUNDUP(J85*Module!$J57*VLOOKUP(Module!$H$2,INFO!$A$3:$G$60,7,0),0),"-")</f>
        <v>87</v>
      </c>
      <c r="J109" s="293">
        <f>IF(K85&lt;&gt;"-",ROUNDUP(K85*Module!$J57*VLOOKUP(Module!$H$2,INFO!$A$3:$G$60,7,0),0),"-")</f>
        <v>87</v>
      </c>
      <c r="K109" s="293">
        <f>IF(L85&lt;&gt;"-",ROUNDUP(L85*Module!$J57*VLOOKUP(Module!$H$2,INFO!$A$3:$G$60,7,0),0),"-")</f>
        <v>83</v>
      </c>
      <c r="L109" s="293" t="str">
        <f>IF(M85&lt;&gt;"-",ROUNDUP(M85*Module!$J57*VLOOKUP(Module!$H$2,INFO!$A$3:$G$60,7,0),0),"-")</f>
        <v>-</v>
      </c>
      <c r="M109" s="293" t="str">
        <f>IF(N85&lt;&gt;"-",ROUNDUP(N85*Module!$J57*VLOOKUP(Module!$H$2,INFO!$A$3:$G$60,7,0),0),"-")</f>
        <v>-</v>
      </c>
      <c r="T109" s="352" t="e">
        <v>#N/A</v>
      </c>
      <c r="W109" s="570"/>
      <c r="X109" s="289">
        <f t="shared" si="32"/>
        <v>6</v>
      </c>
      <c r="Y109" s="290">
        <f>'calcul pneu pour calculateur'!P110</f>
        <v>79.665514175985692</v>
      </c>
      <c r="Z109" s="291">
        <f t="shared" si="50"/>
        <v>159.33102835197138</v>
      </c>
      <c r="AA109" s="291">
        <f t="shared" si="51"/>
        <v>238.99654252795708</v>
      </c>
      <c r="AB109" s="291">
        <f t="shared" si="52"/>
        <v>318.66205670394277</v>
      </c>
      <c r="AC109" s="291">
        <f t="shared" si="53"/>
        <v>398.32757087992843</v>
      </c>
      <c r="AK109" s="289">
        <f t="shared" si="33"/>
        <v>6</v>
      </c>
      <c r="AL109" s="352">
        <f t="shared" si="46"/>
        <v>0</v>
      </c>
      <c r="AM109" s="352">
        <f>10+Module!$K$57/($Z$1+1)</f>
        <v>137.3501476531377</v>
      </c>
      <c r="AN109" s="352">
        <f>$Z$1*(25+Module!$I$6)</f>
        <v>37</v>
      </c>
      <c r="AO109" s="352">
        <f>(AM109*($Z$1+1)*0.002488974)/($Z$1+1)*Module!$I$5*Module!$I$7</f>
        <v>104.47202149942042</v>
      </c>
      <c r="AP109" s="352">
        <f>$P$120*Module!$I$7*X109*Module!$I$5</f>
        <v>13.421725701114141</v>
      </c>
      <c r="AQ109" s="334">
        <f t="shared" si="24"/>
        <v>128.05029579830625</v>
      </c>
      <c r="AS109" s="352">
        <f t="shared" si="47"/>
        <v>0</v>
      </c>
      <c r="AT109" s="352">
        <f>10+Module!$K$57/($AA$1+1)</f>
        <v>94.900098435425136</v>
      </c>
      <c r="AU109" s="352">
        <f>$AA$1*(25+Module!$I$6)</f>
        <v>74</v>
      </c>
      <c r="AV109" s="352">
        <f>(AT109*($Z$1+1)*0.002488974)/($Z$1+1)*Module!$I$5*Module!$I$7</f>
        <v>72.183432587786953</v>
      </c>
      <c r="AW109" s="352">
        <f>$P$120*Module!$I$7*X109*Module!$I$5</f>
        <v>13.421725701114141</v>
      </c>
      <c r="AX109" s="334">
        <f t="shared" si="26"/>
        <v>132.76170688667281</v>
      </c>
      <c r="AZ109" s="352">
        <f t="shared" si="48"/>
        <v>0</v>
      </c>
      <c r="BA109" s="352">
        <f>10+Module!$K$57/($AB$1+1)</f>
        <v>73.675073826568848</v>
      </c>
      <c r="BB109" s="352">
        <f>$AB$1*(25+Module!$I$6)</f>
        <v>111</v>
      </c>
      <c r="BC109" s="352">
        <f>(BA109*($AB$1+1)*0.002488974)/($AB$1+1)*Module!$I$5*Module!$I$7</f>
        <v>56.039138131970212</v>
      </c>
      <c r="BD109" s="352">
        <f>$P$120*Module!$I$7*X109*Module!$I$5</f>
        <v>13.421725701114141</v>
      </c>
      <c r="BE109" s="334">
        <f t="shared" si="28"/>
        <v>153.61741243085606</v>
      </c>
      <c r="BG109" s="352">
        <f t="shared" si="49"/>
        <v>0</v>
      </c>
      <c r="BH109" s="352">
        <f>10+Module!$K$57/($AC$1+1)</f>
        <v>60.940059061255084</v>
      </c>
      <c r="BI109" s="352">
        <f>$AC$1*(25+Module!$I$6)</f>
        <v>148</v>
      </c>
      <c r="BJ109" s="352">
        <f>(BH109*($AC$1+1)*0.002488974)/($AC$1+1)*Module!$I$5*Module!$I$7</f>
        <v>46.352561458480167</v>
      </c>
      <c r="BK109" s="352">
        <f>$P$120*Module!$I$7*X109*Module!$I$5</f>
        <v>13.421725701114141</v>
      </c>
      <c r="BL109" s="334">
        <f t="shared" si="30"/>
        <v>180.93083575736603</v>
      </c>
    </row>
    <row r="110" spans="2:183" ht="19.5" hidden="1" customHeight="1" thickBot="1">
      <c r="I110" s="293">
        <f>IF(J93&lt;&gt;"-",ROUNDUP(J93*Module!$J57*VLOOKUP(Module!$H$2,INFO!$A$3:$G$60,7,0),0),"-")</f>
        <v>128</v>
      </c>
      <c r="J110" s="293">
        <f>IF(K93&lt;&gt;"-",ROUNDUP(K93*Module!$J57*VLOOKUP(Module!$H$2,INFO!$A$3:$G$60,7,0),0),"-")</f>
        <v>128</v>
      </c>
      <c r="K110" s="293" t="str">
        <f>IF(L93&lt;&gt;"-",ROUNDUP(L93*Module!$J57*VLOOKUP(Module!$H$2,INFO!$A$3:$G$60,7,0),0),"-")</f>
        <v>-</v>
      </c>
      <c r="L110" s="293" t="str">
        <f>IF(M93&lt;&gt;"-",ROUNDUP(M93*Module!$J57*VLOOKUP(Module!$H$2,INFO!$A$3:$G$60,7,0),0),"-")</f>
        <v>-</v>
      </c>
      <c r="M110" s="293" t="str">
        <f>IF(N93&lt;&gt;"-",ROUNDUP(N93*Module!$J57*VLOOKUP(Module!$H$2,INFO!$A$3:$G$60,7,0),0),"-")</f>
        <v>-</v>
      </c>
      <c r="W110" s="570"/>
      <c r="X110" s="289">
        <f t="shared" si="32"/>
        <v>7</v>
      </c>
      <c r="Y110" s="290">
        <f>'calcul pneu pour calculateur'!P111</f>
        <v>79.329288892634338</v>
      </c>
      <c r="Z110" s="291">
        <f t="shared" si="50"/>
        <v>158.65857778526868</v>
      </c>
      <c r="AA110" s="291">
        <f t="shared" si="51"/>
        <v>237.98786667790301</v>
      </c>
      <c r="AB110" s="291">
        <f t="shared" si="52"/>
        <v>317.31715557053735</v>
      </c>
      <c r="AC110" s="291">
        <f t="shared" si="53"/>
        <v>396.64644446317169</v>
      </c>
      <c r="AK110" s="289">
        <f t="shared" si="33"/>
        <v>7</v>
      </c>
      <c r="AL110" s="352">
        <f t="shared" si="46"/>
        <v>0</v>
      </c>
      <c r="AM110" s="352">
        <f>10+Module!$K$57/($Z$1+1)</f>
        <v>137.3501476531377</v>
      </c>
      <c r="AN110" s="352">
        <f>$Z$1*(25+Module!$I$6)</f>
        <v>37</v>
      </c>
      <c r="AO110" s="352">
        <f>(AM110*($Z$1+1)*0.002488974)/($Z$1+1)*Module!$I$5*Module!$I$7</f>
        <v>104.47202149942042</v>
      </c>
      <c r="AP110" s="352">
        <f>$P$120*Module!$I$7*X110*Module!$I$5</f>
        <v>15.658679984633167</v>
      </c>
      <c r="AQ110" s="334">
        <f t="shared" si="24"/>
        <v>125.81334151478724</v>
      </c>
      <c r="AS110" s="352">
        <f t="shared" si="47"/>
        <v>0</v>
      </c>
      <c r="AT110" s="352">
        <f>10+Module!$K$57/($AA$1+1)</f>
        <v>94.900098435425136</v>
      </c>
      <c r="AU110" s="352">
        <f>$AA$1*(25+Module!$I$6)</f>
        <v>74</v>
      </c>
      <c r="AV110" s="352">
        <f>(AT110*($Z$1+1)*0.002488974)/($Z$1+1)*Module!$I$5*Module!$I$7</f>
        <v>72.183432587786953</v>
      </c>
      <c r="AW110" s="352">
        <f>$P$120*Module!$I$7*X110*Module!$I$5</f>
        <v>15.658679984633167</v>
      </c>
      <c r="AX110" s="334">
        <f t="shared" si="26"/>
        <v>130.52475260315379</v>
      </c>
      <c r="AZ110" s="352">
        <f t="shared" si="48"/>
        <v>0</v>
      </c>
      <c r="BA110" s="352">
        <f>10+Module!$K$57/($AB$1+1)</f>
        <v>73.675073826568848</v>
      </c>
      <c r="BB110" s="352">
        <f>$AB$1*(25+Module!$I$6)</f>
        <v>111</v>
      </c>
      <c r="BC110" s="352">
        <f>(BA110*($AB$1+1)*0.002488974)/($AB$1+1)*Module!$I$5*Module!$I$7</f>
        <v>56.039138131970212</v>
      </c>
      <c r="BD110" s="352">
        <f>$P$120*Module!$I$7*X110*Module!$I$5</f>
        <v>15.658679984633167</v>
      </c>
      <c r="BE110" s="334">
        <f t="shared" si="28"/>
        <v>151.38045814733704</v>
      </c>
      <c r="BG110" s="352">
        <f t="shared" si="49"/>
        <v>0</v>
      </c>
      <c r="BH110" s="352">
        <f>10+Module!$K$57/($AC$1+1)</f>
        <v>60.940059061255084</v>
      </c>
      <c r="BI110" s="352">
        <f>$AC$1*(25+Module!$I$6)</f>
        <v>148</v>
      </c>
      <c r="BJ110" s="352">
        <f>(BH110*($AC$1+1)*0.002488974)/($AC$1+1)*Module!$I$5*Module!$I$7</f>
        <v>46.352561458480167</v>
      </c>
      <c r="BK110" s="352">
        <f>$P$120*Module!$I$7*X110*Module!$I$5</f>
        <v>15.658679984633167</v>
      </c>
      <c r="BL110" s="334">
        <f t="shared" si="30"/>
        <v>178.693881473847</v>
      </c>
    </row>
    <row r="111" spans="2:183" ht="19.5" hidden="1" customHeight="1" thickBot="1">
      <c r="W111" s="570"/>
      <c r="X111" s="289">
        <f t="shared" si="32"/>
        <v>8</v>
      </c>
      <c r="Y111" s="290">
        <f>'calcul pneu pour calculateur'!P112</f>
        <v>78.993063609282956</v>
      </c>
      <c r="Z111" s="291">
        <f t="shared" si="50"/>
        <v>157.98612721856591</v>
      </c>
      <c r="AA111" s="291">
        <f t="shared" si="51"/>
        <v>236.97919082784887</v>
      </c>
      <c r="AB111" s="291">
        <f t="shared" si="52"/>
        <v>315.97225443713182</v>
      </c>
      <c r="AC111" s="291">
        <f t="shared" si="53"/>
        <v>394.96531804641478</v>
      </c>
      <c r="AK111" s="289">
        <f t="shared" si="33"/>
        <v>8</v>
      </c>
      <c r="AL111" s="352">
        <f t="shared" si="46"/>
        <v>0</v>
      </c>
      <c r="AM111" s="352">
        <f>10+Module!$K$57/($Z$1+1)</f>
        <v>137.3501476531377</v>
      </c>
      <c r="AN111" s="352">
        <f>$Z$1*(25+Module!$I$6)</f>
        <v>37</v>
      </c>
      <c r="AO111" s="352">
        <f>(AM111*($Z$1+1)*0.002488974)/($Z$1+1)*Module!$I$5*Module!$I$7</f>
        <v>104.47202149942042</v>
      </c>
      <c r="AP111" s="352">
        <f>$P$120*Module!$I$7*X111*Module!$I$5</f>
        <v>17.89563426815219</v>
      </c>
      <c r="AQ111" s="334">
        <f t="shared" si="24"/>
        <v>123.57638723126821</v>
      </c>
      <c r="AS111" s="352">
        <f t="shared" si="47"/>
        <v>0</v>
      </c>
      <c r="AT111" s="352">
        <f>10+Module!$K$57/($AA$1+1)</f>
        <v>94.900098435425136</v>
      </c>
      <c r="AU111" s="352">
        <f>$AA$1*(25+Module!$I$6)</f>
        <v>74</v>
      </c>
      <c r="AV111" s="352">
        <f>(AT111*($Z$1+1)*0.002488974)/($Z$1+1)*Module!$I$5*Module!$I$7</f>
        <v>72.183432587786953</v>
      </c>
      <c r="AW111" s="352">
        <f>$P$120*Module!$I$7*X111*Module!$I$5</f>
        <v>17.89563426815219</v>
      </c>
      <c r="AX111" s="334">
        <f t="shared" si="26"/>
        <v>128.28779831963479</v>
      </c>
      <c r="AZ111" s="352">
        <f t="shared" si="48"/>
        <v>0</v>
      </c>
      <c r="BA111" s="352">
        <f>10+Module!$K$57/($AB$1+1)</f>
        <v>73.675073826568848</v>
      </c>
      <c r="BB111" s="352">
        <f>$AB$1*(25+Module!$I$6)</f>
        <v>111</v>
      </c>
      <c r="BC111" s="352">
        <f>(BA111*($AB$1+1)*0.002488974)/($AB$1+1)*Module!$I$5*Module!$I$7</f>
        <v>56.039138131970212</v>
      </c>
      <c r="BD111" s="352">
        <f>$P$120*Module!$I$7*X111*Module!$I$5</f>
        <v>17.89563426815219</v>
      </c>
      <c r="BE111" s="334">
        <f t="shared" si="28"/>
        <v>149.14350386381804</v>
      </c>
      <c r="BG111" s="352">
        <f t="shared" si="49"/>
        <v>0</v>
      </c>
      <c r="BH111" s="352">
        <f>10+Module!$K$57/($AC$1+1)</f>
        <v>60.940059061255084</v>
      </c>
      <c r="BI111" s="352">
        <f>$AC$1*(25+Module!$I$6)</f>
        <v>148</v>
      </c>
      <c r="BJ111" s="352">
        <f>(BH111*($AC$1+1)*0.002488974)/($AC$1+1)*Module!$I$5*Module!$I$7</f>
        <v>46.352561458480167</v>
      </c>
      <c r="BK111" s="352">
        <f>$P$120*Module!$I$7*X111*Module!$I$5</f>
        <v>17.89563426815219</v>
      </c>
      <c r="BL111" s="334">
        <f t="shared" si="30"/>
        <v>176.456927190328</v>
      </c>
    </row>
    <row r="112" spans="2:183" ht="19.5" hidden="1" customHeight="1" thickBot="1">
      <c r="W112" s="570"/>
      <c r="X112" s="289">
        <f t="shared" si="32"/>
        <v>9</v>
      </c>
      <c r="Y112" s="290">
        <f>'calcul pneu pour calculateur'!P113</f>
        <v>78.656838325931588</v>
      </c>
      <c r="Z112" s="291">
        <f t="shared" si="50"/>
        <v>157.31367665186318</v>
      </c>
      <c r="AA112" s="291">
        <f t="shared" si="51"/>
        <v>235.97051497779478</v>
      </c>
      <c r="AB112" s="291">
        <f t="shared" si="52"/>
        <v>314.62735330372635</v>
      </c>
      <c r="AC112" s="291">
        <f t="shared" si="53"/>
        <v>393.28419162965793</v>
      </c>
      <c r="AK112" s="289">
        <f t="shared" si="33"/>
        <v>9</v>
      </c>
      <c r="AL112" s="352">
        <f t="shared" si="46"/>
        <v>0</v>
      </c>
      <c r="AM112" s="352">
        <f>10+Module!$K$57/($Z$1+1)</f>
        <v>137.3501476531377</v>
      </c>
      <c r="AN112" s="352">
        <f>$Z$1*(25+Module!$I$6)</f>
        <v>37</v>
      </c>
      <c r="AO112" s="352">
        <f>(AM112*($Z$1+1)*0.002488974)/($Z$1+1)*Module!$I$5*Module!$I$7</f>
        <v>104.47202149942042</v>
      </c>
      <c r="AP112" s="352">
        <f>$P$120*Module!$I$7*X112*Module!$I$5</f>
        <v>20.132588551671212</v>
      </c>
      <c r="AQ112" s="334">
        <f t="shared" si="24"/>
        <v>121.3394329477492</v>
      </c>
      <c r="AS112" s="352">
        <f t="shared" si="47"/>
        <v>0</v>
      </c>
      <c r="AT112" s="352">
        <f>10+Module!$K$57/($AA$1+1)</f>
        <v>94.900098435425136</v>
      </c>
      <c r="AU112" s="352">
        <f>$AA$1*(25+Module!$I$6)</f>
        <v>74</v>
      </c>
      <c r="AV112" s="352">
        <f>(AT112*($Z$1+1)*0.002488974)/($Z$1+1)*Module!$I$5*Module!$I$7</f>
        <v>72.183432587786953</v>
      </c>
      <c r="AW112" s="352">
        <f>$P$120*Module!$I$7*X112*Module!$I$5</f>
        <v>20.132588551671212</v>
      </c>
      <c r="AX112" s="334">
        <f t="shared" si="26"/>
        <v>126.05084403611576</v>
      </c>
      <c r="AZ112" s="352">
        <f t="shared" si="48"/>
        <v>0</v>
      </c>
      <c r="BA112" s="352">
        <f>10+Module!$K$57/($AB$1+1)</f>
        <v>73.675073826568848</v>
      </c>
      <c r="BB112" s="352">
        <f>$AB$1*(25+Module!$I$6)</f>
        <v>111</v>
      </c>
      <c r="BC112" s="352">
        <f>(BA112*($AB$1+1)*0.002488974)/($AB$1+1)*Module!$I$5*Module!$I$7</f>
        <v>56.039138131970212</v>
      </c>
      <c r="BD112" s="352">
        <f>$P$120*Module!$I$7*X112*Module!$I$5</f>
        <v>20.132588551671212</v>
      </c>
      <c r="BE112" s="334">
        <f t="shared" si="28"/>
        <v>146.90654958029901</v>
      </c>
      <c r="BG112" s="352">
        <f t="shared" si="49"/>
        <v>0</v>
      </c>
      <c r="BH112" s="352">
        <f>10+Module!$K$57/($AC$1+1)</f>
        <v>60.940059061255084</v>
      </c>
      <c r="BI112" s="352">
        <f>$AC$1*(25+Module!$I$6)</f>
        <v>148</v>
      </c>
      <c r="BJ112" s="352">
        <f>(BH112*($AC$1+1)*0.002488974)/($AC$1+1)*Module!$I$5*Module!$I$7</f>
        <v>46.352561458480167</v>
      </c>
      <c r="BK112" s="352">
        <f>$P$120*Module!$I$7*X112*Module!$I$5</f>
        <v>20.132588551671212</v>
      </c>
      <c r="BL112" s="334">
        <f t="shared" si="30"/>
        <v>174.21997290680898</v>
      </c>
    </row>
    <row r="113" spans="13:64" ht="19.5" hidden="1" customHeight="1" thickBot="1">
      <c r="W113" s="570"/>
      <c r="X113" s="289">
        <f t="shared" si="32"/>
        <v>10</v>
      </c>
      <c r="Y113" s="290">
        <f>'calcul pneu pour calculateur'!P114</f>
        <v>78.32061304258022</v>
      </c>
      <c r="Z113" s="291">
        <f t="shared" si="50"/>
        <v>156.64122608516044</v>
      </c>
      <c r="AA113" s="291">
        <f t="shared" si="51"/>
        <v>234.96183912774066</v>
      </c>
      <c r="AB113" s="291">
        <f t="shared" si="52"/>
        <v>313.28245217032088</v>
      </c>
      <c r="AC113" s="291">
        <f t="shared" si="53"/>
        <v>391.60306521290113</v>
      </c>
      <c r="AK113" s="289">
        <f t="shared" si="33"/>
        <v>10</v>
      </c>
      <c r="AL113" s="352">
        <f t="shared" si="46"/>
        <v>0</v>
      </c>
      <c r="AM113" s="352">
        <f>10+Module!$K$57/($Z$1+1)</f>
        <v>137.3501476531377</v>
      </c>
      <c r="AN113" s="352">
        <f>$Z$1*(25+Module!$I$6)</f>
        <v>37</v>
      </c>
      <c r="AO113" s="352">
        <f>(AM113*($Z$1+1)*0.002488974)/($Z$1+1)*Module!$I$5*Module!$I$7</f>
        <v>104.47202149942042</v>
      </c>
      <c r="AP113" s="352">
        <f>$P$120*Module!$I$7*X113*Module!$I$5</f>
        <v>22.369542835190238</v>
      </c>
      <c r="AQ113" s="334">
        <f t="shared" si="24"/>
        <v>119.10247866423018</v>
      </c>
      <c r="AS113" s="352">
        <f t="shared" si="47"/>
        <v>0</v>
      </c>
      <c r="AT113" s="352">
        <f>10+Module!$K$57/($AA$1+1)</f>
        <v>94.900098435425136</v>
      </c>
      <c r="AU113" s="352">
        <f>$AA$1*(25+Module!$I$6)</f>
        <v>74</v>
      </c>
      <c r="AV113" s="352">
        <f>(AT113*($Z$1+1)*0.002488974)/($Z$1+1)*Module!$I$5*Module!$I$7</f>
        <v>72.183432587786953</v>
      </c>
      <c r="AW113" s="352">
        <f>$P$120*Module!$I$7*X113*Module!$I$5</f>
        <v>22.369542835190238</v>
      </c>
      <c r="AX113" s="334">
        <f t="shared" si="26"/>
        <v>123.81388975259674</v>
      </c>
      <c r="AZ113" s="352">
        <f t="shared" si="48"/>
        <v>0</v>
      </c>
      <c r="BA113" s="352">
        <f>10+Module!$K$57/($AB$1+1)</f>
        <v>73.675073826568848</v>
      </c>
      <c r="BB113" s="352">
        <f>$AB$1*(25+Module!$I$6)</f>
        <v>111</v>
      </c>
      <c r="BC113" s="352">
        <f>(BA113*($AB$1+1)*0.002488974)/($AB$1+1)*Module!$I$5*Module!$I$7</f>
        <v>56.039138131970212</v>
      </c>
      <c r="BD113" s="352">
        <f>$P$120*Module!$I$7*X113*Module!$I$5</f>
        <v>22.369542835190238</v>
      </c>
      <c r="BE113" s="334">
        <f t="shared" si="28"/>
        <v>144.66959529677999</v>
      </c>
      <c r="BG113" s="352">
        <f t="shared" si="49"/>
        <v>0</v>
      </c>
      <c r="BH113" s="352">
        <f>10+Module!$K$57/($AC$1+1)</f>
        <v>60.940059061255084</v>
      </c>
      <c r="BI113" s="352">
        <f>$AC$1*(25+Module!$I$6)</f>
        <v>148</v>
      </c>
      <c r="BJ113" s="352">
        <f>(BH113*($AC$1+1)*0.002488974)/($AC$1+1)*Module!$I$5*Module!$I$7</f>
        <v>46.352561458480167</v>
      </c>
      <c r="BK113" s="352">
        <f>$P$120*Module!$I$7*X113*Module!$I$5</f>
        <v>22.369542835190238</v>
      </c>
      <c r="BL113" s="334">
        <f t="shared" si="30"/>
        <v>171.98301862328995</v>
      </c>
    </row>
    <row r="114" spans="13:64" ht="19.5" hidden="1" customHeight="1" thickBot="1">
      <c r="W114" s="570"/>
      <c r="X114" s="289">
        <f t="shared" si="32"/>
        <v>11</v>
      </c>
      <c r="Y114" s="290">
        <f>'calcul pneu pour calculateur'!P115</f>
        <v>77.984387759228852</v>
      </c>
      <c r="Z114" s="291">
        <f t="shared" si="50"/>
        <v>155.9687755184577</v>
      </c>
      <c r="AA114" s="291">
        <f t="shared" si="51"/>
        <v>233.95316327768654</v>
      </c>
      <c r="AB114" s="291">
        <f t="shared" si="52"/>
        <v>311.93755103691541</v>
      </c>
      <c r="AC114" s="291">
        <f t="shared" si="53"/>
        <v>389.92193879614427</v>
      </c>
      <c r="AK114" s="289">
        <f t="shared" si="33"/>
        <v>11</v>
      </c>
      <c r="AL114" s="352">
        <f t="shared" si="46"/>
        <v>0</v>
      </c>
      <c r="AM114" s="352">
        <f>10+Module!$K$57/($Z$1+1)</f>
        <v>137.3501476531377</v>
      </c>
      <c r="AN114" s="352">
        <f>$Z$1*(25+Module!$I$6)</f>
        <v>37</v>
      </c>
      <c r="AO114" s="352">
        <f>(AM114*($Z$1+1)*0.002488974)/($Z$1+1)*Module!$I$5*Module!$I$7</f>
        <v>104.47202149942042</v>
      </c>
      <c r="AP114" s="352">
        <f>$P$120*Module!$I$7*X114*Module!$I$5</f>
        <v>24.60649711870926</v>
      </c>
      <c r="AQ114" s="334">
        <f t="shared" si="24"/>
        <v>1000000</v>
      </c>
      <c r="AS114" s="352">
        <f t="shared" si="47"/>
        <v>0</v>
      </c>
      <c r="AT114" s="352">
        <f>10+Module!$K$57/($AA$1+1)</f>
        <v>94.900098435425136</v>
      </c>
      <c r="AU114" s="352">
        <f>$AA$1*(25+Module!$I$6)</f>
        <v>74</v>
      </c>
      <c r="AV114" s="352">
        <f>(AT114*($Z$1+1)*0.002488974)/($Z$1+1)*Module!$I$5*Module!$I$7</f>
        <v>72.183432587786953</v>
      </c>
      <c r="AW114" s="352">
        <f>$P$120*Module!$I$7*X114*Module!$I$5</f>
        <v>24.60649711870926</v>
      </c>
      <c r="AX114" s="334">
        <f t="shared" si="26"/>
        <v>1000000</v>
      </c>
      <c r="AZ114" s="352">
        <f t="shared" si="48"/>
        <v>0</v>
      </c>
      <c r="BA114" s="352">
        <f>10+Module!$K$57/($AB$1+1)</f>
        <v>73.675073826568848</v>
      </c>
      <c r="BB114" s="352">
        <f>$AB$1*(25+Module!$I$6)</f>
        <v>111</v>
      </c>
      <c r="BC114" s="352">
        <f>(BA114*($AB$1+1)*0.002488974)/($AB$1+1)*Module!$I$5*Module!$I$7</f>
        <v>56.039138131970212</v>
      </c>
      <c r="BD114" s="352">
        <f>$P$120*Module!$I$7*X114*Module!$I$5</f>
        <v>24.60649711870926</v>
      </c>
      <c r="BE114" s="334">
        <f t="shared" si="28"/>
        <v>1000000</v>
      </c>
      <c r="BG114" s="352">
        <f t="shared" si="49"/>
        <v>0</v>
      </c>
      <c r="BH114" s="352">
        <f>10+Module!$K$57/($AC$1+1)</f>
        <v>60.940059061255084</v>
      </c>
      <c r="BI114" s="352">
        <f>$AC$1*(25+Module!$I$6)</f>
        <v>148</v>
      </c>
      <c r="BJ114" s="352">
        <f>(BH114*($AC$1+1)*0.002488974)/($AC$1+1)*Module!$I$5*Module!$I$7</f>
        <v>46.352561458480167</v>
      </c>
      <c r="BK114" s="352">
        <f>$P$120*Module!$I$7*X114*Module!$I$5</f>
        <v>24.60649711870926</v>
      </c>
      <c r="BL114" s="334">
        <f t="shared" si="30"/>
        <v>1000000</v>
      </c>
    </row>
    <row r="115" spans="13:64" ht="19.5" hidden="1" customHeight="1" thickBot="1">
      <c r="W115" s="570"/>
      <c r="X115" s="289">
        <f t="shared" si="32"/>
        <v>12</v>
      </c>
      <c r="Y115" s="290">
        <f>'calcul pneu pour calculateur'!P116</f>
        <v>77.64816247587747</v>
      </c>
      <c r="Z115" s="291">
        <f t="shared" si="50"/>
        <v>155.29632495175494</v>
      </c>
      <c r="AA115" s="291">
        <f t="shared" si="51"/>
        <v>232.9444874276324</v>
      </c>
      <c r="AB115" s="291">
        <f t="shared" si="52"/>
        <v>310.59264990350988</v>
      </c>
      <c r="AC115" s="291">
        <f t="shared" si="53"/>
        <v>388.24081237938736</v>
      </c>
      <c r="AK115" s="289">
        <f t="shared" si="33"/>
        <v>12</v>
      </c>
      <c r="AL115" s="352">
        <f t="shared" si="46"/>
        <v>0</v>
      </c>
      <c r="AM115" s="352">
        <f>10+Module!$K$57/($Z$1+1)</f>
        <v>137.3501476531377</v>
      </c>
      <c r="AN115" s="352">
        <f>$Z$1*(25+Module!$I$6)</f>
        <v>37</v>
      </c>
      <c r="AO115" s="352">
        <f>(AM115*($Z$1+1)*0.002488974)/($Z$1+1)*Module!$I$5*Module!$I$7</f>
        <v>104.47202149942042</v>
      </c>
      <c r="AP115" s="352">
        <f>$P$120*Module!$I$7*X115*Module!$I$5</f>
        <v>26.843451402228283</v>
      </c>
      <c r="AQ115" s="334">
        <f t="shared" si="24"/>
        <v>1000000</v>
      </c>
      <c r="AS115" s="352">
        <f t="shared" si="47"/>
        <v>0</v>
      </c>
      <c r="AT115" s="352">
        <f>10+Module!$K$57/($AA$1+1)</f>
        <v>94.900098435425136</v>
      </c>
      <c r="AU115" s="352">
        <f>$AA$1*(25+Module!$I$6)</f>
        <v>74</v>
      </c>
      <c r="AV115" s="352">
        <f>(AT115*($Z$1+1)*0.002488974)/($Z$1+1)*Module!$I$5*Module!$I$7</f>
        <v>72.183432587786953</v>
      </c>
      <c r="AW115" s="352">
        <f>$P$120*Module!$I$7*X115*Module!$I$5</f>
        <v>26.843451402228283</v>
      </c>
      <c r="AX115" s="334">
        <f t="shared" si="26"/>
        <v>1000000</v>
      </c>
      <c r="AZ115" s="352">
        <f t="shared" si="48"/>
        <v>0</v>
      </c>
      <c r="BA115" s="352">
        <f>10+Module!$K$57/($AB$1+1)</f>
        <v>73.675073826568848</v>
      </c>
      <c r="BB115" s="352">
        <f>$AB$1*(25+Module!$I$6)</f>
        <v>111</v>
      </c>
      <c r="BC115" s="352">
        <f>(BA115*($AB$1+1)*0.002488974)/($AB$1+1)*Module!$I$5*Module!$I$7</f>
        <v>56.039138131970212</v>
      </c>
      <c r="BD115" s="352">
        <f>$P$120*Module!$I$7*X115*Module!$I$5</f>
        <v>26.843451402228283</v>
      </c>
      <c r="BE115" s="334">
        <f t="shared" si="28"/>
        <v>1000000</v>
      </c>
      <c r="BG115" s="352">
        <f t="shared" si="49"/>
        <v>0</v>
      </c>
      <c r="BH115" s="352">
        <f>10+Module!$K$57/($AC$1+1)</f>
        <v>60.940059061255084</v>
      </c>
      <c r="BI115" s="352">
        <f>$AC$1*(25+Module!$I$6)</f>
        <v>148</v>
      </c>
      <c r="BJ115" s="352">
        <f>(BH115*($AC$1+1)*0.002488974)/($AC$1+1)*Module!$I$5*Module!$I$7</f>
        <v>46.352561458480167</v>
      </c>
      <c r="BK115" s="352">
        <f>$P$120*Module!$I$7*X115*Module!$I$5</f>
        <v>26.843451402228283</v>
      </c>
      <c r="BL115" s="334">
        <f t="shared" si="30"/>
        <v>1000000</v>
      </c>
    </row>
    <row r="116" spans="13:64" ht="19.5" hidden="1" customHeight="1" thickBot="1">
      <c r="W116" s="570"/>
      <c r="X116" s="289">
        <f t="shared" si="32"/>
        <v>13</v>
      </c>
      <c r="Y116" s="290">
        <f>'calcul pneu pour calculateur'!P117</f>
        <v>77.311937192526102</v>
      </c>
      <c r="Z116" s="291">
        <f t="shared" si="50"/>
        <v>154.6238743850522</v>
      </c>
      <c r="AA116" s="291">
        <f t="shared" si="51"/>
        <v>231.93581157757831</v>
      </c>
      <c r="AB116" s="291">
        <f t="shared" si="52"/>
        <v>309.24774877010441</v>
      </c>
      <c r="AC116" s="291">
        <f t="shared" si="53"/>
        <v>386.55968596263051</v>
      </c>
      <c r="AK116" s="289">
        <f t="shared" si="33"/>
        <v>13</v>
      </c>
      <c r="AL116" s="352">
        <f t="shared" si="46"/>
        <v>0</v>
      </c>
      <c r="AM116" s="352">
        <f>10+Module!$K$57/($Z$1+1)</f>
        <v>137.3501476531377</v>
      </c>
      <c r="AN116" s="352">
        <f>$Z$1*(25+Module!$I$6)</f>
        <v>37</v>
      </c>
      <c r="AO116" s="352">
        <f>(AM116*($Z$1+1)*0.002488974)/($Z$1+1)*Module!$I$5*Module!$I$7</f>
        <v>104.47202149942042</v>
      </c>
      <c r="AP116" s="352">
        <f>$P$120*Module!$I$7*X116*Module!$I$5</f>
        <v>29.080405685747309</v>
      </c>
      <c r="AQ116" s="334">
        <f t="shared" si="24"/>
        <v>1000000</v>
      </c>
      <c r="AS116" s="352">
        <f t="shared" si="47"/>
        <v>0</v>
      </c>
      <c r="AT116" s="352">
        <f>10+Module!$K$57/($AA$1+1)</f>
        <v>94.900098435425136</v>
      </c>
      <c r="AU116" s="352">
        <f>$AA$1*(25+Module!$I$6)</f>
        <v>74</v>
      </c>
      <c r="AV116" s="352">
        <f>(AT116*($Z$1+1)*0.002488974)/($Z$1+1)*Module!$I$5*Module!$I$7</f>
        <v>72.183432587786953</v>
      </c>
      <c r="AW116" s="352">
        <f>$P$120*Module!$I$7*X116*Module!$I$5</f>
        <v>29.080405685747309</v>
      </c>
      <c r="AX116" s="334">
        <f t="shared" si="26"/>
        <v>1000000</v>
      </c>
      <c r="AZ116" s="352">
        <f t="shared" si="48"/>
        <v>0</v>
      </c>
      <c r="BA116" s="352">
        <f>10+Module!$K$57/($AB$1+1)</f>
        <v>73.675073826568848</v>
      </c>
      <c r="BB116" s="352">
        <f>$AB$1*(25+Module!$I$6)</f>
        <v>111</v>
      </c>
      <c r="BC116" s="352">
        <f>(BA116*($AB$1+1)*0.002488974)/($AB$1+1)*Module!$I$5*Module!$I$7</f>
        <v>56.039138131970212</v>
      </c>
      <c r="BD116" s="352">
        <f>$P$120*Module!$I$7*X116*Module!$I$5</f>
        <v>29.080405685747309</v>
      </c>
      <c r="BE116" s="334">
        <f t="shared" si="28"/>
        <v>1000000</v>
      </c>
      <c r="BG116" s="352">
        <f t="shared" si="49"/>
        <v>0</v>
      </c>
      <c r="BH116" s="352">
        <f>10+Module!$K$57/($AC$1+1)</f>
        <v>60.940059061255084</v>
      </c>
      <c r="BI116" s="352">
        <f>$AC$1*(25+Module!$I$6)</f>
        <v>148</v>
      </c>
      <c r="BJ116" s="352">
        <f>(BH116*($AC$1+1)*0.002488974)/($AC$1+1)*Module!$I$5*Module!$I$7</f>
        <v>46.352561458480167</v>
      </c>
      <c r="BK116" s="352">
        <f>$P$120*Module!$I$7*X116*Module!$I$5</f>
        <v>29.080405685747309</v>
      </c>
      <c r="BL116" s="334">
        <f t="shared" si="30"/>
        <v>1000000</v>
      </c>
    </row>
    <row r="117" spans="13:64" ht="19.5" hidden="1" customHeight="1" thickBot="1">
      <c r="Q117" s="352">
        <f>Q118*100</f>
        <v>3.1087719298245711</v>
      </c>
      <c r="W117" s="570"/>
      <c r="X117" s="289">
        <f t="shared" si="32"/>
        <v>14</v>
      </c>
      <c r="Y117" s="290">
        <f>'calcul pneu pour calculateur'!P118</f>
        <v>76.975711909174734</v>
      </c>
      <c r="Z117" s="291">
        <f t="shared" si="50"/>
        <v>153.95142381834947</v>
      </c>
      <c r="AA117" s="291">
        <f t="shared" si="51"/>
        <v>230.92713572752422</v>
      </c>
      <c r="AB117" s="291">
        <f t="shared" si="52"/>
        <v>307.90284763669894</v>
      </c>
      <c r="AC117" s="291">
        <f t="shared" si="53"/>
        <v>384.87855954587366</v>
      </c>
      <c r="AK117" s="289">
        <f t="shared" si="33"/>
        <v>14</v>
      </c>
      <c r="AL117" s="352">
        <f t="shared" si="46"/>
        <v>0</v>
      </c>
      <c r="AM117" s="352">
        <f>10+Module!$K$57/($Z$1+1)</f>
        <v>137.3501476531377</v>
      </c>
      <c r="AN117" s="352">
        <f>$Z$1*(25+Module!$I$6)</f>
        <v>37</v>
      </c>
      <c r="AO117" s="352">
        <f>(AM117*($Z$1+1)*0.002488974)/($Z$1+1)*Module!$I$5*Module!$I$7</f>
        <v>104.47202149942042</v>
      </c>
      <c r="AP117" s="352">
        <f>$P$120*Module!$I$7*X117*Module!$I$5</f>
        <v>31.317359969266334</v>
      </c>
      <c r="AQ117" s="334">
        <f t="shared" si="24"/>
        <v>1000000</v>
      </c>
      <c r="AS117" s="352">
        <f t="shared" si="47"/>
        <v>0</v>
      </c>
      <c r="AT117" s="352">
        <f>10+Module!$K$57/($AA$1+1)</f>
        <v>94.900098435425136</v>
      </c>
      <c r="AU117" s="352">
        <f>$AA$1*(25+Module!$I$6)</f>
        <v>74</v>
      </c>
      <c r="AV117" s="352">
        <f>(AT117*($Z$1+1)*0.002488974)/($Z$1+1)*Module!$I$5*Module!$I$7</f>
        <v>72.183432587786953</v>
      </c>
      <c r="AW117" s="352">
        <f>$P$120*Module!$I$7*X117*Module!$I$5</f>
        <v>31.317359969266334</v>
      </c>
      <c r="AX117" s="334">
        <f t="shared" si="26"/>
        <v>1000000</v>
      </c>
      <c r="AZ117" s="352">
        <f t="shared" si="48"/>
        <v>0</v>
      </c>
      <c r="BA117" s="352">
        <f>10+Module!$K$57/($AB$1+1)</f>
        <v>73.675073826568848</v>
      </c>
      <c r="BB117" s="352">
        <f>$AB$1*(25+Module!$I$6)</f>
        <v>111</v>
      </c>
      <c r="BC117" s="352">
        <f>(BA117*($AB$1+1)*0.002488974)/($AB$1+1)*Module!$I$5*Module!$I$7</f>
        <v>56.039138131970212</v>
      </c>
      <c r="BD117" s="352">
        <f>$P$120*Module!$I$7*X117*Module!$I$5</f>
        <v>31.317359969266334</v>
      </c>
      <c r="BE117" s="334">
        <f t="shared" si="28"/>
        <v>1000000</v>
      </c>
      <c r="BG117" s="352">
        <f t="shared" si="49"/>
        <v>0</v>
      </c>
      <c r="BH117" s="352">
        <f>10+Module!$K$57/($AC$1+1)</f>
        <v>60.940059061255084</v>
      </c>
      <c r="BI117" s="352">
        <f>$AC$1*(25+Module!$I$6)</f>
        <v>148</v>
      </c>
      <c r="BJ117" s="352">
        <f>(BH117*($AC$1+1)*0.002488974)/($AC$1+1)*Module!$I$5*Module!$I$7</f>
        <v>46.352561458480167</v>
      </c>
      <c r="BK117" s="352">
        <f>$P$120*Module!$I$7*X117*Module!$I$5</f>
        <v>31.317359969266334</v>
      </c>
      <c r="BL117" s="334">
        <f t="shared" si="30"/>
        <v>1000000</v>
      </c>
    </row>
    <row r="118" spans="13:64" ht="19.5" hidden="1" customHeight="1" thickBot="1">
      <c r="M118" s="352">
        <f>C59*M119</f>
        <v>0.86198996415770957</v>
      </c>
      <c r="O118" s="352">
        <v>81.872</v>
      </c>
      <c r="P118" s="352">
        <v>80.099999999999994</v>
      </c>
      <c r="Q118" s="352">
        <f>(O118-P118)/57</f>
        <v>3.1087719298245713E-2</v>
      </c>
      <c r="R118" s="352">
        <f>Q118/4.247</f>
        <v>7.3199244874607283E-3</v>
      </c>
      <c r="W118" s="570"/>
      <c r="X118" s="289">
        <f t="shared" si="32"/>
        <v>15</v>
      </c>
      <c r="Y118" s="290">
        <f>'calcul pneu pour calculateur'!P119</f>
        <v>76.639486625823366</v>
      </c>
      <c r="Z118" s="291">
        <f t="shared" si="50"/>
        <v>153.27897325164673</v>
      </c>
      <c r="AA118" s="291">
        <f t="shared" si="51"/>
        <v>229.9184598774701</v>
      </c>
      <c r="AB118" s="291">
        <f t="shared" si="52"/>
        <v>306.55794650329346</v>
      </c>
      <c r="AC118" s="291">
        <f t="shared" si="53"/>
        <v>383.1974331291168</v>
      </c>
      <c r="AK118" s="289">
        <f t="shared" si="33"/>
        <v>15</v>
      </c>
      <c r="AL118" s="352">
        <f t="shared" si="46"/>
        <v>0</v>
      </c>
      <c r="AM118" s="352">
        <f>10+Module!$K$57/($Z$1+1)</f>
        <v>137.3501476531377</v>
      </c>
      <c r="AN118" s="352">
        <f>$Z$1*(25+Module!$I$6)</f>
        <v>37</v>
      </c>
      <c r="AO118" s="352">
        <f>(AM118*($Z$1+1)*0.002488974)/($Z$1+1)*Module!$I$5*Module!$I$7</f>
        <v>104.47202149942042</v>
      </c>
      <c r="AP118" s="352">
        <f>$P$120*Module!$I$7*X118*Module!$I$5</f>
        <v>33.554314252785353</v>
      </c>
      <c r="AQ118" s="334">
        <f t="shared" si="24"/>
        <v>1000000</v>
      </c>
      <c r="AS118" s="352">
        <f t="shared" si="47"/>
        <v>0</v>
      </c>
      <c r="AT118" s="352">
        <f>10+Module!$K$57/($AA$1+1)</f>
        <v>94.900098435425136</v>
      </c>
      <c r="AU118" s="352">
        <f>$AA$1*(25+Module!$I$6)</f>
        <v>74</v>
      </c>
      <c r="AV118" s="352">
        <f>(AT118*($Z$1+1)*0.002488974)/($Z$1+1)*Module!$I$5*Module!$I$7</f>
        <v>72.183432587786953</v>
      </c>
      <c r="AW118" s="352">
        <f>$P$120*Module!$I$7*X118*Module!$I$5</f>
        <v>33.554314252785353</v>
      </c>
      <c r="AX118" s="334">
        <f t="shared" si="26"/>
        <v>1000000</v>
      </c>
      <c r="AZ118" s="352">
        <f t="shared" si="48"/>
        <v>0</v>
      </c>
      <c r="BA118" s="352">
        <f>10+Module!$K$57/($AB$1+1)</f>
        <v>73.675073826568848</v>
      </c>
      <c r="BB118" s="352">
        <f>$AB$1*(25+Module!$I$6)</f>
        <v>111</v>
      </c>
      <c r="BC118" s="352">
        <f>(BA118*($AB$1+1)*0.002488974)/($AB$1+1)*Module!$I$5*Module!$I$7</f>
        <v>56.039138131970212</v>
      </c>
      <c r="BD118" s="352">
        <f>$P$120*Module!$I$7*X118*Module!$I$5</f>
        <v>33.554314252785353</v>
      </c>
      <c r="BE118" s="334">
        <f t="shared" si="28"/>
        <v>1000000</v>
      </c>
      <c r="BG118" s="352">
        <f t="shared" si="49"/>
        <v>0</v>
      </c>
      <c r="BH118" s="352">
        <f>10+Module!$K$57/($AC$1+1)</f>
        <v>60.940059061255084</v>
      </c>
      <c r="BI118" s="352">
        <f>$AC$1*(25+Module!$I$6)</f>
        <v>148</v>
      </c>
      <c r="BJ118" s="352">
        <f>(BH118*($AC$1+1)*0.002488974)/($AC$1+1)*Module!$I$5*Module!$I$7</f>
        <v>46.352561458480167</v>
      </c>
      <c r="BK118" s="352">
        <f>$P$120*Module!$I$7*X118*Module!$I$5</f>
        <v>33.554314252785353</v>
      </c>
      <c r="BL118" s="334">
        <f t="shared" si="30"/>
        <v>1000000</v>
      </c>
    </row>
    <row r="119" spans="13:64" ht="19.5" hidden="1" customHeight="1" thickBot="1">
      <c r="M119" s="352">
        <f>N119-O119</f>
        <v>11</v>
      </c>
      <c r="N119" s="352">
        <v>17</v>
      </c>
      <c r="O119" s="352">
        <v>6</v>
      </c>
      <c r="W119" s="570"/>
      <c r="X119" s="289">
        <f t="shared" si="32"/>
        <v>16</v>
      </c>
      <c r="Y119" s="290">
        <f>'calcul pneu pour calculateur'!P120</f>
        <v>76.303261342471998</v>
      </c>
      <c r="Z119" s="291">
        <f t="shared" si="50"/>
        <v>152.606522684944</v>
      </c>
      <c r="AA119" s="291">
        <f t="shared" si="51"/>
        <v>228.90978402741598</v>
      </c>
      <c r="AB119" s="291">
        <f t="shared" si="52"/>
        <v>305.21304536988799</v>
      </c>
      <c r="AC119" s="291">
        <f t="shared" si="53"/>
        <v>381.51630671236001</v>
      </c>
      <c r="AK119" s="289">
        <f t="shared" si="33"/>
        <v>16</v>
      </c>
      <c r="AL119" s="352">
        <f t="shared" si="46"/>
        <v>0</v>
      </c>
      <c r="AM119" s="352">
        <f>10+Module!$K$57/($Z$1+1)</f>
        <v>137.3501476531377</v>
      </c>
      <c r="AN119" s="352">
        <f>$Z$1*(25+Module!$I$6)</f>
        <v>37</v>
      </c>
      <c r="AO119" s="352">
        <f>(AM119*($Z$1+1)*0.002488974)/($Z$1+1)*Module!$I$5*Module!$I$7</f>
        <v>104.47202149942042</v>
      </c>
      <c r="AP119" s="352">
        <f>$P$120*Module!$I$7*X119*Module!$I$5</f>
        <v>35.791268536304379</v>
      </c>
      <c r="AQ119" s="334">
        <f t="shared" si="24"/>
        <v>1000000</v>
      </c>
      <c r="AS119" s="352">
        <f t="shared" si="47"/>
        <v>0</v>
      </c>
      <c r="AT119" s="352">
        <f>10+Module!$K$57/($AA$1+1)</f>
        <v>94.900098435425136</v>
      </c>
      <c r="AU119" s="352">
        <f>$AA$1*(25+Module!$I$6)</f>
        <v>74</v>
      </c>
      <c r="AV119" s="352">
        <f>(AT119*($Z$1+1)*0.002488974)/($Z$1+1)*Module!$I$5*Module!$I$7</f>
        <v>72.183432587786953</v>
      </c>
      <c r="AW119" s="352">
        <f>$P$120*Module!$I$7*X119*Module!$I$5</f>
        <v>35.791268536304379</v>
      </c>
      <c r="AX119" s="334">
        <f t="shared" si="26"/>
        <v>1000000</v>
      </c>
      <c r="AZ119" s="352">
        <f t="shared" si="48"/>
        <v>0</v>
      </c>
      <c r="BA119" s="352">
        <f>10+Module!$K$57/($AB$1+1)</f>
        <v>73.675073826568848</v>
      </c>
      <c r="BB119" s="352">
        <f>$AB$1*(25+Module!$I$6)</f>
        <v>111</v>
      </c>
      <c r="BC119" s="352">
        <f>(BA119*($AB$1+1)*0.002488974)/($AB$1+1)*Module!$I$5*Module!$I$7</f>
        <v>56.039138131970212</v>
      </c>
      <c r="BD119" s="352">
        <f>$P$120*Module!$I$7*X119*Module!$I$5</f>
        <v>35.791268536304379</v>
      </c>
      <c r="BE119" s="334">
        <f t="shared" si="28"/>
        <v>1000000</v>
      </c>
      <c r="BG119" s="352">
        <f t="shared" si="49"/>
        <v>0</v>
      </c>
      <c r="BH119" s="352">
        <f>10+Module!$K$57/($AC$1+1)</f>
        <v>60.940059061255084</v>
      </c>
      <c r="BI119" s="352">
        <f>$AC$1*(25+Module!$I$6)</f>
        <v>148</v>
      </c>
      <c r="BJ119" s="352">
        <f>(BH119*($AC$1+1)*0.002488974)/($AC$1+1)*Module!$I$5*Module!$I$7</f>
        <v>46.352561458480167</v>
      </c>
      <c r="BK119" s="352">
        <f>$P$120*Module!$I$7*X119*Module!$I$5</f>
        <v>35.791268536304379</v>
      </c>
      <c r="BL119" s="334">
        <f t="shared" si="30"/>
        <v>1000000</v>
      </c>
    </row>
    <row r="120" spans="13:64" ht="19.5" hidden="1" customHeight="1" thickBot="1">
      <c r="M120" s="352">
        <f>O118-M118</f>
        <v>81.010010035842285</v>
      </c>
      <c r="P120" s="330">
        <v>7.3199244874607283E-3</v>
      </c>
      <c r="W120" s="570"/>
      <c r="X120" s="289">
        <f t="shared" si="32"/>
        <v>17</v>
      </c>
      <c r="Y120" s="290">
        <f>'calcul pneu pour calculateur'!P121</f>
        <v>75.96703605912063</v>
      </c>
      <c r="Z120" s="291">
        <f t="shared" si="50"/>
        <v>151.93407211824126</v>
      </c>
      <c r="AA120" s="291">
        <f t="shared" si="51"/>
        <v>227.90110817736189</v>
      </c>
      <c r="AB120" s="291">
        <f t="shared" si="52"/>
        <v>303.86814423648252</v>
      </c>
      <c r="AC120" s="291">
        <f t="shared" si="53"/>
        <v>379.83518029560315</v>
      </c>
      <c r="AK120" s="289">
        <f t="shared" si="33"/>
        <v>17</v>
      </c>
      <c r="AL120" s="352">
        <f t="shared" si="46"/>
        <v>0</v>
      </c>
      <c r="AM120" s="352">
        <f>10+Module!$K$57/($Z$1+1)</f>
        <v>137.3501476531377</v>
      </c>
      <c r="AN120" s="352">
        <f>$Z$1*(25+Module!$I$6)</f>
        <v>37</v>
      </c>
      <c r="AO120" s="352">
        <f>(AM120*($Z$1+1)*0.002488974)/($Z$1+1)*Module!$I$5*Module!$I$7</f>
        <v>104.47202149942042</v>
      </c>
      <c r="AP120" s="352">
        <f>$P$120*Module!$I$7*X120*Module!$I$5</f>
        <v>38.028222819823405</v>
      </c>
      <c r="AQ120" s="334">
        <f t="shared" si="24"/>
        <v>1000000</v>
      </c>
      <c r="AS120" s="352">
        <f t="shared" si="47"/>
        <v>0</v>
      </c>
      <c r="AT120" s="352">
        <f>10+Module!$K$57/($AA$1+1)</f>
        <v>94.900098435425136</v>
      </c>
      <c r="AU120" s="352">
        <f>$AA$1*(25+Module!$I$6)</f>
        <v>74</v>
      </c>
      <c r="AV120" s="352">
        <f>(AT120*($Z$1+1)*0.002488974)/($Z$1+1)*Module!$I$5*Module!$I$7</f>
        <v>72.183432587786953</v>
      </c>
      <c r="AW120" s="352">
        <f>$P$120*Module!$I$7*X120*Module!$I$5</f>
        <v>38.028222819823405</v>
      </c>
      <c r="AX120" s="334">
        <f t="shared" si="26"/>
        <v>1000000</v>
      </c>
      <c r="AZ120" s="352">
        <f t="shared" si="48"/>
        <v>0</v>
      </c>
      <c r="BA120" s="352">
        <f>10+Module!$K$57/($AB$1+1)</f>
        <v>73.675073826568848</v>
      </c>
      <c r="BB120" s="352">
        <f>$AB$1*(25+Module!$I$6)</f>
        <v>111</v>
      </c>
      <c r="BC120" s="352">
        <f>(BA120*($AB$1+1)*0.002488974)/($AB$1+1)*Module!$I$5*Module!$I$7</f>
        <v>56.039138131970212</v>
      </c>
      <c r="BD120" s="352">
        <f>$P$120*Module!$I$7*X120*Module!$I$5</f>
        <v>38.028222819823405</v>
      </c>
      <c r="BE120" s="334">
        <f t="shared" si="28"/>
        <v>1000000</v>
      </c>
      <c r="BG120" s="352">
        <f t="shared" si="49"/>
        <v>0</v>
      </c>
      <c r="BH120" s="352">
        <f>10+Module!$K$57/($AC$1+1)</f>
        <v>60.940059061255084</v>
      </c>
      <c r="BI120" s="352">
        <f>$AC$1*(25+Module!$I$6)</f>
        <v>148</v>
      </c>
      <c r="BJ120" s="352">
        <f>(BH120*($AC$1+1)*0.002488974)/($AC$1+1)*Module!$I$5*Module!$I$7</f>
        <v>46.352561458480167</v>
      </c>
      <c r="BK120" s="352">
        <f>$P$120*Module!$I$7*X120*Module!$I$5</f>
        <v>38.028222819823405</v>
      </c>
      <c r="BL120" s="334">
        <f t="shared" si="30"/>
        <v>1000000</v>
      </c>
    </row>
    <row r="121" spans="13:64" ht="18.75" hidden="1" customHeight="1" thickBot="1">
      <c r="W121" s="570"/>
      <c r="X121" s="289">
        <f t="shared" si="32"/>
        <v>18</v>
      </c>
      <c r="Y121" s="290">
        <f>'calcul pneu pour calculateur'!P122</f>
        <v>75.630810775769248</v>
      </c>
      <c r="Z121" s="291">
        <f t="shared" si="50"/>
        <v>151.2616215515385</v>
      </c>
      <c r="AA121" s="291">
        <f t="shared" si="51"/>
        <v>226.89243232730774</v>
      </c>
      <c r="AB121" s="291">
        <f t="shared" si="52"/>
        <v>302.52324310307699</v>
      </c>
      <c r="AC121" s="291">
        <f t="shared" si="53"/>
        <v>378.15405387884624</v>
      </c>
      <c r="AK121" s="289">
        <f t="shared" si="33"/>
        <v>18</v>
      </c>
      <c r="AL121" s="352">
        <f t="shared" si="46"/>
        <v>0</v>
      </c>
      <c r="AM121" s="352">
        <f>10+Module!$K$57/($Z$1+1)</f>
        <v>137.3501476531377</v>
      </c>
      <c r="AN121" s="352">
        <f>$Z$1*(25+Module!$I$6)</f>
        <v>37</v>
      </c>
      <c r="AO121" s="352">
        <f>(AM121*($Z$1+1)*0.002488974)/($Z$1+1)*Module!$I$5*Module!$I$7</f>
        <v>104.47202149942042</v>
      </c>
      <c r="AP121" s="352">
        <f>$P$120*Module!$I$7*X121*Module!$I$5</f>
        <v>40.265177103342424</v>
      </c>
      <c r="AQ121" s="334">
        <f t="shared" si="24"/>
        <v>1000000</v>
      </c>
      <c r="AS121" s="352">
        <f t="shared" si="47"/>
        <v>0</v>
      </c>
      <c r="AT121" s="352">
        <f>10+Module!$K$57/($AA$1+1)</f>
        <v>94.900098435425136</v>
      </c>
      <c r="AU121" s="352">
        <f>$AA$1*(25+Module!$I$6)</f>
        <v>74</v>
      </c>
      <c r="AV121" s="352">
        <f>(AT121*($Z$1+1)*0.002488974)/($Z$1+1)*Module!$I$5*Module!$I$7</f>
        <v>72.183432587786953</v>
      </c>
      <c r="AW121" s="352">
        <f>$P$120*Module!$I$7*X121*Module!$I$5</f>
        <v>40.265177103342424</v>
      </c>
      <c r="AX121" s="334">
        <f t="shared" si="26"/>
        <v>1000000</v>
      </c>
      <c r="AZ121" s="352">
        <f t="shared" si="48"/>
        <v>0</v>
      </c>
      <c r="BA121" s="352">
        <f>10+Module!$K$57/($AB$1+1)</f>
        <v>73.675073826568848</v>
      </c>
      <c r="BB121" s="352">
        <f>$AB$1*(25+Module!$I$6)</f>
        <v>111</v>
      </c>
      <c r="BC121" s="352">
        <f>(BA121*($AB$1+1)*0.002488974)/($AB$1+1)*Module!$I$5*Module!$I$7</f>
        <v>56.039138131970212</v>
      </c>
      <c r="BD121" s="352">
        <f>$P$120*Module!$I$7*X121*Module!$I$5</f>
        <v>40.265177103342424</v>
      </c>
      <c r="BE121" s="334">
        <f t="shared" si="28"/>
        <v>1000000</v>
      </c>
      <c r="BG121" s="352">
        <f t="shared" si="49"/>
        <v>0</v>
      </c>
      <c r="BH121" s="352">
        <f>10+Module!$K$57/($AC$1+1)</f>
        <v>60.940059061255084</v>
      </c>
      <c r="BI121" s="352">
        <f>$AC$1*(25+Module!$I$6)</f>
        <v>148</v>
      </c>
      <c r="BJ121" s="352">
        <f>(BH121*($AC$1+1)*0.002488974)/($AC$1+1)*Module!$I$5*Module!$I$7</f>
        <v>46.352561458480167</v>
      </c>
      <c r="BK121" s="352">
        <f>$P$120*Module!$I$7*X121*Module!$I$5</f>
        <v>40.265177103342424</v>
      </c>
      <c r="BL121" s="334">
        <f t="shared" si="30"/>
        <v>1000000</v>
      </c>
    </row>
    <row r="122" spans="13:64" ht="19.5" hidden="1" customHeight="1" thickBot="1">
      <c r="W122" s="570"/>
      <c r="X122" s="289">
        <f t="shared" si="32"/>
        <v>19</v>
      </c>
      <c r="Y122" s="290">
        <f>'calcul pneu pour calculateur'!P123</f>
        <v>75.29458549241788</v>
      </c>
      <c r="Z122" s="291">
        <f t="shared" si="50"/>
        <v>150.58917098483576</v>
      </c>
      <c r="AA122" s="291">
        <f t="shared" si="51"/>
        <v>225.88375647725366</v>
      </c>
      <c r="AB122" s="291">
        <f t="shared" si="52"/>
        <v>301.17834196967152</v>
      </c>
      <c r="AC122" s="291">
        <f t="shared" si="53"/>
        <v>376.47292746208939</v>
      </c>
      <c r="AK122" s="289">
        <f t="shared" si="33"/>
        <v>19</v>
      </c>
      <c r="AL122" s="352">
        <f t="shared" si="46"/>
        <v>0</v>
      </c>
      <c r="AM122" s="352">
        <f>10+Module!$K$57/($Z$1+1)</f>
        <v>137.3501476531377</v>
      </c>
      <c r="AN122" s="352">
        <f>$Z$1*(25+Module!$I$6)</f>
        <v>37</v>
      </c>
      <c r="AO122" s="352">
        <f>(AM122*($Z$1+1)*0.002488974)/($Z$1+1)*Module!$I$5*Module!$I$7</f>
        <v>104.47202149942042</v>
      </c>
      <c r="AP122" s="352">
        <f>$P$120*Module!$I$7*X122*Module!$I$5</f>
        <v>42.50213138686145</v>
      </c>
      <c r="AQ122" s="334">
        <f t="shared" si="24"/>
        <v>1000000</v>
      </c>
      <c r="AS122" s="352">
        <f t="shared" si="47"/>
        <v>0</v>
      </c>
      <c r="AT122" s="352">
        <f>10+Module!$K$57/($AA$1+1)</f>
        <v>94.900098435425136</v>
      </c>
      <c r="AU122" s="352">
        <f>$AA$1*(25+Module!$I$6)</f>
        <v>74</v>
      </c>
      <c r="AV122" s="352">
        <f>(AT122*($Z$1+1)*0.002488974)/($Z$1+1)*Module!$I$5*Module!$I$7</f>
        <v>72.183432587786953</v>
      </c>
      <c r="AW122" s="352">
        <f>$P$120*Module!$I$7*X122*Module!$I$5</f>
        <v>42.50213138686145</v>
      </c>
      <c r="AX122" s="334">
        <f t="shared" si="26"/>
        <v>1000000</v>
      </c>
      <c r="AZ122" s="352">
        <f t="shared" si="48"/>
        <v>0</v>
      </c>
      <c r="BA122" s="352">
        <f>10+Module!$K$57/($AB$1+1)</f>
        <v>73.675073826568848</v>
      </c>
      <c r="BB122" s="352">
        <f>$AB$1*(25+Module!$I$6)</f>
        <v>111</v>
      </c>
      <c r="BC122" s="352">
        <f>(BA122*($AB$1+1)*0.002488974)/($AB$1+1)*Module!$I$5*Module!$I$7</f>
        <v>56.039138131970212</v>
      </c>
      <c r="BD122" s="352">
        <f>$P$120*Module!$I$7*X122*Module!$I$5</f>
        <v>42.50213138686145</v>
      </c>
      <c r="BE122" s="334">
        <f t="shared" si="28"/>
        <v>1000000</v>
      </c>
      <c r="BG122" s="352">
        <f t="shared" si="49"/>
        <v>0</v>
      </c>
      <c r="BH122" s="352">
        <f>10+Module!$K$57/($AC$1+1)</f>
        <v>60.940059061255084</v>
      </c>
      <c r="BI122" s="352">
        <f>$AC$1*(25+Module!$I$6)</f>
        <v>148</v>
      </c>
      <c r="BJ122" s="352">
        <f>(BH122*($AC$1+1)*0.002488974)/($AC$1+1)*Module!$I$5*Module!$I$7</f>
        <v>46.352561458480167</v>
      </c>
      <c r="BK122" s="352">
        <f>$P$120*Module!$I$7*X122*Module!$I$5</f>
        <v>42.50213138686145</v>
      </c>
      <c r="BL122" s="334">
        <f t="shared" si="30"/>
        <v>1000000</v>
      </c>
    </row>
    <row r="123" spans="13:64" ht="19.5" hidden="1" customHeight="1" thickBot="1">
      <c r="W123" s="570"/>
      <c r="X123" s="289">
        <f t="shared" si="32"/>
        <v>20</v>
      </c>
      <c r="Y123" s="290">
        <f>'calcul pneu pour calculateur'!P124</f>
        <v>74.958360209066512</v>
      </c>
      <c r="Z123" s="291">
        <f t="shared" si="50"/>
        <v>149.91672041813302</v>
      </c>
      <c r="AA123" s="291">
        <f t="shared" si="51"/>
        <v>224.87508062719954</v>
      </c>
      <c r="AB123" s="291">
        <f t="shared" si="52"/>
        <v>299.83344083626605</v>
      </c>
      <c r="AC123" s="291">
        <f t="shared" si="53"/>
        <v>374.79180104533259</v>
      </c>
      <c r="AK123" s="289">
        <f t="shared" si="33"/>
        <v>20</v>
      </c>
      <c r="AL123" s="352">
        <f t="shared" si="46"/>
        <v>0</v>
      </c>
      <c r="AM123" s="352">
        <f>10+Module!$K$57/($Z$1+1)</f>
        <v>137.3501476531377</v>
      </c>
      <c r="AN123" s="352">
        <f>$Z$1*(25+Module!$I$6)</f>
        <v>37</v>
      </c>
      <c r="AO123" s="352">
        <f>(AM123*($Z$1+1)*0.002488974)/($Z$1+1)*Module!$I$5*Module!$I$7</f>
        <v>104.47202149942042</v>
      </c>
      <c r="AP123" s="352">
        <f>$P$120*Module!$I$7*X123*Module!$I$5</f>
        <v>44.739085670380476</v>
      </c>
      <c r="AQ123" s="334">
        <f t="shared" si="24"/>
        <v>1000000</v>
      </c>
      <c r="AS123" s="352">
        <f t="shared" si="47"/>
        <v>0</v>
      </c>
      <c r="AT123" s="352">
        <f>10+Module!$K$57/($AA$1+1)</f>
        <v>94.900098435425136</v>
      </c>
      <c r="AU123" s="352">
        <f>$AA$1*(25+Module!$I$6)</f>
        <v>74</v>
      </c>
      <c r="AV123" s="352">
        <f>(AT123*($Z$1+1)*0.002488974)/($Z$1+1)*Module!$I$5*Module!$I$7</f>
        <v>72.183432587786953</v>
      </c>
      <c r="AW123" s="352">
        <f>$P$120*Module!$I$7*X123*Module!$I$5</f>
        <v>44.739085670380476</v>
      </c>
      <c r="AX123" s="334">
        <f t="shared" si="26"/>
        <v>1000000</v>
      </c>
      <c r="AZ123" s="352">
        <f t="shared" si="48"/>
        <v>0</v>
      </c>
      <c r="BA123" s="352">
        <f>10+Module!$K$57/($AB$1+1)</f>
        <v>73.675073826568848</v>
      </c>
      <c r="BB123" s="352">
        <f>$AB$1*(25+Module!$I$6)</f>
        <v>111</v>
      </c>
      <c r="BC123" s="352">
        <f>(BA123*($AB$1+1)*0.002488974)/($AB$1+1)*Module!$I$5*Module!$I$7</f>
        <v>56.039138131970212</v>
      </c>
      <c r="BD123" s="352">
        <f>$P$120*Module!$I$7*X123*Module!$I$5</f>
        <v>44.739085670380476</v>
      </c>
      <c r="BE123" s="334">
        <f t="shared" si="28"/>
        <v>1000000</v>
      </c>
      <c r="BG123" s="352">
        <f t="shared" si="49"/>
        <v>0</v>
      </c>
      <c r="BH123" s="352">
        <f>10+Module!$K$57/($AC$1+1)</f>
        <v>60.940059061255084</v>
      </c>
      <c r="BI123" s="352">
        <f>$AC$1*(25+Module!$I$6)</f>
        <v>148</v>
      </c>
      <c r="BJ123" s="352">
        <f>(BH123*($AC$1+1)*0.002488974)/($AC$1+1)*Module!$I$5*Module!$I$7</f>
        <v>46.352561458480167</v>
      </c>
      <c r="BK123" s="352">
        <f>$P$120*Module!$I$7*X123*Module!$I$5</f>
        <v>44.739085670380476</v>
      </c>
      <c r="BL123" s="334">
        <f t="shared" si="30"/>
        <v>1000000</v>
      </c>
    </row>
    <row r="124" spans="13:64" ht="19.5" hidden="1" customHeight="1" thickBot="1">
      <c r="W124" s="570"/>
      <c r="X124" s="289">
        <f t="shared" si="32"/>
        <v>21</v>
      </c>
      <c r="Y124" s="290">
        <f>'calcul pneu pour calculateur'!P125</f>
        <v>74.622134925715145</v>
      </c>
      <c r="Z124" s="291">
        <f t="shared" si="50"/>
        <v>149.24426985143029</v>
      </c>
      <c r="AA124" s="291">
        <f t="shared" si="51"/>
        <v>223.86640477714542</v>
      </c>
      <c r="AB124" s="291">
        <f t="shared" si="52"/>
        <v>298.48853970286058</v>
      </c>
      <c r="AC124" s="291">
        <f t="shared" si="53"/>
        <v>373.11067462857574</v>
      </c>
      <c r="AK124" s="289">
        <f t="shared" si="33"/>
        <v>21</v>
      </c>
      <c r="AL124" s="352">
        <f t="shared" si="46"/>
        <v>0</v>
      </c>
      <c r="AM124" s="352">
        <f>10+Module!$K$57/($Z$1+1)</f>
        <v>137.3501476531377</v>
      </c>
      <c r="AN124" s="352">
        <f>$Z$1*(25+Module!$I$6)</f>
        <v>37</v>
      </c>
      <c r="AO124" s="352">
        <f>(AM124*($Z$1+1)*0.002488974)/($Z$1+1)*Module!$I$5*Module!$I$7</f>
        <v>104.47202149942042</v>
      </c>
      <c r="AP124" s="352">
        <f>$P$120*Module!$I$7*X124*Module!$I$5</f>
        <v>46.976039953899495</v>
      </c>
      <c r="AQ124" s="334">
        <f t="shared" si="24"/>
        <v>1000000</v>
      </c>
      <c r="AS124" s="352">
        <f t="shared" si="47"/>
        <v>0</v>
      </c>
      <c r="AT124" s="352">
        <f>10+Module!$K$57/($AA$1+1)</f>
        <v>94.900098435425136</v>
      </c>
      <c r="AU124" s="352">
        <f>$AA$1*(25+Module!$I$6)</f>
        <v>74</v>
      </c>
      <c r="AV124" s="352">
        <f>(AT124*($Z$1+1)*0.002488974)/($Z$1+1)*Module!$I$5*Module!$I$7</f>
        <v>72.183432587786953</v>
      </c>
      <c r="AW124" s="352">
        <f>$P$120*Module!$I$7*X124*Module!$I$5</f>
        <v>46.976039953899495</v>
      </c>
      <c r="AX124" s="334">
        <f t="shared" si="26"/>
        <v>1000000</v>
      </c>
      <c r="AZ124" s="352">
        <f t="shared" si="48"/>
        <v>0</v>
      </c>
      <c r="BA124" s="352">
        <f>10+Module!$K$57/($AB$1+1)</f>
        <v>73.675073826568848</v>
      </c>
      <c r="BB124" s="352">
        <f>$AB$1*(25+Module!$I$6)</f>
        <v>111</v>
      </c>
      <c r="BC124" s="352">
        <f>(BA124*($AB$1+1)*0.002488974)/($AB$1+1)*Module!$I$5*Module!$I$7</f>
        <v>56.039138131970212</v>
      </c>
      <c r="BD124" s="352">
        <f>$P$120*Module!$I$7*X124*Module!$I$5</f>
        <v>46.976039953899495</v>
      </c>
      <c r="BE124" s="334">
        <f t="shared" si="28"/>
        <v>1000000</v>
      </c>
      <c r="BG124" s="352">
        <f t="shared" si="49"/>
        <v>0</v>
      </c>
      <c r="BH124" s="352">
        <f>10+Module!$K$57/($AC$1+1)</f>
        <v>60.940059061255084</v>
      </c>
      <c r="BI124" s="352">
        <f>$AC$1*(25+Module!$I$6)</f>
        <v>148</v>
      </c>
      <c r="BJ124" s="352">
        <f>(BH124*($AC$1+1)*0.002488974)/($AC$1+1)*Module!$I$5*Module!$I$7</f>
        <v>46.352561458480167</v>
      </c>
      <c r="BK124" s="352">
        <f>$P$120*Module!$I$7*X124*Module!$I$5</f>
        <v>46.976039953899495</v>
      </c>
      <c r="BL124" s="334">
        <f t="shared" si="30"/>
        <v>1000000</v>
      </c>
    </row>
    <row r="125" spans="13:64" ht="19.5" hidden="1" customHeight="1" thickBot="1">
      <c r="W125" s="570"/>
      <c r="X125" s="289">
        <f t="shared" si="32"/>
        <v>22</v>
      </c>
      <c r="Y125" s="290">
        <f>'calcul pneu pour calculateur'!P126</f>
        <v>74.285909642363777</v>
      </c>
      <c r="Z125" s="291">
        <f t="shared" si="50"/>
        <v>148.57181928472755</v>
      </c>
      <c r="AA125" s="291">
        <f t="shared" si="51"/>
        <v>222.85772892709133</v>
      </c>
      <c r="AB125" s="291">
        <f t="shared" si="52"/>
        <v>297.14363856945511</v>
      </c>
      <c r="AC125" s="291">
        <f t="shared" si="53"/>
        <v>371.42954821181888</v>
      </c>
      <c r="AK125" s="289">
        <f t="shared" si="33"/>
        <v>22</v>
      </c>
      <c r="AL125" s="352">
        <f t="shared" si="46"/>
        <v>0</v>
      </c>
      <c r="AM125" s="352">
        <f>10+Module!$K$57/($Z$1+1)</f>
        <v>137.3501476531377</v>
      </c>
      <c r="AN125" s="352">
        <f>$Z$1*(25+Module!$I$6)</f>
        <v>37</v>
      </c>
      <c r="AO125" s="352">
        <f>(AM125*($Z$1+1)*0.002488974)/($Z$1+1)*Module!$I$5*Module!$I$7</f>
        <v>104.47202149942042</v>
      </c>
      <c r="AP125" s="352">
        <f>$P$120*Module!$I$7*X125*Module!$I$5</f>
        <v>49.212994237418521</v>
      </c>
      <c r="AQ125" s="334">
        <f t="shared" si="24"/>
        <v>1000000</v>
      </c>
      <c r="AS125" s="352">
        <f t="shared" si="47"/>
        <v>0</v>
      </c>
      <c r="AT125" s="352">
        <f>10+Module!$K$57/($AA$1+1)</f>
        <v>94.900098435425136</v>
      </c>
      <c r="AU125" s="352">
        <f>$AA$1*(25+Module!$I$6)</f>
        <v>74</v>
      </c>
      <c r="AV125" s="352">
        <f>(AT125*($Z$1+1)*0.002488974)/($Z$1+1)*Module!$I$5*Module!$I$7</f>
        <v>72.183432587786953</v>
      </c>
      <c r="AW125" s="352">
        <f>$P$120*Module!$I$7*X125*Module!$I$5</f>
        <v>49.212994237418521</v>
      </c>
      <c r="AX125" s="334">
        <f t="shared" si="26"/>
        <v>1000000</v>
      </c>
      <c r="AZ125" s="352">
        <f t="shared" si="48"/>
        <v>0</v>
      </c>
      <c r="BA125" s="352">
        <f>10+Module!$K$57/($AB$1+1)</f>
        <v>73.675073826568848</v>
      </c>
      <c r="BB125" s="352">
        <f>$AB$1*(25+Module!$I$6)</f>
        <v>111</v>
      </c>
      <c r="BC125" s="352">
        <f>(BA125*($AB$1+1)*0.002488974)/($AB$1+1)*Module!$I$5*Module!$I$7</f>
        <v>56.039138131970212</v>
      </c>
      <c r="BD125" s="352">
        <f>$P$120*Module!$I$7*X125*Module!$I$5</f>
        <v>49.212994237418521</v>
      </c>
      <c r="BE125" s="334">
        <f t="shared" si="28"/>
        <v>1000000</v>
      </c>
      <c r="BG125" s="352">
        <f t="shared" si="49"/>
        <v>0</v>
      </c>
      <c r="BH125" s="352">
        <f>10+Module!$K$57/($AC$1+1)</f>
        <v>60.940059061255084</v>
      </c>
      <c r="BI125" s="352">
        <f>$AC$1*(25+Module!$I$6)</f>
        <v>148</v>
      </c>
      <c r="BJ125" s="352">
        <f>(BH125*($AC$1+1)*0.002488974)/($AC$1+1)*Module!$I$5*Module!$I$7</f>
        <v>46.352561458480167</v>
      </c>
      <c r="BK125" s="352">
        <f>$P$120*Module!$I$7*X125*Module!$I$5</f>
        <v>49.212994237418521</v>
      </c>
      <c r="BL125" s="334">
        <f t="shared" si="30"/>
        <v>1000000</v>
      </c>
    </row>
    <row r="126" spans="13:64" ht="19.5" hidden="1" customHeight="1" thickBot="1">
      <c r="W126" s="570"/>
      <c r="X126" s="289">
        <f t="shared" si="32"/>
        <v>23</v>
      </c>
      <c r="Y126" s="290">
        <f>'calcul pneu pour calculateur'!P127</f>
        <v>73.949684359012409</v>
      </c>
      <c r="Z126" s="291">
        <f t="shared" si="50"/>
        <v>147.89936871802482</v>
      </c>
      <c r="AA126" s="291">
        <f t="shared" si="51"/>
        <v>221.84905307703724</v>
      </c>
      <c r="AB126" s="291">
        <f t="shared" si="52"/>
        <v>295.79873743604963</v>
      </c>
      <c r="AC126" s="291">
        <f t="shared" si="53"/>
        <v>369.74842179506203</v>
      </c>
      <c r="AK126" s="289">
        <f t="shared" si="33"/>
        <v>23</v>
      </c>
      <c r="AL126" s="352">
        <f t="shared" si="46"/>
        <v>0</v>
      </c>
      <c r="AM126" s="352">
        <f>10+Module!$K$57/($Z$1+1)</f>
        <v>137.3501476531377</v>
      </c>
      <c r="AN126" s="352">
        <f>$Z$1*(25+Module!$I$6)</f>
        <v>37</v>
      </c>
      <c r="AO126" s="352">
        <f>(AM126*($Z$1+1)*0.002488974)/($Z$1+1)*Module!$I$5*Module!$I$7</f>
        <v>104.47202149942042</v>
      </c>
      <c r="AP126" s="352">
        <f>$P$120*Module!$I$7*X126*Module!$I$5</f>
        <v>51.449948520937546</v>
      </c>
      <c r="AQ126" s="334">
        <f t="shared" si="24"/>
        <v>1000000</v>
      </c>
      <c r="AS126" s="352">
        <f t="shared" si="47"/>
        <v>0</v>
      </c>
      <c r="AT126" s="352">
        <f>10+Module!$K$57/($AA$1+1)</f>
        <v>94.900098435425136</v>
      </c>
      <c r="AU126" s="352">
        <f>$AA$1*(25+Module!$I$6)</f>
        <v>74</v>
      </c>
      <c r="AV126" s="352">
        <f>(AT126*($Z$1+1)*0.002488974)/($Z$1+1)*Module!$I$5*Module!$I$7</f>
        <v>72.183432587786953</v>
      </c>
      <c r="AW126" s="352">
        <f>$P$120*Module!$I$7*X126*Module!$I$5</f>
        <v>51.449948520937546</v>
      </c>
      <c r="AX126" s="334">
        <f t="shared" si="26"/>
        <v>1000000</v>
      </c>
      <c r="AZ126" s="352">
        <f t="shared" si="48"/>
        <v>0</v>
      </c>
      <c r="BA126" s="352">
        <f>10+Module!$K$57/($AB$1+1)</f>
        <v>73.675073826568848</v>
      </c>
      <c r="BB126" s="352">
        <f>$AB$1*(25+Module!$I$6)</f>
        <v>111</v>
      </c>
      <c r="BC126" s="352">
        <f>(BA126*($AB$1+1)*0.002488974)/($AB$1+1)*Module!$I$5*Module!$I$7</f>
        <v>56.039138131970212</v>
      </c>
      <c r="BD126" s="352">
        <f>$P$120*Module!$I$7*X126*Module!$I$5</f>
        <v>51.449948520937546</v>
      </c>
      <c r="BE126" s="334">
        <f t="shared" si="28"/>
        <v>1000000</v>
      </c>
      <c r="BG126" s="352">
        <f t="shared" si="49"/>
        <v>0</v>
      </c>
      <c r="BH126" s="352">
        <f>10+Module!$K$57/($AC$1+1)</f>
        <v>60.940059061255084</v>
      </c>
      <c r="BI126" s="352">
        <f>$AC$1*(25+Module!$I$6)</f>
        <v>148</v>
      </c>
      <c r="BJ126" s="352">
        <f>(BH126*($AC$1+1)*0.002488974)/($AC$1+1)*Module!$I$5*Module!$I$7</f>
        <v>46.352561458480167</v>
      </c>
      <c r="BK126" s="352">
        <f>$P$120*Module!$I$7*X126*Module!$I$5</f>
        <v>51.449948520937546</v>
      </c>
      <c r="BL126" s="334">
        <f t="shared" si="30"/>
        <v>1000000</v>
      </c>
    </row>
    <row r="127" spans="13:64" ht="19.5" hidden="1" customHeight="1" thickBot="1">
      <c r="W127" s="570"/>
      <c r="X127" s="289">
        <f t="shared" si="32"/>
        <v>24</v>
      </c>
      <c r="Y127" s="290">
        <f>'calcul pneu pour calculateur'!P128</f>
        <v>73.613459075661041</v>
      </c>
      <c r="Z127" s="291">
        <f t="shared" si="50"/>
        <v>147.22691815132208</v>
      </c>
      <c r="AA127" s="291">
        <f t="shared" si="51"/>
        <v>220.84037722698312</v>
      </c>
      <c r="AB127" s="291">
        <f t="shared" si="52"/>
        <v>294.45383630264416</v>
      </c>
      <c r="AC127" s="291">
        <f t="shared" si="53"/>
        <v>368.06729537830518</v>
      </c>
      <c r="AK127" s="289">
        <f t="shared" si="33"/>
        <v>24</v>
      </c>
      <c r="AL127" s="352">
        <f t="shared" si="46"/>
        <v>0</v>
      </c>
      <c r="AM127" s="352">
        <f>10+Module!$K$57/($Z$1+1)</f>
        <v>137.3501476531377</v>
      </c>
      <c r="AN127" s="352">
        <f>$Z$1*(25+Module!$I$6)</f>
        <v>37</v>
      </c>
      <c r="AO127" s="352">
        <f>(AM127*($Z$1+1)*0.002488974)/($Z$1+1)*Module!$I$5*Module!$I$7</f>
        <v>104.47202149942042</v>
      </c>
      <c r="AP127" s="352">
        <f>$P$120*Module!$I$7*X127*Module!$I$5</f>
        <v>53.686902804456565</v>
      </c>
      <c r="AQ127" s="334">
        <f t="shared" si="24"/>
        <v>1000000</v>
      </c>
      <c r="AS127" s="352">
        <f t="shared" si="47"/>
        <v>0</v>
      </c>
      <c r="AT127" s="352">
        <f>10+Module!$K$57/($AA$1+1)</f>
        <v>94.900098435425136</v>
      </c>
      <c r="AU127" s="352">
        <f>$AA$1*(25+Module!$I$6)</f>
        <v>74</v>
      </c>
      <c r="AV127" s="352">
        <f>(AT127*($Z$1+1)*0.002488974)/($Z$1+1)*Module!$I$5*Module!$I$7</f>
        <v>72.183432587786953</v>
      </c>
      <c r="AW127" s="352">
        <f>$P$120*Module!$I$7*X127*Module!$I$5</f>
        <v>53.686902804456565</v>
      </c>
      <c r="AX127" s="334">
        <f t="shared" si="26"/>
        <v>1000000</v>
      </c>
      <c r="AZ127" s="352">
        <f t="shared" si="48"/>
        <v>0</v>
      </c>
      <c r="BA127" s="352">
        <f>10+Module!$K$57/($AB$1+1)</f>
        <v>73.675073826568848</v>
      </c>
      <c r="BB127" s="352">
        <f>$AB$1*(25+Module!$I$6)</f>
        <v>111</v>
      </c>
      <c r="BC127" s="352">
        <f>(BA127*($AB$1+1)*0.002488974)/($AB$1+1)*Module!$I$5*Module!$I$7</f>
        <v>56.039138131970212</v>
      </c>
      <c r="BD127" s="352">
        <f>$P$120*Module!$I$7*X127*Module!$I$5</f>
        <v>53.686902804456565</v>
      </c>
      <c r="BE127" s="334">
        <f t="shared" si="28"/>
        <v>1000000</v>
      </c>
      <c r="BG127" s="352">
        <f t="shared" si="49"/>
        <v>0</v>
      </c>
      <c r="BH127" s="352">
        <f>10+Module!$K$57/($AC$1+1)</f>
        <v>60.940059061255084</v>
      </c>
      <c r="BI127" s="352">
        <f>$AC$1*(25+Module!$I$6)</f>
        <v>148</v>
      </c>
      <c r="BJ127" s="352">
        <f>(BH127*($AC$1+1)*0.002488974)/($AC$1+1)*Module!$I$5*Module!$I$7</f>
        <v>46.352561458480167</v>
      </c>
      <c r="BK127" s="352">
        <f>$P$120*Module!$I$7*X127*Module!$I$5</f>
        <v>53.686902804456565</v>
      </c>
      <c r="BL127" s="334">
        <f t="shared" si="30"/>
        <v>1000000</v>
      </c>
    </row>
    <row r="128" spans="13:64" ht="19.5" hidden="1" customHeight="1" thickBot="1">
      <c r="W128" s="570"/>
      <c r="X128" s="289">
        <f t="shared" si="32"/>
        <v>25</v>
      </c>
      <c r="Y128" s="290">
        <f>'calcul pneu pour calculateur'!P129</f>
        <v>73.277233792309673</v>
      </c>
      <c r="Z128" s="291">
        <f t="shared" si="50"/>
        <v>146.55446758461935</v>
      </c>
      <c r="AA128" s="291">
        <f t="shared" si="51"/>
        <v>219.831701376929</v>
      </c>
      <c r="AB128" s="291">
        <f t="shared" si="52"/>
        <v>293.10893516923869</v>
      </c>
      <c r="AC128" s="291">
        <f t="shared" si="53"/>
        <v>366.38616896154838</v>
      </c>
      <c r="AK128" s="289">
        <f t="shared" si="33"/>
        <v>25</v>
      </c>
      <c r="AL128" s="352">
        <f t="shared" si="46"/>
        <v>0</v>
      </c>
      <c r="AM128" s="352">
        <f>10+Module!$K$57/($Z$1+1)</f>
        <v>137.3501476531377</v>
      </c>
      <c r="AN128" s="352">
        <f>$Z$1*(25+Module!$I$6)</f>
        <v>37</v>
      </c>
      <c r="AO128" s="352">
        <f>(AM128*($Z$1+1)*0.002488974)/($Z$1+1)*Module!$I$5*Module!$I$7</f>
        <v>104.47202149942042</v>
      </c>
      <c r="AP128" s="352">
        <f>$P$120*Module!$I$7*X128*Module!$I$5</f>
        <v>55.923857087975591</v>
      </c>
      <c r="AQ128" s="334">
        <f t="shared" si="24"/>
        <v>1000000</v>
      </c>
      <c r="AS128" s="352">
        <f t="shared" si="47"/>
        <v>0</v>
      </c>
      <c r="AT128" s="352">
        <f>10+Module!$K$57/($AA$1+1)</f>
        <v>94.900098435425136</v>
      </c>
      <c r="AU128" s="352">
        <f>$AA$1*(25+Module!$I$6)</f>
        <v>74</v>
      </c>
      <c r="AV128" s="352">
        <f>(AT128*($Z$1+1)*0.002488974)/($Z$1+1)*Module!$I$5*Module!$I$7</f>
        <v>72.183432587786953</v>
      </c>
      <c r="AW128" s="352">
        <f>$P$120*Module!$I$7*X128*Module!$I$5</f>
        <v>55.923857087975591</v>
      </c>
      <c r="AX128" s="334">
        <f t="shared" si="26"/>
        <v>1000000</v>
      </c>
      <c r="AZ128" s="352">
        <f t="shared" si="48"/>
        <v>0</v>
      </c>
      <c r="BA128" s="352">
        <f>10+Module!$K$57/($AB$1+1)</f>
        <v>73.675073826568848</v>
      </c>
      <c r="BB128" s="352">
        <f>$AB$1*(25+Module!$I$6)</f>
        <v>111</v>
      </c>
      <c r="BC128" s="352">
        <f>(BA128*($AB$1+1)*0.002488974)/($AB$1+1)*Module!$I$5*Module!$I$7</f>
        <v>56.039138131970212</v>
      </c>
      <c r="BD128" s="352">
        <f>$P$120*Module!$I$7*X128*Module!$I$5</f>
        <v>55.923857087975591</v>
      </c>
      <c r="BE128" s="334">
        <f t="shared" si="28"/>
        <v>1000000</v>
      </c>
      <c r="BG128" s="352">
        <f t="shared" si="49"/>
        <v>0</v>
      </c>
      <c r="BH128" s="352">
        <f>10+Module!$K$57/($AC$1+1)</f>
        <v>60.940059061255084</v>
      </c>
      <c r="BI128" s="352">
        <f>$AC$1*(25+Module!$I$6)</f>
        <v>148</v>
      </c>
      <c r="BJ128" s="352">
        <f>(BH128*($AC$1+1)*0.002488974)/($AC$1+1)*Module!$I$5*Module!$I$7</f>
        <v>46.352561458480167</v>
      </c>
      <c r="BK128" s="352">
        <f>$P$120*Module!$I$7*X128*Module!$I$5</f>
        <v>55.923857087975591</v>
      </c>
      <c r="BL128" s="334">
        <f t="shared" si="30"/>
        <v>1000000</v>
      </c>
    </row>
    <row r="129" spans="23:64" ht="19.5" hidden="1" customHeight="1" thickBot="1">
      <c r="W129" s="570"/>
      <c r="X129" s="289">
        <f t="shared" si="32"/>
        <v>26</v>
      </c>
      <c r="Y129" s="290">
        <f>'calcul pneu pour calculateur'!P130</f>
        <v>72.941008508958291</v>
      </c>
      <c r="Z129" s="291">
        <f t="shared" si="50"/>
        <v>145.88201701791658</v>
      </c>
      <c r="AA129" s="291">
        <f t="shared" si="51"/>
        <v>218.82302552687486</v>
      </c>
      <c r="AB129" s="291">
        <f t="shared" si="52"/>
        <v>291.76403403583316</v>
      </c>
      <c r="AC129" s="291">
        <f t="shared" si="53"/>
        <v>364.70504254479147</v>
      </c>
      <c r="AK129" s="289">
        <f t="shared" si="33"/>
        <v>26</v>
      </c>
      <c r="AL129" s="352">
        <f t="shared" si="46"/>
        <v>0</v>
      </c>
      <c r="AM129" s="352">
        <f>10+Module!$K$57/($Z$1+1)</f>
        <v>137.3501476531377</v>
      </c>
      <c r="AN129" s="352">
        <f>$Z$1*(25+Module!$I$6)</f>
        <v>37</v>
      </c>
      <c r="AO129" s="352">
        <f>(AM129*($Z$1+1)*0.002488974)/($Z$1+1)*Module!$I$5*Module!$I$7</f>
        <v>104.47202149942042</v>
      </c>
      <c r="AP129" s="352">
        <f>$P$120*Module!$I$7*X129*Module!$I$5</f>
        <v>58.160811371494617</v>
      </c>
      <c r="AQ129" s="334">
        <f t="shared" si="24"/>
        <v>1000000</v>
      </c>
      <c r="AS129" s="352">
        <f t="shared" si="47"/>
        <v>0</v>
      </c>
      <c r="AT129" s="352">
        <f>10+Module!$K$57/($AA$1+1)</f>
        <v>94.900098435425136</v>
      </c>
      <c r="AU129" s="352">
        <f>$AA$1*(25+Module!$I$6)</f>
        <v>74</v>
      </c>
      <c r="AV129" s="352">
        <f>(AT129*($Z$1+1)*0.002488974)/($Z$1+1)*Module!$I$5*Module!$I$7</f>
        <v>72.183432587786953</v>
      </c>
      <c r="AW129" s="352">
        <f>$P$120*Module!$I$7*X129*Module!$I$5</f>
        <v>58.160811371494617</v>
      </c>
      <c r="AX129" s="334">
        <f t="shared" si="26"/>
        <v>1000000</v>
      </c>
      <c r="AZ129" s="352">
        <f t="shared" si="48"/>
        <v>0</v>
      </c>
      <c r="BA129" s="352">
        <f>10+Module!$K$57/($AB$1+1)</f>
        <v>73.675073826568848</v>
      </c>
      <c r="BB129" s="352">
        <f>$AB$1*(25+Module!$I$6)</f>
        <v>111</v>
      </c>
      <c r="BC129" s="352">
        <f>(BA129*($AB$1+1)*0.002488974)/($AB$1+1)*Module!$I$5*Module!$I$7</f>
        <v>56.039138131970212</v>
      </c>
      <c r="BD129" s="352">
        <f>$P$120*Module!$I$7*X129*Module!$I$5</f>
        <v>58.160811371494617</v>
      </c>
      <c r="BE129" s="334">
        <f t="shared" si="28"/>
        <v>1000000</v>
      </c>
      <c r="BG129" s="352">
        <f t="shared" si="49"/>
        <v>0</v>
      </c>
      <c r="BH129" s="352">
        <f>10+Module!$K$57/($AC$1+1)</f>
        <v>60.940059061255084</v>
      </c>
      <c r="BI129" s="352">
        <f>$AC$1*(25+Module!$I$6)</f>
        <v>148</v>
      </c>
      <c r="BJ129" s="352">
        <f>(BH129*($AC$1+1)*0.002488974)/($AC$1+1)*Module!$I$5*Module!$I$7</f>
        <v>46.352561458480167</v>
      </c>
      <c r="BK129" s="352">
        <f>$P$120*Module!$I$7*X129*Module!$I$5</f>
        <v>58.160811371494617</v>
      </c>
      <c r="BL129" s="334">
        <f t="shared" si="30"/>
        <v>1000000</v>
      </c>
    </row>
    <row r="130" spans="23:64" ht="19.5" hidden="1" customHeight="1" thickBot="1">
      <c r="W130" s="570"/>
      <c r="X130" s="289">
        <f t="shared" si="32"/>
        <v>27</v>
      </c>
      <c r="Y130" s="290">
        <f>'calcul pneu pour calculateur'!P131</f>
        <v>72.604783225606923</v>
      </c>
      <c r="Z130" s="291">
        <f t="shared" si="50"/>
        <v>145.20956645121385</v>
      </c>
      <c r="AA130" s="291">
        <f t="shared" si="51"/>
        <v>217.81434967682077</v>
      </c>
      <c r="AB130" s="291">
        <f t="shared" si="52"/>
        <v>290.41913290242769</v>
      </c>
      <c r="AC130" s="291">
        <f t="shared" si="53"/>
        <v>363.02391612803461</v>
      </c>
      <c r="AK130" s="289">
        <f t="shared" si="33"/>
        <v>27</v>
      </c>
      <c r="AL130" s="352">
        <f t="shared" si="46"/>
        <v>0</v>
      </c>
      <c r="AM130" s="352">
        <f>10+Module!$K$57/($Z$1+1)</f>
        <v>137.3501476531377</v>
      </c>
      <c r="AN130" s="352">
        <f>$Z$1*(25+Module!$I$6)</f>
        <v>37</v>
      </c>
      <c r="AO130" s="352">
        <f>(AM130*($Z$1+1)*0.002488974)/($Z$1+1)*Module!$I$5*Module!$I$7</f>
        <v>104.47202149942042</v>
      </c>
      <c r="AP130" s="352">
        <f>$P$120*Module!$I$7*X130*Module!$I$5</f>
        <v>60.397765655013643</v>
      </c>
      <c r="AQ130" s="334">
        <f t="shared" si="24"/>
        <v>1000000</v>
      </c>
      <c r="AS130" s="352">
        <f t="shared" si="47"/>
        <v>0</v>
      </c>
      <c r="AT130" s="352">
        <f>10+Module!$K$57/($AA$1+1)</f>
        <v>94.900098435425136</v>
      </c>
      <c r="AU130" s="352">
        <f>$AA$1*(25+Module!$I$6)</f>
        <v>74</v>
      </c>
      <c r="AV130" s="352">
        <f>(AT130*($Z$1+1)*0.002488974)/($Z$1+1)*Module!$I$5*Module!$I$7</f>
        <v>72.183432587786953</v>
      </c>
      <c r="AW130" s="352">
        <f>$P$120*Module!$I$7*X130*Module!$I$5</f>
        <v>60.397765655013643</v>
      </c>
      <c r="AX130" s="334">
        <f t="shared" si="26"/>
        <v>1000000</v>
      </c>
      <c r="AZ130" s="352">
        <f t="shared" si="48"/>
        <v>0</v>
      </c>
      <c r="BA130" s="352">
        <f>10+Module!$K$57/($AB$1+1)</f>
        <v>73.675073826568848</v>
      </c>
      <c r="BB130" s="352">
        <f>$AB$1*(25+Module!$I$6)</f>
        <v>111</v>
      </c>
      <c r="BC130" s="352">
        <f>(BA130*($AB$1+1)*0.002488974)/($AB$1+1)*Module!$I$5*Module!$I$7</f>
        <v>56.039138131970212</v>
      </c>
      <c r="BD130" s="352">
        <f>$P$120*Module!$I$7*X130*Module!$I$5</f>
        <v>60.397765655013643</v>
      </c>
      <c r="BE130" s="334">
        <f t="shared" si="28"/>
        <v>1000000</v>
      </c>
      <c r="BG130" s="352">
        <f t="shared" si="49"/>
        <v>0</v>
      </c>
      <c r="BH130" s="352">
        <f>10+Module!$K$57/($AC$1+1)</f>
        <v>60.940059061255084</v>
      </c>
      <c r="BI130" s="352">
        <f>$AC$1*(25+Module!$I$6)</f>
        <v>148</v>
      </c>
      <c r="BJ130" s="352">
        <f>(BH130*($AC$1+1)*0.002488974)/($AC$1+1)*Module!$I$5*Module!$I$7</f>
        <v>46.352561458480167</v>
      </c>
      <c r="BK130" s="352">
        <f>$P$120*Module!$I$7*X130*Module!$I$5</f>
        <v>60.397765655013643</v>
      </c>
      <c r="BL130" s="334">
        <f t="shared" si="30"/>
        <v>1000000</v>
      </c>
    </row>
    <row r="131" spans="23:64" ht="19.5" hidden="1" customHeight="1" thickBot="1">
      <c r="W131" s="570"/>
      <c r="X131" s="289">
        <f t="shared" si="32"/>
        <v>28</v>
      </c>
      <c r="Y131" s="290">
        <f>'calcul pneu pour calculateur'!P132</f>
        <v>72.268557942255555</v>
      </c>
      <c r="Z131" s="291">
        <f t="shared" si="50"/>
        <v>144.53711588451111</v>
      </c>
      <c r="AA131" s="291">
        <f t="shared" si="51"/>
        <v>216.80567382676668</v>
      </c>
      <c r="AB131" s="291">
        <f t="shared" si="52"/>
        <v>289.07423176902222</v>
      </c>
      <c r="AC131" s="291">
        <f t="shared" si="53"/>
        <v>361.34278971127776</v>
      </c>
      <c r="AK131" s="289">
        <f t="shared" si="33"/>
        <v>28</v>
      </c>
      <c r="AL131" s="352">
        <f t="shared" si="46"/>
        <v>0</v>
      </c>
      <c r="AM131" s="352">
        <f>10+Module!$K$57/($Z$1+1)</f>
        <v>137.3501476531377</v>
      </c>
      <c r="AN131" s="352">
        <f>$Z$1*(25+Module!$I$6)</f>
        <v>37</v>
      </c>
      <c r="AO131" s="352">
        <f>(AM131*($Z$1+1)*0.002488974)/($Z$1+1)*Module!$I$5*Module!$I$7</f>
        <v>104.47202149942042</v>
      </c>
      <c r="AP131" s="352">
        <f>$P$120*Module!$I$7*X131*Module!$I$5</f>
        <v>62.634719938532669</v>
      </c>
      <c r="AQ131" s="334">
        <f t="shared" ref="AQ131:AQ194" si="54">IF(AK131 &gt;$AJ$17,1000000,AL131+AN131+AO131-AP131)</f>
        <v>1000000</v>
      </c>
      <c r="AS131" s="352">
        <f t="shared" si="47"/>
        <v>0</v>
      </c>
      <c r="AT131" s="352">
        <f>10+Module!$K$57/($AA$1+1)</f>
        <v>94.900098435425136</v>
      </c>
      <c r="AU131" s="352">
        <f>$AA$1*(25+Module!$I$6)</f>
        <v>74</v>
      </c>
      <c r="AV131" s="352">
        <f>(AT131*($Z$1+1)*0.002488974)/($Z$1+1)*Module!$I$5*Module!$I$7</f>
        <v>72.183432587786953</v>
      </c>
      <c r="AW131" s="352">
        <f>$P$120*Module!$I$7*X131*Module!$I$5</f>
        <v>62.634719938532669</v>
      </c>
      <c r="AX131" s="334">
        <f t="shared" ref="AX131:AX194" si="55">IF(AK131 &gt;$AJ$17,1000000,AS131+AU131+AV131-AW131)</f>
        <v>1000000</v>
      </c>
      <c r="AZ131" s="352">
        <f t="shared" si="48"/>
        <v>0</v>
      </c>
      <c r="BA131" s="352">
        <f>10+Module!$K$57/($AB$1+1)</f>
        <v>73.675073826568848</v>
      </c>
      <c r="BB131" s="352">
        <f>$AB$1*(25+Module!$I$6)</f>
        <v>111</v>
      </c>
      <c r="BC131" s="352">
        <f>(BA131*($AB$1+1)*0.002488974)/($AB$1+1)*Module!$I$5*Module!$I$7</f>
        <v>56.039138131970212</v>
      </c>
      <c r="BD131" s="352">
        <f>$P$120*Module!$I$7*X131*Module!$I$5</f>
        <v>62.634719938532669</v>
      </c>
      <c r="BE131" s="334">
        <f t="shared" ref="BE131:BE194" si="56">IF(AK131 &gt;$AJ$17,1000000,AZ131+BB131+BC131-BD131)</f>
        <v>1000000</v>
      </c>
      <c r="BG131" s="352">
        <f t="shared" si="49"/>
        <v>0</v>
      </c>
      <c r="BH131" s="352">
        <f>10+Module!$K$57/($AC$1+1)</f>
        <v>60.940059061255084</v>
      </c>
      <c r="BI131" s="352">
        <f>$AC$1*(25+Module!$I$6)</f>
        <v>148</v>
      </c>
      <c r="BJ131" s="352">
        <f>(BH131*($AC$1+1)*0.002488974)/($AC$1+1)*Module!$I$5*Module!$I$7</f>
        <v>46.352561458480167</v>
      </c>
      <c r="BK131" s="352">
        <f>$P$120*Module!$I$7*X131*Module!$I$5</f>
        <v>62.634719938532669</v>
      </c>
      <c r="BL131" s="334">
        <f t="shared" ref="BL131:BL194" si="57">IF(AK131 &gt;$AJ$17,1000000,BG131+BI131+BJ131-BK131)</f>
        <v>1000000</v>
      </c>
    </row>
    <row r="132" spans="23:64" ht="19.5" hidden="1" customHeight="1" thickBot="1">
      <c r="W132" s="570"/>
      <c r="X132" s="289">
        <f t="shared" ref="X132:X195" si="58">X131+1</f>
        <v>29</v>
      </c>
      <c r="Y132" s="290">
        <f>'calcul pneu pour calculateur'!P133</f>
        <v>71.932332658904173</v>
      </c>
      <c r="Z132" s="291">
        <f t="shared" si="50"/>
        <v>143.86466531780835</v>
      </c>
      <c r="AA132" s="291">
        <f t="shared" si="51"/>
        <v>215.79699797671253</v>
      </c>
      <c r="AB132" s="291">
        <f t="shared" si="52"/>
        <v>287.72933063561669</v>
      </c>
      <c r="AC132" s="291">
        <f t="shared" si="53"/>
        <v>359.66166329452085</v>
      </c>
      <c r="AK132" s="289">
        <f t="shared" ref="AK132:AK195" si="59">AK131+1</f>
        <v>29</v>
      </c>
      <c r="AL132" s="352">
        <f t="shared" si="46"/>
        <v>0</v>
      </c>
      <c r="AM132" s="352">
        <f>10+Module!$K$57/($Z$1+1)</f>
        <v>137.3501476531377</v>
      </c>
      <c r="AN132" s="352">
        <f>$Z$1*(25+Module!$I$6)</f>
        <v>37</v>
      </c>
      <c r="AO132" s="352">
        <f>(AM132*($Z$1+1)*0.002488974)/($Z$1+1)*Module!$I$5*Module!$I$7</f>
        <v>104.47202149942042</v>
      </c>
      <c r="AP132" s="352">
        <f>$P$120*Module!$I$7*X132*Module!$I$5</f>
        <v>64.871674222051681</v>
      </c>
      <c r="AQ132" s="334">
        <f t="shared" si="54"/>
        <v>1000000</v>
      </c>
      <c r="AS132" s="352">
        <f t="shared" si="47"/>
        <v>0</v>
      </c>
      <c r="AT132" s="352">
        <f>10+Module!$K$57/($AA$1+1)</f>
        <v>94.900098435425136</v>
      </c>
      <c r="AU132" s="352">
        <f>$AA$1*(25+Module!$I$6)</f>
        <v>74</v>
      </c>
      <c r="AV132" s="352">
        <f>(AT132*($Z$1+1)*0.002488974)/($Z$1+1)*Module!$I$5*Module!$I$7</f>
        <v>72.183432587786953</v>
      </c>
      <c r="AW132" s="352">
        <f>$P$120*Module!$I$7*X132*Module!$I$5</f>
        <v>64.871674222051681</v>
      </c>
      <c r="AX132" s="334">
        <f t="shared" si="55"/>
        <v>1000000</v>
      </c>
      <c r="AZ132" s="352">
        <f t="shared" si="48"/>
        <v>0</v>
      </c>
      <c r="BA132" s="352">
        <f>10+Module!$K$57/($AB$1+1)</f>
        <v>73.675073826568848</v>
      </c>
      <c r="BB132" s="352">
        <f>$AB$1*(25+Module!$I$6)</f>
        <v>111</v>
      </c>
      <c r="BC132" s="352">
        <f>(BA132*($AB$1+1)*0.002488974)/($AB$1+1)*Module!$I$5*Module!$I$7</f>
        <v>56.039138131970212</v>
      </c>
      <c r="BD132" s="352">
        <f>$P$120*Module!$I$7*X132*Module!$I$5</f>
        <v>64.871674222051681</v>
      </c>
      <c r="BE132" s="334">
        <f t="shared" si="56"/>
        <v>1000000</v>
      </c>
      <c r="BG132" s="352">
        <f t="shared" si="49"/>
        <v>0</v>
      </c>
      <c r="BH132" s="352">
        <f>10+Module!$K$57/($AC$1+1)</f>
        <v>60.940059061255084</v>
      </c>
      <c r="BI132" s="352">
        <f>$AC$1*(25+Module!$I$6)</f>
        <v>148</v>
      </c>
      <c r="BJ132" s="352">
        <f>(BH132*($AC$1+1)*0.002488974)/($AC$1+1)*Module!$I$5*Module!$I$7</f>
        <v>46.352561458480167</v>
      </c>
      <c r="BK132" s="352">
        <f>$P$120*Module!$I$7*X132*Module!$I$5</f>
        <v>64.871674222051681</v>
      </c>
      <c r="BL132" s="334">
        <f t="shared" si="57"/>
        <v>1000000</v>
      </c>
    </row>
    <row r="133" spans="23:64" ht="19.5" hidden="1" customHeight="1" thickBot="1">
      <c r="W133" s="570"/>
      <c r="X133" s="289">
        <f t="shared" si="58"/>
        <v>30</v>
      </c>
      <c r="Y133" s="290">
        <f>'calcul pneu pour calculateur'!P134</f>
        <v>71.596107375552819</v>
      </c>
      <c r="Z133" s="291">
        <f t="shared" si="50"/>
        <v>143.19221475110564</v>
      </c>
      <c r="AA133" s="291">
        <f t="shared" si="51"/>
        <v>214.78832212665844</v>
      </c>
      <c r="AB133" s="291">
        <f t="shared" si="52"/>
        <v>286.38442950221128</v>
      </c>
      <c r="AC133" s="291">
        <f t="shared" si="53"/>
        <v>357.98053687776411</v>
      </c>
      <c r="AK133" s="289">
        <f t="shared" si="59"/>
        <v>30</v>
      </c>
      <c r="AL133" s="352">
        <f t="shared" si="46"/>
        <v>0</v>
      </c>
      <c r="AM133" s="352">
        <f>10+Module!$K$57/($Z$1+1)</f>
        <v>137.3501476531377</v>
      </c>
      <c r="AN133" s="352">
        <f>$Z$1*(25+Module!$I$6)</f>
        <v>37</v>
      </c>
      <c r="AO133" s="352">
        <f>(AM133*($Z$1+1)*0.002488974)/($Z$1+1)*Module!$I$5*Module!$I$7</f>
        <v>104.47202149942042</v>
      </c>
      <c r="AP133" s="352">
        <f>$P$120*Module!$I$7*X133*Module!$I$5</f>
        <v>67.108628505570707</v>
      </c>
      <c r="AQ133" s="334">
        <f t="shared" si="54"/>
        <v>1000000</v>
      </c>
      <c r="AS133" s="352">
        <f t="shared" si="47"/>
        <v>0</v>
      </c>
      <c r="AT133" s="352">
        <f>10+Module!$K$57/($AA$1+1)</f>
        <v>94.900098435425136</v>
      </c>
      <c r="AU133" s="352">
        <f>$AA$1*(25+Module!$I$6)</f>
        <v>74</v>
      </c>
      <c r="AV133" s="352">
        <f>(AT133*($Z$1+1)*0.002488974)/($Z$1+1)*Module!$I$5*Module!$I$7</f>
        <v>72.183432587786953</v>
      </c>
      <c r="AW133" s="352">
        <f>$P$120*Module!$I$7*X133*Module!$I$5</f>
        <v>67.108628505570707</v>
      </c>
      <c r="AX133" s="334">
        <f t="shared" si="55"/>
        <v>1000000</v>
      </c>
      <c r="AZ133" s="352">
        <f t="shared" si="48"/>
        <v>0</v>
      </c>
      <c r="BA133" s="352">
        <f>10+Module!$K$57/($AB$1+1)</f>
        <v>73.675073826568848</v>
      </c>
      <c r="BB133" s="352">
        <f>$AB$1*(25+Module!$I$6)</f>
        <v>111</v>
      </c>
      <c r="BC133" s="352">
        <f>(BA133*($AB$1+1)*0.002488974)/($AB$1+1)*Module!$I$5*Module!$I$7</f>
        <v>56.039138131970212</v>
      </c>
      <c r="BD133" s="352">
        <f>$P$120*Module!$I$7*X133*Module!$I$5</f>
        <v>67.108628505570707</v>
      </c>
      <c r="BE133" s="334">
        <f t="shared" si="56"/>
        <v>1000000</v>
      </c>
      <c r="BG133" s="352">
        <f t="shared" si="49"/>
        <v>0</v>
      </c>
      <c r="BH133" s="352">
        <f>10+Module!$K$57/($AC$1+1)</f>
        <v>60.940059061255084</v>
      </c>
      <c r="BI133" s="352">
        <f>$AC$1*(25+Module!$I$6)</f>
        <v>148</v>
      </c>
      <c r="BJ133" s="352">
        <f>(BH133*($AC$1+1)*0.002488974)/($AC$1+1)*Module!$I$5*Module!$I$7</f>
        <v>46.352561458480167</v>
      </c>
      <c r="BK133" s="352">
        <f>$P$120*Module!$I$7*X133*Module!$I$5</f>
        <v>67.108628505570707</v>
      </c>
      <c r="BL133" s="334">
        <f t="shared" si="57"/>
        <v>1000000</v>
      </c>
    </row>
    <row r="134" spans="23:64" ht="19.5" hidden="1" customHeight="1" thickBot="1">
      <c r="W134" s="570"/>
      <c r="X134" s="289">
        <f t="shared" si="58"/>
        <v>31</v>
      </c>
      <c r="Y134" s="290">
        <f>'calcul pneu pour calculateur'!P135</f>
        <v>71.259882092201437</v>
      </c>
      <c r="Z134" s="291">
        <f t="shared" si="50"/>
        <v>142.51976418440287</v>
      </c>
      <c r="AA134" s="291">
        <f t="shared" si="51"/>
        <v>213.7796462766043</v>
      </c>
      <c r="AB134" s="291">
        <f t="shared" si="52"/>
        <v>285.03952836880575</v>
      </c>
      <c r="AC134" s="291">
        <f t="shared" si="53"/>
        <v>356.2994104610072</v>
      </c>
      <c r="AK134" s="289">
        <f t="shared" si="59"/>
        <v>31</v>
      </c>
      <c r="AL134" s="352">
        <f t="shared" si="46"/>
        <v>0</v>
      </c>
      <c r="AM134" s="352">
        <f>10+Module!$K$57/($Z$1+1)</f>
        <v>137.3501476531377</v>
      </c>
      <c r="AN134" s="352">
        <f>$Z$1*(25+Module!$I$6)</f>
        <v>37</v>
      </c>
      <c r="AO134" s="352">
        <f>(AM134*($Z$1+1)*0.002488974)/($Z$1+1)*Module!$I$5*Module!$I$7</f>
        <v>104.47202149942042</v>
      </c>
      <c r="AP134" s="352">
        <f>$P$120*Module!$I$7*X134*Module!$I$5</f>
        <v>69.345582789089733</v>
      </c>
      <c r="AQ134" s="334">
        <f t="shared" si="54"/>
        <v>1000000</v>
      </c>
      <c r="AS134" s="352">
        <f t="shared" si="47"/>
        <v>0</v>
      </c>
      <c r="AT134" s="352">
        <f>10+Module!$K$57/($AA$1+1)</f>
        <v>94.900098435425136</v>
      </c>
      <c r="AU134" s="352">
        <f>$AA$1*(25+Module!$I$6)</f>
        <v>74</v>
      </c>
      <c r="AV134" s="352">
        <f>(AT134*($Z$1+1)*0.002488974)/($Z$1+1)*Module!$I$5*Module!$I$7</f>
        <v>72.183432587786953</v>
      </c>
      <c r="AW134" s="352">
        <f>$P$120*Module!$I$7*X134*Module!$I$5</f>
        <v>69.345582789089733</v>
      </c>
      <c r="AX134" s="334">
        <f t="shared" si="55"/>
        <v>1000000</v>
      </c>
      <c r="AZ134" s="352">
        <f t="shared" si="48"/>
        <v>0</v>
      </c>
      <c r="BA134" s="352">
        <f>10+Module!$K$57/($AB$1+1)</f>
        <v>73.675073826568848</v>
      </c>
      <c r="BB134" s="352">
        <f>$AB$1*(25+Module!$I$6)</f>
        <v>111</v>
      </c>
      <c r="BC134" s="352">
        <f>(BA134*($AB$1+1)*0.002488974)/($AB$1+1)*Module!$I$5*Module!$I$7</f>
        <v>56.039138131970212</v>
      </c>
      <c r="BD134" s="352">
        <f>$P$120*Module!$I$7*X134*Module!$I$5</f>
        <v>69.345582789089733</v>
      </c>
      <c r="BE134" s="334">
        <f t="shared" si="56"/>
        <v>1000000</v>
      </c>
      <c r="BG134" s="352">
        <f t="shared" si="49"/>
        <v>0</v>
      </c>
      <c r="BH134" s="352">
        <f>10+Module!$K$57/($AC$1+1)</f>
        <v>60.940059061255084</v>
      </c>
      <c r="BI134" s="352">
        <f>$AC$1*(25+Module!$I$6)</f>
        <v>148</v>
      </c>
      <c r="BJ134" s="352">
        <f>(BH134*($AC$1+1)*0.002488974)/($AC$1+1)*Module!$I$5*Module!$I$7</f>
        <v>46.352561458480167</v>
      </c>
      <c r="BK134" s="352">
        <f>$P$120*Module!$I$7*X134*Module!$I$5</f>
        <v>69.345582789089733</v>
      </c>
      <c r="BL134" s="334">
        <f t="shared" si="57"/>
        <v>1000000</v>
      </c>
    </row>
    <row r="135" spans="23:64" ht="19.5" hidden="1" customHeight="1" thickBot="1">
      <c r="W135" s="570"/>
      <c r="X135" s="289">
        <f t="shared" si="58"/>
        <v>32</v>
      </c>
      <c r="Y135" s="290">
        <f>'calcul pneu pour calculateur'!P136</f>
        <v>70.923656808850055</v>
      </c>
      <c r="Z135" s="291">
        <f t="shared" si="50"/>
        <v>141.84731361770011</v>
      </c>
      <c r="AA135" s="291">
        <f t="shared" si="51"/>
        <v>212.77097042655015</v>
      </c>
      <c r="AB135" s="291">
        <f t="shared" si="52"/>
        <v>283.69462723540022</v>
      </c>
      <c r="AC135" s="291">
        <f t="shared" si="53"/>
        <v>354.61828404425029</v>
      </c>
      <c r="AK135" s="289">
        <f t="shared" si="59"/>
        <v>32</v>
      </c>
      <c r="AL135" s="352">
        <f t="shared" si="46"/>
        <v>0</v>
      </c>
      <c r="AM135" s="352">
        <f>10+Module!$K$57/($Z$1+1)</f>
        <v>137.3501476531377</v>
      </c>
      <c r="AN135" s="352">
        <f>$Z$1*(25+Module!$I$6)</f>
        <v>37</v>
      </c>
      <c r="AO135" s="352">
        <f>(AM135*($Z$1+1)*0.002488974)/($Z$1+1)*Module!$I$5*Module!$I$7</f>
        <v>104.47202149942042</v>
      </c>
      <c r="AP135" s="352">
        <f>$P$120*Module!$I$7*X135*Module!$I$5</f>
        <v>71.582537072608758</v>
      </c>
      <c r="AQ135" s="334">
        <f t="shared" si="54"/>
        <v>1000000</v>
      </c>
      <c r="AS135" s="352">
        <f t="shared" si="47"/>
        <v>0</v>
      </c>
      <c r="AT135" s="352">
        <f>10+Module!$K$57/($AA$1+1)</f>
        <v>94.900098435425136</v>
      </c>
      <c r="AU135" s="352">
        <f>$AA$1*(25+Module!$I$6)</f>
        <v>74</v>
      </c>
      <c r="AV135" s="352">
        <f>(AT135*($Z$1+1)*0.002488974)/($Z$1+1)*Module!$I$5*Module!$I$7</f>
        <v>72.183432587786953</v>
      </c>
      <c r="AW135" s="352">
        <f>$P$120*Module!$I$7*X135*Module!$I$5</f>
        <v>71.582537072608758</v>
      </c>
      <c r="AX135" s="334">
        <f t="shared" si="55"/>
        <v>1000000</v>
      </c>
      <c r="AZ135" s="352">
        <f t="shared" si="48"/>
        <v>0</v>
      </c>
      <c r="BA135" s="352">
        <f>10+Module!$K$57/($AB$1+1)</f>
        <v>73.675073826568848</v>
      </c>
      <c r="BB135" s="352">
        <f>$AB$1*(25+Module!$I$6)</f>
        <v>111</v>
      </c>
      <c r="BC135" s="352">
        <f>(BA135*($AB$1+1)*0.002488974)/($AB$1+1)*Module!$I$5*Module!$I$7</f>
        <v>56.039138131970212</v>
      </c>
      <c r="BD135" s="352">
        <f>$P$120*Module!$I$7*X135*Module!$I$5</f>
        <v>71.582537072608758</v>
      </c>
      <c r="BE135" s="334">
        <f t="shared" si="56"/>
        <v>1000000</v>
      </c>
      <c r="BG135" s="352">
        <f t="shared" si="49"/>
        <v>0</v>
      </c>
      <c r="BH135" s="352">
        <f>10+Module!$K$57/($AC$1+1)</f>
        <v>60.940059061255084</v>
      </c>
      <c r="BI135" s="352">
        <f>$AC$1*(25+Module!$I$6)</f>
        <v>148</v>
      </c>
      <c r="BJ135" s="352">
        <f>(BH135*($AC$1+1)*0.002488974)/($AC$1+1)*Module!$I$5*Module!$I$7</f>
        <v>46.352561458480167</v>
      </c>
      <c r="BK135" s="352">
        <f>$P$120*Module!$I$7*X135*Module!$I$5</f>
        <v>71.582537072608758</v>
      </c>
      <c r="BL135" s="334">
        <f t="shared" si="57"/>
        <v>1000000</v>
      </c>
    </row>
    <row r="136" spans="23:64" ht="19.5" hidden="1" customHeight="1" thickBot="1">
      <c r="W136" s="570"/>
      <c r="X136" s="289">
        <f t="shared" si="58"/>
        <v>33</v>
      </c>
      <c r="Y136" s="290">
        <f>'calcul pneu pour calculateur'!P137</f>
        <v>70.587431525498701</v>
      </c>
      <c r="Z136" s="291">
        <f t="shared" si="50"/>
        <v>141.1748630509974</v>
      </c>
      <c r="AA136" s="291">
        <f t="shared" si="51"/>
        <v>211.76229457649612</v>
      </c>
      <c r="AB136" s="291">
        <f t="shared" si="52"/>
        <v>282.3497261019948</v>
      </c>
      <c r="AC136" s="291">
        <f t="shared" si="53"/>
        <v>352.93715762749349</v>
      </c>
      <c r="AK136" s="289">
        <f t="shared" si="59"/>
        <v>33</v>
      </c>
      <c r="AL136" s="352">
        <f t="shared" si="46"/>
        <v>0</v>
      </c>
      <c r="AM136" s="352">
        <f>10+Module!$K$57/($Z$1+1)</f>
        <v>137.3501476531377</v>
      </c>
      <c r="AN136" s="352">
        <f>$Z$1*(25+Module!$I$6)</f>
        <v>37</v>
      </c>
      <c r="AO136" s="352">
        <f>(AM136*($Z$1+1)*0.002488974)/($Z$1+1)*Module!$I$5*Module!$I$7</f>
        <v>104.47202149942042</v>
      </c>
      <c r="AP136" s="352">
        <f>$P$120*Module!$I$7*X136*Module!$I$5</f>
        <v>73.819491356127784</v>
      </c>
      <c r="AQ136" s="334">
        <f t="shared" si="54"/>
        <v>1000000</v>
      </c>
      <c r="AS136" s="352">
        <f t="shared" si="47"/>
        <v>0</v>
      </c>
      <c r="AT136" s="352">
        <f>10+Module!$K$57/($AA$1+1)</f>
        <v>94.900098435425136</v>
      </c>
      <c r="AU136" s="352">
        <f>$AA$1*(25+Module!$I$6)</f>
        <v>74</v>
      </c>
      <c r="AV136" s="352">
        <f>(AT136*($Z$1+1)*0.002488974)/($Z$1+1)*Module!$I$5*Module!$I$7</f>
        <v>72.183432587786953</v>
      </c>
      <c r="AW136" s="352">
        <f>$P$120*Module!$I$7*X136*Module!$I$5</f>
        <v>73.819491356127784</v>
      </c>
      <c r="AX136" s="334">
        <f t="shared" si="55"/>
        <v>1000000</v>
      </c>
      <c r="AZ136" s="352">
        <f t="shared" si="48"/>
        <v>0</v>
      </c>
      <c r="BA136" s="352">
        <f>10+Module!$K$57/($AB$1+1)</f>
        <v>73.675073826568848</v>
      </c>
      <c r="BB136" s="352">
        <f>$AB$1*(25+Module!$I$6)</f>
        <v>111</v>
      </c>
      <c r="BC136" s="352">
        <f>(BA136*($AB$1+1)*0.002488974)/($AB$1+1)*Module!$I$5*Module!$I$7</f>
        <v>56.039138131970212</v>
      </c>
      <c r="BD136" s="352">
        <f>$P$120*Module!$I$7*X136*Module!$I$5</f>
        <v>73.819491356127784</v>
      </c>
      <c r="BE136" s="334">
        <f t="shared" si="56"/>
        <v>1000000</v>
      </c>
      <c r="BG136" s="352">
        <f t="shared" si="49"/>
        <v>0</v>
      </c>
      <c r="BH136" s="352">
        <f>10+Module!$K$57/($AC$1+1)</f>
        <v>60.940059061255084</v>
      </c>
      <c r="BI136" s="352">
        <f>$AC$1*(25+Module!$I$6)</f>
        <v>148</v>
      </c>
      <c r="BJ136" s="352">
        <f>(BH136*($AC$1+1)*0.002488974)/($AC$1+1)*Module!$I$5*Module!$I$7</f>
        <v>46.352561458480167</v>
      </c>
      <c r="BK136" s="352">
        <f>$P$120*Module!$I$7*X136*Module!$I$5</f>
        <v>73.819491356127784</v>
      </c>
      <c r="BL136" s="334">
        <f t="shared" si="57"/>
        <v>1000000</v>
      </c>
    </row>
    <row r="137" spans="23:64" ht="19.5" hidden="1" customHeight="1" thickBot="1">
      <c r="W137" s="570"/>
      <c r="X137" s="289">
        <f t="shared" si="58"/>
        <v>34</v>
      </c>
      <c r="Y137" s="290">
        <f>'calcul pneu pour calculateur'!P138</f>
        <v>70.251206242147319</v>
      </c>
      <c r="Z137" s="291">
        <f t="shared" si="50"/>
        <v>140.50241248429464</v>
      </c>
      <c r="AA137" s="291">
        <f t="shared" si="51"/>
        <v>210.75361872644197</v>
      </c>
      <c r="AB137" s="291">
        <f t="shared" si="52"/>
        <v>281.00482496858928</v>
      </c>
      <c r="AC137" s="291">
        <f t="shared" si="53"/>
        <v>351.25603121073658</v>
      </c>
      <c r="AK137" s="289">
        <f t="shared" si="59"/>
        <v>34</v>
      </c>
      <c r="AL137" s="352">
        <f t="shared" si="46"/>
        <v>0</v>
      </c>
      <c r="AM137" s="352">
        <f>10+Module!$K$57/($Z$1+1)</f>
        <v>137.3501476531377</v>
      </c>
      <c r="AN137" s="352">
        <f>$Z$1*(25+Module!$I$6)</f>
        <v>37</v>
      </c>
      <c r="AO137" s="352">
        <f>(AM137*($Z$1+1)*0.002488974)/($Z$1+1)*Module!$I$5*Module!$I$7</f>
        <v>104.47202149942042</v>
      </c>
      <c r="AP137" s="352">
        <f>$P$120*Module!$I$7*X137*Module!$I$5</f>
        <v>76.05644563964681</v>
      </c>
      <c r="AQ137" s="334">
        <f t="shared" si="54"/>
        <v>1000000</v>
      </c>
      <c r="AS137" s="352">
        <f t="shared" si="47"/>
        <v>0</v>
      </c>
      <c r="AT137" s="352">
        <f>10+Module!$K$57/($AA$1+1)</f>
        <v>94.900098435425136</v>
      </c>
      <c r="AU137" s="352">
        <f>$AA$1*(25+Module!$I$6)</f>
        <v>74</v>
      </c>
      <c r="AV137" s="352">
        <f>(AT137*($Z$1+1)*0.002488974)/($Z$1+1)*Module!$I$5*Module!$I$7</f>
        <v>72.183432587786953</v>
      </c>
      <c r="AW137" s="352">
        <f>$P$120*Module!$I$7*X137*Module!$I$5</f>
        <v>76.05644563964681</v>
      </c>
      <c r="AX137" s="334">
        <f t="shared" si="55"/>
        <v>1000000</v>
      </c>
      <c r="AZ137" s="352">
        <f t="shared" si="48"/>
        <v>0</v>
      </c>
      <c r="BA137" s="352">
        <f>10+Module!$K$57/($AB$1+1)</f>
        <v>73.675073826568848</v>
      </c>
      <c r="BB137" s="352">
        <f>$AB$1*(25+Module!$I$6)</f>
        <v>111</v>
      </c>
      <c r="BC137" s="352">
        <f>(BA137*($AB$1+1)*0.002488974)/($AB$1+1)*Module!$I$5*Module!$I$7</f>
        <v>56.039138131970212</v>
      </c>
      <c r="BD137" s="352">
        <f>$P$120*Module!$I$7*X137*Module!$I$5</f>
        <v>76.05644563964681</v>
      </c>
      <c r="BE137" s="334">
        <f t="shared" si="56"/>
        <v>1000000</v>
      </c>
      <c r="BG137" s="352">
        <f t="shared" si="49"/>
        <v>0</v>
      </c>
      <c r="BH137" s="352">
        <f>10+Module!$K$57/($AC$1+1)</f>
        <v>60.940059061255084</v>
      </c>
      <c r="BI137" s="352">
        <f>$AC$1*(25+Module!$I$6)</f>
        <v>148</v>
      </c>
      <c r="BJ137" s="352">
        <f>(BH137*($AC$1+1)*0.002488974)/($AC$1+1)*Module!$I$5*Module!$I$7</f>
        <v>46.352561458480167</v>
      </c>
      <c r="BK137" s="352">
        <f>$P$120*Module!$I$7*X137*Module!$I$5</f>
        <v>76.05644563964681</v>
      </c>
      <c r="BL137" s="334">
        <f t="shared" si="57"/>
        <v>1000000</v>
      </c>
    </row>
    <row r="138" spans="23:64" ht="19.5" hidden="1" customHeight="1" thickBot="1">
      <c r="W138" s="570"/>
      <c r="X138" s="289">
        <f t="shared" si="58"/>
        <v>35</v>
      </c>
      <c r="Y138" s="290">
        <f>'calcul pneu pour calculateur'!P139</f>
        <v>69.914980958795965</v>
      </c>
      <c r="Z138" s="291">
        <f t="shared" si="50"/>
        <v>139.82996191759193</v>
      </c>
      <c r="AA138" s="291">
        <f t="shared" si="51"/>
        <v>209.74494287638788</v>
      </c>
      <c r="AB138" s="291">
        <f t="shared" si="52"/>
        <v>279.65992383518386</v>
      </c>
      <c r="AC138" s="291">
        <f t="shared" si="53"/>
        <v>349.57490479397984</v>
      </c>
      <c r="AK138" s="289">
        <f t="shared" si="59"/>
        <v>35</v>
      </c>
      <c r="AL138" s="352">
        <f t="shared" si="46"/>
        <v>0</v>
      </c>
      <c r="AM138" s="352">
        <f>10+Module!$K$57/($Z$1+1)</f>
        <v>137.3501476531377</v>
      </c>
      <c r="AN138" s="352">
        <f>$Z$1*(25+Module!$I$6)</f>
        <v>37</v>
      </c>
      <c r="AO138" s="352">
        <f>(AM138*($Z$1+1)*0.002488974)/($Z$1+1)*Module!$I$5*Module!$I$7</f>
        <v>104.47202149942042</v>
      </c>
      <c r="AP138" s="352">
        <f>$P$120*Module!$I$7*X138*Module!$I$5</f>
        <v>78.293399923165836</v>
      </c>
      <c r="AQ138" s="334">
        <f t="shared" si="54"/>
        <v>1000000</v>
      </c>
      <c r="AS138" s="352">
        <f t="shared" si="47"/>
        <v>0</v>
      </c>
      <c r="AT138" s="352">
        <f>10+Module!$K$57/($AA$1+1)</f>
        <v>94.900098435425136</v>
      </c>
      <c r="AU138" s="352">
        <f>$AA$1*(25+Module!$I$6)</f>
        <v>74</v>
      </c>
      <c r="AV138" s="352">
        <f>(AT138*($Z$1+1)*0.002488974)/($Z$1+1)*Module!$I$5*Module!$I$7</f>
        <v>72.183432587786953</v>
      </c>
      <c r="AW138" s="352">
        <f>$P$120*Module!$I$7*X138*Module!$I$5</f>
        <v>78.293399923165836</v>
      </c>
      <c r="AX138" s="334">
        <f t="shared" si="55"/>
        <v>1000000</v>
      </c>
      <c r="AZ138" s="352">
        <f t="shared" si="48"/>
        <v>0</v>
      </c>
      <c r="BA138" s="352">
        <f>10+Module!$K$57/($AB$1+1)</f>
        <v>73.675073826568848</v>
      </c>
      <c r="BB138" s="352">
        <f>$AB$1*(25+Module!$I$6)</f>
        <v>111</v>
      </c>
      <c r="BC138" s="352">
        <f>(BA138*($AB$1+1)*0.002488974)/($AB$1+1)*Module!$I$5*Module!$I$7</f>
        <v>56.039138131970212</v>
      </c>
      <c r="BD138" s="352">
        <f>$P$120*Module!$I$7*X138*Module!$I$5</f>
        <v>78.293399923165836</v>
      </c>
      <c r="BE138" s="334">
        <f t="shared" si="56"/>
        <v>1000000</v>
      </c>
      <c r="BG138" s="352">
        <f t="shared" si="49"/>
        <v>0</v>
      </c>
      <c r="BH138" s="352">
        <f>10+Module!$K$57/($AC$1+1)</f>
        <v>60.940059061255084</v>
      </c>
      <c r="BI138" s="352">
        <f>$AC$1*(25+Module!$I$6)</f>
        <v>148</v>
      </c>
      <c r="BJ138" s="352">
        <f>(BH138*($AC$1+1)*0.002488974)/($AC$1+1)*Module!$I$5*Module!$I$7</f>
        <v>46.352561458480167</v>
      </c>
      <c r="BK138" s="352">
        <f>$P$120*Module!$I$7*X138*Module!$I$5</f>
        <v>78.293399923165836</v>
      </c>
      <c r="BL138" s="334">
        <f t="shared" si="57"/>
        <v>1000000</v>
      </c>
    </row>
    <row r="139" spans="23:64" ht="19.5" hidden="1" customHeight="1" thickBot="1">
      <c r="W139" s="570"/>
      <c r="X139" s="289">
        <f t="shared" si="58"/>
        <v>36</v>
      </c>
      <c r="Y139" s="290">
        <f>'calcul pneu pour calculateur'!P140</f>
        <v>69.578755675444583</v>
      </c>
      <c r="Z139" s="291">
        <f t="shared" si="50"/>
        <v>139.15751135088917</v>
      </c>
      <c r="AA139" s="291">
        <f t="shared" si="51"/>
        <v>208.73626702633373</v>
      </c>
      <c r="AB139" s="291">
        <f t="shared" si="52"/>
        <v>278.31502270177833</v>
      </c>
      <c r="AC139" s="291">
        <f t="shared" si="53"/>
        <v>347.89377837722293</v>
      </c>
      <c r="AK139" s="289">
        <f t="shared" si="59"/>
        <v>36</v>
      </c>
      <c r="AL139" s="352">
        <f t="shared" si="46"/>
        <v>0</v>
      </c>
      <c r="AM139" s="352">
        <f>10+Module!$K$57/($Z$1+1)</f>
        <v>137.3501476531377</v>
      </c>
      <c r="AN139" s="352">
        <f>$Z$1*(25+Module!$I$6)</f>
        <v>37</v>
      </c>
      <c r="AO139" s="352">
        <f>(AM139*($Z$1+1)*0.002488974)/($Z$1+1)*Module!$I$5*Module!$I$7</f>
        <v>104.47202149942042</v>
      </c>
      <c r="AP139" s="352">
        <f>$P$120*Module!$I$7*X139*Module!$I$5</f>
        <v>80.530354206684848</v>
      </c>
      <c r="AQ139" s="334">
        <f t="shared" si="54"/>
        <v>1000000</v>
      </c>
      <c r="AS139" s="352">
        <f t="shared" si="47"/>
        <v>0</v>
      </c>
      <c r="AT139" s="352">
        <f>10+Module!$K$57/($AA$1+1)</f>
        <v>94.900098435425136</v>
      </c>
      <c r="AU139" s="352">
        <f>$AA$1*(25+Module!$I$6)</f>
        <v>74</v>
      </c>
      <c r="AV139" s="352">
        <f>(AT139*($Z$1+1)*0.002488974)/($Z$1+1)*Module!$I$5*Module!$I$7</f>
        <v>72.183432587786953</v>
      </c>
      <c r="AW139" s="352">
        <f>$P$120*Module!$I$7*X139*Module!$I$5</f>
        <v>80.530354206684848</v>
      </c>
      <c r="AX139" s="334">
        <f t="shared" si="55"/>
        <v>1000000</v>
      </c>
      <c r="AZ139" s="352">
        <f t="shared" si="48"/>
        <v>0</v>
      </c>
      <c r="BA139" s="352">
        <f>10+Module!$K$57/($AB$1+1)</f>
        <v>73.675073826568848</v>
      </c>
      <c r="BB139" s="352">
        <f>$AB$1*(25+Module!$I$6)</f>
        <v>111</v>
      </c>
      <c r="BC139" s="352">
        <f>(BA139*($AB$1+1)*0.002488974)/($AB$1+1)*Module!$I$5*Module!$I$7</f>
        <v>56.039138131970212</v>
      </c>
      <c r="BD139" s="352">
        <f>$P$120*Module!$I$7*X139*Module!$I$5</f>
        <v>80.530354206684848</v>
      </c>
      <c r="BE139" s="334">
        <f t="shared" si="56"/>
        <v>1000000</v>
      </c>
      <c r="BG139" s="352">
        <f t="shared" si="49"/>
        <v>0</v>
      </c>
      <c r="BH139" s="352">
        <f>10+Module!$K$57/($AC$1+1)</f>
        <v>60.940059061255084</v>
      </c>
      <c r="BI139" s="352">
        <f>$AC$1*(25+Module!$I$6)</f>
        <v>148</v>
      </c>
      <c r="BJ139" s="352">
        <f>(BH139*($AC$1+1)*0.002488974)/($AC$1+1)*Module!$I$5*Module!$I$7</f>
        <v>46.352561458480167</v>
      </c>
      <c r="BK139" s="352">
        <f>$P$120*Module!$I$7*X139*Module!$I$5</f>
        <v>80.530354206684848</v>
      </c>
      <c r="BL139" s="334">
        <f t="shared" si="57"/>
        <v>1000000</v>
      </c>
    </row>
    <row r="140" spans="23:64" ht="19.5" hidden="1" customHeight="1" thickBot="1">
      <c r="W140" s="570"/>
      <c r="X140" s="289">
        <f t="shared" si="58"/>
        <v>37</v>
      </c>
      <c r="Y140" s="290">
        <f>'calcul pneu pour calculateur'!P141</f>
        <v>69.242530392093215</v>
      </c>
      <c r="Z140" s="291">
        <f t="shared" si="50"/>
        <v>138.48506078418643</v>
      </c>
      <c r="AA140" s="291">
        <f t="shared" si="51"/>
        <v>207.72759117627965</v>
      </c>
      <c r="AB140" s="291">
        <f t="shared" si="52"/>
        <v>276.97012156837286</v>
      </c>
      <c r="AC140" s="291">
        <f t="shared" si="53"/>
        <v>346.21265196046608</v>
      </c>
      <c r="AK140" s="289">
        <f t="shared" si="59"/>
        <v>37</v>
      </c>
      <c r="AL140" s="352">
        <f t="shared" si="46"/>
        <v>0</v>
      </c>
      <c r="AM140" s="352">
        <f>10+Module!$K$57/($Z$1+1)</f>
        <v>137.3501476531377</v>
      </c>
      <c r="AN140" s="352">
        <f>$Z$1*(25+Module!$I$6)</f>
        <v>37</v>
      </c>
      <c r="AO140" s="352">
        <f>(AM140*($Z$1+1)*0.002488974)/($Z$1+1)*Module!$I$5*Module!$I$7</f>
        <v>104.47202149942042</v>
      </c>
      <c r="AP140" s="352">
        <f>$P$120*Module!$I$7*X140*Module!$I$5</f>
        <v>82.767308490203874</v>
      </c>
      <c r="AQ140" s="334">
        <f t="shared" si="54"/>
        <v>1000000</v>
      </c>
      <c r="AS140" s="352">
        <f t="shared" si="47"/>
        <v>0</v>
      </c>
      <c r="AT140" s="352">
        <f>10+Module!$K$57/($AA$1+1)</f>
        <v>94.900098435425136</v>
      </c>
      <c r="AU140" s="352">
        <f>$AA$1*(25+Module!$I$6)</f>
        <v>74</v>
      </c>
      <c r="AV140" s="352">
        <f>(AT140*($Z$1+1)*0.002488974)/($Z$1+1)*Module!$I$5*Module!$I$7</f>
        <v>72.183432587786953</v>
      </c>
      <c r="AW140" s="352">
        <f>$P$120*Module!$I$7*X140*Module!$I$5</f>
        <v>82.767308490203874</v>
      </c>
      <c r="AX140" s="334">
        <f t="shared" si="55"/>
        <v>1000000</v>
      </c>
      <c r="AZ140" s="352">
        <f t="shared" si="48"/>
        <v>0</v>
      </c>
      <c r="BA140" s="352">
        <f>10+Module!$K$57/($AB$1+1)</f>
        <v>73.675073826568848</v>
      </c>
      <c r="BB140" s="352">
        <f>$AB$1*(25+Module!$I$6)</f>
        <v>111</v>
      </c>
      <c r="BC140" s="352">
        <f>(BA140*($AB$1+1)*0.002488974)/($AB$1+1)*Module!$I$5*Module!$I$7</f>
        <v>56.039138131970212</v>
      </c>
      <c r="BD140" s="352">
        <f>$P$120*Module!$I$7*X140*Module!$I$5</f>
        <v>82.767308490203874</v>
      </c>
      <c r="BE140" s="334">
        <f t="shared" si="56"/>
        <v>1000000</v>
      </c>
      <c r="BG140" s="352">
        <f t="shared" si="49"/>
        <v>0</v>
      </c>
      <c r="BH140" s="352">
        <f>10+Module!$K$57/($AC$1+1)</f>
        <v>60.940059061255084</v>
      </c>
      <c r="BI140" s="352">
        <f>$AC$1*(25+Module!$I$6)</f>
        <v>148</v>
      </c>
      <c r="BJ140" s="352">
        <f>(BH140*($AC$1+1)*0.002488974)/($AC$1+1)*Module!$I$5*Module!$I$7</f>
        <v>46.352561458480167</v>
      </c>
      <c r="BK140" s="352">
        <f>$P$120*Module!$I$7*X140*Module!$I$5</f>
        <v>82.767308490203874</v>
      </c>
      <c r="BL140" s="334">
        <f t="shared" si="57"/>
        <v>1000000</v>
      </c>
    </row>
    <row r="141" spans="23:64" ht="19.5" hidden="1" customHeight="1" thickBot="1">
      <c r="W141" s="570"/>
      <c r="X141" s="289">
        <f t="shared" si="58"/>
        <v>38</v>
      </c>
      <c r="Y141" s="290">
        <f>'calcul pneu pour calculateur'!P142</f>
        <v>68.906305108741847</v>
      </c>
      <c r="Z141" s="291">
        <f t="shared" si="50"/>
        <v>137.81261021748369</v>
      </c>
      <c r="AA141" s="291">
        <f t="shared" si="51"/>
        <v>206.71891532622556</v>
      </c>
      <c r="AB141" s="291">
        <f t="shared" si="52"/>
        <v>275.62522043496739</v>
      </c>
      <c r="AC141" s="291">
        <f t="shared" si="53"/>
        <v>344.53152554370922</v>
      </c>
      <c r="AK141" s="289">
        <f t="shared" si="59"/>
        <v>38</v>
      </c>
      <c r="AL141" s="352">
        <f t="shared" si="46"/>
        <v>0</v>
      </c>
      <c r="AM141" s="352">
        <f>10+Module!$K$57/($Z$1+1)</f>
        <v>137.3501476531377</v>
      </c>
      <c r="AN141" s="352">
        <f>$Z$1*(25+Module!$I$6)</f>
        <v>37</v>
      </c>
      <c r="AO141" s="352">
        <f>(AM141*($Z$1+1)*0.002488974)/($Z$1+1)*Module!$I$5*Module!$I$7</f>
        <v>104.47202149942042</v>
      </c>
      <c r="AP141" s="352">
        <f>$P$120*Module!$I$7*X141*Module!$I$5</f>
        <v>85.0042627737229</v>
      </c>
      <c r="AQ141" s="334">
        <f t="shared" si="54"/>
        <v>1000000</v>
      </c>
      <c r="AS141" s="352">
        <f t="shared" si="47"/>
        <v>0</v>
      </c>
      <c r="AT141" s="352">
        <f>10+Module!$K$57/($AA$1+1)</f>
        <v>94.900098435425136</v>
      </c>
      <c r="AU141" s="352">
        <f>$AA$1*(25+Module!$I$6)</f>
        <v>74</v>
      </c>
      <c r="AV141" s="352">
        <f>(AT141*($Z$1+1)*0.002488974)/($Z$1+1)*Module!$I$5*Module!$I$7</f>
        <v>72.183432587786953</v>
      </c>
      <c r="AW141" s="352">
        <f>$P$120*Module!$I$7*X141*Module!$I$5</f>
        <v>85.0042627737229</v>
      </c>
      <c r="AX141" s="334">
        <f t="shared" si="55"/>
        <v>1000000</v>
      </c>
      <c r="AZ141" s="352">
        <f t="shared" si="48"/>
        <v>0</v>
      </c>
      <c r="BA141" s="352">
        <f>10+Module!$K$57/($AB$1+1)</f>
        <v>73.675073826568848</v>
      </c>
      <c r="BB141" s="352">
        <f>$AB$1*(25+Module!$I$6)</f>
        <v>111</v>
      </c>
      <c r="BC141" s="352">
        <f>(BA141*($AB$1+1)*0.002488974)/($AB$1+1)*Module!$I$5*Module!$I$7</f>
        <v>56.039138131970212</v>
      </c>
      <c r="BD141" s="352">
        <f>$P$120*Module!$I$7*X141*Module!$I$5</f>
        <v>85.0042627737229</v>
      </c>
      <c r="BE141" s="334">
        <f t="shared" si="56"/>
        <v>1000000</v>
      </c>
      <c r="BG141" s="352">
        <f t="shared" si="49"/>
        <v>0</v>
      </c>
      <c r="BH141" s="352">
        <f>10+Module!$K$57/($AC$1+1)</f>
        <v>60.940059061255084</v>
      </c>
      <c r="BI141" s="352">
        <f>$AC$1*(25+Module!$I$6)</f>
        <v>148</v>
      </c>
      <c r="BJ141" s="352">
        <f>(BH141*($AC$1+1)*0.002488974)/($AC$1+1)*Module!$I$5*Module!$I$7</f>
        <v>46.352561458480167</v>
      </c>
      <c r="BK141" s="352">
        <f>$P$120*Module!$I$7*X141*Module!$I$5</f>
        <v>85.0042627737229</v>
      </c>
      <c r="BL141" s="334">
        <f t="shared" si="57"/>
        <v>1000000</v>
      </c>
    </row>
    <row r="142" spans="23:64" ht="19.5" hidden="1" customHeight="1" thickBot="1">
      <c r="W142" s="570"/>
      <c r="X142" s="289">
        <f t="shared" si="58"/>
        <v>39</v>
      </c>
      <c r="Y142" s="290">
        <f>'calcul pneu pour calculateur'!P143</f>
        <v>68.570079825390465</v>
      </c>
      <c r="Z142" s="291">
        <f t="shared" si="50"/>
        <v>137.14015965078093</v>
      </c>
      <c r="AA142" s="291">
        <f t="shared" si="51"/>
        <v>205.71023947617141</v>
      </c>
      <c r="AB142" s="291">
        <f t="shared" si="52"/>
        <v>274.28031930156186</v>
      </c>
      <c r="AC142" s="291">
        <f t="shared" si="53"/>
        <v>342.85039912695231</v>
      </c>
      <c r="AK142" s="289">
        <f t="shared" si="59"/>
        <v>39</v>
      </c>
      <c r="AL142" s="352">
        <f t="shared" si="46"/>
        <v>0</v>
      </c>
      <c r="AM142" s="352">
        <f>10+Module!$K$57/($Z$1+1)</f>
        <v>137.3501476531377</v>
      </c>
      <c r="AN142" s="352">
        <f>$Z$1*(25+Module!$I$6)</f>
        <v>37</v>
      </c>
      <c r="AO142" s="352">
        <f>(AM142*($Z$1+1)*0.002488974)/($Z$1+1)*Module!$I$5*Module!$I$7</f>
        <v>104.47202149942042</v>
      </c>
      <c r="AP142" s="352">
        <f>$P$120*Module!$I$7*X142*Module!$I$5</f>
        <v>87.241217057241926</v>
      </c>
      <c r="AQ142" s="334">
        <f t="shared" si="54"/>
        <v>1000000</v>
      </c>
      <c r="AS142" s="352">
        <f t="shared" si="47"/>
        <v>0</v>
      </c>
      <c r="AT142" s="352">
        <f>10+Module!$K$57/($AA$1+1)</f>
        <v>94.900098435425136</v>
      </c>
      <c r="AU142" s="352">
        <f>$AA$1*(25+Module!$I$6)</f>
        <v>74</v>
      </c>
      <c r="AV142" s="352">
        <f>(AT142*($Z$1+1)*0.002488974)/($Z$1+1)*Module!$I$5*Module!$I$7</f>
        <v>72.183432587786953</v>
      </c>
      <c r="AW142" s="352">
        <f>$P$120*Module!$I$7*X142*Module!$I$5</f>
        <v>87.241217057241926</v>
      </c>
      <c r="AX142" s="334">
        <f t="shared" si="55"/>
        <v>1000000</v>
      </c>
      <c r="AZ142" s="352">
        <f t="shared" si="48"/>
        <v>0</v>
      </c>
      <c r="BA142" s="352">
        <f>10+Module!$K$57/($AB$1+1)</f>
        <v>73.675073826568848</v>
      </c>
      <c r="BB142" s="352">
        <f>$AB$1*(25+Module!$I$6)</f>
        <v>111</v>
      </c>
      <c r="BC142" s="352">
        <f>(BA142*($AB$1+1)*0.002488974)/($AB$1+1)*Module!$I$5*Module!$I$7</f>
        <v>56.039138131970212</v>
      </c>
      <c r="BD142" s="352">
        <f>$P$120*Module!$I$7*X142*Module!$I$5</f>
        <v>87.241217057241926</v>
      </c>
      <c r="BE142" s="334">
        <f t="shared" si="56"/>
        <v>1000000</v>
      </c>
      <c r="BG142" s="352">
        <f t="shared" si="49"/>
        <v>0</v>
      </c>
      <c r="BH142" s="352">
        <f>10+Module!$K$57/($AC$1+1)</f>
        <v>60.940059061255084</v>
      </c>
      <c r="BI142" s="352">
        <f>$AC$1*(25+Module!$I$6)</f>
        <v>148</v>
      </c>
      <c r="BJ142" s="352">
        <f>(BH142*($AC$1+1)*0.002488974)/($AC$1+1)*Module!$I$5*Module!$I$7</f>
        <v>46.352561458480167</v>
      </c>
      <c r="BK142" s="352">
        <f>$P$120*Module!$I$7*X142*Module!$I$5</f>
        <v>87.241217057241926</v>
      </c>
      <c r="BL142" s="334">
        <f t="shared" si="57"/>
        <v>1000000</v>
      </c>
    </row>
    <row r="143" spans="23:64" ht="19.5" hidden="1" customHeight="1" thickBot="1">
      <c r="W143" s="570"/>
      <c r="X143" s="289">
        <f t="shared" si="58"/>
        <v>40</v>
      </c>
      <c r="Y143" s="290">
        <f>'calcul pneu pour calculateur'!P144</f>
        <v>68.233854542039111</v>
      </c>
      <c r="Z143" s="291">
        <f t="shared" si="50"/>
        <v>136.46770908407822</v>
      </c>
      <c r="AA143" s="291">
        <f t="shared" si="51"/>
        <v>204.70156362611732</v>
      </c>
      <c r="AB143" s="291">
        <f t="shared" si="52"/>
        <v>272.93541816815645</v>
      </c>
      <c r="AC143" s="291">
        <f t="shared" si="53"/>
        <v>341.16927271019557</v>
      </c>
      <c r="AK143" s="289">
        <f t="shared" si="59"/>
        <v>40</v>
      </c>
      <c r="AL143" s="352">
        <f t="shared" si="46"/>
        <v>0</v>
      </c>
      <c r="AM143" s="352">
        <f>10+Module!$K$57/($Z$1+1)</f>
        <v>137.3501476531377</v>
      </c>
      <c r="AN143" s="352">
        <f>$Z$1*(25+Module!$I$6)</f>
        <v>37</v>
      </c>
      <c r="AO143" s="352">
        <f>(AM143*($Z$1+1)*0.002488974)/($Z$1+1)*Module!$I$5*Module!$I$7</f>
        <v>104.47202149942042</v>
      </c>
      <c r="AP143" s="352">
        <f>$P$120*Module!$I$7*X143*Module!$I$5</f>
        <v>89.478171340760952</v>
      </c>
      <c r="AQ143" s="334">
        <f t="shared" si="54"/>
        <v>1000000</v>
      </c>
      <c r="AS143" s="352">
        <f t="shared" si="47"/>
        <v>0</v>
      </c>
      <c r="AT143" s="352">
        <f>10+Module!$K$57/($AA$1+1)</f>
        <v>94.900098435425136</v>
      </c>
      <c r="AU143" s="352">
        <f>$AA$1*(25+Module!$I$6)</f>
        <v>74</v>
      </c>
      <c r="AV143" s="352">
        <f>(AT143*($Z$1+1)*0.002488974)/($Z$1+1)*Module!$I$5*Module!$I$7</f>
        <v>72.183432587786953</v>
      </c>
      <c r="AW143" s="352">
        <f>$P$120*Module!$I$7*X143*Module!$I$5</f>
        <v>89.478171340760952</v>
      </c>
      <c r="AX143" s="334">
        <f t="shared" si="55"/>
        <v>1000000</v>
      </c>
      <c r="AZ143" s="352">
        <f t="shared" si="48"/>
        <v>0</v>
      </c>
      <c r="BA143" s="352">
        <f>10+Module!$K$57/($AB$1+1)</f>
        <v>73.675073826568848</v>
      </c>
      <c r="BB143" s="352">
        <f>$AB$1*(25+Module!$I$6)</f>
        <v>111</v>
      </c>
      <c r="BC143" s="352">
        <f>(BA143*($AB$1+1)*0.002488974)/($AB$1+1)*Module!$I$5*Module!$I$7</f>
        <v>56.039138131970212</v>
      </c>
      <c r="BD143" s="352">
        <f>$P$120*Module!$I$7*X143*Module!$I$5</f>
        <v>89.478171340760952</v>
      </c>
      <c r="BE143" s="334">
        <f t="shared" si="56"/>
        <v>1000000</v>
      </c>
      <c r="BG143" s="352">
        <f t="shared" si="49"/>
        <v>0</v>
      </c>
      <c r="BH143" s="352">
        <f>10+Module!$K$57/($AC$1+1)</f>
        <v>60.940059061255084</v>
      </c>
      <c r="BI143" s="352">
        <f>$AC$1*(25+Module!$I$6)</f>
        <v>148</v>
      </c>
      <c r="BJ143" s="352">
        <f>(BH143*($AC$1+1)*0.002488974)/($AC$1+1)*Module!$I$5*Module!$I$7</f>
        <v>46.352561458480167</v>
      </c>
      <c r="BK143" s="352">
        <f>$P$120*Module!$I$7*X143*Module!$I$5</f>
        <v>89.478171340760952</v>
      </c>
      <c r="BL143" s="334">
        <f t="shared" si="57"/>
        <v>1000000</v>
      </c>
    </row>
    <row r="144" spans="23:64" ht="19.5" hidden="1" customHeight="1" thickBot="1">
      <c r="W144" s="570"/>
      <c r="X144" s="289">
        <f t="shared" si="58"/>
        <v>41</v>
      </c>
      <c r="Y144" s="290">
        <f>'calcul pneu pour calculateur'!P145</f>
        <v>67.897629258687729</v>
      </c>
      <c r="Z144" s="291">
        <f t="shared" si="50"/>
        <v>135.79525851737546</v>
      </c>
      <c r="AA144" s="291">
        <f t="shared" si="51"/>
        <v>203.69288777606317</v>
      </c>
      <c r="AB144" s="291">
        <f t="shared" si="52"/>
        <v>271.59051703475092</v>
      </c>
      <c r="AC144" s="291">
        <f t="shared" si="53"/>
        <v>339.48814629343866</v>
      </c>
      <c r="AK144" s="289">
        <f t="shared" si="59"/>
        <v>41</v>
      </c>
      <c r="AL144" s="352">
        <f t="shared" si="46"/>
        <v>0</v>
      </c>
      <c r="AM144" s="352">
        <f>10+Module!$K$57/($Z$1+1)</f>
        <v>137.3501476531377</v>
      </c>
      <c r="AN144" s="352">
        <f>$Z$1*(25+Module!$I$6)</f>
        <v>37</v>
      </c>
      <c r="AO144" s="352">
        <f>(AM144*($Z$1+1)*0.002488974)/($Z$1+1)*Module!$I$5*Module!$I$7</f>
        <v>104.47202149942042</v>
      </c>
      <c r="AP144" s="352">
        <f>$P$120*Module!$I$7*X144*Module!$I$5</f>
        <v>91.715125624279978</v>
      </c>
      <c r="AQ144" s="334">
        <f t="shared" si="54"/>
        <v>1000000</v>
      </c>
      <c r="AS144" s="352">
        <f t="shared" si="47"/>
        <v>0</v>
      </c>
      <c r="AT144" s="352">
        <f>10+Module!$K$57/($AA$1+1)</f>
        <v>94.900098435425136</v>
      </c>
      <c r="AU144" s="352">
        <f>$AA$1*(25+Module!$I$6)</f>
        <v>74</v>
      </c>
      <c r="AV144" s="352">
        <f>(AT144*($Z$1+1)*0.002488974)/($Z$1+1)*Module!$I$5*Module!$I$7</f>
        <v>72.183432587786953</v>
      </c>
      <c r="AW144" s="352">
        <f>$P$120*Module!$I$7*X144*Module!$I$5</f>
        <v>91.715125624279978</v>
      </c>
      <c r="AX144" s="334">
        <f t="shared" si="55"/>
        <v>1000000</v>
      </c>
      <c r="AZ144" s="352">
        <f t="shared" si="48"/>
        <v>0</v>
      </c>
      <c r="BA144" s="352">
        <f>10+Module!$K$57/($AB$1+1)</f>
        <v>73.675073826568848</v>
      </c>
      <c r="BB144" s="352">
        <f>$AB$1*(25+Module!$I$6)</f>
        <v>111</v>
      </c>
      <c r="BC144" s="352">
        <f>(BA144*($AB$1+1)*0.002488974)/($AB$1+1)*Module!$I$5*Module!$I$7</f>
        <v>56.039138131970212</v>
      </c>
      <c r="BD144" s="352">
        <f>$P$120*Module!$I$7*X144*Module!$I$5</f>
        <v>91.715125624279978</v>
      </c>
      <c r="BE144" s="334">
        <f t="shared" si="56"/>
        <v>1000000</v>
      </c>
      <c r="BG144" s="352">
        <f t="shared" si="49"/>
        <v>0</v>
      </c>
      <c r="BH144" s="352">
        <f>10+Module!$K$57/($AC$1+1)</f>
        <v>60.940059061255084</v>
      </c>
      <c r="BI144" s="352">
        <f>$AC$1*(25+Module!$I$6)</f>
        <v>148</v>
      </c>
      <c r="BJ144" s="352">
        <f>(BH144*($AC$1+1)*0.002488974)/($AC$1+1)*Module!$I$5*Module!$I$7</f>
        <v>46.352561458480167</v>
      </c>
      <c r="BK144" s="352">
        <f>$P$120*Module!$I$7*X144*Module!$I$5</f>
        <v>91.715125624279978</v>
      </c>
      <c r="BL144" s="334">
        <f t="shared" si="57"/>
        <v>1000000</v>
      </c>
    </row>
    <row r="145" spans="23:64" ht="19.5" hidden="1" customHeight="1" thickBot="1">
      <c r="W145" s="570"/>
      <c r="X145" s="289">
        <f t="shared" si="58"/>
        <v>42</v>
      </c>
      <c r="Y145" s="290">
        <f>'calcul pneu pour calculateur'!P146</f>
        <v>67.561403975336361</v>
      </c>
      <c r="Z145" s="291">
        <f t="shared" si="50"/>
        <v>135.12280795067272</v>
      </c>
      <c r="AA145" s="291">
        <f t="shared" si="51"/>
        <v>202.68421192600908</v>
      </c>
      <c r="AB145" s="291">
        <f t="shared" si="52"/>
        <v>270.24561590134545</v>
      </c>
      <c r="AC145" s="291">
        <f t="shared" si="53"/>
        <v>337.80701987668181</v>
      </c>
      <c r="AK145" s="289">
        <f t="shared" si="59"/>
        <v>42</v>
      </c>
      <c r="AL145" s="352">
        <f t="shared" si="46"/>
        <v>0</v>
      </c>
      <c r="AM145" s="352">
        <f>10+Module!$K$57/($Z$1+1)</f>
        <v>137.3501476531377</v>
      </c>
      <c r="AN145" s="352">
        <f>$Z$1*(25+Module!$I$6)</f>
        <v>37</v>
      </c>
      <c r="AO145" s="352">
        <f>(AM145*($Z$1+1)*0.002488974)/($Z$1+1)*Module!$I$5*Module!$I$7</f>
        <v>104.47202149942042</v>
      </c>
      <c r="AP145" s="352">
        <f>$P$120*Module!$I$7*X145*Module!$I$5</f>
        <v>93.952079907798989</v>
      </c>
      <c r="AQ145" s="334">
        <f t="shared" si="54"/>
        <v>1000000</v>
      </c>
      <c r="AS145" s="352">
        <f t="shared" si="47"/>
        <v>0</v>
      </c>
      <c r="AT145" s="352">
        <f>10+Module!$K$57/($AA$1+1)</f>
        <v>94.900098435425136</v>
      </c>
      <c r="AU145" s="352">
        <f>$AA$1*(25+Module!$I$6)</f>
        <v>74</v>
      </c>
      <c r="AV145" s="352">
        <f>(AT145*($Z$1+1)*0.002488974)/($Z$1+1)*Module!$I$5*Module!$I$7</f>
        <v>72.183432587786953</v>
      </c>
      <c r="AW145" s="352">
        <f>$P$120*Module!$I$7*X145*Module!$I$5</f>
        <v>93.952079907798989</v>
      </c>
      <c r="AX145" s="334">
        <f t="shared" si="55"/>
        <v>1000000</v>
      </c>
      <c r="AZ145" s="352">
        <f t="shared" si="48"/>
        <v>0</v>
      </c>
      <c r="BA145" s="352">
        <f>10+Module!$K$57/($AB$1+1)</f>
        <v>73.675073826568848</v>
      </c>
      <c r="BB145" s="352">
        <f>$AB$1*(25+Module!$I$6)</f>
        <v>111</v>
      </c>
      <c r="BC145" s="352">
        <f>(BA145*($AB$1+1)*0.002488974)/($AB$1+1)*Module!$I$5*Module!$I$7</f>
        <v>56.039138131970212</v>
      </c>
      <c r="BD145" s="352">
        <f>$P$120*Module!$I$7*X145*Module!$I$5</f>
        <v>93.952079907798989</v>
      </c>
      <c r="BE145" s="334">
        <f t="shared" si="56"/>
        <v>1000000</v>
      </c>
      <c r="BG145" s="352">
        <f t="shared" si="49"/>
        <v>0</v>
      </c>
      <c r="BH145" s="352">
        <f>10+Module!$K$57/($AC$1+1)</f>
        <v>60.940059061255084</v>
      </c>
      <c r="BI145" s="352">
        <f>$AC$1*(25+Module!$I$6)</f>
        <v>148</v>
      </c>
      <c r="BJ145" s="352">
        <f>(BH145*($AC$1+1)*0.002488974)/($AC$1+1)*Module!$I$5*Module!$I$7</f>
        <v>46.352561458480167</v>
      </c>
      <c r="BK145" s="352">
        <f>$P$120*Module!$I$7*X145*Module!$I$5</f>
        <v>93.952079907798989</v>
      </c>
      <c r="BL145" s="334">
        <f t="shared" si="57"/>
        <v>1000000</v>
      </c>
    </row>
    <row r="146" spans="23:64" ht="19.5" hidden="1" customHeight="1" thickBot="1">
      <c r="W146" s="570"/>
      <c r="X146" s="289">
        <f t="shared" si="58"/>
        <v>43</v>
      </c>
      <c r="Y146" s="290">
        <f>'calcul pneu pour calculateur'!P147</f>
        <v>67.225178691984979</v>
      </c>
      <c r="Z146" s="291">
        <f t="shared" si="50"/>
        <v>134.45035738396996</v>
      </c>
      <c r="AA146" s="291">
        <f t="shared" si="51"/>
        <v>201.67553607595494</v>
      </c>
      <c r="AB146" s="291">
        <f t="shared" si="52"/>
        <v>268.90071476793992</v>
      </c>
      <c r="AC146" s="291">
        <f t="shared" si="53"/>
        <v>336.1258934599249</v>
      </c>
      <c r="AK146" s="289">
        <f t="shared" si="59"/>
        <v>43</v>
      </c>
      <c r="AL146" s="352">
        <f t="shared" si="46"/>
        <v>0</v>
      </c>
      <c r="AM146" s="352">
        <f>10+Module!$K$57/($Z$1+1)</f>
        <v>137.3501476531377</v>
      </c>
      <c r="AN146" s="352">
        <f>$Z$1*(25+Module!$I$6)</f>
        <v>37</v>
      </c>
      <c r="AO146" s="352">
        <f>(AM146*($Z$1+1)*0.002488974)/($Z$1+1)*Module!$I$5*Module!$I$7</f>
        <v>104.47202149942042</v>
      </c>
      <c r="AP146" s="352">
        <f>$P$120*Module!$I$7*X146*Module!$I$5</f>
        <v>96.189034191318015</v>
      </c>
      <c r="AQ146" s="334">
        <f t="shared" si="54"/>
        <v>1000000</v>
      </c>
      <c r="AS146" s="352">
        <f t="shared" si="47"/>
        <v>0</v>
      </c>
      <c r="AT146" s="352">
        <f>10+Module!$K$57/($AA$1+1)</f>
        <v>94.900098435425136</v>
      </c>
      <c r="AU146" s="352">
        <f>$AA$1*(25+Module!$I$6)</f>
        <v>74</v>
      </c>
      <c r="AV146" s="352">
        <f>(AT146*($Z$1+1)*0.002488974)/($Z$1+1)*Module!$I$5*Module!$I$7</f>
        <v>72.183432587786953</v>
      </c>
      <c r="AW146" s="352">
        <f>$P$120*Module!$I$7*X146*Module!$I$5</f>
        <v>96.189034191318015</v>
      </c>
      <c r="AX146" s="334">
        <f t="shared" si="55"/>
        <v>1000000</v>
      </c>
      <c r="AZ146" s="352">
        <f t="shared" si="48"/>
        <v>0</v>
      </c>
      <c r="BA146" s="352">
        <f>10+Module!$K$57/($AB$1+1)</f>
        <v>73.675073826568848</v>
      </c>
      <c r="BB146" s="352">
        <f>$AB$1*(25+Module!$I$6)</f>
        <v>111</v>
      </c>
      <c r="BC146" s="352">
        <f>(BA146*($AB$1+1)*0.002488974)/($AB$1+1)*Module!$I$5*Module!$I$7</f>
        <v>56.039138131970212</v>
      </c>
      <c r="BD146" s="352">
        <f>$P$120*Module!$I$7*X146*Module!$I$5</f>
        <v>96.189034191318015</v>
      </c>
      <c r="BE146" s="334">
        <f t="shared" si="56"/>
        <v>1000000</v>
      </c>
      <c r="BG146" s="352">
        <f t="shared" si="49"/>
        <v>0</v>
      </c>
      <c r="BH146" s="352">
        <f>10+Module!$K$57/($AC$1+1)</f>
        <v>60.940059061255084</v>
      </c>
      <c r="BI146" s="352">
        <f>$AC$1*(25+Module!$I$6)</f>
        <v>148</v>
      </c>
      <c r="BJ146" s="352">
        <f>(BH146*($AC$1+1)*0.002488974)/($AC$1+1)*Module!$I$5*Module!$I$7</f>
        <v>46.352561458480167</v>
      </c>
      <c r="BK146" s="352">
        <f>$P$120*Module!$I$7*X146*Module!$I$5</f>
        <v>96.189034191318015</v>
      </c>
      <c r="BL146" s="334">
        <f t="shared" si="57"/>
        <v>1000000</v>
      </c>
    </row>
    <row r="147" spans="23:64" ht="19.5" hidden="1" customHeight="1" thickBot="1">
      <c r="W147" s="570"/>
      <c r="X147" s="289">
        <f t="shared" si="58"/>
        <v>44</v>
      </c>
      <c r="Y147" s="290">
        <f>'calcul pneu pour calculateur'!P148</f>
        <v>66.888953408633625</v>
      </c>
      <c r="Z147" s="291">
        <f t="shared" si="50"/>
        <v>133.77790681726725</v>
      </c>
      <c r="AA147" s="291">
        <f t="shared" si="51"/>
        <v>200.66686022590088</v>
      </c>
      <c r="AB147" s="291">
        <f t="shared" si="52"/>
        <v>267.5558136345345</v>
      </c>
      <c r="AC147" s="291">
        <f t="shared" si="53"/>
        <v>334.4447670431681</v>
      </c>
      <c r="AK147" s="289">
        <f t="shared" si="59"/>
        <v>44</v>
      </c>
      <c r="AL147" s="352">
        <f t="shared" si="46"/>
        <v>0</v>
      </c>
      <c r="AM147" s="352">
        <f>10+Module!$K$57/($Z$1+1)</f>
        <v>137.3501476531377</v>
      </c>
      <c r="AN147" s="352">
        <f>$Z$1*(25+Module!$I$6)</f>
        <v>37</v>
      </c>
      <c r="AO147" s="352">
        <f>(AM147*($Z$1+1)*0.002488974)/($Z$1+1)*Module!$I$5*Module!$I$7</f>
        <v>104.47202149942042</v>
      </c>
      <c r="AP147" s="352">
        <f>$P$120*Module!$I$7*X147*Module!$I$5</f>
        <v>98.425988474837041</v>
      </c>
      <c r="AQ147" s="334">
        <f t="shared" si="54"/>
        <v>1000000</v>
      </c>
      <c r="AS147" s="352">
        <f t="shared" si="47"/>
        <v>0</v>
      </c>
      <c r="AT147" s="352">
        <f>10+Module!$K$57/($AA$1+1)</f>
        <v>94.900098435425136</v>
      </c>
      <c r="AU147" s="352">
        <f>$AA$1*(25+Module!$I$6)</f>
        <v>74</v>
      </c>
      <c r="AV147" s="352">
        <f>(AT147*($Z$1+1)*0.002488974)/($Z$1+1)*Module!$I$5*Module!$I$7</f>
        <v>72.183432587786953</v>
      </c>
      <c r="AW147" s="352">
        <f>$P$120*Module!$I$7*X147*Module!$I$5</f>
        <v>98.425988474837041</v>
      </c>
      <c r="AX147" s="334">
        <f t="shared" si="55"/>
        <v>1000000</v>
      </c>
      <c r="AZ147" s="352">
        <f t="shared" si="48"/>
        <v>0</v>
      </c>
      <c r="BA147" s="352">
        <f>10+Module!$K$57/($AB$1+1)</f>
        <v>73.675073826568848</v>
      </c>
      <c r="BB147" s="352">
        <f>$AB$1*(25+Module!$I$6)</f>
        <v>111</v>
      </c>
      <c r="BC147" s="352">
        <f>(BA147*($AB$1+1)*0.002488974)/($AB$1+1)*Module!$I$5*Module!$I$7</f>
        <v>56.039138131970212</v>
      </c>
      <c r="BD147" s="352">
        <f>$P$120*Module!$I$7*X147*Module!$I$5</f>
        <v>98.425988474837041</v>
      </c>
      <c r="BE147" s="334">
        <f t="shared" si="56"/>
        <v>1000000</v>
      </c>
      <c r="BG147" s="352">
        <f t="shared" si="49"/>
        <v>0</v>
      </c>
      <c r="BH147" s="352">
        <f>10+Module!$K$57/($AC$1+1)</f>
        <v>60.940059061255084</v>
      </c>
      <c r="BI147" s="352">
        <f>$AC$1*(25+Module!$I$6)</f>
        <v>148</v>
      </c>
      <c r="BJ147" s="352">
        <f>(BH147*($AC$1+1)*0.002488974)/($AC$1+1)*Module!$I$5*Module!$I$7</f>
        <v>46.352561458480167</v>
      </c>
      <c r="BK147" s="352">
        <f>$P$120*Module!$I$7*X147*Module!$I$5</f>
        <v>98.425988474837041</v>
      </c>
      <c r="BL147" s="334">
        <f t="shared" si="57"/>
        <v>1000000</v>
      </c>
    </row>
    <row r="148" spans="23:64" ht="19.5" hidden="1" customHeight="1" thickBot="1">
      <c r="W148" s="570"/>
      <c r="X148" s="289">
        <f t="shared" si="58"/>
        <v>45</v>
      </c>
      <c r="Y148" s="290">
        <f>'calcul pneu pour calculateur'!P149</f>
        <v>66.552728125282243</v>
      </c>
      <c r="Z148" s="291">
        <f t="shared" si="50"/>
        <v>133.10545625056449</v>
      </c>
      <c r="AA148" s="291">
        <f t="shared" si="51"/>
        <v>199.65818437584673</v>
      </c>
      <c r="AB148" s="291">
        <f t="shared" si="52"/>
        <v>266.21091250112897</v>
      </c>
      <c r="AC148" s="291">
        <f t="shared" si="53"/>
        <v>332.76364062641119</v>
      </c>
      <c r="AK148" s="289">
        <f t="shared" si="59"/>
        <v>45</v>
      </c>
      <c r="AL148" s="352">
        <f t="shared" si="46"/>
        <v>0</v>
      </c>
      <c r="AM148" s="352">
        <f>10+Module!$K$57/($Z$1+1)</f>
        <v>137.3501476531377</v>
      </c>
      <c r="AN148" s="352">
        <f>$Z$1*(25+Module!$I$6)</f>
        <v>37</v>
      </c>
      <c r="AO148" s="352">
        <f>(AM148*($Z$1+1)*0.002488974)/($Z$1+1)*Module!$I$5*Module!$I$7</f>
        <v>104.47202149942042</v>
      </c>
      <c r="AP148" s="352">
        <f>$P$120*Module!$I$7*X148*Module!$I$5</f>
        <v>100.66294275835607</v>
      </c>
      <c r="AQ148" s="334">
        <f t="shared" si="54"/>
        <v>1000000</v>
      </c>
      <c r="AS148" s="352">
        <f t="shared" si="47"/>
        <v>0</v>
      </c>
      <c r="AT148" s="352">
        <f>10+Module!$K$57/($AA$1+1)</f>
        <v>94.900098435425136</v>
      </c>
      <c r="AU148" s="352">
        <f>$AA$1*(25+Module!$I$6)</f>
        <v>74</v>
      </c>
      <c r="AV148" s="352">
        <f>(AT148*($Z$1+1)*0.002488974)/($Z$1+1)*Module!$I$5*Module!$I$7</f>
        <v>72.183432587786953</v>
      </c>
      <c r="AW148" s="352">
        <f>$P$120*Module!$I$7*X148*Module!$I$5</f>
        <v>100.66294275835607</v>
      </c>
      <c r="AX148" s="334">
        <f t="shared" si="55"/>
        <v>1000000</v>
      </c>
      <c r="AZ148" s="352">
        <f t="shared" si="48"/>
        <v>0</v>
      </c>
      <c r="BA148" s="352">
        <f>10+Module!$K$57/($AB$1+1)</f>
        <v>73.675073826568848</v>
      </c>
      <c r="BB148" s="352">
        <f>$AB$1*(25+Module!$I$6)</f>
        <v>111</v>
      </c>
      <c r="BC148" s="352">
        <f>(BA148*($AB$1+1)*0.002488974)/($AB$1+1)*Module!$I$5*Module!$I$7</f>
        <v>56.039138131970212</v>
      </c>
      <c r="BD148" s="352">
        <f>$P$120*Module!$I$7*X148*Module!$I$5</f>
        <v>100.66294275835607</v>
      </c>
      <c r="BE148" s="334">
        <f t="shared" si="56"/>
        <v>1000000</v>
      </c>
      <c r="BG148" s="352">
        <f t="shared" si="49"/>
        <v>0</v>
      </c>
      <c r="BH148" s="352">
        <f>10+Module!$K$57/($AC$1+1)</f>
        <v>60.940059061255084</v>
      </c>
      <c r="BI148" s="352">
        <f>$AC$1*(25+Module!$I$6)</f>
        <v>148</v>
      </c>
      <c r="BJ148" s="352">
        <f>(BH148*($AC$1+1)*0.002488974)/($AC$1+1)*Module!$I$5*Module!$I$7</f>
        <v>46.352561458480167</v>
      </c>
      <c r="BK148" s="352">
        <f>$P$120*Module!$I$7*X148*Module!$I$5</f>
        <v>100.66294275835607</v>
      </c>
      <c r="BL148" s="334">
        <f t="shared" si="57"/>
        <v>1000000</v>
      </c>
    </row>
    <row r="149" spans="23:64" ht="19.5" hidden="1" customHeight="1" thickBot="1">
      <c r="W149" s="570"/>
      <c r="X149" s="289">
        <f t="shared" si="58"/>
        <v>46</v>
      </c>
      <c r="Y149" s="290">
        <f>'calcul pneu pour calculateur'!P150</f>
        <v>66.21650284193089</v>
      </c>
      <c r="Z149" s="291">
        <f t="shared" si="50"/>
        <v>132.43300568386178</v>
      </c>
      <c r="AA149" s="291">
        <f t="shared" si="51"/>
        <v>198.64950852579267</v>
      </c>
      <c r="AB149" s="291">
        <f t="shared" si="52"/>
        <v>264.86601136772356</v>
      </c>
      <c r="AC149" s="291">
        <f t="shared" si="53"/>
        <v>331.08251420965445</v>
      </c>
      <c r="AK149" s="289">
        <f t="shared" si="59"/>
        <v>46</v>
      </c>
      <c r="AL149" s="352">
        <f t="shared" si="46"/>
        <v>0</v>
      </c>
      <c r="AM149" s="352">
        <f>10+Module!$K$57/($Z$1+1)</f>
        <v>137.3501476531377</v>
      </c>
      <c r="AN149" s="352">
        <f>$Z$1*(25+Module!$I$6)</f>
        <v>37</v>
      </c>
      <c r="AO149" s="352">
        <f>(AM149*($Z$1+1)*0.002488974)/($Z$1+1)*Module!$I$5*Module!$I$7</f>
        <v>104.47202149942042</v>
      </c>
      <c r="AP149" s="352">
        <f>$P$120*Module!$I$7*X149*Module!$I$5</f>
        <v>102.89989704187509</v>
      </c>
      <c r="AQ149" s="334">
        <f t="shared" si="54"/>
        <v>1000000</v>
      </c>
      <c r="AS149" s="352">
        <f t="shared" si="47"/>
        <v>0</v>
      </c>
      <c r="AT149" s="352">
        <f>10+Module!$K$57/($AA$1+1)</f>
        <v>94.900098435425136</v>
      </c>
      <c r="AU149" s="352">
        <f>$AA$1*(25+Module!$I$6)</f>
        <v>74</v>
      </c>
      <c r="AV149" s="352">
        <f>(AT149*($Z$1+1)*0.002488974)/($Z$1+1)*Module!$I$5*Module!$I$7</f>
        <v>72.183432587786953</v>
      </c>
      <c r="AW149" s="352">
        <f>$P$120*Module!$I$7*X149*Module!$I$5</f>
        <v>102.89989704187509</v>
      </c>
      <c r="AX149" s="334">
        <f t="shared" si="55"/>
        <v>1000000</v>
      </c>
      <c r="AZ149" s="352">
        <f t="shared" si="48"/>
        <v>0</v>
      </c>
      <c r="BA149" s="352">
        <f>10+Module!$K$57/($AB$1+1)</f>
        <v>73.675073826568848</v>
      </c>
      <c r="BB149" s="352">
        <f>$AB$1*(25+Module!$I$6)</f>
        <v>111</v>
      </c>
      <c r="BC149" s="352">
        <f>(BA149*($AB$1+1)*0.002488974)/($AB$1+1)*Module!$I$5*Module!$I$7</f>
        <v>56.039138131970212</v>
      </c>
      <c r="BD149" s="352">
        <f>$P$120*Module!$I$7*X149*Module!$I$5</f>
        <v>102.89989704187509</v>
      </c>
      <c r="BE149" s="334">
        <f t="shared" si="56"/>
        <v>1000000</v>
      </c>
      <c r="BG149" s="352">
        <f t="shared" si="49"/>
        <v>0</v>
      </c>
      <c r="BH149" s="352">
        <f>10+Module!$K$57/($AC$1+1)</f>
        <v>60.940059061255084</v>
      </c>
      <c r="BI149" s="352">
        <f>$AC$1*(25+Module!$I$6)</f>
        <v>148</v>
      </c>
      <c r="BJ149" s="352">
        <f>(BH149*($AC$1+1)*0.002488974)/($AC$1+1)*Module!$I$5*Module!$I$7</f>
        <v>46.352561458480167</v>
      </c>
      <c r="BK149" s="352">
        <f>$P$120*Module!$I$7*X149*Module!$I$5</f>
        <v>102.89989704187509</v>
      </c>
      <c r="BL149" s="334">
        <f t="shared" si="57"/>
        <v>1000000</v>
      </c>
    </row>
    <row r="150" spans="23:64" ht="19.5" hidden="1" customHeight="1" thickBot="1">
      <c r="W150" s="570"/>
      <c r="X150" s="289">
        <f t="shared" si="58"/>
        <v>47</v>
      </c>
      <c r="Y150" s="290">
        <f>'calcul pneu pour calculateur'!P151</f>
        <v>65.880277558579508</v>
      </c>
      <c r="Z150" s="291">
        <f t="shared" si="50"/>
        <v>131.76055511715902</v>
      </c>
      <c r="AA150" s="291">
        <f t="shared" si="51"/>
        <v>197.64083267573852</v>
      </c>
      <c r="AB150" s="291">
        <f t="shared" si="52"/>
        <v>263.52111023431803</v>
      </c>
      <c r="AC150" s="291">
        <f t="shared" si="53"/>
        <v>329.40138779289754</v>
      </c>
      <c r="AK150" s="289">
        <f t="shared" si="59"/>
        <v>47</v>
      </c>
      <c r="AL150" s="352">
        <f t="shared" si="46"/>
        <v>0</v>
      </c>
      <c r="AM150" s="352">
        <f>10+Module!$K$57/($Z$1+1)</f>
        <v>137.3501476531377</v>
      </c>
      <c r="AN150" s="352">
        <f>$Z$1*(25+Module!$I$6)</f>
        <v>37</v>
      </c>
      <c r="AO150" s="352">
        <f>(AM150*($Z$1+1)*0.002488974)/($Z$1+1)*Module!$I$5*Module!$I$7</f>
        <v>104.47202149942042</v>
      </c>
      <c r="AP150" s="352">
        <f>$P$120*Module!$I$7*X150*Module!$I$5</f>
        <v>105.13685132539412</v>
      </c>
      <c r="AQ150" s="334">
        <f t="shared" si="54"/>
        <v>1000000</v>
      </c>
      <c r="AS150" s="352">
        <f t="shared" si="47"/>
        <v>0</v>
      </c>
      <c r="AT150" s="352">
        <f>10+Module!$K$57/($AA$1+1)</f>
        <v>94.900098435425136</v>
      </c>
      <c r="AU150" s="352">
        <f>$AA$1*(25+Module!$I$6)</f>
        <v>74</v>
      </c>
      <c r="AV150" s="352">
        <f>(AT150*($Z$1+1)*0.002488974)/($Z$1+1)*Module!$I$5*Module!$I$7</f>
        <v>72.183432587786953</v>
      </c>
      <c r="AW150" s="352">
        <f>$P$120*Module!$I$7*X150*Module!$I$5</f>
        <v>105.13685132539412</v>
      </c>
      <c r="AX150" s="334">
        <f t="shared" si="55"/>
        <v>1000000</v>
      </c>
      <c r="AZ150" s="352">
        <f t="shared" si="48"/>
        <v>0</v>
      </c>
      <c r="BA150" s="352">
        <f>10+Module!$K$57/($AB$1+1)</f>
        <v>73.675073826568848</v>
      </c>
      <c r="BB150" s="352">
        <f>$AB$1*(25+Module!$I$6)</f>
        <v>111</v>
      </c>
      <c r="BC150" s="352">
        <f>(BA150*($AB$1+1)*0.002488974)/($AB$1+1)*Module!$I$5*Module!$I$7</f>
        <v>56.039138131970212</v>
      </c>
      <c r="BD150" s="352">
        <f>$P$120*Module!$I$7*X150*Module!$I$5</f>
        <v>105.13685132539412</v>
      </c>
      <c r="BE150" s="334">
        <f t="shared" si="56"/>
        <v>1000000</v>
      </c>
      <c r="BG150" s="352">
        <f t="shared" si="49"/>
        <v>0</v>
      </c>
      <c r="BH150" s="352">
        <f>10+Module!$K$57/($AC$1+1)</f>
        <v>60.940059061255084</v>
      </c>
      <c r="BI150" s="352">
        <f>$AC$1*(25+Module!$I$6)</f>
        <v>148</v>
      </c>
      <c r="BJ150" s="352">
        <f>(BH150*($AC$1+1)*0.002488974)/($AC$1+1)*Module!$I$5*Module!$I$7</f>
        <v>46.352561458480167</v>
      </c>
      <c r="BK150" s="352">
        <f>$P$120*Module!$I$7*X150*Module!$I$5</f>
        <v>105.13685132539412</v>
      </c>
      <c r="BL150" s="334">
        <f t="shared" si="57"/>
        <v>1000000</v>
      </c>
    </row>
    <row r="151" spans="23:64" ht="19.5" hidden="1" customHeight="1" thickBot="1">
      <c r="W151" s="570"/>
      <c r="X151" s="289">
        <f t="shared" si="58"/>
        <v>48</v>
      </c>
      <c r="Y151" s="290">
        <f>'calcul pneu pour calculateur'!P152</f>
        <v>65.544052275228125</v>
      </c>
      <c r="Z151" s="291">
        <f t="shared" si="50"/>
        <v>131.08810455045625</v>
      </c>
      <c r="AA151" s="291">
        <f t="shared" si="51"/>
        <v>196.63215682568438</v>
      </c>
      <c r="AB151" s="291">
        <f t="shared" si="52"/>
        <v>262.1762091009125</v>
      </c>
      <c r="AC151" s="291">
        <f t="shared" si="53"/>
        <v>327.72026137614063</v>
      </c>
      <c r="AK151" s="289">
        <f t="shared" si="59"/>
        <v>48</v>
      </c>
      <c r="AL151" s="352">
        <f t="shared" si="46"/>
        <v>0</v>
      </c>
      <c r="AM151" s="352">
        <f>10+Module!$K$57/($Z$1+1)</f>
        <v>137.3501476531377</v>
      </c>
      <c r="AN151" s="352">
        <f>$Z$1*(25+Module!$I$6)</f>
        <v>37</v>
      </c>
      <c r="AO151" s="352">
        <f>(AM151*($Z$1+1)*0.002488974)/($Z$1+1)*Module!$I$5*Module!$I$7</f>
        <v>104.47202149942042</v>
      </c>
      <c r="AP151" s="352">
        <f>$P$120*Module!$I$7*X151*Module!$I$5</f>
        <v>107.37380560891313</v>
      </c>
      <c r="AQ151" s="334">
        <f t="shared" si="54"/>
        <v>1000000</v>
      </c>
      <c r="AS151" s="352">
        <f t="shared" si="47"/>
        <v>0</v>
      </c>
      <c r="AT151" s="352">
        <f>10+Module!$K$57/($AA$1+1)</f>
        <v>94.900098435425136</v>
      </c>
      <c r="AU151" s="352">
        <f>$AA$1*(25+Module!$I$6)</f>
        <v>74</v>
      </c>
      <c r="AV151" s="352">
        <f>(AT151*($Z$1+1)*0.002488974)/($Z$1+1)*Module!$I$5*Module!$I$7</f>
        <v>72.183432587786953</v>
      </c>
      <c r="AW151" s="352">
        <f>$P$120*Module!$I$7*X151*Module!$I$5</f>
        <v>107.37380560891313</v>
      </c>
      <c r="AX151" s="334">
        <f t="shared" si="55"/>
        <v>1000000</v>
      </c>
      <c r="AZ151" s="352">
        <f t="shared" si="48"/>
        <v>0</v>
      </c>
      <c r="BA151" s="352">
        <f>10+Module!$K$57/($AB$1+1)</f>
        <v>73.675073826568848</v>
      </c>
      <c r="BB151" s="352">
        <f>$AB$1*(25+Module!$I$6)</f>
        <v>111</v>
      </c>
      <c r="BC151" s="352">
        <f>(BA151*($AB$1+1)*0.002488974)/($AB$1+1)*Module!$I$5*Module!$I$7</f>
        <v>56.039138131970212</v>
      </c>
      <c r="BD151" s="352">
        <f>$P$120*Module!$I$7*X151*Module!$I$5</f>
        <v>107.37380560891313</v>
      </c>
      <c r="BE151" s="334">
        <f t="shared" si="56"/>
        <v>1000000</v>
      </c>
      <c r="BG151" s="352">
        <f t="shared" si="49"/>
        <v>0</v>
      </c>
      <c r="BH151" s="352">
        <f>10+Module!$K$57/($AC$1+1)</f>
        <v>60.940059061255084</v>
      </c>
      <c r="BI151" s="352">
        <f>$AC$1*(25+Module!$I$6)</f>
        <v>148</v>
      </c>
      <c r="BJ151" s="352">
        <f>(BH151*($AC$1+1)*0.002488974)/($AC$1+1)*Module!$I$5*Module!$I$7</f>
        <v>46.352561458480167</v>
      </c>
      <c r="BK151" s="352">
        <f>$P$120*Module!$I$7*X151*Module!$I$5</f>
        <v>107.37380560891313</v>
      </c>
      <c r="BL151" s="334">
        <f t="shared" si="57"/>
        <v>1000000</v>
      </c>
    </row>
    <row r="152" spans="23:64" ht="19.5" hidden="1" customHeight="1" thickBot="1">
      <c r="W152" s="570"/>
      <c r="X152" s="289">
        <f t="shared" si="58"/>
        <v>49</v>
      </c>
      <c r="Y152" s="290">
        <f>'calcul pneu pour calculateur'!P153</f>
        <v>65.207826991876772</v>
      </c>
      <c r="Z152" s="291">
        <f t="shared" si="50"/>
        <v>130.41565398375354</v>
      </c>
      <c r="AA152" s="291">
        <f t="shared" si="51"/>
        <v>195.62348097563032</v>
      </c>
      <c r="AB152" s="291">
        <f t="shared" si="52"/>
        <v>260.83130796750709</v>
      </c>
      <c r="AC152" s="291">
        <f t="shared" si="53"/>
        <v>326.03913495938389</v>
      </c>
      <c r="AK152" s="289">
        <f t="shared" si="59"/>
        <v>49</v>
      </c>
      <c r="AL152" s="352">
        <f t="shared" si="46"/>
        <v>0</v>
      </c>
      <c r="AM152" s="352">
        <f>10+Module!$K$57/($Z$1+1)</f>
        <v>137.3501476531377</v>
      </c>
      <c r="AN152" s="352">
        <f>$Z$1*(25+Module!$I$6)</f>
        <v>37</v>
      </c>
      <c r="AO152" s="352">
        <f>(AM152*($Z$1+1)*0.002488974)/($Z$1+1)*Module!$I$5*Module!$I$7</f>
        <v>104.47202149942042</v>
      </c>
      <c r="AP152" s="352">
        <f>$P$120*Module!$I$7*X152*Module!$I$5</f>
        <v>109.61075989243216</v>
      </c>
      <c r="AQ152" s="334">
        <f t="shared" si="54"/>
        <v>1000000</v>
      </c>
      <c r="AS152" s="352">
        <f t="shared" si="47"/>
        <v>0</v>
      </c>
      <c r="AT152" s="352">
        <f>10+Module!$K$57/($AA$1+1)</f>
        <v>94.900098435425136</v>
      </c>
      <c r="AU152" s="352">
        <f>$AA$1*(25+Module!$I$6)</f>
        <v>74</v>
      </c>
      <c r="AV152" s="352">
        <f>(AT152*($Z$1+1)*0.002488974)/($Z$1+1)*Module!$I$5*Module!$I$7</f>
        <v>72.183432587786953</v>
      </c>
      <c r="AW152" s="352">
        <f>$P$120*Module!$I$7*X152*Module!$I$5</f>
        <v>109.61075989243216</v>
      </c>
      <c r="AX152" s="334">
        <f t="shared" si="55"/>
        <v>1000000</v>
      </c>
      <c r="AZ152" s="352">
        <f t="shared" si="48"/>
        <v>0</v>
      </c>
      <c r="BA152" s="352">
        <f>10+Module!$K$57/($AB$1+1)</f>
        <v>73.675073826568848</v>
      </c>
      <c r="BB152" s="352">
        <f>$AB$1*(25+Module!$I$6)</f>
        <v>111</v>
      </c>
      <c r="BC152" s="352">
        <f>(BA152*($AB$1+1)*0.002488974)/($AB$1+1)*Module!$I$5*Module!$I$7</f>
        <v>56.039138131970212</v>
      </c>
      <c r="BD152" s="352">
        <f>$P$120*Module!$I$7*X152*Module!$I$5</f>
        <v>109.61075989243216</v>
      </c>
      <c r="BE152" s="334">
        <f t="shared" si="56"/>
        <v>1000000</v>
      </c>
      <c r="BG152" s="352">
        <f t="shared" si="49"/>
        <v>0</v>
      </c>
      <c r="BH152" s="352">
        <f>10+Module!$K$57/($AC$1+1)</f>
        <v>60.940059061255084</v>
      </c>
      <c r="BI152" s="352">
        <f>$AC$1*(25+Module!$I$6)</f>
        <v>148</v>
      </c>
      <c r="BJ152" s="352">
        <f>(BH152*($AC$1+1)*0.002488974)/($AC$1+1)*Module!$I$5*Module!$I$7</f>
        <v>46.352561458480167</v>
      </c>
      <c r="BK152" s="352">
        <f>$P$120*Module!$I$7*X152*Module!$I$5</f>
        <v>109.61075989243216</v>
      </c>
      <c r="BL152" s="334">
        <f t="shared" si="57"/>
        <v>1000000</v>
      </c>
    </row>
    <row r="153" spans="23:64" ht="19.5" hidden="1" customHeight="1" thickBot="1">
      <c r="W153" s="570"/>
      <c r="X153" s="289">
        <f t="shared" si="58"/>
        <v>50</v>
      </c>
      <c r="Y153" s="290">
        <f>'calcul pneu pour calculateur'!P154</f>
        <v>64.87160170852539</v>
      </c>
      <c r="Z153" s="291">
        <f t="shared" si="50"/>
        <v>129.74320341705078</v>
      </c>
      <c r="AA153" s="291">
        <f t="shared" si="51"/>
        <v>194.61480512557617</v>
      </c>
      <c r="AB153" s="291">
        <f t="shared" si="52"/>
        <v>259.48640683410156</v>
      </c>
      <c r="AC153" s="291">
        <f t="shared" si="53"/>
        <v>324.35800854262698</v>
      </c>
      <c r="AK153" s="289">
        <f t="shared" si="59"/>
        <v>50</v>
      </c>
      <c r="AL153" s="352">
        <f t="shared" si="46"/>
        <v>0</v>
      </c>
      <c r="AM153" s="352">
        <f>10+Module!$K$57/($Z$1+1)</f>
        <v>137.3501476531377</v>
      </c>
      <c r="AN153" s="352">
        <f>$Z$1*(25+Module!$I$6)</f>
        <v>37</v>
      </c>
      <c r="AO153" s="352">
        <f>(AM153*($Z$1+1)*0.002488974)/($Z$1+1)*Module!$I$5*Module!$I$7</f>
        <v>104.47202149942042</v>
      </c>
      <c r="AP153" s="352">
        <f>$P$120*Module!$I$7*X153*Module!$I$5</f>
        <v>111.84771417595118</v>
      </c>
      <c r="AQ153" s="334">
        <f t="shared" si="54"/>
        <v>1000000</v>
      </c>
      <c r="AS153" s="352">
        <f t="shared" si="47"/>
        <v>0</v>
      </c>
      <c r="AT153" s="352">
        <f>10+Module!$K$57/($AA$1+1)</f>
        <v>94.900098435425136</v>
      </c>
      <c r="AU153" s="352">
        <f>$AA$1*(25+Module!$I$6)</f>
        <v>74</v>
      </c>
      <c r="AV153" s="352">
        <f>(AT153*($Z$1+1)*0.002488974)/($Z$1+1)*Module!$I$5*Module!$I$7</f>
        <v>72.183432587786953</v>
      </c>
      <c r="AW153" s="352">
        <f>$P$120*Module!$I$7*X153*Module!$I$5</f>
        <v>111.84771417595118</v>
      </c>
      <c r="AX153" s="334">
        <f t="shared" si="55"/>
        <v>1000000</v>
      </c>
      <c r="AZ153" s="352">
        <f t="shared" si="48"/>
        <v>0</v>
      </c>
      <c r="BA153" s="352">
        <f>10+Module!$K$57/($AB$1+1)</f>
        <v>73.675073826568848</v>
      </c>
      <c r="BB153" s="352">
        <f>$AB$1*(25+Module!$I$6)</f>
        <v>111</v>
      </c>
      <c r="BC153" s="352">
        <f>(BA153*($AB$1+1)*0.002488974)/($AB$1+1)*Module!$I$5*Module!$I$7</f>
        <v>56.039138131970212</v>
      </c>
      <c r="BD153" s="352">
        <f>$P$120*Module!$I$7*X153*Module!$I$5</f>
        <v>111.84771417595118</v>
      </c>
      <c r="BE153" s="334">
        <f t="shared" si="56"/>
        <v>1000000</v>
      </c>
      <c r="BG153" s="352">
        <f t="shared" si="49"/>
        <v>0</v>
      </c>
      <c r="BH153" s="352">
        <f>10+Module!$K$57/($AC$1+1)</f>
        <v>60.940059061255084</v>
      </c>
      <c r="BI153" s="352">
        <f>$AC$1*(25+Module!$I$6)</f>
        <v>148</v>
      </c>
      <c r="BJ153" s="352">
        <f>(BH153*($AC$1+1)*0.002488974)/($AC$1+1)*Module!$I$5*Module!$I$7</f>
        <v>46.352561458480167</v>
      </c>
      <c r="BK153" s="352">
        <f>$P$120*Module!$I$7*X153*Module!$I$5</f>
        <v>111.84771417595118</v>
      </c>
      <c r="BL153" s="334">
        <f t="shared" si="57"/>
        <v>1000000</v>
      </c>
    </row>
    <row r="154" spans="23:64" ht="19.5" hidden="1" customHeight="1" thickBot="1">
      <c r="W154" s="570"/>
      <c r="X154" s="289">
        <f t="shared" si="58"/>
        <v>51</v>
      </c>
      <c r="Y154" s="290">
        <f>'calcul pneu pour calculateur'!P155</f>
        <v>64.535376425174036</v>
      </c>
      <c r="Z154" s="291">
        <f t="shared" si="50"/>
        <v>129.07075285034807</v>
      </c>
      <c r="AA154" s="291">
        <f t="shared" si="51"/>
        <v>193.60612927552211</v>
      </c>
      <c r="AB154" s="291">
        <f t="shared" si="52"/>
        <v>258.14150570069614</v>
      </c>
      <c r="AC154" s="291">
        <f t="shared" si="53"/>
        <v>322.67688212587018</v>
      </c>
      <c r="AK154" s="289">
        <f t="shared" si="59"/>
        <v>51</v>
      </c>
      <c r="AL154" s="352">
        <f t="shared" si="46"/>
        <v>0</v>
      </c>
      <c r="AM154" s="352">
        <f>10+Module!$K$57/($Z$1+1)</f>
        <v>137.3501476531377</v>
      </c>
      <c r="AN154" s="352">
        <f>$Z$1*(25+Module!$I$6)</f>
        <v>37</v>
      </c>
      <c r="AO154" s="352">
        <f>(AM154*($Z$1+1)*0.002488974)/($Z$1+1)*Module!$I$5*Module!$I$7</f>
        <v>104.47202149942042</v>
      </c>
      <c r="AP154" s="352">
        <f>$P$120*Module!$I$7*X154*Module!$I$5</f>
        <v>114.08466845947021</v>
      </c>
      <c r="AQ154" s="334">
        <f t="shared" si="54"/>
        <v>1000000</v>
      </c>
      <c r="AS154" s="352">
        <f t="shared" si="47"/>
        <v>0</v>
      </c>
      <c r="AT154" s="352">
        <f>10+Module!$K$57/($AA$1+1)</f>
        <v>94.900098435425136</v>
      </c>
      <c r="AU154" s="352">
        <f>$AA$1*(25+Module!$I$6)</f>
        <v>74</v>
      </c>
      <c r="AV154" s="352">
        <f>(AT154*($Z$1+1)*0.002488974)/($Z$1+1)*Module!$I$5*Module!$I$7</f>
        <v>72.183432587786953</v>
      </c>
      <c r="AW154" s="352">
        <f>$P$120*Module!$I$7*X154*Module!$I$5</f>
        <v>114.08466845947021</v>
      </c>
      <c r="AX154" s="334">
        <f t="shared" si="55"/>
        <v>1000000</v>
      </c>
      <c r="AZ154" s="352">
        <f t="shared" si="48"/>
        <v>0</v>
      </c>
      <c r="BA154" s="352">
        <f>10+Module!$K$57/($AB$1+1)</f>
        <v>73.675073826568848</v>
      </c>
      <c r="BB154" s="352">
        <f>$AB$1*(25+Module!$I$6)</f>
        <v>111</v>
      </c>
      <c r="BC154" s="352">
        <f>(BA154*($AB$1+1)*0.002488974)/($AB$1+1)*Module!$I$5*Module!$I$7</f>
        <v>56.039138131970212</v>
      </c>
      <c r="BD154" s="352">
        <f>$P$120*Module!$I$7*X154*Module!$I$5</f>
        <v>114.08466845947021</v>
      </c>
      <c r="BE154" s="334">
        <f t="shared" si="56"/>
        <v>1000000</v>
      </c>
      <c r="BG154" s="352">
        <f t="shared" si="49"/>
        <v>0</v>
      </c>
      <c r="BH154" s="352">
        <f>10+Module!$K$57/($AC$1+1)</f>
        <v>60.940059061255084</v>
      </c>
      <c r="BI154" s="352">
        <f>$AC$1*(25+Module!$I$6)</f>
        <v>148</v>
      </c>
      <c r="BJ154" s="352">
        <f>(BH154*($AC$1+1)*0.002488974)/($AC$1+1)*Module!$I$5*Module!$I$7</f>
        <v>46.352561458480167</v>
      </c>
      <c r="BK154" s="352">
        <f>$P$120*Module!$I$7*X154*Module!$I$5</f>
        <v>114.08466845947021</v>
      </c>
      <c r="BL154" s="334">
        <f t="shared" si="57"/>
        <v>1000000</v>
      </c>
    </row>
    <row r="155" spans="23:64" ht="19.5" hidden="1" customHeight="1" thickBot="1">
      <c r="W155" s="570"/>
      <c r="X155" s="289">
        <f t="shared" si="58"/>
        <v>52</v>
      </c>
      <c r="Y155" s="290">
        <f>'calcul pneu pour calculateur'!P156</f>
        <v>64.199151141822654</v>
      </c>
      <c r="Z155" s="291">
        <f t="shared" si="50"/>
        <v>128.39830228364531</v>
      </c>
      <c r="AA155" s="291">
        <f t="shared" si="51"/>
        <v>192.59745342546796</v>
      </c>
      <c r="AB155" s="291">
        <f t="shared" si="52"/>
        <v>256.79660456729061</v>
      </c>
      <c r="AC155" s="291">
        <f t="shared" si="53"/>
        <v>320.99575570911327</v>
      </c>
      <c r="AK155" s="289">
        <f t="shared" si="59"/>
        <v>52</v>
      </c>
      <c r="AL155" s="352">
        <f t="shared" si="46"/>
        <v>0</v>
      </c>
      <c r="AM155" s="352">
        <f>10+Module!$K$57/($Z$1+1)</f>
        <v>137.3501476531377</v>
      </c>
      <c r="AN155" s="352">
        <f>$Z$1*(25+Module!$I$6)</f>
        <v>37</v>
      </c>
      <c r="AO155" s="352">
        <f>(AM155*($Z$1+1)*0.002488974)/($Z$1+1)*Module!$I$5*Module!$I$7</f>
        <v>104.47202149942042</v>
      </c>
      <c r="AP155" s="352">
        <f>$P$120*Module!$I$7*X155*Module!$I$5</f>
        <v>116.32162274298923</v>
      </c>
      <c r="AQ155" s="334">
        <f t="shared" si="54"/>
        <v>1000000</v>
      </c>
      <c r="AS155" s="352">
        <f t="shared" si="47"/>
        <v>0</v>
      </c>
      <c r="AT155" s="352">
        <f>10+Module!$K$57/($AA$1+1)</f>
        <v>94.900098435425136</v>
      </c>
      <c r="AU155" s="352">
        <f>$AA$1*(25+Module!$I$6)</f>
        <v>74</v>
      </c>
      <c r="AV155" s="352">
        <f>(AT155*($Z$1+1)*0.002488974)/($Z$1+1)*Module!$I$5*Module!$I$7</f>
        <v>72.183432587786953</v>
      </c>
      <c r="AW155" s="352">
        <f>$P$120*Module!$I$7*X155*Module!$I$5</f>
        <v>116.32162274298923</v>
      </c>
      <c r="AX155" s="334">
        <f t="shared" si="55"/>
        <v>1000000</v>
      </c>
      <c r="AZ155" s="352">
        <f t="shared" si="48"/>
        <v>0</v>
      </c>
      <c r="BA155" s="352">
        <f>10+Module!$K$57/($AB$1+1)</f>
        <v>73.675073826568848</v>
      </c>
      <c r="BB155" s="352">
        <f>$AB$1*(25+Module!$I$6)</f>
        <v>111</v>
      </c>
      <c r="BC155" s="352">
        <f>(BA155*($AB$1+1)*0.002488974)/($AB$1+1)*Module!$I$5*Module!$I$7</f>
        <v>56.039138131970212</v>
      </c>
      <c r="BD155" s="352">
        <f>$P$120*Module!$I$7*X155*Module!$I$5</f>
        <v>116.32162274298923</v>
      </c>
      <c r="BE155" s="334">
        <f t="shared" si="56"/>
        <v>1000000</v>
      </c>
      <c r="BG155" s="352">
        <f t="shared" si="49"/>
        <v>0</v>
      </c>
      <c r="BH155" s="352">
        <f>10+Module!$K$57/($AC$1+1)</f>
        <v>60.940059061255084</v>
      </c>
      <c r="BI155" s="352">
        <f>$AC$1*(25+Module!$I$6)</f>
        <v>148</v>
      </c>
      <c r="BJ155" s="352">
        <f>(BH155*($AC$1+1)*0.002488974)/($AC$1+1)*Module!$I$5*Module!$I$7</f>
        <v>46.352561458480167</v>
      </c>
      <c r="BK155" s="352">
        <f>$P$120*Module!$I$7*X155*Module!$I$5</f>
        <v>116.32162274298923</v>
      </c>
      <c r="BL155" s="334">
        <f t="shared" si="57"/>
        <v>1000000</v>
      </c>
    </row>
    <row r="156" spans="23:64" ht="19.5" hidden="1" customHeight="1" thickBot="1">
      <c r="W156" s="570"/>
      <c r="X156" s="289">
        <f t="shared" si="58"/>
        <v>53</v>
      </c>
      <c r="Y156" s="290">
        <f>'calcul pneu pour calculateur'!P157</f>
        <v>63.8629258584713</v>
      </c>
      <c r="Z156" s="291">
        <f t="shared" si="50"/>
        <v>127.7258517169426</v>
      </c>
      <c r="AA156" s="291">
        <f t="shared" si="51"/>
        <v>191.5887775754139</v>
      </c>
      <c r="AB156" s="291">
        <f t="shared" si="52"/>
        <v>255.4517034338852</v>
      </c>
      <c r="AC156" s="291">
        <f t="shared" si="53"/>
        <v>319.31462929235647</v>
      </c>
      <c r="AK156" s="289">
        <f t="shared" si="59"/>
        <v>53</v>
      </c>
      <c r="AL156" s="352">
        <f t="shared" si="46"/>
        <v>0</v>
      </c>
      <c r="AM156" s="352">
        <f>10+Module!$K$57/($Z$1+1)</f>
        <v>137.3501476531377</v>
      </c>
      <c r="AN156" s="352">
        <f>$Z$1*(25+Module!$I$6)</f>
        <v>37</v>
      </c>
      <c r="AO156" s="352">
        <f>(AM156*($Z$1+1)*0.002488974)/($Z$1+1)*Module!$I$5*Module!$I$7</f>
        <v>104.47202149942042</v>
      </c>
      <c r="AP156" s="352">
        <f>$P$120*Module!$I$7*X156*Module!$I$5</f>
        <v>118.55857702650826</v>
      </c>
      <c r="AQ156" s="334">
        <f t="shared" si="54"/>
        <v>1000000</v>
      </c>
      <c r="AS156" s="352">
        <f t="shared" si="47"/>
        <v>0</v>
      </c>
      <c r="AT156" s="352">
        <f>10+Module!$K$57/($AA$1+1)</f>
        <v>94.900098435425136</v>
      </c>
      <c r="AU156" s="352">
        <f>$AA$1*(25+Module!$I$6)</f>
        <v>74</v>
      </c>
      <c r="AV156" s="352">
        <f>(AT156*($Z$1+1)*0.002488974)/($Z$1+1)*Module!$I$5*Module!$I$7</f>
        <v>72.183432587786953</v>
      </c>
      <c r="AW156" s="352">
        <f>$P$120*Module!$I$7*X156*Module!$I$5</f>
        <v>118.55857702650826</v>
      </c>
      <c r="AX156" s="334">
        <f t="shared" si="55"/>
        <v>1000000</v>
      </c>
      <c r="AZ156" s="352">
        <f t="shared" si="48"/>
        <v>0</v>
      </c>
      <c r="BA156" s="352">
        <f>10+Module!$K$57/($AB$1+1)</f>
        <v>73.675073826568848</v>
      </c>
      <c r="BB156" s="352">
        <f>$AB$1*(25+Module!$I$6)</f>
        <v>111</v>
      </c>
      <c r="BC156" s="352">
        <f>(BA156*($AB$1+1)*0.002488974)/($AB$1+1)*Module!$I$5*Module!$I$7</f>
        <v>56.039138131970212</v>
      </c>
      <c r="BD156" s="352">
        <f>$P$120*Module!$I$7*X156*Module!$I$5</f>
        <v>118.55857702650826</v>
      </c>
      <c r="BE156" s="334">
        <f t="shared" si="56"/>
        <v>1000000</v>
      </c>
      <c r="BG156" s="352">
        <f t="shared" si="49"/>
        <v>0</v>
      </c>
      <c r="BH156" s="352">
        <f>10+Module!$K$57/($AC$1+1)</f>
        <v>60.940059061255084</v>
      </c>
      <c r="BI156" s="352">
        <f>$AC$1*(25+Module!$I$6)</f>
        <v>148</v>
      </c>
      <c r="BJ156" s="352">
        <f>(BH156*($AC$1+1)*0.002488974)/($AC$1+1)*Module!$I$5*Module!$I$7</f>
        <v>46.352561458480167</v>
      </c>
      <c r="BK156" s="352">
        <f>$P$120*Module!$I$7*X156*Module!$I$5</f>
        <v>118.55857702650826</v>
      </c>
      <c r="BL156" s="334">
        <f t="shared" si="57"/>
        <v>1000000</v>
      </c>
    </row>
    <row r="157" spans="23:64" ht="19.5" hidden="1" customHeight="1" thickBot="1">
      <c r="W157" s="570"/>
      <c r="X157" s="289">
        <f t="shared" si="58"/>
        <v>54</v>
      </c>
      <c r="Y157" s="290">
        <f>'calcul pneu pour calculateur'!P158</f>
        <v>63.526700575119918</v>
      </c>
      <c r="Z157" s="291">
        <f t="shared" si="50"/>
        <v>127.05340115023984</v>
      </c>
      <c r="AA157" s="291">
        <f t="shared" si="51"/>
        <v>190.58010172535975</v>
      </c>
      <c r="AB157" s="291">
        <f t="shared" si="52"/>
        <v>254.10680230047967</v>
      </c>
      <c r="AC157" s="291">
        <f t="shared" si="53"/>
        <v>317.63350287559956</v>
      </c>
      <c r="AK157" s="289">
        <f t="shared" si="59"/>
        <v>54</v>
      </c>
      <c r="AL157" s="352">
        <f t="shared" si="46"/>
        <v>0</v>
      </c>
      <c r="AM157" s="352">
        <f>10+Module!$K$57/($Z$1+1)</f>
        <v>137.3501476531377</v>
      </c>
      <c r="AN157" s="352">
        <f>$Z$1*(25+Module!$I$6)</f>
        <v>37</v>
      </c>
      <c r="AO157" s="352">
        <f>(AM157*($Z$1+1)*0.002488974)/($Z$1+1)*Module!$I$5*Module!$I$7</f>
        <v>104.47202149942042</v>
      </c>
      <c r="AP157" s="352">
        <f>$P$120*Module!$I$7*X157*Module!$I$5</f>
        <v>120.79553131002729</v>
      </c>
      <c r="AQ157" s="334">
        <f t="shared" si="54"/>
        <v>1000000</v>
      </c>
      <c r="AS157" s="352">
        <f t="shared" si="47"/>
        <v>0</v>
      </c>
      <c r="AT157" s="352">
        <f>10+Module!$K$57/($AA$1+1)</f>
        <v>94.900098435425136</v>
      </c>
      <c r="AU157" s="352">
        <f>$AA$1*(25+Module!$I$6)</f>
        <v>74</v>
      </c>
      <c r="AV157" s="352">
        <f>(AT157*($Z$1+1)*0.002488974)/($Z$1+1)*Module!$I$5*Module!$I$7</f>
        <v>72.183432587786953</v>
      </c>
      <c r="AW157" s="352">
        <f>$P$120*Module!$I$7*X157*Module!$I$5</f>
        <v>120.79553131002729</v>
      </c>
      <c r="AX157" s="334">
        <f t="shared" si="55"/>
        <v>1000000</v>
      </c>
      <c r="AZ157" s="352">
        <f t="shared" si="48"/>
        <v>0</v>
      </c>
      <c r="BA157" s="352">
        <f>10+Module!$K$57/($AB$1+1)</f>
        <v>73.675073826568848</v>
      </c>
      <c r="BB157" s="352">
        <f>$AB$1*(25+Module!$I$6)</f>
        <v>111</v>
      </c>
      <c r="BC157" s="352">
        <f>(BA157*($AB$1+1)*0.002488974)/($AB$1+1)*Module!$I$5*Module!$I$7</f>
        <v>56.039138131970212</v>
      </c>
      <c r="BD157" s="352">
        <f>$P$120*Module!$I$7*X157*Module!$I$5</f>
        <v>120.79553131002729</v>
      </c>
      <c r="BE157" s="334">
        <f t="shared" si="56"/>
        <v>1000000</v>
      </c>
      <c r="BG157" s="352">
        <f t="shared" si="49"/>
        <v>0</v>
      </c>
      <c r="BH157" s="352">
        <f>10+Module!$K$57/($AC$1+1)</f>
        <v>60.940059061255084</v>
      </c>
      <c r="BI157" s="352">
        <f>$AC$1*(25+Module!$I$6)</f>
        <v>148</v>
      </c>
      <c r="BJ157" s="352">
        <f>(BH157*($AC$1+1)*0.002488974)/($AC$1+1)*Module!$I$5*Module!$I$7</f>
        <v>46.352561458480167</v>
      </c>
      <c r="BK157" s="352">
        <f>$P$120*Module!$I$7*X157*Module!$I$5</f>
        <v>120.79553131002729</v>
      </c>
      <c r="BL157" s="334">
        <f t="shared" si="57"/>
        <v>1000000</v>
      </c>
    </row>
    <row r="158" spans="23:64" ht="19.5" hidden="1" customHeight="1" thickBot="1">
      <c r="W158" s="570"/>
      <c r="X158" s="289">
        <f t="shared" si="58"/>
        <v>55</v>
      </c>
      <c r="Y158" s="290">
        <f>'calcul pneu pour calculateur'!P159</f>
        <v>63.190475291768564</v>
      </c>
      <c r="Z158" s="291">
        <f t="shared" si="50"/>
        <v>126.38095058353713</v>
      </c>
      <c r="AA158" s="291">
        <f t="shared" si="51"/>
        <v>189.57142587530569</v>
      </c>
      <c r="AB158" s="291">
        <f t="shared" si="52"/>
        <v>252.76190116707426</v>
      </c>
      <c r="AC158" s="291">
        <f t="shared" si="53"/>
        <v>315.95237645884282</v>
      </c>
      <c r="AK158" s="289">
        <f t="shared" si="59"/>
        <v>55</v>
      </c>
      <c r="AL158" s="352">
        <f t="shared" si="46"/>
        <v>0</v>
      </c>
      <c r="AM158" s="352">
        <f>10+Module!$K$57/($Z$1+1)</f>
        <v>137.3501476531377</v>
      </c>
      <c r="AN158" s="352">
        <f>$Z$1*(25+Module!$I$6)</f>
        <v>37</v>
      </c>
      <c r="AO158" s="352">
        <f>(AM158*($Z$1+1)*0.002488974)/($Z$1+1)*Module!$I$5*Module!$I$7</f>
        <v>104.47202149942042</v>
      </c>
      <c r="AP158" s="352">
        <f>$P$120*Module!$I$7*X158*Module!$I$5</f>
        <v>123.0324855935463</v>
      </c>
      <c r="AQ158" s="334">
        <f t="shared" si="54"/>
        <v>1000000</v>
      </c>
      <c r="AS158" s="352">
        <f t="shared" si="47"/>
        <v>0</v>
      </c>
      <c r="AT158" s="352">
        <f>10+Module!$K$57/($AA$1+1)</f>
        <v>94.900098435425136</v>
      </c>
      <c r="AU158" s="352">
        <f>$AA$1*(25+Module!$I$6)</f>
        <v>74</v>
      </c>
      <c r="AV158" s="352">
        <f>(AT158*($Z$1+1)*0.002488974)/($Z$1+1)*Module!$I$5*Module!$I$7</f>
        <v>72.183432587786953</v>
      </c>
      <c r="AW158" s="352">
        <f>$P$120*Module!$I$7*X158*Module!$I$5</f>
        <v>123.0324855935463</v>
      </c>
      <c r="AX158" s="334">
        <f t="shared" si="55"/>
        <v>1000000</v>
      </c>
      <c r="AZ158" s="352">
        <f t="shared" si="48"/>
        <v>0</v>
      </c>
      <c r="BA158" s="352">
        <f>10+Module!$K$57/($AB$1+1)</f>
        <v>73.675073826568848</v>
      </c>
      <c r="BB158" s="352">
        <f>$AB$1*(25+Module!$I$6)</f>
        <v>111</v>
      </c>
      <c r="BC158" s="352">
        <f>(BA158*($AB$1+1)*0.002488974)/($AB$1+1)*Module!$I$5*Module!$I$7</f>
        <v>56.039138131970212</v>
      </c>
      <c r="BD158" s="352">
        <f>$P$120*Module!$I$7*X158*Module!$I$5</f>
        <v>123.0324855935463</v>
      </c>
      <c r="BE158" s="334">
        <f t="shared" si="56"/>
        <v>1000000</v>
      </c>
      <c r="BG158" s="352">
        <f t="shared" si="49"/>
        <v>0</v>
      </c>
      <c r="BH158" s="352">
        <f>10+Module!$K$57/($AC$1+1)</f>
        <v>60.940059061255084</v>
      </c>
      <c r="BI158" s="352">
        <f>$AC$1*(25+Module!$I$6)</f>
        <v>148</v>
      </c>
      <c r="BJ158" s="352">
        <f>(BH158*($AC$1+1)*0.002488974)/($AC$1+1)*Module!$I$5*Module!$I$7</f>
        <v>46.352561458480167</v>
      </c>
      <c r="BK158" s="352">
        <f>$P$120*Module!$I$7*X158*Module!$I$5</f>
        <v>123.0324855935463</v>
      </c>
      <c r="BL158" s="334">
        <f t="shared" si="57"/>
        <v>1000000</v>
      </c>
    </row>
    <row r="159" spans="23:64" ht="19.5" hidden="1" customHeight="1" thickBot="1">
      <c r="W159" s="570"/>
      <c r="X159" s="289">
        <f t="shared" si="58"/>
        <v>56</v>
      </c>
      <c r="Y159" s="290">
        <f>'calcul pneu pour calculateur'!P160</f>
        <v>62.854250008417182</v>
      </c>
      <c r="Z159" s="291">
        <f t="shared" si="50"/>
        <v>125.70850001683436</v>
      </c>
      <c r="AA159" s="291">
        <f t="shared" si="51"/>
        <v>188.56275002525155</v>
      </c>
      <c r="AB159" s="291">
        <f t="shared" si="52"/>
        <v>251.41700003366873</v>
      </c>
      <c r="AC159" s="291">
        <f t="shared" si="53"/>
        <v>314.27125004208591</v>
      </c>
      <c r="AK159" s="289">
        <f t="shared" si="59"/>
        <v>56</v>
      </c>
      <c r="AL159" s="352">
        <f t="shared" si="46"/>
        <v>0</v>
      </c>
      <c r="AM159" s="352">
        <f>10+Module!$K$57/($Z$1+1)</f>
        <v>137.3501476531377</v>
      </c>
      <c r="AN159" s="352">
        <f>$Z$1*(25+Module!$I$6)</f>
        <v>37</v>
      </c>
      <c r="AO159" s="352">
        <f>(AM159*($Z$1+1)*0.002488974)/($Z$1+1)*Module!$I$5*Module!$I$7</f>
        <v>104.47202149942042</v>
      </c>
      <c r="AP159" s="352">
        <f>$P$120*Module!$I$7*X159*Module!$I$5</f>
        <v>125.26943987706534</v>
      </c>
      <c r="AQ159" s="334">
        <f t="shared" si="54"/>
        <v>1000000</v>
      </c>
      <c r="AS159" s="352">
        <f t="shared" si="47"/>
        <v>0</v>
      </c>
      <c r="AT159" s="352">
        <f>10+Module!$K$57/($AA$1+1)</f>
        <v>94.900098435425136</v>
      </c>
      <c r="AU159" s="352">
        <f>$AA$1*(25+Module!$I$6)</f>
        <v>74</v>
      </c>
      <c r="AV159" s="352">
        <f>(AT159*($Z$1+1)*0.002488974)/($Z$1+1)*Module!$I$5*Module!$I$7</f>
        <v>72.183432587786953</v>
      </c>
      <c r="AW159" s="352">
        <f>$P$120*Module!$I$7*X159*Module!$I$5</f>
        <v>125.26943987706534</v>
      </c>
      <c r="AX159" s="334">
        <f t="shared" si="55"/>
        <v>1000000</v>
      </c>
      <c r="AZ159" s="352">
        <f t="shared" si="48"/>
        <v>0</v>
      </c>
      <c r="BA159" s="352">
        <f>10+Module!$K$57/($AB$1+1)</f>
        <v>73.675073826568848</v>
      </c>
      <c r="BB159" s="352">
        <f>$AB$1*(25+Module!$I$6)</f>
        <v>111</v>
      </c>
      <c r="BC159" s="352">
        <f>(BA159*($AB$1+1)*0.002488974)/($AB$1+1)*Module!$I$5*Module!$I$7</f>
        <v>56.039138131970212</v>
      </c>
      <c r="BD159" s="352">
        <f>$P$120*Module!$I$7*X159*Module!$I$5</f>
        <v>125.26943987706534</v>
      </c>
      <c r="BE159" s="334">
        <f t="shared" si="56"/>
        <v>1000000</v>
      </c>
      <c r="BG159" s="352">
        <f t="shared" si="49"/>
        <v>0</v>
      </c>
      <c r="BH159" s="352">
        <f>10+Module!$K$57/($AC$1+1)</f>
        <v>60.940059061255084</v>
      </c>
      <c r="BI159" s="352">
        <f>$AC$1*(25+Module!$I$6)</f>
        <v>148</v>
      </c>
      <c r="BJ159" s="352">
        <f>(BH159*($AC$1+1)*0.002488974)/($AC$1+1)*Module!$I$5*Module!$I$7</f>
        <v>46.352561458480167</v>
      </c>
      <c r="BK159" s="352">
        <f>$P$120*Module!$I$7*X159*Module!$I$5</f>
        <v>125.26943987706534</v>
      </c>
      <c r="BL159" s="334">
        <f t="shared" si="57"/>
        <v>1000000</v>
      </c>
    </row>
    <row r="160" spans="23:64" ht="19.5" hidden="1" customHeight="1" thickBot="1">
      <c r="W160" s="570"/>
      <c r="X160" s="289">
        <f t="shared" si="58"/>
        <v>57</v>
      </c>
      <c r="Y160" s="290">
        <f>'calcul pneu pour calculateur'!P161</f>
        <v>62.5180247250658</v>
      </c>
      <c r="Z160" s="291">
        <f t="shared" si="50"/>
        <v>125.0360494501316</v>
      </c>
      <c r="AA160" s="291">
        <f t="shared" si="51"/>
        <v>187.5540741751974</v>
      </c>
      <c r="AB160" s="291">
        <f t="shared" si="52"/>
        <v>250.0720989002632</v>
      </c>
      <c r="AC160" s="291">
        <f t="shared" si="53"/>
        <v>312.590123625329</v>
      </c>
      <c r="AK160" s="289">
        <f t="shared" si="59"/>
        <v>57</v>
      </c>
      <c r="AL160" s="352">
        <f t="shared" si="46"/>
        <v>0</v>
      </c>
      <c r="AM160" s="352">
        <f>10+Module!$K$57/($Z$1+1)</f>
        <v>137.3501476531377</v>
      </c>
      <c r="AN160" s="352">
        <f>$Z$1*(25+Module!$I$6)</f>
        <v>37</v>
      </c>
      <c r="AO160" s="352">
        <f>(AM160*($Z$1+1)*0.002488974)/($Z$1+1)*Module!$I$5*Module!$I$7</f>
        <v>104.47202149942042</v>
      </c>
      <c r="AP160" s="352">
        <f>$P$120*Module!$I$7*X160*Module!$I$5</f>
        <v>127.50639416058436</v>
      </c>
      <c r="AQ160" s="334">
        <f t="shared" si="54"/>
        <v>1000000</v>
      </c>
      <c r="AS160" s="352">
        <f t="shared" si="47"/>
        <v>0</v>
      </c>
      <c r="AT160" s="352">
        <f>10+Module!$K$57/($AA$1+1)</f>
        <v>94.900098435425136</v>
      </c>
      <c r="AU160" s="352">
        <f>$AA$1*(25+Module!$I$6)</f>
        <v>74</v>
      </c>
      <c r="AV160" s="352">
        <f>(AT160*($Z$1+1)*0.002488974)/($Z$1+1)*Module!$I$5*Module!$I$7</f>
        <v>72.183432587786953</v>
      </c>
      <c r="AW160" s="352">
        <f>$P$120*Module!$I$7*X160*Module!$I$5</f>
        <v>127.50639416058436</v>
      </c>
      <c r="AX160" s="334">
        <f t="shared" si="55"/>
        <v>1000000</v>
      </c>
      <c r="AZ160" s="352">
        <f t="shared" si="48"/>
        <v>0</v>
      </c>
      <c r="BA160" s="352">
        <f>10+Module!$K$57/($AB$1+1)</f>
        <v>73.675073826568848</v>
      </c>
      <c r="BB160" s="352">
        <f>$AB$1*(25+Module!$I$6)</f>
        <v>111</v>
      </c>
      <c r="BC160" s="352">
        <f>(BA160*($AB$1+1)*0.002488974)/($AB$1+1)*Module!$I$5*Module!$I$7</f>
        <v>56.039138131970212</v>
      </c>
      <c r="BD160" s="352">
        <f>$P$120*Module!$I$7*X160*Module!$I$5</f>
        <v>127.50639416058436</v>
      </c>
      <c r="BE160" s="334">
        <f t="shared" si="56"/>
        <v>1000000</v>
      </c>
      <c r="BG160" s="352">
        <f t="shared" si="49"/>
        <v>0</v>
      </c>
      <c r="BH160" s="352">
        <f>10+Module!$K$57/($AC$1+1)</f>
        <v>60.940059061255084</v>
      </c>
      <c r="BI160" s="352">
        <f>$AC$1*(25+Module!$I$6)</f>
        <v>148</v>
      </c>
      <c r="BJ160" s="352">
        <f>(BH160*($AC$1+1)*0.002488974)/($AC$1+1)*Module!$I$5*Module!$I$7</f>
        <v>46.352561458480167</v>
      </c>
      <c r="BK160" s="352">
        <f>$P$120*Module!$I$7*X160*Module!$I$5</f>
        <v>127.50639416058436</v>
      </c>
      <c r="BL160" s="334">
        <f t="shared" si="57"/>
        <v>1000000</v>
      </c>
    </row>
    <row r="161" spans="23:64" ht="19.5" hidden="1" customHeight="1" thickBot="1">
      <c r="W161" s="570"/>
      <c r="X161" s="289">
        <f t="shared" si="58"/>
        <v>58</v>
      </c>
      <c r="Y161" s="290">
        <f>'calcul pneu pour calculateur'!P162</f>
        <v>62.181799441714446</v>
      </c>
      <c r="Z161" s="291">
        <f t="shared" si="50"/>
        <v>124.36359888342889</v>
      </c>
      <c r="AA161" s="291">
        <f t="shared" si="51"/>
        <v>186.54539832514334</v>
      </c>
      <c r="AB161" s="291">
        <f t="shared" si="52"/>
        <v>248.72719776685778</v>
      </c>
      <c r="AC161" s="291">
        <f t="shared" si="53"/>
        <v>310.90899720857226</v>
      </c>
      <c r="AK161" s="289">
        <f t="shared" si="59"/>
        <v>58</v>
      </c>
      <c r="AL161" s="352">
        <f t="shared" si="46"/>
        <v>0</v>
      </c>
      <c r="AM161" s="352">
        <f>10+Module!$K$57/($Z$1+1)</f>
        <v>137.3501476531377</v>
      </c>
      <c r="AN161" s="352">
        <f>$Z$1*(25+Module!$I$6)</f>
        <v>37</v>
      </c>
      <c r="AO161" s="352">
        <f>(AM161*($Z$1+1)*0.002488974)/($Z$1+1)*Module!$I$5*Module!$I$7</f>
        <v>104.47202149942042</v>
      </c>
      <c r="AP161" s="352">
        <f>$P$120*Module!$I$7*X161*Module!$I$5</f>
        <v>129.74334844410336</v>
      </c>
      <c r="AQ161" s="334">
        <f t="shared" si="54"/>
        <v>1000000</v>
      </c>
      <c r="AS161" s="352">
        <f t="shared" si="47"/>
        <v>0</v>
      </c>
      <c r="AT161" s="352">
        <f>10+Module!$K$57/($AA$1+1)</f>
        <v>94.900098435425136</v>
      </c>
      <c r="AU161" s="352">
        <f>$AA$1*(25+Module!$I$6)</f>
        <v>74</v>
      </c>
      <c r="AV161" s="352">
        <f>(AT161*($Z$1+1)*0.002488974)/($Z$1+1)*Module!$I$5*Module!$I$7</f>
        <v>72.183432587786953</v>
      </c>
      <c r="AW161" s="352">
        <f>$P$120*Module!$I$7*X161*Module!$I$5</f>
        <v>129.74334844410336</v>
      </c>
      <c r="AX161" s="334">
        <f t="shared" si="55"/>
        <v>1000000</v>
      </c>
      <c r="AZ161" s="352">
        <f t="shared" si="48"/>
        <v>0</v>
      </c>
      <c r="BA161" s="352">
        <f>10+Module!$K$57/($AB$1+1)</f>
        <v>73.675073826568848</v>
      </c>
      <c r="BB161" s="352">
        <f>$AB$1*(25+Module!$I$6)</f>
        <v>111</v>
      </c>
      <c r="BC161" s="352">
        <f>(BA161*($AB$1+1)*0.002488974)/($AB$1+1)*Module!$I$5*Module!$I$7</f>
        <v>56.039138131970212</v>
      </c>
      <c r="BD161" s="352">
        <f>$P$120*Module!$I$7*X161*Module!$I$5</f>
        <v>129.74334844410336</v>
      </c>
      <c r="BE161" s="334">
        <f t="shared" si="56"/>
        <v>1000000</v>
      </c>
      <c r="BG161" s="352">
        <f t="shared" si="49"/>
        <v>0</v>
      </c>
      <c r="BH161" s="352">
        <f>10+Module!$K$57/($AC$1+1)</f>
        <v>60.940059061255084</v>
      </c>
      <c r="BI161" s="352">
        <f>$AC$1*(25+Module!$I$6)</f>
        <v>148</v>
      </c>
      <c r="BJ161" s="352">
        <f>(BH161*($AC$1+1)*0.002488974)/($AC$1+1)*Module!$I$5*Module!$I$7</f>
        <v>46.352561458480167</v>
      </c>
      <c r="BK161" s="352">
        <f>$P$120*Module!$I$7*X161*Module!$I$5</f>
        <v>129.74334844410336</v>
      </c>
      <c r="BL161" s="334">
        <f t="shared" si="57"/>
        <v>1000000</v>
      </c>
    </row>
    <row r="162" spans="23:64" ht="19.5" hidden="1" customHeight="1" thickBot="1">
      <c r="W162" s="570"/>
      <c r="X162" s="289">
        <f t="shared" si="58"/>
        <v>59</v>
      </c>
      <c r="Y162" s="290">
        <f>'calcul pneu pour calculateur'!P163</f>
        <v>61.845574158363064</v>
      </c>
      <c r="Z162" s="291">
        <f t="shared" si="50"/>
        <v>123.69114831672613</v>
      </c>
      <c r="AA162" s="291">
        <f t="shared" si="51"/>
        <v>185.53672247508919</v>
      </c>
      <c r="AB162" s="291">
        <f t="shared" si="52"/>
        <v>247.38229663345226</v>
      </c>
      <c r="AC162" s="291">
        <f t="shared" si="53"/>
        <v>309.22787079181535</v>
      </c>
      <c r="AK162" s="289">
        <f t="shared" si="59"/>
        <v>59</v>
      </c>
      <c r="AL162" s="352">
        <f t="shared" si="46"/>
        <v>0</v>
      </c>
      <c r="AM162" s="352">
        <f>10+Module!$K$57/($Z$1+1)</f>
        <v>137.3501476531377</v>
      </c>
      <c r="AN162" s="352">
        <f>$Z$1*(25+Module!$I$6)</f>
        <v>37</v>
      </c>
      <c r="AO162" s="352">
        <f>(AM162*($Z$1+1)*0.002488974)/($Z$1+1)*Module!$I$5*Module!$I$7</f>
        <v>104.47202149942042</v>
      </c>
      <c r="AP162" s="352">
        <f>$P$120*Module!$I$7*X162*Module!$I$5</f>
        <v>131.98030272762239</v>
      </c>
      <c r="AQ162" s="334">
        <f t="shared" si="54"/>
        <v>1000000</v>
      </c>
      <c r="AS162" s="352">
        <f t="shared" si="47"/>
        <v>0</v>
      </c>
      <c r="AT162" s="352">
        <f>10+Module!$K$57/($AA$1+1)</f>
        <v>94.900098435425136</v>
      </c>
      <c r="AU162" s="352">
        <f>$AA$1*(25+Module!$I$6)</f>
        <v>74</v>
      </c>
      <c r="AV162" s="352">
        <f>(AT162*($Z$1+1)*0.002488974)/($Z$1+1)*Module!$I$5*Module!$I$7</f>
        <v>72.183432587786953</v>
      </c>
      <c r="AW162" s="352">
        <f>$P$120*Module!$I$7*X162*Module!$I$5</f>
        <v>131.98030272762239</v>
      </c>
      <c r="AX162" s="334">
        <f t="shared" si="55"/>
        <v>1000000</v>
      </c>
      <c r="AZ162" s="352">
        <f t="shared" si="48"/>
        <v>0</v>
      </c>
      <c r="BA162" s="352">
        <f>10+Module!$K$57/($AB$1+1)</f>
        <v>73.675073826568848</v>
      </c>
      <c r="BB162" s="352">
        <f>$AB$1*(25+Module!$I$6)</f>
        <v>111</v>
      </c>
      <c r="BC162" s="352">
        <f>(BA162*($AB$1+1)*0.002488974)/($AB$1+1)*Module!$I$5*Module!$I$7</f>
        <v>56.039138131970212</v>
      </c>
      <c r="BD162" s="352">
        <f>$P$120*Module!$I$7*X162*Module!$I$5</f>
        <v>131.98030272762239</v>
      </c>
      <c r="BE162" s="334">
        <f t="shared" si="56"/>
        <v>1000000</v>
      </c>
      <c r="BG162" s="352">
        <f t="shared" si="49"/>
        <v>0</v>
      </c>
      <c r="BH162" s="352">
        <f>10+Module!$K$57/($AC$1+1)</f>
        <v>60.940059061255084</v>
      </c>
      <c r="BI162" s="352">
        <f>$AC$1*(25+Module!$I$6)</f>
        <v>148</v>
      </c>
      <c r="BJ162" s="352">
        <f>(BH162*($AC$1+1)*0.002488974)/($AC$1+1)*Module!$I$5*Module!$I$7</f>
        <v>46.352561458480167</v>
      </c>
      <c r="BK162" s="352">
        <f>$P$120*Module!$I$7*X162*Module!$I$5</f>
        <v>131.98030272762239</v>
      </c>
      <c r="BL162" s="334">
        <f t="shared" si="57"/>
        <v>1000000</v>
      </c>
    </row>
    <row r="163" spans="23:64" ht="19.5" hidden="1" customHeight="1" thickBot="1">
      <c r="W163" s="570"/>
      <c r="X163" s="289">
        <f t="shared" si="58"/>
        <v>60</v>
      </c>
      <c r="Y163" s="290">
        <f>'calcul pneu pour calculateur'!P164</f>
        <v>61.509348875011682</v>
      </c>
      <c r="Z163" s="291">
        <f t="shared" si="50"/>
        <v>123.01869775002336</v>
      </c>
      <c r="AA163" s="291">
        <f t="shared" si="51"/>
        <v>184.52804662503505</v>
      </c>
      <c r="AB163" s="291">
        <f t="shared" si="52"/>
        <v>246.03739550004673</v>
      </c>
      <c r="AC163" s="291">
        <f t="shared" si="53"/>
        <v>307.54674437505844</v>
      </c>
      <c r="AK163" s="289">
        <f t="shared" si="59"/>
        <v>60</v>
      </c>
      <c r="AL163" s="352">
        <f t="shared" si="46"/>
        <v>0</v>
      </c>
      <c r="AM163" s="352">
        <f>10+Module!$K$57/($Z$1+1)</f>
        <v>137.3501476531377</v>
      </c>
      <c r="AN163" s="352">
        <f>$Z$1*(25+Module!$I$6)</f>
        <v>37</v>
      </c>
      <c r="AO163" s="352">
        <f>(AM163*($Z$1+1)*0.002488974)/($Z$1+1)*Module!$I$5*Module!$I$7</f>
        <v>104.47202149942042</v>
      </c>
      <c r="AP163" s="352">
        <f>$P$120*Module!$I$7*X163*Module!$I$5</f>
        <v>134.21725701114141</v>
      </c>
      <c r="AQ163" s="334">
        <f t="shared" si="54"/>
        <v>1000000</v>
      </c>
      <c r="AS163" s="352">
        <f t="shared" si="47"/>
        <v>0</v>
      </c>
      <c r="AT163" s="352">
        <f>10+Module!$K$57/($AA$1+1)</f>
        <v>94.900098435425136</v>
      </c>
      <c r="AU163" s="352">
        <f>$AA$1*(25+Module!$I$6)</f>
        <v>74</v>
      </c>
      <c r="AV163" s="352">
        <f>(AT163*($Z$1+1)*0.002488974)/($Z$1+1)*Module!$I$5*Module!$I$7</f>
        <v>72.183432587786953</v>
      </c>
      <c r="AW163" s="352">
        <f>$P$120*Module!$I$7*X163*Module!$I$5</f>
        <v>134.21725701114141</v>
      </c>
      <c r="AX163" s="334">
        <f t="shared" si="55"/>
        <v>1000000</v>
      </c>
      <c r="AZ163" s="352">
        <f t="shared" si="48"/>
        <v>0</v>
      </c>
      <c r="BA163" s="352">
        <f>10+Module!$K$57/($AB$1+1)</f>
        <v>73.675073826568848</v>
      </c>
      <c r="BB163" s="352">
        <f>$AB$1*(25+Module!$I$6)</f>
        <v>111</v>
      </c>
      <c r="BC163" s="352">
        <f>(BA163*($AB$1+1)*0.002488974)/($AB$1+1)*Module!$I$5*Module!$I$7</f>
        <v>56.039138131970212</v>
      </c>
      <c r="BD163" s="352">
        <f>$P$120*Module!$I$7*X163*Module!$I$5</f>
        <v>134.21725701114141</v>
      </c>
      <c r="BE163" s="334">
        <f t="shared" si="56"/>
        <v>1000000</v>
      </c>
      <c r="BG163" s="352">
        <f t="shared" si="49"/>
        <v>0</v>
      </c>
      <c r="BH163" s="352">
        <f>10+Module!$K$57/($AC$1+1)</f>
        <v>60.940059061255084</v>
      </c>
      <c r="BI163" s="352">
        <f>$AC$1*(25+Module!$I$6)</f>
        <v>148</v>
      </c>
      <c r="BJ163" s="352">
        <f>(BH163*($AC$1+1)*0.002488974)/($AC$1+1)*Module!$I$5*Module!$I$7</f>
        <v>46.352561458480167</v>
      </c>
      <c r="BK163" s="352">
        <f>$P$120*Module!$I$7*X163*Module!$I$5</f>
        <v>134.21725701114141</v>
      </c>
      <c r="BL163" s="334">
        <f t="shared" si="57"/>
        <v>1000000</v>
      </c>
    </row>
    <row r="164" spans="23:64" ht="19.5" hidden="1" customHeight="1" thickBot="1">
      <c r="W164" s="570"/>
      <c r="X164" s="289">
        <f t="shared" si="58"/>
        <v>61</v>
      </c>
      <c r="Y164" s="290">
        <f>'calcul pneu pour calculateur'!P165</f>
        <v>61.173123591660328</v>
      </c>
      <c r="Z164" s="291">
        <f t="shared" si="50"/>
        <v>122.34624718332066</v>
      </c>
      <c r="AA164" s="291">
        <f t="shared" si="51"/>
        <v>183.51937077498098</v>
      </c>
      <c r="AB164" s="291">
        <f t="shared" si="52"/>
        <v>244.69249436664131</v>
      </c>
      <c r="AC164" s="291">
        <f t="shared" si="53"/>
        <v>305.86561795830164</v>
      </c>
      <c r="AK164" s="289">
        <f t="shared" si="59"/>
        <v>61</v>
      </c>
      <c r="AL164" s="352">
        <f t="shared" si="46"/>
        <v>0</v>
      </c>
      <c r="AM164" s="352">
        <f>10+Module!$K$57/($Z$1+1)</f>
        <v>137.3501476531377</v>
      </c>
      <c r="AN164" s="352">
        <f>$Z$1*(25+Module!$I$6)</f>
        <v>37</v>
      </c>
      <c r="AO164" s="352">
        <f>(AM164*($Z$1+1)*0.002488974)/($Z$1+1)*Module!$I$5*Module!$I$7</f>
        <v>104.47202149942042</v>
      </c>
      <c r="AP164" s="352">
        <f>$P$120*Module!$I$7*X164*Module!$I$5</f>
        <v>136.45421129466044</v>
      </c>
      <c r="AQ164" s="334">
        <f t="shared" si="54"/>
        <v>1000000</v>
      </c>
      <c r="AS164" s="352">
        <f t="shared" si="47"/>
        <v>0</v>
      </c>
      <c r="AT164" s="352">
        <f>10+Module!$K$57/($AA$1+1)</f>
        <v>94.900098435425136</v>
      </c>
      <c r="AU164" s="352">
        <f>$AA$1*(25+Module!$I$6)</f>
        <v>74</v>
      </c>
      <c r="AV164" s="352">
        <f>(AT164*($Z$1+1)*0.002488974)/($Z$1+1)*Module!$I$5*Module!$I$7</f>
        <v>72.183432587786953</v>
      </c>
      <c r="AW164" s="352">
        <f>$P$120*Module!$I$7*X164*Module!$I$5</f>
        <v>136.45421129466044</v>
      </c>
      <c r="AX164" s="334">
        <f t="shared" si="55"/>
        <v>1000000</v>
      </c>
      <c r="AZ164" s="352">
        <f t="shared" si="48"/>
        <v>0</v>
      </c>
      <c r="BA164" s="352">
        <f>10+Module!$K$57/($AB$1+1)</f>
        <v>73.675073826568848</v>
      </c>
      <c r="BB164" s="352">
        <f>$AB$1*(25+Module!$I$6)</f>
        <v>111</v>
      </c>
      <c r="BC164" s="352">
        <f>(BA164*($AB$1+1)*0.002488974)/($AB$1+1)*Module!$I$5*Module!$I$7</f>
        <v>56.039138131970212</v>
      </c>
      <c r="BD164" s="352">
        <f>$P$120*Module!$I$7*X164*Module!$I$5</f>
        <v>136.45421129466044</v>
      </c>
      <c r="BE164" s="334">
        <f t="shared" si="56"/>
        <v>1000000</v>
      </c>
      <c r="BG164" s="352">
        <f t="shared" si="49"/>
        <v>0</v>
      </c>
      <c r="BH164" s="352">
        <f>10+Module!$K$57/($AC$1+1)</f>
        <v>60.940059061255084</v>
      </c>
      <c r="BI164" s="352">
        <f>$AC$1*(25+Module!$I$6)</f>
        <v>148</v>
      </c>
      <c r="BJ164" s="352">
        <f>(BH164*($AC$1+1)*0.002488974)/($AC$1+1)*Module!$I$5*Module!$I$7</f>
        <v>46.352561458480167</v>
      </c>
      <c r="BK164" s="352">
        <f>$P$120*Module!$I$7*X164*Module!$I$5</f>
        <v>136.45421129466044</v>
      </c>
      <c r="BL164" s="334">
        <f t="shared" si="57"/>
        <v>1000000</v>
      </c>
    </row>
    <row r="165" spans="23:64" ht="19.5" hidden="1" customHeight="1" thickBot="1">
      <c r="W165" s="570"/>
      <c r="X165" s="289">
        <f t="shared" si="58"/>
        <v>62</v>
      </c>
      <c r="Y165" s="290">
        <f>'calcul pneu pour calculateur'!P166</f>
        <v>60.836898308308946</v>
      </c>
      <c r="Z165" s="291">
        <f t="shared" si="50"/>
        <v>121.67379661661789</v>
      </c>
      <c r="AA165" s="291">
        <f t="shared" si="51"/>
        <v>182.51069492492684</v>
      </c>
      <c r="AB165" s="291">
        <f t="shared" si="52"/>
        <v>243.34759323323578</v>
      </c>
      <c r="AC165" s="291">
        <f t="shared" si="53"/>
        <v>304.18449154154473</v>
      </c>
      <c r="AK165" s="289">
        <f t="shared" si="59"/>
        <v>62</v>
      </c>
      <c r="AL165" s="352">
        <f t="shared" si="46"/>
        <v>0</v>
      </c>
      <c r="AM165" s="352">
        <f>10+Module!$K$57/($Z$1+1)</f>
        <v>137.3501476531377</v>
      </c>
      <c r="AN165" s="352">
        <f>$Z$1*(25+Module!$I$6)</f>
        <v>37</v>
      </c>
      <c r="AO165" s="352">
        <f>(AM165*($Z$1+1)*0.002488974)/($Z$1+1)*Module!$I$5*Module!$I$7</f>
        <v>104.47202149942042</v>
      </c>
      <c r="AP165" s="352">
        <f>$P$120*Module!$I$7*X165*Module!$I$5</f>
        <v>138.69116557817947</v>
      </c>
      <c r="AQ165" s="334">
        <f t="shared" si="54"/>
        <v>1000000</v>
      </c>
      <c r="AS165" s="352">
        <f t="shared" si="47"/>
        <v>0</v>
      </c>
      <c r="AT165" s="352">
        <f>10+Module!$K$57/($AA$1+1)</f>
        <v>94.900098435425136</v>
      </c>
      <c r="AU165" s="352">
        <f>$AA$1*(25+Module!$I$6)</f>
        <v>74</v>
      </c>
      <c r="AV165" s="352">
        <f>(AT165*($Z$1+1)*0.002488974)/($Z$1+1)*Module!$I$5*Module!$I$7</f>
        <v>72.183432587786953</v>
      </c>
      <c r="AW165" s="352">
        <f>$P$120*Module!$I$7*X165*Module!$I$5</f>
        <v>138.69116557817947</v>
      </c>
      <c r="AX165" s="334">
        <f t="shared" si="55"/>
        <v>1000000</v>
      </c>
      <c r="AZ165" s="352">
        <f t="shared" si="48"/>
        <v>0</v>
      </c>
      <c r="BA165" s="352">
        <f>10+Module!$K$57/($AB$1+1)</f>
        <v>73.675073826568848</v>
      </c>
      <c r="BB165" s="352">
        <f>$AB$1*(25+Module!$I$6)</f>
        <v>111</v>
      </c>
      <c r="BC165" s="352">
        <f>(BA165*($AB$1+1)*0.002488974)/($AB$1+1)*Module!$I$5*Module!$I$7</f>
        <v>56.039138131970212</v>
      </c>
      <c r="BD165" s="352">
        <f>$P$120*Module!$I$7*X165*Module!$I$5</f>
        <v>138.69116557817947</v>
      </c>
      <c r="BE165" s="334">
        <f t="shared" si="56"/>
        <v>1000000</v>
      </c>
      <c r="BG165" s="352">
        <f t="shared" si="49"/>
        <v>0</v>
      </c>
      <c r="BH165" s="352">
        <f>10+Module!$K$57/($AC$1+1)</f>
        <v>60.940059061255084</v>
      </c>
      <c r="BI165" s="352">
        <f>$AC$1*(25+Module!$I$6)</f>
        <v>148</v>
      </c>
      <c r="BJ165" s="352">
        <f>(BH165*($AC$1+1)*0.002488974)/($AC$1+1)*Module!$I$5*Module!$I$7</f>
        <v>46.352561458480167</v>
      </c>
      <c r="BK165" s="352">
        <f>$P$120*Module!$I$7*X165*Module!$I$5</f>
        <v>138.69116557817947</v>
      </c>
      <c r="BL165" s="334">
        <f t="shared" si="57"/>
        <v>1000000</v>
      </c>
    </row>
    <row r="166" spans="23:64" ht="19.5" hidden="1" customHeight="1" thickBot="1">
      <c r="W166" s="570"/>
      <c r="X166" s="289">
        <f t="shared" si="58"/>
        <v>63</v>
      </c>
      <c r="Y166" s="290">
        <f>'calcul pneu pour calculateur'!P167</f>
        <v>60.500673024957592</v>
      </c>
      <c r="Z166" s="291">
        <f t="shared" si="50"/>
        <v>121.00134604991518</v>
      </c>
      <c r="AA166" s="291">
        <f t="shared" si="51"/>
        <v>181.50201907487278</v>
      </c>
      <c r="AB166" s="291">
        <f t="shared" si="52"/>
        <v>242.00269209983037</v>
      </c>
      <c r="AC166" s="291">
        <f t="shared" si="53"/>
        <v>302.50336512478793</v>
      </c>
      <c r="AK166" s="289">
        <f t="shared" si="59"/>
        <v>63</v>
      </c>
      <c r="AL166" s="352">
        <f t="shared" si="46"/>
        <v>0</v>
      </c>
      <c r="AM166" s="352">
        <f>10+Module!$K$57/($Z$1+1)</f>
        <v>137.3501476531377</v>
      </c>
      <c r="AN166" s="352">
        <f>$Z$1*(25+Module!$I$6)</f>
        <v>37</v>
      </c>
      <c r="AO166" s="352">
        <f>(AM166*($Z$1+1)*0.002488974)/($Z$1+1)*Module!$I$5*Module!$I$7</f>
        <v>104.47202149942042</v>
      </c>
      <c r="AP166" s="352">
        <f>$P$120*Module!$I$7*X166*Module!$I$5</f>
        <v>140.92811986169849</v>
      </c>
      <c r="AQ166" s="334">
        <f t="shared" si="54"/>
        <v>1000000</v>
      </c>
      <c r="AS166" s="352">
        <f t="shared" si="47"/>
        <v>0</v>
      </c>
      <c r="AT166" s="352">
        <f>10+Module!$K$57/($AA$1+1)</f>
        <v>94.900098435425136</v>
      </c>
      <c r="AU166" s="352">
        <f>$AA$1*(25+Module!$I$6)</f>
        <v>74</v>
      </c>
      <c r="AV166" s="352">
        <f>(AT166*($Z$1+1)*0.002488974)/($Z$1+1)*Module!$I$5*Module!$I$7</f>
        <v>72.183432587786953</v>
      </c>
      <c r="AW166" s="352">
        <f>$P$120*Module!$I$7*X166*Module!$I$5</f>
        <v>140.92811986169849</v>
      </c>
      <c r="AX166" s="334">
        <f t="shared" si="55"/>
        <v>1000000</v>
      </c>
      <c r="AZ166" s="352">
        <f t="shared" si="48"/>
        <v>0</v>
      </c>
      <c r="BA166" s="352">
        <f>10+Module!$K$57/($AB$1+1)</f>
        <v>73.675073826568848</v>
      </c>
      <c r="BB166" s="352">
        <f>$AB$1*(25+Module!$I$6)</f>
        <v>111</v>
      </c>
      <c r="BC166" s="352">
        <f>(BA166*($AB$1+1)*0.002488974)/($AB$1+1)*Module!$I$5*Module!$I$7</f>
        <v>56.039138131970212</v>
      </c>
      <c r="BD166" s="352">
        <f>$P$120*Module!$I$7*X166*Module!$I$5</f>
        <v>140.92811986169849</v>
      </c>
      <c r="BE166" s="334">
        <f t="shared" si="56"/>
        <v>1000000</v>
      </c>
      <c r="BG166" s="352">
        <f t="shared" si="49"/>
        <v>0</v>
      </c>
      <c r="BH166" s="352">
        <f>10+Module!$K$57/($AC$1+1)</f>
        <v>60.940059061255084</v>
      </c>
      <c r="BI166" s="352">
        <f>$AC$1*(25+Module!$I$6)</f>
        <v>148</v>
      </c>
      <c r="BJ166" s="352">
        <f>(BH166*($AC$1+1)*0.002488974)/($AC$1+1)*Module!$I$5*Module!$I$7</f>
        <v>46.352561458480167</v>
      </c>
      <c r="BK166" s="352">
        <f>$P$120*Module!$I$7*X166*Module!$I$5</f>
        <v>140.92811986169849</v>
      </c>
      <c r="BL166" s="334">
        <f t="shared" si="57"/>
        <v>1000000</v>
      </c>
    </row>
    <row r="167" spans="23:64" ht="19.5" hidden="1" customHeight="1" thickBot="1">
      <c r="W167" s="570"/>
      <c r="X167" s="289">
        <f t="shared" si="58"/>
        <v>64</v>
      </c>
      <c r="Y167" s="290">
        <f>'calcul pneu pour calculateur'!P168</f>
        <v>60.16444774160621</v>
      </c>
      <c r="Z167" s="291">
        <f t="shared" si="50"/>
        <v>120.32889548321242</v>
      </c>
      <c r="AA167" s="291">
        <f t="shared" si="51"/>
        <v>180.49334322481863</v>
      </c>
      <c r="AB167" s="291">
        <f t="shared" si="52"/>
        <v>240.65779096642484</v>
      </c>
      <c r="AC167" s="291">
        <f t="shared" si="53"/>
        <v>300.82223870803102</v>
      </c>
      <c r="AK167" s="289">
        <f t="shared" si="59"/>
        <v>64</v>
      </c>
      <c r="AL167" s="352">
        <f t="shared" si="46"/>
        <v>0</v>
      </c>
      <c r="AM167" s="352">
        <f>10+Module!$K$57/($Z$1+1)</f>
        <v>137.3501476531377</v>
      </c>
      <c r="AN167" s="352">
        <f>$Z$1*(25+Module!$I$6)</f>
        <v>37</v>
      </c>
      <c r="AO167" s="352">
        <f>(AM167*($Z$1+1)*0.002488974)/($Z$1+1)*Module!$I$5*Module!$I$7</f>
        <v>104.47202149942042</v>
      </c>
      <c r="AP167" s="352">
        <f>$P$120*Module!$I$7*X167*Module!$I$5</f>
        <v>143.16507414521752</v>
      </c>
      <c r="AQ167" s="334">
        <f t="shared" si="54"/>
        <v>1000000</v>
      </c>
      <c r="AS167" s="352">
        <f t="shared" si="47"/>
        <v>0</v>
      </c>
      <c r="AT167" s="352">
        <f>10+Module!$K$57/($AA$1+1)</f>
        <v>94.900098435425136</v>
      </c>
      <c r="AU167" s="352">
        <f>$AA$1*(25+Module!$I$6)</f>
        <v>74</v>
      </c>
      <c r="AV167" s="352">
        <f>(AT167*($Z$1+1)*0.002488974)/($Z$1+1)*Module!$I$5*Module!$I$7</f>
        <v>72.183432587786953</v>
      </c>
      <c r="AW167" s="352">
        <f>$P$120*Module!$I$7*X167*Module!$I$5</f>
        <v>143.16507414521752</v>
      </c>
      <c r="AX167" s="334">
        <f t="shared" si="55"/>
        <v>1000000</v>
      </c>
      <c r="AZ167" s="352">
        <f t="shared" si="48"/>
        <v>0</v>
      </c>
      <c r="BA167" s="352">
        <f>10+Module!$K$57/($AB$1+1)</f>
        <v>73.675073826568848</v>
      </c>
      <c r="BB167" s="352">
        <f>$AB$1*(25+Module!$I$6)</f>
        <v>111</v>
      </c>
      <c r="BC167" s="352">
        <f>(BA167*($AB$1+1)*0.002488974)/($AB$1+1)*Module!$I$5*Module!$I$7</f>
        <v>56.039138131970212</v>
      </c>
      <c r="BD167" s="352">
        <f>$P$120*Module!$I$7*X167*Module!$I$5</f>
        <v>143.16507414521752</v>
      </c>
      <c r="BE167" s="334">
        <f t="shared" si="56"/>
        <v>1000000</v>
      </c>
      <c r="BG167" s="352">
        <f t="shared" si="49"/>
        <v>0</v>
      </c>
      <c r="BH167" s="352">
        <f>10+Module!$K$57/($AC$1+1)</f>
        <v>60.940059061255084</v>
      </c>
      <c r="BI167" s="352">
        <f>$AC$1*(25+Module!$I$6)</f>
        <v>148</v>
      </c>
      <c r="BJ167" s="352">
        <f>(BH167*($AC$1+1)*0.002488974)/($AC$1+1)*Module!$I$5*Module!$I$7</f>
        <v>46.352561458480167</v>
      </c>
      <c r="BK167" s="352">
        <f>$P$120*Module!$I$7*X167*Module!$I$5</f>
        <v>143.16507414521752</v>
      </c>
      <c r="BL167" s="334">
        <f t="shared" si="57"/>
        <v>1000000</v>
      </c>
    </row>
    <row r="168" spans="23:64" ht="19.5" hidden="1" customHeight="1" thickBot="1">
      <c r="W168" s="570"/>
      <c r="X168" s="289">
        <f t="shared" si="58"/>
        <v>65</v>
      </c>
      <c r="Y168" s="290">
        <f>'calcul pneu pour calculateur'!P169</f>
        <v>59.828222458254842</v>
      </c>
      <c r="Z168" s="291">
        <f t="shared" si="50"/>
        <v>119.65644491650968</v>
      </c>
      <c r="AA168" s="291">
        <f t="shared" si="51"/>
        <v>179.48466737476451</v>
      </c>
      <c r="AB168" s="291">
        <f t="shared" si="52"/>
        <v>239.31288983301937</v>
      </c>
      <c r="AC168" s="291">
        <f t="shared" si="53"/>
        <v>299.14111229127423</v>
      </c>
      <c r="AK168" s="289">
        <f t="shared" si="59"/>
        <v>65</v>
      </c>
      <c r="AL168" s="352">
        <f t="shared" ref="AL168:AL203" si="60">$H$62</f>
        <v>0</v>
      </c>
      <c r="AM168" s="352">
        <f>10+Module!$K$57/($Z$1+1)</f>
        <v>137.3501476531377</v>
      </c>
      <c r="AN168" s="352">
        <f>$Z$1*(25+Module!$I$6)</f>
        <v>37</v>
      </c>
      <c r="AO168" s="352">
        <f>(AM168*($Z$1+1)*0.002488974)/($Z$1+1)*Module!$I$5*Module!$I$7</f>
        <v>104.47202149942042</v>
      </c>
      <c r="AP168" s="352">
        <f>$P$120*Module!$I$7*X168*Module!$I$5</f>
        <v>145.40202842873654</v>
      </c>
      <c r="AQ168" s="334">
        <f t="shared" si="54"/>
        <v>1000000</v>
      </c>
      <c r="AS168" s="352">
        <f t="shared" ref="AS168:AS203" si="61">$H$62</f>
        <v>0</v>
      </c>
      <c r="AT168" s="352">
        <f>10+Module!$K$57/($AA$1+1)</f>
        <v>94.900098435425136</v>
      </c>
      <c r="AU168" s="352">
        <f>$AA$1*(25+Module!$I$6)</f>
        <v>74</v>
      </c>
      <c r="AV168" s="352">
        <f>(AT168*($Z$1+1)*0.002488974)/($Z$1+1)*Module!$I$5*Module!$I$7</f>
        <v>72.183432587786953</v>
      </c>
      <c r="AW168" s="352">
        <f>$P$120*Module!$I$7*X168*Module!$I$5</f>
        <v>145.40202842873654</v>
      </c>
      <c r="AX168" s="334">
        <f t="shared" si="55"/>
        <v>1000000</v>
      </c>
      <c r="AZ168" s="352">
        <f t="shared" ref="AZ168:AZ203" si="62">$H$62</f>
        <v>0</v>
      </c>
      <c r="BA168" s="352">
        <f>10+Module!$K$57/($AB$1+1)</f>
        <v>73.675073826568848</v>
      </c>
      <c r="BB168" s="352">
        <f>$AB$1*(25+Module!$I$6)</f>
        <v>111</v>
      </c>
      <c r="BC168" s="352">
        <f>(BA168*($AB$1+1)*0.002488974)/($AB$1+1)*Module!$I$5*Module!$I$7</f>
        <v>56.039138131970212</v>
      </c>
      <c r="BD168" s="352">
        <f>$P$120*Module!$I$7*X168*Module!$I$5</f>
        <v>145.40202842873654</v>
      </c>
      <c r="BE168" s="334">
        <f t="shared" si="56"/>
        <v>1000000</v>
      </c>
      <c r="BG168" s="352">
        <f t="shared" ref="BG168:BG203" si="63">$H$62</f>
        <v>0</v>
      </c>
      <c r="BH168" s="352">
        <f>10+Module!$K$57/($AC$1+1)</f>
        <v>60.940059061255084</v>
      </c>
      <c r="BI168" s="352">
        <f>$AC$1*(25+Module!$I$6)</f>
        <v>148</v>
      </c>
      <c r="BJ168" s="352">
        <f>(BH168*($AC$1+1)*0.002488974)/($AC$1+1)*Module!$I$5*Module!$I$7</f>
        <v>46.352561458480167</v>
      </c>
      <c r="BK168" s="352">
        <f>$P$120*Module!$I$7*X168*Module!$I$5</f>
        <v>145.40202842873654</v>
      </c>
      <c r="BL168" s="334">
        <f t="shared" si="57"/>
        <v>1000000</v>
      </c>
    </row>
    <row r="169" spans="23:64" ht="19.5" hidden="1" customHeight="1" thickBot="1">
      <c r="W169" s="570"/>
      <c r="X169" s="289">
        <f t="shared" si="58"/>
        <v>66</v>
      </c>
      <c r="Y169" s="290">
        <f>'calcul pneu pour calculateur'!P170</f>
        <v>59.491997174903474</v>
      </c>
      <c r="Z169" s="291">
        <f t="shared" si="50"/>
        <v>118.98399434980695</v>
      </c>
      <c r="AA169" s="291">
        <f t="shared" si="51"/>
        <v>178.47599152471042</v>
      </c>
      <c r="AB169" s="291">
        <f t="shared" si="52"/>
        <v>237.9679886996139</v>
      </c>
      <c r="AC169" s="291">
        <f t="shared" si="53"/>
        <v>297.45998587451737</v>
      </c>
      <c r="AK169" s="289">
        <f t="shared" si="59"/>
        <v>66</v>
      </c>
      <c r="AL169" s="352">
        <f t="shared" si="60"/>
        <v>0</v>
      </c>
      <c r="AM169" s="352">
        <f>10+Module!$K$57/($Z$1+1)</f>
        <v>137.3501476531377</v>
      </c>
      <c r="AN169" s="352">
        <f>$Z$1*(25+Module!$I$6)</f>
        <v>37</v>
      </c>
      <c r="AO169" s="352">
        <f>(AM169*($Z$1+1)*0.002488974)/($Z$1+1)*Module!$I$5*Module!$I$7</f>
        <v>104.47202149942042</v>
      </c>
      <c r="AP169" s="352">
        <f>$P$120*Module!$I$7*X169*Module!$I$5</f>
        <v>147.63898271225557</v>
      </c>
      <c r="AQ169" s="334">
        <f t="shared" si="54"/>
        <v>1000000</v>
      </c>
      <c r="AS169" s="352">
        <f t="shared" si="61"/>
        <v>0</v>
      </c>
      <c r="AT169" s="352">
        <f>10+Module!$K$57/($AA$1+1)</f>
        <v>94.900098435425136</v>
      </c>
      <c r="AU169" s="352">
        <f>$AA$1*(25+Module!$I$6)</f>
        <v>74</v>
      </c>
      <c r="AV169" s="352">
        <f>(AT169*($Z$1+1)*0.002488974)/($Z$1+1)*Module!$I$5*Module!$I$7</f>
        <v>72.183432587786953</v>
      </c>
      <c r="AW169" s="352">
        <f>$P$120*Module!$I$7*X169*Module!$I$5</f>
        <v>147.63898271225557</v>
      </c>
      <c r="AX169" s="334">
        <f t="shared" si="55"/>
        <v>1000000</v>
      </c>
      <c r="AZ169" s="352">
        <f t="shared" si="62"/>
        <v>0</v>
      </c>
      <c r="BA169" s="352">
        <f>10+Module!$K$57/($AB$1+1)</f>
        <v>73.675073826568848</v>
      </c>
      <c r="BB169" s="352">
        <f>$AB$1*(25+Module!$I$6)</f>
        <v>111</v>
      </c>
      <c r="BC169" s="352">
        <f>(BA169*($AB$1+1)*0.002488974)/($AB$1+1)*Module!$I$5*Module!$I$7</f>
        <v>56.039138131970212</v>
      </c>
      <c r="BD169" s="352">
        <f>$P$120*Module!$I$7*X169*Module!$I$5</f>
        <v>147.63898271225557</v>
      </c>
      <c r="BE169" s="334">
        <f t="shared" si="56"/>
        <v>1000000</v>
      </c>
      <c r="BG169" s="352">
        <f t="shared" si="63"/>
        <v>0</v>
      </c>
      <c r="BH169" s="352">
        <f>10+Module!$K$57/($AC$1+1)</f>
        <v>60.940059061255084</v>
      </c>
      <c r="BI169" s="352">
        <f>$AC$1*(25+Module!$I$6)</f>
        <v>148</v>
      </c>
      <c r="BJ169" s="352">
        <f>(BH169*($AC$1+1)*0.002488974)/($AC$1+1)*Module!$I$5*Module!$I$7</f>
        <v>46.352561458480167</v>
      </c>
      <c r="BK169" s="352">
        <f>$P$120*Module!$I$7*X169*Module!$I$5</f>
        <v>147.63898271225557</v>
      </c>
      <c r="BL169" s="334">
        <f t="shared" si="57"/>
        <v>1000000</v>
      </c>
    </row>
    <row r="170" spans="23:64" ht="19.5" hidden="1" customHeight="1" thickBot="1">
      <c r="W170" s="570"/>
      <c r="X170" s="289">
        <f t="shared" si="58"/>
        <v>67</v>
      </c>
      <c r="Y170" s="290">
        <f>'calcul pneu pour calculateur'!P171</f>
        <v>59.155771891552092</v>
      </c>
      <c r="Z170" s="291">
        <f t="shared" si="50"/>
        <v>118.31154378310418</v>
      </c>
      <c r="AA170" s="291">
        <f t="shared" si="51"/>
        <v>177.46731567465628</v>
      </c>
      <c r="AB170" s="291">
        <f t="shared" si="52"/>
        <v>236.62308756620837</v>
      </c>
      <c r="AC170" s="291">
        <f t="shared" si="53"/>
        <v>295.77885945776046</v>
      </c>
      <c r="AK170" s="289">
        <f t="shared" si="59"/>
        <v>67</v>
      </c>
      <c r="AL170" s="352">
        <f t="shared" si="60"/>
        <v>0</v>
      </c>
      <c r="AM170" s="352">
        <f>10+Module!$K$57/($Z$1+1)</f>
        <v>137.3501476531377</v>
      </c>
      <c r="AN170" s="352">
        <f>$Z$1*(25+Module!$I$6)</f>
        <v>37</v>
      </c>
      <c r="AO170" s="352">
        <f>(AM170*($Z$1+1)*0.002488974)/($Z$1+1)*Module!$I$5*Module!$I$7</f>
        <v>104.47202149942042</v>
      </c>
      <c r="AP170" s="352">
        <f>$P$120*Module!$I$7*X170*Module!$I$5</f>
        <v>149.87593699577459</v>
      </c>
      <c r="AQ170" s="334">
        <f t="shared" si="54"/>
        <v>1000000</v>
      </c>
      <c r="AS170" s="352">
        <f t="shared" si="61"/>
        <v>0</v>
      </c>
      <c r="AT170" s="352">
        <f>10+Module!$K$57/($AA$1+1)</f>
        <v>94.900098435425136</v>
      </c>
      <c r="AU170" s="352">
        <f>$AA$1*(25+Module!$I$6)</f>
        <v>74</v>
      </c>
      <c r="AV170" s="352">
        <f>(AT170*($Z$1+1)*0.002488974)/($Z$1+1)*Module!$I$5*Module!$I$7</f>
        <v>72.183432587786953</v>
      </c>
      <c r="AW170" s="352">
        <f>$P$120*Module!$I$7*X170*Module!$I$5</f>
        <v>149.87593699577459</v>
      </c>
      <c r="AX170" s="334">
        <f t="shared" si="55"/>
        <v>1000000</v>
      </c>
      <c r="AZ170" s="352">
        <f t="shared" si="62"/>
        <v>0</v>
      </c>
      <c r="BA170" s="352">
        <f>10+Module!$K$57/($AB$1+1)</f>
        <v>73.675073826568848</v>
      </c>
      <c r="BB170" s="352">
        <f>$AB$1*(25+Module!$I$6)</f>
        <v>111</v>
      </c>
      <c r="BC170" s="352">
        <f>(BA170*($AB$1+1)*0.002488974)/($AB$1+1)*Module!$I$5*Module!$I$7</f>
        <v>56.039138131970212</v>
      </c>
      <c r="BD170" s="352">
        <f>$P$120*Module!$I$7*X170*Module!$I$5</f>
        <v>149.87593699577459</v>
      </c>
      <c r="BE170" s="334">
        <f t="shared" si="56"/>
        <v>1000000</v>
      </c>
      <c r="BG170" s="352">
        <f t="shared" si="63"/>
        <v>0</v>
      </c>
      <c r="BH170" s="352">
        <f>10+Module!$K$57/($AC$1+1)</f>
        <v>60.940059061255084</v>
      </c>
      <c r="BI170" s="352">
        <f>$AC$1*(25+Module!$I$6)</f>
        <v>148</v>
      </c>
      <c r="BJ170" s="352">
        <f>(BH170*($AC$1+1)*0.002488974)/($AC$1+1)*Module!$I$5*Module!$I$7</f>
        <v>46.352561458480167</v>
      </c>
      <c r="BK170" s="352">
        <f>$P$120*Module!$I$7*X170*Module!$I$5</f>
        <v>149.87593699577459</v>
      </c>
      <c r="BL170" s="334">
        <f t="shared" si="57"/>
        <v>1000000</v>
      </c>
    </row>
    <row r="171" spans="23:64" ht="19.5" hidden="1" customHeight="1" thickBot="1">
      <c r="W171" s="570"/>
      <c r="X171" s="289">
        <f t="shared" si="58"/>
        <v>68</v>
      </c>
      <c r="Y171" s="290">
        <f>'calcul pneu pour calculateur'!P172</f>
        <v>58.819546608200739</v>
      </c>
      <c r="Z171" s="291">
        <f t="shared" ref="Z171:Z234" si="64">Y171*2</f>
        <v>117.63909321640148</v>
      </c>
      <c r="AA171" s="291">
        <f t="shared" ref="AA171:AA234" si="65">Y171*3</f>
        <v>176.45863982460222</v>
      </c>
      <c r="AB171" s="291">
        <f t="shared" ref="AB171:AB234" si="66">Y171*4</f>
        <v>235.27818643280295</v>
      </c>
      <c r="AC171" s="291">
        <f t="shared" ref="AC171:AC234" si="67">Y171*5</f>
        <v>294.09773304100372</v>
      </c>
      <c r="AK171" s="289">
        <f t="shared" si="59"/>
        <v>68</v>
      </c>
      <c r="AL171" s="352">
        <f t="shared" si="60"/>
        <v>0</v>
      </c>
      <c r="AM171" s="352">
        <f>10+Module!$K$57/($Z$1+1)</f>
        <v>137.3501476531377</v>
      </c>
      <c r="AN171" s="352">
        <f>$Z$1*(25+Module!$I$6)</f>
        <v>37</v>
      </c>
      <c r="AO171" s="352">
        <f>(AM171*($Z$1+1)*0.002488974)/($Z$1+1)*Module!$I$5*Module!$I$7</f>
        <v>104.47202149942042</v>
      </c>
      <c r="AP171" s="352">
        <f>$P$120*Module!$I$7*X171*Module!$I$5</f>
        <v>152.11289127929362</v>
      </c>
      <c r="AQ171" s="334">
        <f t="shared" si="54"/>
        <v>1000000</v>
      </c>
      <c r="AS171" s="352">
        <f t="shared" si="61"/>
        <v>0</v>
      </c>
      <c r="AT171" s="352">
        <f>10+Module!$K$57/($AA$1+1)</f>
        <v>94.900098435425136</v>
      </c>
      <c r="AU171" s="352">
        <f>$AA$1*(25+Module!$I$6)</f>
        <v>74</v>
      </c>
      <c r="AV171" s="352">
        <f>(AT171*($Z$1+1)*0.002488974)/($Z$1+1)*Module!$I$5*Module!$I$7</f>
        <v>72.183432587786953</v>
      </c>
      <c r="AW171" s="352">
        <f>$P$120*Module!$I$7*X171*Module!$I$5</f>
        <v>152.11289127929362</v>
      </c>
      <c r="AX171" s="334">
        <f t="shared" si="55"/>
        <v>1000000</v>
      </c>
      <c r="AZ171" s="352">
        <f t="shared" si="62"/>
        <v>0</v>
      </c>
      <c r="BA171" s="352">
        <f>10+Module!$K$57/($AB$1+1)</f>
        <v>73.675073826568848</v>
      </c>
      <c r="BB171" s="352">
        <f>$AB$1*(25+Module!$I$6)</f>
        <v>111</v>
      </c>
      <c r="BC171" s="352">
        <f>(BA171*($AB$1+1)*0.002488974)/($AB$1+1)*Module!$I$5*Module!$I$7</f>
        <v>56.039138131970212</v>
      </c>
      <c r="BD171" s="352">
        <f>$P$120*Module!$I$7*X171*Module!$I$5</f>
        <v>152.11289127929362</v>
      </c>
      <c r="BE171" s="334">
        <f t="shared" si="56"/>
        <v>1000000</v>
      </c>
      <c r="BG171" s="352">
        <f t="shared" si="63"/>
        <v>0</v>
      </c>
      <c r="BH171" s="352">
        <f>10+Module!$K$57/($AC$1+1)</f>
        <v>60.940059061255084</v>
      </c>
      <c r="BI171" s="352">
        <f>$AC$1*(25+Module!$I$6)</f>
        <v>148</v>
      </c>
      <c r="BJ171" s="352">
        <f>(BH171*($AC$1+1)*0.002488974)/($AC$1+1)*Module!$I$5*Module!$I$7</f>
        <v>46.352561458480167</v>
      </c>
      <c r="BK171" s="352">
        <f>$P$120*Module!$I$7*X171*Module!$I$5</f>
        <v>152.11289127929362</v>
      </c>
      <c r="BL171" s="334">
        <f t="shared" si="57"/>
        <v>1000000</v>
      </c>
    </row>
    <row r="172" spans="23:64" ht="19.5" hidden="1" customHeight="1" thickBot="1">
      <c r="W172" s="570"/>
      <c r="X172" s="289">
        <f t="shared" si="58"/>
        <v>69</v>
      </c>
      <c r="Y172" s="290">
        <f>'calcul pneu pour calculateur'!P173</f>
        <v>58.483321324849356</v>
      </c>
      <c r="Z172" s="291">
        <f t="shared" si="64"/>
        <v>116.96664264969871</v>
      </c>
      <c r="AA172" s="291">
        <f t="shared" si="65"/>
        <v>175.44996397454807</v>
      </c>
      <c r="AB172" s="291">
        <f t="shared" si="66"/>
        <v>233.93328529939743</v>
      </c>
      <c r="AC172" s="291">
        <f t="shared" si="67"/>
        <v>292.41660662424681</v>
      </c>
      <c r="AK172" s="289">
        <f t="shared" si="59"/>
        <v>69</v>
      </c>
      <c r="AL172" s="352">
        <f t="shared" si="60"/>
        <v>0</v>
      </c>
      <c r="AM172" s="352">
        <f>10+Module!$K$57/($Z$1+1)</f>
        <v>137.3501476531377</v>
      </c>
      <c r="AN172" s="352">
        <f>$Z$1*(25+Module!$I$6)</f>
        <v>37</v>
      </c>
      <c r="AO172" s="352">
        <f>(AM172*($Z$1+1)*0.002488974)/($Z$1+1)*Module!$I$5*Module!$I$7</f>
        <v>104.47202149942042</v>
      </c>
      <c r="AP172" s="352">
        <f>$P$120*Module!$I$7*X172*Module!$I$5</f>
        <v>154.34984556281265</v>
      </c>
      <c r="AQ172" s="334">
        <f t="shared" si="54"/>
        <v>1000000</v>
      </c>
      <c r="AS172" s="352">
        <f t="shared" si="61"/>
        <v>0</v>
      </c>
      <c r="AT172" s="352">
        <f>10+Module!$K$57/($AA$1+1)</f>
        <v>94.900098435425136</v>
      </c>
      <c r="AU172" s="352">
        <f>$AA$1*(25+Module!$I$6)</f>
        <v>74</v>
      </c>
      <c r="AV172" s="352">
        <f>(AT172*($Z$1+1)*0.002488974)/($Z$1+1)*Module!$I$5*Module!$I$7</f>
        <v>72.183432587786953</v>
      </c>
      <c r="AW172" s="352">
        <f>$P$120*Module!$I$7*X172*Module!$I$5</f>
        <v>154.34984556281265</v>
      </c>
      <c r="AX172" s="334">
        <f t="shared" si="55"/>
        <v>1000000</v>
      </c>
      <c r="AZ172" s="352">
        <f t="shared" si="62"/>
        <v>0</v>
      </c>
      <c r="BA172" s="352">
        <f>10+Module!$K$57/($AB$1+1)</f>
        <v>73.675073826568848</v>
      </c>
      <c r="BB172" s="352">
        <f>$AB$1*(25+Module!$I$6)</f>
        <v>111</v>
      </c>
      <c r="BC172" s="352">
        <f>(BA172*($AB$1+1)*0.002488974)/($AB$1+1)*Module!$I$5*Module!$I$7</f>
        <v>56.039138131970212</v>
      </c>
      <c r="BD172" s="352">
        <f>$P$120*Module!$I$7*X172*Module!$I$5</f>
        <v>154.34984556281265</v>
      </c>
      <c r="BE172" s="334">
        <f t="shared" si="56"/>
        <v>1000000</v>
      </c>
      <c r="BG172" s="352">
        <f t="shared" si="63"/>
        <v>0</v>
      </c>
      <c r="BH172" s="352">
        <f>10+Module!$K$57/($AC$1+1)</f>
        <v>60.940059061255084</v>
      </c>
      <c r="BI172" s="352">
        <f>$AC$1*(25+Module!$I$6)</f>
        <v>148</v>
      </c>
      <c r="BJ172" s="352">
        <f>(BH172*($AC$1+1)*0.002488974)/($AC$1+1)*Module!$I$5*Module!$I$7</f>
        <v>46.352561458480167</v>
      </c>
      <c r="BK172" s="352">
        <f>$P$120*Module!$I$7*X172*Module!$I$5</f>
        <v>154.34984556281265</v>
      </c>
      <c r="BL172" s="334">
        <f t="shared" si="57"/>
        <v>1000000</v>
      </c>
    </row>
    <row r="173" spans="23:64" ht="19.5" hidden="1" customHeight="1" thickBot="1">
      <c r="W173" s="570"/>
      <c r="X173" s="289">
        <f t="shared" si="58"/>
        <v>70</v>
      </c>
      <c r="Y173" s="290">
        <f>'calcul pneu pour calculateur'!P174</f>
        <v>58.147096041497988</v>
      </c>
      <c r="Z173" s="291">
        <f t="shared" si="64"/>
        <v>116.29419208299598</v>
      </c>
      <c r="AA173" s="291">
        <f t="shared" si="65"/>
        <v>174.44128812449395</v>
      </c>
      <c r="AB173" s="291">
        <f t="shared" si="66"/>
        <v>232.58838416599195</v>
      </c>
      <c r="AC173" s="291">
        <f t="shared" si="67"/>
        <v>290.73548020748996</v>
      </c>
      <c r="AK173" s="289">
        <f t="shared" si="59"/>
        <v>70</v>
      </c>
      <c r="AL173" s="352">
        <f t="shared" si="60"/>
        <v>0</v>
      </c>
      <c r="AM173" s="352">
        <f>10+Module!$K$57/($Z$1+1)</f>
        <v>137.3501476531377</v>
      </c>
      <c r="AN173" s="352">
        <f>$Z$1*(25+Module!$I$6)</f>
        <v>37</v>
      </c>
      <c r="AO173" s="352">
        <f>(AM173*($Z$1+1)*0.002488974)/($Z$1+1)*Module!$I$5*Module!$I$7</f>
        <v>104.47202149942042</v>
      </c>
      <c r="AP173" s="352">
        <f>$P$120*Module!$I$7*X173*Module!$I$5</f>
        <v>156.58679984633167</v>
      </c>
      <c r="AQ173" s="334">
        <f t="shared" si="54"/>
        <v>1000000</v>
      </c>
      <c r="AS173" s="352">
        <f t="shared" si="61"/>
        <v>0</v>
      </c>
      <c r="AT173" s="352">
        <f>10+Module!$K$57/($AA$1+1)</f>
        <v>94.900098435425136</v>
      </c>
      <c r="AU173" s="352">
        <f>$AA$1*(25+Module!$I$6)</f>
        <v>74</v>
      </c>
      <c r="AV173" s="352">
        <f>(AT173*($Z$1+1)*0.002488974)/($Z$1+1)*Module!$I$5*Module!$I$7</f>
        <v>72.183432587786953</v>
      </c>
      <c r="AW173" s="352">
        <f>$P$120*Module!$I$7*X173*Module!$I$5</f>
        <v>156.58679984633167</v>
      </c>
      <c r="AX173" s="334">
        <f t="shared" si="55"/>
        <v>1000000</v>
      </c>
      <c r="AZ173" s="352">
        <f t="shared" si="62"/>
        <v>0</v>
      </c>
      <c r="BA173" s="352">
        <f>10+Module!$K$57/($AB$1+1)</f>
        <v>73.675073826568848</v>
      </c>
      <c r="BB173" s="352">
        <f>$AB$1*(25+Module!$I$6)</f>
        <v>111</v>
      </c>
      <c r="BC173" s="352">
        <f>(BA173*($AB$1+1)*0.002488974)/($AB$1+1)*Module!$I$5*Module!$I$7</f>
        <v>56.039138131970212</v>
      </c>
      <c r="BD173" s="352">
        <f>$P$120*Module!$I$7*X173*Module!$I$5</f>
        <v>156.58679984633167</v>
      </c>
      <c r="BE173" s="334">
        <f t="shared" si="56"/>
        <v>1000000</v>
      </c>
      <c r="BG173" s="352">
        <f t="shared" si="63"/>
        <v>0</v>
      </c>
      <c r="BH173" s="352">
        <f>10+Module!$K$57/($AC$1+1)</f>
        <v>60.940059061255084</v>
      </c>
      <c r="BI173" s="352">
        <f>$AC$1*(25+Module!$I$6)</f>
        <v>148</v>
      </c>
      <c r="BJ173" s="352">
        <f>(BH173*($AC$1+1)*0.002488974)/($AC$1+1)*Module!$I$5*Module!$I$7</f>
        <v>46.352561458480167</v>
      </c>
      <c r="BK173" s="352">
        <f>$P$120*Module!$I$7*X173*Module!$I$5</f>
        <v>156.58679984633167</v>
      </c>
      <c r="BL173" s="334">
        <f t="shared" si="57"/>
        <v>1000000</v>
      </c>
    </row>
    <row r="174" spans="23:64" ht="19.5" hidden="1" customHeight="1" thickBot="1">
      <c r="W174" s="570"/>
      <c r="X174" s="289">
        <f t="shared" si="58"/>
        <v>71</v>
      </c>
      <c r="Y174" s="290">
        <f>'calcul pneu pour calculateur'!P175</f>
        <v>57.810870758146606</v>
      </c>
      <c r="Z174" s="291">
        <f t="shared" si="64"/>
        <v>115.62174151629321</v>
      </c>
      <c r="AA174" s="291">
        <f t="shared" si="65"/>
        <v>173.4326122744398</v>
      </c>
      <c r="AB174" s="291">
        <f t="shared" si="66"/>
        <v>231.24348303258643</v>
      </c>
      <c r="AC174" s="291">
        <f t="shared" si="67"/>
        <v>289.05435379073305</v>
      </c>
      <c r="AK174" s="289">
        <f t="shared" si="59"/>
        <v>71</v>
      </c>
      <c r="AL174" s="352">
        <f t="shared" si="60"/>
        <v>0</v>
      </c>
      <c r="AM174" s="352">
        <f>10+Module!$K$57/($Z$1+1)</f>
        <v>137.3501476531377</v>
      </c>
      <c r="AN174" s="352">
        <f>$Z$1*(25+Module!$I$6)</f>
        <v>37</v>
      </c>
      <c r="AO174" s="352">
        <f>(AM174*($Z$1+1)*0.002488974)/($Z$1+1)*Module!$I$5*Module!$I$7</f>
        <v>104.47202149942042</v>
      </c>
      <c r="AP174" s="352">
        <f>$P$120*Module!$I$7*X174*Module!$I$5</f>
        <v>158.82375412985067</v>
      </c>
      <c r="AQ174" s="334">
        <f t="shared" si="54"/>
        <v>1000000</v>
      </c>
      <c r="AS174" s="352">
        <f t="shared" si="61"/>
        <v>0</v>
      </c>
      <c r="AT174" s="352">
        <f>10+Module!$K$57/($AA$1+1)</f>
        <v>94.900098435425136</v>
      </c>
      <c r="AU174" s="352">
        <f>$AA$1*(25+Module!$I$6)</f>
        <v>74</v>
      </c>
      <c r="AV174" s="352">
        <f>(AT174*($Z$1+1)*0.002488974)/($Z$1+1)*Module!$I$5*Module!$I$7</f>
        <v>72.183432587786953</v>
      </c>
      <c r="AW174" s="352">
        <f>$P$120*Module!$I$7*X174*Module!$I$5</f>
        <v>158.82375412985067</v>
      </c>
      <c r="AX174" s="334">
        <f t="shared" si="55"/>
        <v>1000000</v>
      </c>
      <c r="AZ174" s="352">
        <f t="shared" si="62"/>
        <v>0</v>
      </c>
      <c r="BA174" s="352">
        <f>10+Module!$K$57/($AB$1+1)</f>
        <v>73.675073826568848</v>
      </c>
      <c r="BB174" s="352">
        <f>$AB$1*(25+Module!$I$6)</f>
        <v>111</v>
      </c>
      <c r="BC174" s="352">
        <f>(BA174*($AB$1+1)*0.002488974)/($AB$1+1)*Module!$I$5*Module!$I$7</f>
        <v>56.039138131970212</v>
      </c>
      <c r="BD174" s="352">
        <f>$P$120*Module!$I$7*X174*Module!$I$5</f>
        <v>158.82375412985067</v>
      </c>
      <c r="BE174" s="334">
        <f t="shared" si="56"/>
        <v>1000000</v>
      </c>
      <c r="BG174" s="352">
        <f t="shared" si="63"/>
        <v>0</v>
      </c>
      <c r="BH174" s="352">
        <f>10+Module!$K$57/($AC$1+1)</f>
        <v>60.940059061255084</v>
      </c>
      <c r="BI174" s="352">
        <f>$AC$1*(25+Module!$I$6)</f>
        <v>148</v>
      </c>
      <c r="BJ174" s="352">
        <f>(BH174*($AC$1+1)*0.002488974)/($AC$1+1)*Module!$I$5*Module!$I$7</f>
        <v>46.352561458480167</v>
      </c>
      <c r="BK174" s="352">
        <f>$P$120*Module!$I$7*X174*Module!$I$5</f>
        <v>158.82375412985067</v>
      </c>
      <c r="BL174" s="334">
        <f t="shared" si="57"/>
        <v>1000000</v>
      </c>
    </row>
    <row r="175" spans="23:64" ht="19.5" hidden="1" customHeight="1" thickBot="1">
      <c r="W175" s="570"/>
      <c r="X175" s="289">
        <f t="shared" si="58"/>
        <v>72</v>
      </c>
      <c r="Y175" s="290">
        <f>'calcul pneu pour calculateur'!P176</f>
        <v>57.474645474795267</v>
      </c>
      <c r="Z175" s="291">
        <f t="shared" si="64"/>
        <v>114.94929094959053</v>
      </c>
      <c r="AA175" s="291">
        <f t="shared" si="65"/>
        <v>172.4239364243858</v>
      </c>
      <c r="AB175" s="291">
        <f t="shared" si="66"/>
        <v>229.89858189918107</v>
      </c>
      <c r="AC175" s="291">
        <f t="shared" si="67"/>
        <v>287.37322737397631</v>
      </c>
      <c r="AK175" s="289">
        <f t="shared" si="59"/>
        <v>72</v>
      </c>
      <c r="AL175" s="352">
        <f t="shared" si="60"/>
        <v>0</v>
      </c>
      <c r="AM175" s="352">
        <f>10+Module!$K$57/($Z$1+1)</f>
        <v>137.3501476531377</v>
      </c>
      <c r="AN175" s="352">
        <f>$Z$1*(25+Module!$I$6)</f>
        <v>37</v>
      </c>
      <c r="AO175" s="352">
        <f>(AM175*($Z$1+1)*0.002488974)/($Z$1+1)*Module!$I$5*Module!$I$7</f>
        <v>104.47202149942042</v>
      </c>
      <c r="AP175" s="352">
        <f>$P$120*Module!$I$7*X175*Module!$I$5</f>
        <v>161.0607084133697</v>
      </c>
      <c r="AQ175" s="334">
        <f t="shared" si="54"/>
        <v>1000000</v>
      </c>
      <c r="AS175" s="352">
        <f t="shared" si="61"/>
        <v>0</v>
      </c>
      <c r="AT175" s="352">
        <f>10+Module!$K$57/($AA$1+1)</f>
        <v>94.900098435425136</v>
      </c>
      <c r="AU175" s="352">
        <f>$AA$1*(25+Module!$I$6)</f>
        <v>74</v>
      </c>
      <c r="AV175" s="352">
        <f>(AT175*($Z$1+1)*0.002488974)/($Z$1+1)*Module!$I$5*Module!$I$7</f>
        <v>72.183432587786953</v>
      </c>
      <c r="AW175" s="352">
        <f>$P$120*Module!$I$7*X175*Module!$I$5</f>
        <v>161.0607084133697</v>
      </c>
      <c r="AX175" s="334">
        <f t="shared" si="55"/>
        <v>1000000</v>
      </c>
      <c r="AZ175" s="352">
        <f t="shared" si="62"/>
        <v>0</v>
      </c>
      <c r="BA175" s="352">
        <f>10+Module!$K$57/($AB$1+1)</f>
        <v>73.675073826568848</v>
      </c>
      <c r="BB175" s="352">
        <f>$AB$1*(25+Module!$I$6)</f>
        <v>111</v>
      </c>
      <c r="BC175" s="352">
        <f>(BA175*($AB$1+1)*0.002488974)/($AB$1+1)*Module!$I$5*Module!$I$7</f>
        <v>56.039138131970212</v>
      </c>
      <c r="BD175" s="352">
        <f>$P$120*Module!$I$7*X175*Module!$I$5</f>
        <v>161.0607084133697</v>
      </c>
      <c r="BE175" s="334">
        <f t="shared" si="56"/>
        <v>1000000</v>
      </c>
      <c r="BG175" s="352">
        <f t="shared" si="63"/>
        <v>0</v>
      </c>
      <c r="BH175" s="352">
        <f>10+Module!$K$57/($AC$1+1)</f>
        <v>60.940059061255084</v>
      </c>
      <c r="BI175" s="352">
        <f>$AC$1*(25+Module!$I$6)</f>
        <v>148</v>
      </c>
      <c r="BJ175" s="352">
        <f>(BH175*($AC$1+1)*0.002488974)/($AC$1+1)*Module!$I$5*Module!$I$7</f>
        <v>46.352561458480167</v>
      </c>
      <c r="BK175" s="352">
        <f>$P$120*Module!$I$7*X175*Module!$I$5</f>
        <v>161.0607084133697</v>
      </c>
      <c r="BL175" s="334">
        <f t="shared" si="57"/>
        <v>1000000</v>
      </c>
    </row>
    <row r="176" spans="23:64" ht="19.5" hidden="1" customHeight="1" thickBot="1">
      <c r="W176" s="570"/>
      <c r="X176" s="289">
        <f t="shared" si="58"/>
        <v>73</v>
      </c>
      <c r="Y176" s="290">
        <f>'calcul pneu pour calculateur'!P177</f>
        <v>57.138420191443885</v>
      </c>
      <c r="Z176" s="291">
        <f t="shared" si="64"/>
        <v>114.27684038288777</v>
      </c>
      <c r="AA176" s="291">
        <f t="shared" si="65"/>
        <v>171.41526057433165</v>
      </c>
      <c r="AB176" s="291">
        <f t="shared" si="66"/>
        <v>228.55368076577554</v>
      </c>
      <c r="AC176" s="291">
        <f t="shared" si="67"/>
        <v>285.6921009572194</v>
      </c>
      <c r="AK176" s="289">
        <f t="shared" si="59"/>
        <v>73</v>
      </c>
      <c r="AL176" s="352">
        <f t="shared" si="60"/>
        <v>0</v>
      </c>
      <c r="AM176" s="352">
        <f>10+Module!$K$57/($Z$1+1)</f>
        <v>137.3501476531377</v>
      </c>
      <c r="AN176" s="352">
        <f>$Z$1*(25+Module!$I$6)</f>
        <v>37</v>
      </c>
      <c r="AO176" s="352">
        <f>(AM176*($Z$1+1)*0.002488974)/($Z$1+1)*Module!$I$5*Module!$I$7</f>
        <v>104.47202149942042</v>
      </c>
      <c r="AP176" s="352">
        <f>$P$120*Module!$I$7*X176*Module!$I$5</f>
        <v>163.29766269688872</v>
      </c>
      <c r="AQ176" s="334">
        <f t="shared" si="54"/>
        <v>1000000</v>
      </c>
      <c r="AS176" s="352">
        <f t="shared" si="61"/>
        <v>0</v>
      </c>
      <c r="AT176" s="352">
        <f>10+Module!$K$57/($AA$1+1)</f>
        <v>94.900098435425136</v>
      </c>
      <c r="AU176" s="352">
        <f>$AA$1*(25+Module!$I$6)</f>
        <v>74</v>
      </c>
      <c r="AV176" s="352">
        <f>(AT176*($Z$1+1)*0.002488974)/($Z$1+1)*Module!$I$5*Module!$I$7</f>
        <v>72.183432587786953</v>
      </c>
      <c r="AW176" s="352">
        <f>$P$120*Module!$I$7*X176*Module!$I$5</f>
        <v>163.29766269688872</v>
      </c>
      <c r="AX176" s="334">
        <f t="shared" si="55"/>
        <v>1000000</v>
      </c>
      <c r="AZ176" s="352">
        <f t="shared" si="62"/>
        <v>0</v>
      </c>
      <c r="BA176" s="352">
        <f>10+Module!$K$57/($AB$1+1)</f>
        <v>73.675073826568848</v>
      </c>
      <c r="BB176" s="352">
        <f>$AB$1*(25+Module!$I$6)</f>
        <v>111</v>
      </c>
      <c r="BC176" s="352">
        <f>(BA176*($AB$1+1)*0.002488974)/($AB$1+1)*Module!$I$5*Module!$I$7</f>
        <v>56.039138131970212</v>
      </c>
      <c r="BD176" s="352">
        <f>$P$120*Module!$I$7*X176*Module!$I$5</f>
        <v>163.29766269688872</v>
      </c>
      <c r="BE176" s="334">
        <f t="shared" si="56"/>
        <v>1000000</v>
      </c>
      <c r="BG176" s="352">
        <f t="shared" si="63"/>
        <v>0</v>
      </c>
      <c r="BH176" s="352">
        <f>10+Module!$K$57/($AC$1+1)</f>
        <v>60.940059061255084</v>
      </c>
      <c r="BI176" s="352">
        <f>$AC$1*(25+Module!$I$6)</f>
        <v>148</v>
      </c>
      <c r="BJ176" s="352">
        <f>(BH176*($AC$1+1)*0.002488974)/($AC$1+1)*Module!$I$5*Module!$I$7</f>
        <v>46.352561458480167</v>
      </c>
      <c r="BK176" s="352">
        <f>$P$120*Module!$I$7*X176*Module!$I$5</f>
        <v>163.29766269688872</v>
      </c>
      <c r="BL176" s="334">
        <f t="shared" si="57"/>
        <v>1000000</v>
      </c>
    </row>
    <row r="177" spans="23:64" ht="19.5" hidden="1" customHeight="1" thickBot="1">
      <c r="W177" s="570"/>
      <c r="X177" s="289">
        <f t="shared" si="58"/>
        <v>74</v>
      </c>
      <c r="Y177" s="290">
        <f>'calcul pneu pour calculateur'!P178</f>
        <v>56.802194908092517</v>
      </c>
      <c r="Z177" s="291">
        <f t="shared" si="64"/>
        <v>113.60438981618503</v>
      </c>
      <c r="AA177" s="291">
        <f t="shared" si="65"/>
        <v>170.40658472427754</v>
      </c>
      <c r="AB177" s="291">
        <f t="shared" si="66"/>
        <v>227.20877963237007</v>
      </c>
      <c r="AC177" s="291">
        <f t="shared" si="67"/>
        <v>284.0109745404626</v>
      </c>
      <c r="AK177" s="289">
        <f t="shared" si="59"/>
        <v>74</v>
      </c>
      <c r="AL177" s="352">
        <f t="shared" si="60"/>
        <v>0</v>
      </c>
      <c r="AM177" s="352">
        <f>10+Module!$K$57/($Z$1+1)</f>
        <v>137.3501476531377</v>
      </c>
      <c r="AN177" s="352">
        <f>$Z$1*(25+Module!$I$6)</f>
        <v>37</v>
      </c>
      <c r="AO177" s="352">
        <f>(AM177*($Z$1+1)*0.002488974)/($Z$1+1)*Module!$I$5*Module!$I$7</f>
        <v>104.47202149942042</v>
      </c>
      <c r="AP177" s="352">
        <f>$P$120*Module!$I$7*X177*Module!$I$5</f>
        <v>165.53461698040775</v>
      </c>
      <c r="AQ177" s="334">
        <f t="shared" si="54"/>
        <v>1000000</v>
      </c>
      <c r="AS177" s="352">
        <f t="shared" si="61"/>
        <v>0</v>
      </c>
      <c r="AT177" s="352">
        <f>10+Module!$K$57/($AA$1+1)</f>
        <v>94.900098435425136</v>
      </c>
      <c r="AU177" s="352">
        <f>$AA$1*(25+Module!$I$6)</f>
        <v>74</v>
      </c>
      <c r="AV177" s="352">
        <f>(AT177*($Z$1+1)*0.002488974)/($Z$1+1)*Module!$I$5*Module!$I$7</f>
        <v>72.183432587786953</v>
      </c>
      <c r="AW177" s="352">
        <f>$P$120*Module!$I$7*X177*Module!$I$5</f>
        <v>165.53461698040775</v>
      </c>
      <c r="AX177" s="334">
        <f t="shared" si="55"/>
        <v>1000000</v>
      </c>
      <c r="AZ177" s="352">
        <f t="shared" si="62"/>
        <v>0</v>
      </c>
      <c r="BA177" s="352">
        <f>10+Module!$K$57/($AB$1+1)</f>
        <v>73.675073826568848</v>
      </c>
      <c r="BB177" s="352">
        <f>$AB$1*(25+Module!$I$6)</f>
        <v>111</v>
      </c>
      <c r="BC177" s="352">
        <f>(BA177*($AB$1+1)*0.002488974)/($AB$1+1)*Module!$I$5*Module!$I$7</f>
        <v>56.039138131970212</v>
      </c>
      <c r="BD177" s="352">
        <f>$P$120*Module!$I$7*X177*Module!$I$5</f>
        <v>165.53461698040775</v>
      </c>
      <c r="BE177" s="334">
        <f t="shared" si="56"/>
        <v>1000000</v>
      </c>
      <c r="BG177" s="352">
        <f t="shared" si="63"/>
        <v>0</v>
      </c>
      <c r="BH177" s="352">
        <f>10+Module!$K$57/($AC$1+1)</f>
        <v>60.940059061255084</v>
      </c>
      <c r="BI177" s="352">
        <f>$AC$1*(25+Module!$I$6)</f>
        <v>148</v>
      </c>
      <c r="BJ177" s="352">
        <f>(BH177*($AC$1+1)*0.002488974)/($AC$1+1)*Module!$I$5*Module!$I$7</f>
        <v>46.352561458480167</v>
      </c>
      <c r="BK177" s="352">
        <f>$P$120*Module!$I$7*X177*Module!$I$5</f>
        <v>165.53461698040775</v>
      </c>
      <c r="BL177" s="334">
        <f t="shared" si="57"/>
        <v>1000000</v>
      </c>
    </row>
    <row r="178" spans="23:64" ht="19.5" hidden="1" customHeight="1" thickBot="1">
      <c r="W178" s="570"/>
      <c r="X178" s="289">
        <f t="shared" si="58"/>
        <v>75</v>
      </c>
      <c r="Y178" s="290">
        <f>'calcul pneu pour calculateur'!P179</f>
        <v>56.465969624741135</v>
      </c>
      <c r="Z178" s="291">
        <f t="shared" si="64"/>
        <v>112.93193924948227</v>
      </c>
      <c r="AA178" s="291">
        <f t="shared" si="65"/>
        <v>169.39790887422339</v>
      </c>
      <c r="AB178" s="291">
        <f t="shared" si="66"/>
        <v>225.86387849896454</v>
      </c>
      <c r="AC178" s="291">
        <f t="shared" si="67"/>
        <v>282.32984812370569</v>
      </c>
      <c r="AK178" s="289">
        <f t="shared" si="59"/>
        <v>75</v>
      </c>
      <c r="AL178" s="352">
        <f t="shared" si="60"/>
        <v>0</v>
      </c>
      <c r="AM178" s="352">
        <f>10+Module!$K$57/($Z$1+1)</f>
        <v>137.3501476531377</v>
      </c>
      <c r="AN178" s="352">
        <f>$Z$1*(25+Module!$I$6)</f>
        <v>37</v>
      </c>
      <c r="AO178" s="352">
        <f>(AM178*($Z$1+1)*0.002488974)/($Z$1+1)*Module!$I$5*Module!$I$7</f>
        <v>104.47202149942042</v>
      </c>
      <c r="AP178" s="352">
        <f>$P$120*Module!$I$7*X178*Module!$I$5</f>
        <v>167.77157126392677</v>
      </c>
      <c r="AQ178" s="334">
        <f t="shared" si="54"/>
        <v>1000000</v>
      </c>
      <c r="AS178" s="352">
        <f t="shared" si="61"/>
        <v>0</v>
      </c>
      <c r="AT178" s="352">
        <f>10+Module!$K$57/($AA$1+1)</f>
        <v>94.900098435425136</v>
      </c>
      <c r="AU178" s="352">
        <f>$AA$1*(25+Module!$I$6)</f>
        <v>74</v>
      </c>
      <c r="AV178" s="352">
        <f>(AT178*($Z$1+1)*0.002488974)/($Z$1+1)*Module!$I$5*Module!$I$7</f>
        <v>72.183432587786953</v>
      </c>
      <c r="AW178" s="352">
        <f>$P$120*Module!$I$7*X178*Module!$I$5</f>
        <v>167.77157126392677</v>
      </c>
      <c r="AX178" s="334">
        <f t="shared" si="55"/>
        <v>1000000</v>
      </c>
      <c r="AZ178" s="352">
        <f t="shared" si="62"/>
        <v>0</v>
      </c>
      <c r="BA178" s="352">
        <f>10+Module!$K$57/($AB$1+1)</f>
        <v>73.675073826568848</v>
      </c>
      <c r="BB178" s="352">
        <f>$AB$1*(25+Module!$I$6)</f>
        <v>111</v>
      </c>
      <c r="BC178" s="352">
        <f>(BA178*($AB$1+1)*0.002488974)/($AB$1+1)*Module!$I$5*Module!$I$7</f>
        <v>56.039138131970212</v>
      </c>
      <c r="BD178" s="352">
        <f>$P$120*Module!$I$7*X178*Module!$I$5</f>
        <v>167.77157126392677</v>
      </c>
      <c r="BE178" s="334">
        <f t="shared" si="56"/>
        <v>1000000</v>
      </c>
      <c r="BG178" s="352">
        <f t="shared" si="63"/>
        <v>0</v>
      </c>
      <c r="BH178" s="352">
        <f>10+Module!$K$57/($AC$1+1)</f>
        <v>60.940059061255084</v>
      </c>
      <c r="BI178" s="352">
        <f>$AC$1*(25+Module!$I$6)</f>
        <v>148</v>
      </c>
      <c r="BJ178" s="352">
        <f>(BH178*($AC$1+1)*0.002488974)/($AC$1+1)*Module!$I$5*Module!$I$7</f>
        <v>46.352561458480167</v>
      </c>
      <c r="BK178" s="352">
        <f>$P$120*Module!$I$7*X178*Module!$I$5</f>
        <v>167.77157126392677</v>
      </c>
      <c r="BL178" s="334">
        <f t="shared" si="57"/>
        <v>1000000</v>
      </c>
    </row>
    <row r="179" spans="23:64" ht="19.5" hidden="1" customHeight="1" thickBot="1">
      <c r="W179" s="570"/>
      <c r="X179" s="289">
        <f t="shared" si="58"/>
        <v>76</v>
      </c>
      <c r="Y179" s="290">
        <f>'calcul pneu pour calculateur'!P180</f>
        <v>56.129744341389753</v>
      </c>
      <c r="Z179" s="291">
        <f t="shared" si="64"/>
        <v>112.25948868277951</v>
      </c>
      <c r="AA179" s="291">
        <f t="shared" si="65"/>
        <v>168.38923302416924</v>
      </c>
      <c r="AB179" s="291">
        <f t="shared" si="66"/>
        <v>224.51897736555901</v>
      </c>
      <c r="AC179" s="291">
        <f t="shared" si="67"/>
        <v>280.64872170694878</v>
      </c>
      <c r="AK179" s="289">
        <f t="shared" si="59"/>
        <v>76</v>
      </c>
      <c r="AL179" s="352">
        <f t="shared" si="60"/>
        <v>0</v>
      </c>
      <c r="AM179" s="352">
        <f>10+Module!$K$57/($Z$1+1)</f>
        <v>137.3501476531377</v>
      </c>
      <c r="AN179" s="352">
        <f>$Z$1*(25+Module!$I$6)</f>
        <v>37</v>
      </c>
      <c r="AO179" s="352">
        <f>(AM179*($Z$1+1)*0.002488974)/($Z$1+1)*Module!$I$5*Module!$I$7</f>
        <v>104.47202149942042</v>
      </c>
      <c r="AP179" s="352">
        <f>$P$120*Module!$I$7*X179*Module!$I$5</f>
        <v>170.0085255474458</v>
      </c>
      <c r="AQ179" s="334">
        <f t="shared" si="54"/>
        <v>1000000</v>
      </c>
      <c r="AS179" s="352">
        <f t="shared" si="61"/>
        <v>0</v>
      </c>
      <c r="AT179" s="352">
        <f>10+Module!$K$57/($AA$1+1)</f>
        <v>94.900098435425136</v>
      </c>
      <c r="AU179" s="352">
        <f>$AA$1*(25+Module!$I$6)</f>
        <v>74</v>
      </c>
      <c r="AV179" s="352">
        <f>(AT179*($Z$1+1)*0.002488974)/($Z$1+1)*Module!$I$5*Module!$I$7</f>
        <v>72.183432587786953</v>
      </c>
      <c r="AW179" s="352">
        <f>$P$120*Module!$I$7*X179*Module!$I$5</f>
        <v>170.0085255474458</v>
      </c>
      <c r="AX179" s="334">
        <f t="shared" si="55"/>
        <v>1000000</v>
      </c>
      <c r="AZ179" s="352">
        <f t="shared" si="62"/>
        <v>0</v>
      </c>
      <c r="BA179" s="352">
        <f>10+Module!$K$57/($AB$1+1)</f>
        <v>73.675073826568848</v>
      </c>
      <c r="BB179" s="352">
        <f>$AB$1*(25+Module!$I$6)</f>
        <v>111</v>
      </c>
      <c r="BC179" s="352">
        <f>(BA179*($AB$1+1)*0.002488974)/($AB$1+1)*Module!$I$5*Module!$I$7</f>
        <v>56.039138131970212</v>
      </c>
      <c r="BD179" s="352">
        <f>$P$120*Module!$I$7*X179*Module!$I$5</f>
        <v>170.0085255474458</v>
      </c>
      <c r="BE179" s="334">
        <f t="shared" si="56"/>
        <v>1000000</v>
      </c>
      <c r="BG179" s="352">
        <f t="shared" si="63"/>
        <v>0</v>
      </c>
      <c r="BH179" s="352">
        <f>10+Module!$K$57/($AC$1+1)</f>
        <v>60.940059061255084</v>
      </c>
      <c r="BI179" s="352">
        <f>$AC$1*(25+Module!$I$6)</f>
        <v>148</v>
      </c>
      <c r="BJ179" s="352">
        <f>(BH179*($AC$1+1)*0.002488974)/($AC$1+1)*Module!$I$5*Module!$I$7</f>
        <v>46.352561458480167</v>
      </c>
      <c r="BK179" s="352">
        <f>$P$120*Module!$I$7*X179*Module!$I$5</f>
        <v>170.0085255474458</v>
      </c>
      <c r="BL179" s="334">
        <f t="shared" si="57"/>
        <v>1000000</v>
      </c>
    </row>
    <row r="180" spans="23:64" ht="19.5" hidden="1" customHeight="1" thickBot="1">
      <c r="W180" s="570"/>
      <c r="X180" s="289">
        <f t="shared" si="58"/>
        <v>77</v>
      </c>
      <c r="Y180" s="290">
        <f>'calcul pneu pour calculateur'!P181</f>
        <v>55.793519058038399</v>
      </c>
      <c r="Z180" s="291">
        <f t="shared" si="64"/>
        <v>111.5870381160768</v>
      </c>
      <c r="AA180" s="291">
        <f t="shared" si="65"/>
        <v>167.38055717411521</v>
      </c>
      <c r="AB180" s="291">
        <f t="shared" si="66"/>
        <v>223.1740762321536</v>
      </c>
      <c r="AC180" s="291">
        <f t="shared" si="67"/>
        <v>278.96759529019198</v>
      </c>
      <c r="AK180" s="289">
        <f t="shared" si="59"/>
        <v>77</v>
      </c>
      <c r="AL180" s="352">
        <f t="shared" si="60"/>
        <v>0</v>
      </c>
      <c r="AM180" s="352">
        <f>10+Module!$K$57/($Z$1+1)</f>
        <v>137.3501476531377</v>
      </c>
      <c r="AN180" s="352">
        <f>$Z$1*(25+Module!$I$6)</f>
        <v>37</v>
      </c>
      <c r="AO180" s="352">
        <f>(AM180*($Z$1+1)*0.002488974)/($Z$1+1)*Module!$I$5*Module!$I$7</f>
        <v>104.47202149942042</v>
      </c>
      <c r="AP180" s="352">
        <f>$P$120*Module!$I$7*X180*Module!$I$5</f>
        <v>172.24547983096483</v>
      </c>
      <c r="AQ180" s="334">
        <f t="shared" si="54"/>
        <v>1000000</v>
      </c>
      <c r="AS180" s="352">
        <f t="shared" si="61"/>
        <v>0</v>
      </c>
      <c r="AT180" s="352">
        <f>10+Module!$K$57/($AA$1+1)</f>
        <v>94.900098435425136</v>
      </c>
      <c r="AU180" s="352">
        <f>$AA$1*(25+Module!$I$6)</f>
        <v>74</v>
      </c>
      <c r="AV180" s="352">
        <f>(AT180*($Z$1+1)*0.002488974)/($Z$1+1)*Module!$I$5*Module!$I$7</f>
        <v>72.183432587786953</v>
      </c>
      <c r="AW180" s="352">
        <f>$P$120*Module!$I$7*X180*Module!$I$5</f>
        <v>172.24547983096483</v>
      </c>
      <c r="AX180" s="334">
        <f t="shared" si="55"/>
        <v>1000000</v>
      </c>
      <c r="AZ180" s="352">
        <f t="shared" si="62"/>
        <v>0</v>
      </c>
      <c r="BA180" s="352">
        <f>10+Module!$K$57/($AB$1+1)</f>
        <v>73.675073826568848</v>
      </c>
      <c r="BB180" s="352">
        <f>$AB$1*(25+Module!$I$6)</f>
        <v>111</v>
      </c>
      <c r="BC180" s="352">
        <f>(BA180*($AB$1+1)*0.002488974)/($AB$1+1)*Module!$I$5*Module!$I$7</f>
        <v>56.039138131970212</v>
      </c>
      <c r="BD180" s="352">
        <f>$P$120*Module!$I$7*X180*Module!$I$5</f>
        <v>172.24547983096483</v>
      </c>
      <c r="BE180" s="334">
        <f t="shared" si="56"/>
        <v>1000000</v>
      </c>
      <c r="BG180" s="352">
        <f t="shared" si="63"/>
        <v>0</v>
      </c>
      <c r="BH180" s="352">
        <f>10+Module!$K$57/($AC$1+1)</f>
        <v>60.940059061255084</v>
      </c>
      <c r="BI180" s="352">
        <f>$AC$1*(25+Module!$I$6)</f>
        <v>148</v>
      </c>
      <c r="BJ180" s="352">
        <f>(BH180*($AC$1+1)*0.002488974)/($AC$1+1)*Module!$I$5*Module!$I$7</f>
        <v>46.352561458480167</v>
      </c>
      <c r="BK180" s="352">
        <f>$P$120*Module!$I$7*X180*Module!$I$5</f>
        <v>172.24547983096483</v>
      </c>
      <c r="BL180" s="334">
        <f t="shared" si="57"/>
        <v>1000000</v>
      </c>
    </row>
    <row r="181" spans="23:64" ht="19.5" hidden="1" customHeight="1" thickBot="1">
      <c r="W181" s="570"/>
      <c r="X181" s="289">
        <f t="shared" si="58"/>
        <v>78</v>
      </c>
      <c r="Y181" s="290">
        <f>'calcul pneu pour calculateur'!P182</f>
        <v>55.457293774687017</v>
      </c>
      <c r="Z181" s="291">
        <f t="shared" si="64"/>
        <v>110.91458754937403</v>
      </c>
      <c r="AA181" s="291">
        <f t="shared" si="65"/>
        <v>166.37188132406106</v>
      </c>
      <c r="AB181" s="291">
        <f t="shared" si="66"/>
        <v>221.82917509874807</v>
      </c>
      <c r="AC181" s="291">
        <f t="shared" si="67"/>
        <v>277.28646887343507</v>
      </c>
      <c r="AK181" s="289">
        <f t="shared" si="59"/>
        <v>78</v>
      </c>
      <c r="AL181" s="352">
        <f t="shared" si="60"/>
        <v>0</v>
      </c>
      <c r="AM181" s="352">
        <f>10+Module!$K$57/($Z$1+1)</f>
        <v>137.3501476531377</v>
      </c>
      <c r="AN181" s="352">
        <f>$Z$1*(25+Module!$I$6)</f>
        <v>37</v>
      </c>
      <c r="AO181" s="352">
        <f>(AM181*($Z$1+1)*0.002488974)/($Z$1+1)*Module!$I$5*Module!$I$7</f>
        <v>104.47202149942042</v>
      </c>
      <c r="AP181" s="352">
        <f>$P$120*Module!$I$7*X181*Module!$I$5</f>
        <v>174.48243411448385</v>
      </c>
      <c r="AQ181" s="334">
        <f t="shared" si="54"/>
        <v>1000000</v>
      </c>
      <c r="AS181" s="352">
        <f t="shared" si="61"/>
        <v>0</v>
      </c>
      <c r="AT181" s="352">
        <f>10+Module!$K$57/($AA$1+1)</f>
        <v>94.900098435425136</v>
      </c>
      <c r="AU181" s="352">
        <f>$AA$1*(25+Module!$I$6)</f>
        <v>74</v>
      </c>
      <c r="AV181" s="352">
        <f>(AT181*($Z$1+1)*0.002488974)/($Z$1+1)*Module!$I$5*Module!$I$7</f>
        <v>72.183432587786953</v>
      </c>
      <c r="AW181" s="352">
        <f>$P$120*Module!$I$7*X181*Module!$I$5</f>
        <v>174.48243411448385</v>
      </c>
      <c r="AX181" s="334">
        <f t="shared" si="55"/>
        <v>1000000</v>
      </c>
      <c r="AZ181" s="352">
        <f t="shared" si="62"/>
        <v>0</v>
      </c>
      <c r="BA181" s="352">
        <f>10+Module!$K$57/($AB$1+1)</f>
        <v>73.675073826568848</v>
      </c>
      <c r="BB181" s="352">
        <f>$AB$1*(25+Module!$I$6)</f>
        <v>111</v>
      </c>
      <c r="BC181" s="352">
        <f>(BA181*($AB$1+1)*0.002488974)/($AB$1+1)*Module!$I$5*Module!$I$7</f>
        <v>56.039138131970212</v>
      </c>
      <c r="BD181" s="352">
        <f>$P$120*Module!$I$7*X181*Module!$I$5</f>
        <v>174.48243411448385</v>
      </c>
      <c r="BE181" s="334">
        <f t="shared" si="56"/>
        <v>1000000</v>
      </c>
      <c r="BG181" s="352">
        <f t="shared" si="63"/>
        <v>0</v>
      </c>
      <c r="BH181" s="352">
        <f>10+Module!$K$57/($AC$1+1)</f>
        <v>60.940059061255084</v>
      </c>
      <c r="BI181" s="352">
        <f>$AC$1*(25+Module!$I$6)</f>
        <v>148</v>
      </c>
      <c r="BJ181" s="352">
        <f>(BH181*($AC$1+1)*0.002488974)/($AC$1+1)*Module!$I$5*Module!$I$7</f>
        <v>46.352561458480167</v>
      </c>
      <c r="BK181" s="352">
        <f>$P$120*Module!$I$7*X181*Module!$I$5</f>
        <v>174.48243411448385</v>
      </c>
      <c r="BL181" s="334">
        <f t="shared" si="57"/>
        <v>1000000</v>
      </c>
    </row>
    <row r="182" spans="23:64" ht="19.5" hidden="1" customHeight="1" thickBot="1">
      <c r="W182" s="570"/>
      <c r="X182" s="289">
        <f t="shared" si="58"/>
        <v>79</v>
      </c>
      <c r="Y182" s="290">
        <f>'calcul pneu pour calculateur'!P183</f>
        <v>55.121068491335663</v>
      </c>
      <c r="Z182" s="291">
        <f t="shared" si="64"/>
        <v>110.24213698267133</v>
      </c>
      <c r="AA182" s="291">
        <f t="shared" si="65"/>
        <v>165.36320547400697</v>
      </c>
      <c r="AB182" s="291">
        <f t="shared" si="66"/>
        <v>220.48427396534265</v>
      </c>
      <c r="AC182" s="291">
        <f t="shared" si="67"/>
        <v>275.60534245667833</v>
      </c>
      <c r="AK182" s="289">
        <f t="shared" si="59"/>
        <v>79</v>
      </c>
      <c r="AL182" s="352">
        <f t="shared" si="60"/>
        <v>0</v>
      </c>
      <c r="AM182" s="352">
        <f>10+Module!$K$57/($Z$1+1)</f>
        <v>137.3501476531377</v>
      </c>
      <c r="AN182" s="352">
        <f>$Z$1*(25+Module!$I$6)</f>
        <v>37</v>
      </c>
      <c r="AO182" s="352">
        <f>(AM182*($Z$1+1)*0.002488974)/($Z$1+1)*Module!$I$5*Module!$I$7</f>
        <v>104.47202149942042</v>
      </c>
      <c r="AP182" s="352">
        <f>$P$120*Module!$I$7*X182*Module!$I$5</f>
        <v>176.71938839800288</v>
      </c>
      <c r="AQ182" s="334">
        <f t="shared" si="54"/>
        <v>1000000</v>
      </c>
      <c r="AS182" s="352">
        <f t="shared" si="61"/>
        <v>0</v>
      </c>
      <c r="AT182" s="352">
        <f>10+Module!$K$57/($AA$1+1)</f>
        <v>94.900098435425136</v>
      </c>
      <c r="AU182" s="352">
        <f>$AA$1*(25+Module!$I$6)</f>
        <v>74</v>
      </c>
      <c r="AV182" s="352">
        <f>(AT182*($Z$1+1)*0.002488974)/($Z$1+1)*Module!$I$5*Module!$I$7</f>
        <v>72.183432587786953</v>
      </c>
      <c r="AW182" s="352">
        <f>$P$120*Module!$I$7*X182*Module!$I$5</f>
        <v>176.71938839800288</v>
      </c>
      <c r="AX182" s="334">
        <f t="shared" si="55"/>
        <v>1000000</v>
      </c>
      <c r="AZ182" s="352">
        <f t="shared" si="62"/>
        <v>0</v>
      </c>
      <c r="BA182" s="352">
        <f>10+Module!$K$57/($AB$1+1)</f>
        <v>73.675073826568848</v>
      </c>
      <c r="BB182" s="352">
        <f>$AB$1*(25+Module!$I$6)</f>
        <v>111</v>
      </c>
      <c r="BC182" s="352">
        <f>(BA182*($AB$1+1)*0.002488974)/($AB$1+1)*Module!$I$5*Module!$I$7</f>
        <v>56.039138131970212</v>
      </c>
      <c r="BD182" s="352">
        <f>$P$120*Module!$I$7*X182*Module!$I$5</f>
        <v>176.71938839800288</v>
      </c>
      <c r="BE182" s="334">
        <f t="shared" si="56"/>
        <v>1000000</v>
      </c>
      <c r="BG182" s="352">
        <f t="shared" si="63"/>
        <v>0</v>
      </c>
      <c r="BH182" s="352">
        <f>10+Module!$K$57/($AC$1+1)</f>
        <v>60.940059061255084</v>
      </c>
      <c r="BI182" s="352">
        <f>$AC$1*(25+Module!$I$6)</f>
        <v>148</v>
      </c>
      <c r="BJ182" s="352">
        <f>(BH182*($AC$1+1)*0.002488974)/($AC$1+1)*Module!$I$5*Module!$I$7</f>
        <v>46.352561458480167</v>
      </c>
      <c r="BK182" s="352">
        <f>$P$120*Module!$I$7*X182*Module!$I$5</f>
        <v>176.71938839800288</v>
      </c>
      <c r="BL182" s="334">
        <f t="shared" si="57"/>
        <v>1000000</v>
      </c>
    </row>
    <row r="183" spans="23:64" ht="19.5" hidden="1" customHeight="1" thickBot="1">
      <c r="W183" s="570"/>
      <c r="X183" s="289">
        <f t="shared" si="58"/>
        <v>80</v>
      </c>
      <c r="Y183" s="290">
        <f>'calcul pneu pour calculateur'!P184</f>
        <v>54.784843207984281</v>
      </c>
      <c r="Z183" s="291">
        <f t="shared" si="64"/>
        <v>109.56968641596856</v>
      </c>
      <c r="AA183" s="291">
        <f t="shared" si="65"/>
        <v>164.35452962395283</v>
      </c>
      <c r="AB183" s="291">
        <f t="shared" si="66"/>
        <v>219.13937283193712</v>
      </c>
      <c r="AC183" s="291">
        <f t="shared" si="67"/>
        <v>273.92421603992142</v>
      </c>
      <c r="AK183" s="289">
        <f t="shared" si="59"/>
        <v>80</v>
      </c>
      <c r="AL183" s="352">
        <f t="shared" si="60"/>
        <v>0</v>
      </c>
      <c r="AM183" s="352">
        <f>10+Module!$K$57/($Z$1+1)</f>
        <v>137.3501476531377</v>
      </c>
      <c r="AN183" s="352">
        <f>$Z$1*(25+Module!$I$6)</f>
        <v>37</v>
      </c>
      <c r="AO183" s="352">
        <f>(AM183*($Z$1+1)*0.002488974)/($Z$1+1)*Module!$I$5*Module!$I$7</f>
        <v>104.47202149942042</v>
      </c>
      <c r="AP183" s="352">
        <f>$P$120*Module!$I$7*X183*Module!$I$5</f>
        <v>178.9563426815219</v>
      </c>
      <c r="AQ183" s="334">
        <f t="shared" si="54"/>
        <v>1000000</v>
      </c>
      <c r="AS183" s="352">
        <f t="shared" si="61"/>
        <v>0</v>
      </c>
      <c r="AT183" s="352">
        <f>10+Module!$K$57/($AA$1+1)</f>
        <v>94.900098435425136</v>
      </c>
      <c r="AU183" s="352">
        <f>$AA$1*(25+Module!$I$6)</f>
        <v>74</v>
      </c>
      <c r="AV183" s="352">
        <f>(AT183*($Z$1+1)*0.002488974)/($Z$1+1)*Module!$I$5*Module!$I$7</f>
        <v>72.183432587786953</v>
      </c>
      <c r="AW183" s="352">
        <f>$P$120*Module!$I$7*X183*Module!$I$5</f>
        <v>178.9563426815219</v>
      </c>
      <c r="AX183" s="334">
        <f t="shared" si="55"/>
        <v>1000000</v>
      </c>
      <c r="AZ183" s="352">
        <f t="shared" si="62"/>
        <v>0</v>
      </c>
      <c r="BA183" s="352">
        <f>10+Module!$K$57/($AB$1+1)</f>
        <v>73.675073826568848</v>
      </c>
      <c r="BB183" s="352">
        <f>$AB$1*(25+Module!$I$6)</f>
        <v>111</v>
      </c>
      <c r="BC183" s="352">
        <f>(BA183*($AB$1+1)*0.002488974)/($AB$1+1)*Module!$I$5*Module!$I$7</f>
        <v>56.039138131970212</v>
      </c>
      <c r="BD183" s="352">
        <f>$P$120*Module!$I$7*X183*Module!$I$5</f>
        <v>178.9563426815219</v>
      </c>
      <c r="BE183" s="334">
        <f t="shared" si="56"/>
        <v>1000000</v>
      </c>
      <c r="BG183" s="352">
        <f t="shared" si="63"/>
        <v>0</v>
      </c>
      <c r="BH183" s="352">
        <f>10+Module!$K$57/($AC$1+1)</f>
        <v>60.940059061255084</v>
      </c>
      <c r="BI183" s="352">
        <f>$AC$1*(25+Module!$I$6)</f>
        <v>148</v>
      </c>
      <c r="BJ183" s="352">
        <f>(BH183*($AC$1+1)*0.002488974)/($AC$1+1)*Module!$I$5*Module!$I$7</f>
        <v>46.352561458480167</v>
      </c>
      <c r="BK183" s="352">
        <f>$P$120*Module!$I$7*X183*Module!$I$5</f>
        <v>178.9563426815219</v>
      </c>
      <c r="BL183" s="334">
        <f t="shared" si="57"/>
        <v>1000000</v>
      </c>
    </row>
    <row r="184" spans="23:64" ht="19.5" hidden="1" customHeight="1" thickBot="1">
      <c r="W184" s="570"/>
      <c r="X184" s="289">
        <f t="shared" si="58"/>
        <v>81</v>
      </c>
      <c r="Y184" s="290">
        <f>'calcul pneu pour calculateur'!P185</f>
        <v>54.448617924632899</v>
      </c>
      <c r="Z184" s="291">
        <f t="shared" si="64"/>
        <v>108.8972358492658</v>
      </c>
      <c r="AA184" s="291">
        <f t="shared" si="65"/>
        <v>163.34585377389868</v>
      </c>
      <c r="AB184" s="291">
        <f t="shared" si="66"/>
        <v>217.79447169853159</v>
      </c>
      <c r="AC184" s="291">
        <f t="shared" si="67"/>
        <v>272.24308962316451</v>
      </c>
      <c r="AK184" s="289">
        <f t="shared" si="59"/>
        <v>81</v>
      </c>
      <c r="AL184" s="352">
        <f t="shared" si="60"/>
        <v>0</v>
      </c>
      <c r="AM184" s="352">
        <f>10+Module!$K$57/($Z$1+1)</f>
        <v>137.3501476531377</v>
      </c>
      <c r="AN184" s="352">
        <f>$Z$1*(25+Module!$I$6)</f>
        <v>37</v>
      </c>
      <c r="AO184" s="352">
        <f>(AM184*($Z$1+1)*0.002488974)/($Z$1+1)*Module!$I$5*Module!$I$7</f>
        <v>104.47202149942042</v>
      </c>
      <c r="AP184" s="352">
        <f>$P$120*Module!$I$7*X184*Module!$I$5</f>
        <v>181.19329696504093</v>
      </c>
      <c r="AQ184" s="334">
        <f t="shared" si="54"/>
        <v>1000000</v>
      </c>
      <c r="AS184" s="352">
        <f t="shared" si="61"/>
        <v>0</v>
      </c>
      <c r="AT184" s="352">
        <f>10+Module!$K$57/($AA$1+1)</f>
        <v>94.900098435425136</v>
      </c>
      <c r="AU184" s="352">
        <f>$AA$1*(25+Module!$I$6)</f>
        <v>74</v>
      </c>
      <c r="AV184" s="352">
        <f>(AT184*($Z$1+1)*0.002488974)/($Z$1+1)*Module!$I$5*Module!$I$7</f>
        <v>72.183432587786953</v>
      </c>
      <c r="AW184" s="352">
        <f>$P$120*Module!$I$7*X184*Module!$I$5</f>
        <v>181.19329696504093</v>
      </c>
      <c r="AX184" s="334">
        <f t="shared" si="55"/>
        <v>1000000</v>
      </c>
      <c r="AZ184" s="352">
        <f t="shared" si="62"/>
        <v>0</v>
      </c>
      <c r="BA184" s="352">
        <f>10+Module!$K$57/($AB$1+1)</f>
        <v>73.675073826568848</v>
      </c>
      <c r="BB184" s="352">
        <f>$AB$1*(25+Module!$I$6)</f>
        <v>111</v>
      </c>
      <c r="BC184" s="352">
        <f>(BA184*($AB$1+1)*0.002488974)/($AB$1+1)*Module!$I$5*Module!$I$7</f>
        <v>56.039138131970212</v>
      </c>
      <c r="BD184" s="352">
        <f>$P$120*Module!$I$7*X184*Module!$I$5</f>
        <v>181.19329696504093</v>
      </c>
      <c r="BE184" s="334">
        <f t="shared" si="56"/>
        <v>1000000</v>
      </c>
      <c r="BG184" s="352">
        <f t="shared" si="63"/>
        <v>0</v>
      </c>
      <c r="BH184" s="352">
        <f>10+Module!$K$57/($AC$1+1)</f>
        <v>60.940059061255084</v>
      </c>
      <c r="BI184" s="352">
        <f>$AC$1*(25+Module!$I$6)</f>
        <v>148</v>
      </c>
      <c r="BJ184" s="352">
        <f>(BH184*($AC$1+1)*0.002488974)/($AC$1+1)*Module!$I$5*Module!$I$7</f>
        <v>46.352561458480167</v>
      </c>
      <c r="BK184" s="352">
        <f>$P$120*Module!$I$7*X184*Module!$I$5</f>
        <v>181.19329696504093</v>
      </c>
      <c r="BL184" s="334">
        <f t="shared" si="57"/>
        <v>1000000</v>
      </c>
    </row>
    <row r="185" spans="23:64" ht="19.5" hidden="1" customHeight="1" thickBot="1">
      <c r="W185" s="570"/>
      <c r="X185" s="289">
        <f t="shared" si="58"/>
        <v>82</v>
      </c>
      <c r="Y185" s="290">
        <f>'calcul pneu pour calculateur'!P186</f>
        <v>54.112392641281545</v>
      </c>
      <c r="Z185" s="291">
        <f t="shared" si="64"/>
        <v>108.22478528256309</v>
      </c>
      <c r="AA185" s="291">
        <f t="shared" si="65"/>
        <v>162.33717792384465</v>
      </c>
      <c r="AB185" s="291">
        <f t="shared" si="66"/>
        <v>216.44957056512618</v>
      </c>
      <c r="AC185" s="291">
        <f t="shared" si="67"/>
        <v>270.56196320640771</v>
      </c>
      <c r="AK185" s="289">
        <f t="shared" si="59"/>
        <v>82</v>
      </c>
      <c r="AL185" s="352">
        <f t="shared" si="60"/>
        <v>0</v>
      </c>
      <c r="AM185" s="352">
        <f>10+Module!$K$57/($Z$1+1)</f>
        <v>137.3501476531377</v>
      </c>
      <c r="AN185" s="352">
        <f>$Z$1*(25+Module!$I$6)</f>
        <v>37</v>
      </c>
      <c r="AO185" s="352">
        <f>(AM185*($Z$1+1)*0.002488974)/($Z$1+1)*Module!$I$5*Module!$I$7</f>
        <v>104.47202149942042</v>
      </c>
      <c r="AP185" s="352">
        <f>$P$120*Module!$I$7*X185*Module!$I$5</f>
        <v>183.43025124855996</v>
      </c>
      <c r="AQ185" s="334">
        <f t="shared" si="54"/>
        <v>1000000</v>
      </c>
      <c r="AS185" s="352">
        <f t="shared" si="61"/>
        <v>0</v>
      </c>
      <c r="AT185" s="352">
        <f>10+Module!$K$57/($AA$1+1)</f>
        <v>94.900098435425136</v>
      </c>
      <c r="AU185" s="352">
        <f>$AA$1*(25+Module!$I$6)</f>
        <v>74</v>
      </c>
      <c r="AV185" s="352">
        <f>(AT185*($Z$1+1)*0.002488974)/($Z$1+1)*Module!$I$5*Module!$I$7</f>
        <v>72.183432587786953</v>
      </c>
      <c r="AW185" s="352">
        <f>$P$120*Module!$I$7*X185*Module!$I$5</f>
        <v>183.43025124855996</v>
      </c>
      <c r="AX185" s="334">
        <f t="shared" si="55"/>
        <v>1000000</v>
      </c>
      <c r="AZ185" s="352">
        <f t="shared" si="62"/>
        <v>0</v>
      </c>
      <c r="BA185" s="352">
        <f>10+Module!$K$57/($AB$1+1)</f>
        <v>73.675073826568848</v>
      </c>
      <c r="BB185" s="352">
        <f>$AB$1*(25+Module!$I$6)</f>
        <v>111</v>
      </c>
      <c r="BC185" s="352">
        <f>(BA185*($AB$1+1)*0.002488974)/($AB$1+1)*Module!$I$5*Module!$I$7</f>
        <v>56.039138131970212</v>
      </c>
      <c r="BD185" s="352">
        <f>$P$120*Module!$I$7*X185*Module!$I$5</f>
        <v>183.43025124855996</v>
      </c>
      <c r="BE185" s="334">
        <f t="shared" si="56"/>
        <v>1000000</v>
      </c>
      <c r="BG185" s="352">
        <f t="shared" si="63"/>
        <v>0</v>
      </c>
      <c r="BH185" s="352">
        <f>10+Module!$K$57/($AC$1+1)</f>
        <v>60.940059061255084</v>
      </c>
      <c r="BI185" s="352">
        <f>$AC$1*(25+Module!$I$6)</f>
        <v>148</v>
      </c>
      <c r="BJ185" s="352">
        <f>(BH185*($AC$1+1)*0.002488974)/($AC$1+1)*Module!$I$5*Module!$I$7</f>
        <v>46.352561458480167</v>
      </c>
      <c r="BK185" s="352">
        <f>$P$120*Module!$I$7*X185*Module!$I$5</f>
        <v>183.43025124855996</v>
      </c>
      <c r="BL185" s="334">
        <f t="shared" si="57"/>
        <v>1000000</v>
      </c>
    </row>
    <row r="186" spans="23:64" ht="19.5" hidden="1" customHeight="1" thickBot="1">
      <c r="W186" s="570"/>
      <c r="X186" s="289">
        <f t="shared" si="58"/>
        <v>83</v>
      </c>
      <c r="Y186" s="290">
        <f>'calcul pneu pour calculateur'!P187</f>
        <v>53.776167357930163</v>
      </c>
      <c r="Z186" s="291">
        <f t="shared" si="64"/>
        <v>107.55233471586033</v>
      </c>
      <c r="AA186" s="291">
        <f t="shared" si="65"/>
        <v>161.3285020737905</v>
      </c>
      <c r="AB186" s="291">
        <f t="shared" si="66"/>
        <v>215.10466943172065</v>
      </c>
      <c r="AC186" s="291">
        <f t="shared" si="67"/>
        <v>268.8808367896508</v>
      </c>
      <c r="AK186" s="289">
        <f t="shared" si="59"/>
        <v>83</v>
      </c>
      <c r="AL186" s="352">
        <f t="shared" si="60"/>
        <v>0</v>
      </c>
      <c r="AM186" s="352">
        <f>10+Module!$K$57/($Z$1+1)</f>
        <v>137.3501476531377</v>
      </c>
      <c r="AN186" s="352">
        <f>$Z$1*(25+Module!$I$6)</f>
        <v>37</v>
      </c>
      <c r="AO186" s="352">
        <f>(AM186*($Z$1+1)*0.002488974)/($Z$1+1)*Module!$I$5*Module!$I$7</f>
        <v>104.47202149942042</v>
      </c>
      <c r="AP186" s="352">
        <f>$P$120*Module!$I$7*X186*Module!$I$5</f>
        <v>185.66720553207898</v>
      </c>
      <c r="AQ186" s="334">
        <f t="shared" si="54"/>
        <v>1000000</v>
      </c>
      <c r="AS186" s="352">
        <f t="shared" si="61"/>
        <v>0</v>
      </c>
      <c r="AT186" s="352">
        <f>10+Module!$K$57/($AA$1+1)</f>
        <v>94.900098435425136</v>
      </c>
      <c r="AU186" s="352">
        <f>$AA$1*(25+Module!$I$6)</f>
        <v>74</v>
      </c>
      <c r="AV186" s="352">
        <f>(AT186*($Z$1+1)*0.002488974)/($Z$1+1)*Module!$I$5*Module!$I$7</f>
        <v>72.183432587786953</v>
      </c>
      <c r="AW186" s="352">
        <f>$P$120*Module!$I$7*X186*Module!$I$5</f>
        <v>185.66720553207898</v>
      </c>
      <c r="AX186" s="334">
        <f t="shared" si="55"/>
        <v>1000000</v>
      </c>
      <c r="AZ186" s="352">
        <f t="shared" si="62"/>
        <v>0</v>
      </c>
      <c r="BA186" s="352">
        <f>10+Module!$K$57/($AB$1+1)</f>
        <v>73.675073826568848</v>
      </c>
      <c r="BB186" s="352">
        <f>$AB$1*(25+Module!$I$6)</f>
        <v>111</v>
      </c>
      <c r="BC186" s="352">
        <f>(BA186*($AB$1+1)*0.002488974)/($AB$1+1)*Module!$I$5*Module!$I$7</f>
        <v>56.039138131970212</v>
      </c>
      <c r="BD186" s="352">
        <f>$P$120*Module!$I$7*X186*Module!$I$5</f>
        <v>185.66720553207898</v>
      </c>
      <c r="BE186" s="334">
        <f t="shared" si="56"/>
        <v>1000000</v>
      </c>
      <c r="BG186" s="352">
        <f t="shared" si="63"/>
        <v>0</v>
      </c>
      <c r="BH186" s="352">
        <f>10+Module!$K$57/($AC$1+1)</f>
        <v>60.940059061255084</v>
      </c>
      <c r="BI186" s="352">
        <f>$AC$1*(25+Module!$I$6)</f>
        <v>148</v>
      </c>
      <c r="BJ186" s="352">
        <f>(BH186*($AC$1+1)*0.002488974)/($AC$1+1)*Module!$I$5*Module!$I$7</f>
        <v>46.352561458480167</v>
      </c>
      <c r="BK186" s="352">
        <f>$P$120*Module!$I$7*X186*Module!$I$5</f>
        <v>185.66720553207898</v>
      </c>
      <c r="BL186" s="334">
        <f t="shared" si="57"/>
        <v>1000000</v>
      </c>
    </row>
    <row r="187" spans="23:64" ht="19.5" hidden="1" customHeight="1" thickBot="1">
      <c r="W187" s="570"/>
      <c r="X187" s="289">
        <f t="shared" si="58"/>
        <v>84</v>
      </c>
      <c r="Y187" s="290">
        <f>'calcul pneu pour calculateur'!P188</f>
        <v>53.439942074578809</v>
      </c>
      <c r="Z187" s="291">
        <f t="shared" si="64"/>
        <v>106.87988414915762</v>
      </c>
      <c r="AA187" s="291">
        <f t="shared" si="65"/>
        <v>160.31982622373641</v>
      </c>
      <c r="AB187" s="291">
        <f t="shared" si="66"/>
        <v>213.75976829831524</v>
      </c>
      <c r="AC187" s="291">
        <f t="shared" si="67"/>
        <v>267.19971037289406</v>
      </c>
      <c r="AK187" s="289">
        <f t="shared" si="59"/>
        <v>84</v>
      </c>
      <c r="AL187" s="352">
        <f t="shared" si="60"/>
        <v>0</v>
      </c>
      <c r="AM187" s="352">
        <f>10+Module!$K$57/($Z$1+1)</f>
        <v>137.3501476531377</v>
      </c>
      <c r="AN187" s="352">
        <f>$Z$1*(25+Module!$I$6)</f>
        <v>37</v>
      </c>
      <c r="AO187" s="352">
        <f>(AM187*($Z$1+1)*0.002488974)/($Z$1+1)*Module!$I$5*Module!$I$7</f>
        <v>104.47202149942042</v>
      </c>
      <c r="AP187" s="352">
        <f>$P$120*Module!$I$7*X187*Module!$I$5</f>
        <v>187.90415981559798</v>
      </c>
      <c r="AQ187" s="334">
        <f t="shared" si="54"/>
        <v>1000000</v>
      </c>
      <c r="AS187" s="352">
        <f t="shared" si="61"/>
        <v>0</v>
      </c>
      <c r="AT187" s="352">
        <f>10+Module!$K$57/($AA$1+1)</f>
        <v>94.900098435425136</v>
      </c>
      <c r="AU187" s="352">
        <f>$AA$1*(25+Module!$I$6)</f>
        <v>74</v>
      </c>
      <c r="AV187" s="352">
        <f>(AT187*($Z$1+1)*0.002488974)/($Z$1+1)*Module!$I$5*Module!$I$7</f>
        <v>72.183432587786953</v>
      </c>
      <c r="AW187" s="352">
        <f>$P$120*Module!$I$7*X187*Module!$I$5</f>
        <v>187.90415981559798</v>
      </c>
      <c r="AX187" s="334">
        <f t="shared" si="55"/>
        <v>1000000</v>
      </c>
      <c r="AZ187" s="352">
        <f t="shared" si="62"/>
        <v>0</v>
      </c>
      <c r="BA187" s="352">
        <f>10+Module!$K$57/($AB$1+1)</f>
        <v>73.675073826568848</v>
      </c>
      <c r="BB187" s="352">
        <f>$AB$1*(25+Module!$I$6)</f>
        <v>111</v>
      </c>
      <c r="BC187" s="352">
        <f>(BA187*($AB$1+1)*0.002488974)/($AB$1+1)*Module!$I$5*Module!$I$7</f>
        <v>56.039138131970212</v>
      </c>
      <c r="BD187" s="352">
        <f>$P$120*Module!$I$7*X187*Module!$I$5</f>
        <v>187.90415981559798</v>
      </c>
      <c r="BE187" s="334">
        <f t="shared" si="56"/>
        <v>1000000</v>
      </c>
      <c r="BG187" s="352">
        <f t="shared" si="63"/>
        <v>0</v>
      </c>
      <c r="BH187" s="352">
        <f>10+Module!$K$57/($AC$1+1)</f>
        <v>60.940059061255084</v>
      </c>
      <c r="BI187" s="352">
        <f>$AC$1*(25+Module!$I$6)</f>
        <v>148</v>
      </c>
      <c r="BJ187" s="352">
        <f>(BH187*($AC$1+1)*0.002488974)/($AC$1+1)*Module!$I$5*Module!$I$7</f>
        <v>46.352561458480167</v>
      </c>
      <c r="BK187" s="352">
        <f>$P$120*Module!$I$7*X187*Module!$I$5</f>
        <v>187.90415981559798</v>
      </c>
      <c r="BL187" s="334">
        <f t="shared" si="57"/>
        <v>1000000</v>
      </c>
    </row>
    <row r="188" spans="23:64" ht="19.5" hidden="1" customHeight="1" thickBot="1">
      <c r="W188" s="570"/>
      <c r="X188" s="289">
        <f t="shared" si="58"/>
        <v>85</v>
      </c>
      <c r="Y188" s="290">
        <f>'calcul pneu pour calculateur'!P189</f>
        <v>53.103716791227427</v>
      </c>
      <c r="Z188" s="291">
        <f t="shared" si="64"/>
        <v>106.20743358245485</v>
      </c>
      <c r="AA188" s="291">
        <f t="shared" si="65"/>
        <v>159.31115037368227</v>
      </c>
      <c r="AB188" s="291">
        <f t="shared" si="66"/>
        <v>212.41486716490971</v>
      </c>
      <c r="AC188" s="291">
        <f t="shared" si="67"/>
        <v>265.51858395613715</v>
      </c>
      <c r="AK188" s="289">
        <f t="shared" si="59"/>
        <v>85</v>
      </c>
      <c r="AL188" s="352">
        <f t="shared" si="60"/>
        <v>0</v>
      </c>
      <c r="AM188" s="352">
        <f>10+Module!$K$57/($Z$1+1)</f>
        <v>137.3501476531377</v>
      </c>
      <c r="AN188" s="352">
        <f>$Z$1*(25+Module!$I$6)</f>
        <v>37</v>
      </c>
      <c r="AO188" s="352">
        <f>(AM188*($Z$1+1)*0.002488974)/($Z$1+1)*Module!$I$5*Module!$I$7</f>
        <v>104.47202149942042</v>
      </c>
      <c r="AP188" s="352">
        <f>$P$120*Module!$I$7*X188*Module!$I$5</f>
        <v>190.141114099117</v>
      </c>
      <c r="AQ188" s="334">
        <f t="shared" si="54"/>
        <v>1000000</v>
      </c>
      <c r="AS188" s="352">
        <f t="shared" si="61"/>
        <v>0</v>
      </c>
      <c r="AT188" s="352">
        <f>10+Module!$K$57/($AA$1+1)</f>
        <v>94.900098435425136</v>
      </c>
      <c r="AU188" s="352">
        <f>$AA$1*(25+Module!$I$6)</f>
        <v>74</v>
      </c>
      <c r="AV188" s="352">
        <f>(AT188*($Z$1+1)*0.002488974)/($Z$1+1)*Module!$I$5*Module!$I$7</f>
        <v>72.183432587786953</v>
      </c>
      <c r="AW188" s="352">
        <f>$P$120*Module!$I$7*X188*Module!$I$5</f>
        <v>190.141114099117</v>
      </c>
      <c r="AX188" s="334">
        <f t="shared" si="55"/>
        <v>1000000</v>
      </c>
      <c r="AZ188" s="352">
        <f t="shared" si="62"/>
        <v>0</v>
      </c>
      <c r="BA188" s="352">
        <f>10+Module!$K$57/($AB$1+1)</f>
        <v>73.675073826568848</v>
      </c>
      <c r="BB188" s="352">
        <f>$AB$1*(25+Module!$I$6)</f>
        <v>111</v>
      </c>
      <c r="BC188" s="352">
        <f>(BA188*($AB$1+1)*0.002488974)/($AB$1+1)*Module!$I$5*Module!$I$7</f>
        <v>56.039138131970212</v>
      </c>
      <c r="BD188" s="352">
        <f>$P$120*Module!$I$7*X188*Module!$I$5</f>
        <v>190.141114099117</v>
      </c>
      <c r="BE188" s="334">
        <f t="shared" si="56"/>
        <v>1000000</v>
      </c>
      <c r="BG188" s="352">
        <f t="shared" si="63"/>
        <v>0</v>
      </c>
      <c r="BH188" s="352">
        <f>10+Module!$K$57/($AC$1+1)</f>
        <v>60.940059061255084</v>
      </c>
      <c r="BI188" s="352">
        <f>$AC$1*(25+Module!$I$6)</f>
        <v>148</v>
      </c>
      <c r="BJ188" s="352">
        <f>(BH188*($AC$1+1)*0.002488974)/($AC$1+1)*Module!$I$5*Module!$I$7</f>
        <v>46.352561458480167</v>
      </c>
      <c r="BK188" s="352">
        <f>$P$120*Module!$I$7*X188*Module!$I$5</f>
        <v>190.141114099117</v>
      </c>
      <c r="BL188" s="334">
        <f t="shared" si="57"/>
        <v>1000000</v>
      </c>
    </row>
    <row r="189" spans="23:64" ht="19.5" hidden="1" customHeight="1" thickBot="1">
      <c r="W189" s="570"/>
      <c r="X189" s="289">
        <f t="shared" si="58"/>
        <v>86</v>
      </c>
      <c r="Y189" s="290">
        <f>'calcul pneu pour calculateur'!P190</f>
        <v>52.767491507876059</v>
      </c>
      <c r="Z189" s="291">
        <f t="shared" si="64"/>
        <v>105.53498301575212</v>
      </c>
      <c r="AA189" s="291">
        <f t="shared" si="65"/>
        <v>158.30247452362818</v>
      </c>
      <c r="AB189" s="291">
        <f t="shared" si="66"/>
        <v>211.06996603150424</v>
      </c>
      <c r="AC189" s="291">
        <f t="shared" si="67"/>
        <v>263.8374575393803</v>
      </c>
      <c r="AK189" s="289">
        <f t="shared" si="59"/>
        <v>86</v>
      </c>
      <c r="AL189" s="352">
        <f t="shared" si="60"/>
        <v>0</v>
      </c>
      <c r="AM189" s="352">
        <f>10+Module!$K$57/($Z$1+1)</f>
        <v>137.3501476531377</v>
      </c>
      <c r="AN189" s="352">
        <f>$Z$1*(25+Module!$I$6)</f>
        <v>37</v>
      </c>
      <c r="AO189" s="352">
        <f>(AM189*($Z$1+1)*0.002488974)/($Z$1+1)*Module!$I$5*Module!$I$7</f>
        <v>104.47202149942042</v>
      </c>
      <c r="AP189" s="352">
        <f>$P$120*Module!$I$7*X189*Module!$I$5</f>
        <v>192.37806838263603</v>
      </c>
      <c r="AQ189" s="334">
        <f t="shared" si="54"/>
        <v>1000000</v>
      </c>
      <c r="AS189" s="352">
        <f t="shared" si="61"/>
        <v>0</v>
      </c>
      <c r="AT189" s="352">
        <f>10+Module!$K$57/($AA$1+1)</f>
        <v>94.900098435425136</v>
      </c>
      <c r="AU189" s="352">
        <f>$AA$1*(25+Module!$I$6)</f>
        <v>74</v>
      </c>
      <c r="AV189" s="352">
        <f>(AT189*($Z$1+1)*0.002488974)/($Z$1+1)*Module!$I$5*Module!$I$7</f>
        <v>72.183432587786953</v>
      </c>
      <c r="AW189" s="352">
        <f>$P$120*Module!$I$7*X189*Module!$I$5</f>
        <v>192.37806838263603</v>
      </c>
      <c r="AX189" s="334">
        <f t="shared" si="55"/>
        <v>1000000</v>
      </c>
      <c r="AZ189" s="352">
        <f t="shared" si="62"/>
        <v>0</v>
      </c>
      <c r="BA189" s="352">
        <f>10+Module!$K$57/($AB$1+1)</f>
        <v>73.675073826568848</v>
      </c>
      <c r="BB189" s="352">
        <f>$AB$1*(25+Module!$I$6)</f>
        <v>111</v>
      </c>
      <c r="BC189" s="352">
        <f>(BA189*($AB$1+1)*0.002488974)/($AB$1+1)*Module!$I$5*Module!$I$7</f>
        <v>56.039138131970212</v>
      </c>
      <c r="BD189" s="352">
        <f>$P$120*Module!$I$7*X189*Module!$I$5</f>
        <v>192.37806838263603</v>
      </c>
      <c r="BE189" s="334">
        <f t="shared" si="56"/>
        <v>1000000</v>
      </c>
      <c r="BG189" s="352">
        <f t="shared" si="63"/>
        <v>0</v>
      </c>
      <c r="BH189" s="352">
        <f>10+Module!$K$57/($AC$1+1)</f>
        <v>60.940059061255084</v>
      </c>
      <c r="BI189" s="352">
        <f>$AC$1*(25+Module!$I$6)</f>
        <v>148</v>
      </c>
      <c r="BJ189" s="352">
        <f>(BH189*($AC$1+1)*0.002488974)/($AC$1+1)*Module!$I$5*Module!$I$7</f>
        <v>46.352561458480167</v>
      </c>
      <c r="BK189" s="352">
        <f>$P$120*Module!$I$7*X189*Module!$I$5</f>
        <v>192.37806838263603</v>
      </c>
      <c r="BL189" s="334">
        <f t="shared" si="57"/>
        <v>1000000</v>
      </c>
    </row>
    <row r="190" spans="23:64" ht="19.5" hidden="1" customHeight="1" thickBot="1">
      <c r="W190" s="570"/>
      <c r="X190" s="289">
        <f t="shared" si="58"/>
        <v>87</v>
      </c>
      <c r="Y190" s="290">
        <f>'calcul pneu pour calculateur'!P191</f>
        <v>52.431266224524691</v>
      </c>
      <c r="Z190" s="291">
        <f t="shared" si="64"/>
        <v>104.86253244904938</v>
      </c>
      <c r="AA190" s="291">
        <f t="shared" si="65"/>
        <v>157.29379867357409</v>
      </c>
      <c r="AB190" s="291">
        <f t="shared" si="66"/>
        <v>209.72506489809876</v>
      </c>
      <c r="AC190" s="291">
        <f t="shared" si="67"/>
        <v>262.15633112262344</v>
      </c>
      <c r="AK190" s="289">
        <f t="shared" si="59"/>
        <v>87</v>
      </c>
      <c r="AL190" s="352">
        <f t="shared" si="60"/>
        <v>0</v>
      </c>
      <c r="AM190" s="352">
        <f>10+Module!$K$57/($Z$1+1)</f>
        <v>137.3501476531377</v>
      </c>
      <c r="AN190" s="352">
        <f>$Z$1*(25+Module!$I$6)</f>
        <v>37</v>
      </c>
      <c r="AO190" s="352">
        <f>(AM190*($Z$1+1)*0.002488974)/($Z$1+1)*Module!$I$5*Module!$I$7</f>
        <v>104.47202149942042</v>
      </c>
      <c r="AP190" s="352">
        <f>$P$120*Module!$I$7*X190*Module!$I$5</f>
        <v>194.61502266615506</v>
      </c>
      <c r="AQ190" s="334">
        <f t="shared" si="54"/>
        <v>1000000</v>
      </c>
      <c r="AS190" s="352">
        <f t="shared" si="61"/>
        <v>0</v>
      </c>
      <c r="AT190" s="352">
        <f>10+Module!$K$57/($AA$1+1)</f>
        <v>94.900098435425136</v>
      </c>
      <c r="AU190" s="352">
        <f>$AA$1*(25+Module!$I$6)</f>
        <v>74</v>
      </c>
      <c r="AV190" s="352">
        <f>(AT190*($Z$1+1)*0.002488974)/($Z$1+1)*Module!$I$5*Module!$I$7</f>
        <v>72.183432587786953</v>
      </c>
      <c r="AW190" s="352">
        <f>$P$120*Module!$I$7*X190*Module!$I$5</f>
        <v>194.61502266615506</v>
      </c>
      <c r="AX190" s="334">
        <f t="shared" si="55"/>
        <v>1000000</v>
      </c>
      <c r="AZ190" s="352">
        <f t="shared" si="62"/>
        <v>0</v>
      </c>
      <c r="BA190" s="352">
        <f>10+Module!$K$57/($AB$1+1)</f>
        <v>73.675073826568848</v>
      </c>
      <c r="BB190" s="352">
        <f>$AB$1*(25+Module!$I$6)</f>
        <v>111</v>
      </c>
      <c r="BC190" s="352">
        <f>(BA190*($AB$1+1)*0.002488974)/($AB$1+1)*Module!$I$5*Module!$I$7</f>
        <v>56.039138131970212</v>
      </c>
      <c r="BD190" s="352">
        <f>$P$120*Module!$I$7*X190*Module!$I$5</f>
        <v>194.61502266615506</v>
      </c>
      <c r="BE190" s="334">
        <f t="shared" si="56"/>
        <v>1000000</v>
      </c>
      <c r="BG190" s="352">
        <f t="shared" si="63"/>
        <v>0</v>
      </c>
      <c r="BH190" s="352">
        <f>10+Module!$K$57/($AC$1+1)</f>
        <v>60.940059061255084</v>
      </c>
      <c r="BI190" s="352">
        <f>$AC$1*(25+Module!$I$6)</f>
        <v>148</v>
      </c>
      <c r="BJ190" s="352">
        <f>(BH190*($AC$1+1)*0.002488974)/($AC$1+1)*Module!$I$5*Module!$I$7</f>
        <v>46.352561458480167</v>
      </c>
      <c r="BK190" s="352">
        <f>$P$120*Module!$I$7*X190*Module!$I$5</f>
        <v>194.61502266615506</v>
      </c>
      <c r="BL190" s="334">
        <f t="shared" si="57"/>
        <v>1000000</v>
      </c>
    </row>
    <row r="191" spans="23:64" ht="19.5" hidden="1" customHeight="1" thickBot="1">
      <c r="W191" s="570"/>
      <c r="X191" s="289">
        <f t="shared" si="58"/>
        <v>88</v>
      </c>
      <c r="Y191" s="290">
        <f>'calcul pneu pour calculateur'!P192</f>
        <v>52.095040941173309</v>
      </c>
      <c r="Z191" s="291">
        <f t="shared" si="64"/>
        <v>104.19008188234662</v>
      </c>
      <c r="AA191" s="291">
        <f t="shared" si="65"/>
        <v>156.28512282351994</v>
      </c>
      <c r="AB191" s="291">
        <f t="shared" si="66"/>
        <v>208.38016376469324</v>
      </c>
      <c r="AC191" s="291">
        <f t="shared" si="67"/>
        <v>260.47520470586653</v>
      </c>
      <c r="AK191" s="289">
        <f t="shared" si="59"/>
        <v>88</v>
      </c>
      <c r="AL191" s="352">
        <f t="shared" si="60"/>
        <v>0</v>
      </c>
      <c r="AM191" s="352">
        <f>10+Module!$K$57/($Z$1+1)</f>
        <v>137.3501476531377</v>
      </c>
      <c r="AN191" s="352">
        <f>$Z$1*(25+Module!$I$6)</f>
        <v>37</v>
      </c>
      <c r="AO191" s="352">
        <f>(AM191*($Z$1+1)*0.002488974)/($Z$1+1)*Module!$I$5*Module!$I$7</f>
        <v>104.47202149942042</v>
      </c>
      <c r="AP191" s="352">
        <f>$P$120*Module!$I$7*X191*Module!$I$5</f>
        <v>196.85197694967408</v>
      </c>
      <c r="AQ191" s="334">
        <f t="shared" si="54"/>
        <v>1000000</v>
      </c>
      <c r="AS191" s="352">
        <f t="shared" si="61"/>
        <v>0</v>
      </c>
      <c r="AT191" s="352">
        <f>10+Module!$K$57/($AA$1+1)</f>
        <v>94.900098435425136</v>
      </c>
      <c r="AU191" s="352">
        <f>$AA$1*(25+Module!$I$6)</f>
        <v>74</v>
      </c>
      <c r="AV191" s="352">
        <f>(AT191*($Z$1+1)*0.002488974)/($Z$1+1)*Module!$I$5*Module!$I$7</f>
        <v>72.183432587786953</v>
      </c>
      <c r="AW191" s="352">
        <f>$P$120*Module!$I$7*X191*Module!$I$5</f>
        <v>196.85197694967408</v>
      </c>
      <c r="AX191" s="334">
        <f t="shared" si="55"/>
        <v>1000000</v>
      </c>
      <c r="AZ191" s="352">
        <f t="shared" si="62"/>
        <v>0</v>
      </c>
      <c r="BA191" s="352">
        <f>10+Module!$K$57/($AB$1+1)</f>
        <v>73.675073826568848</v>
      </c>
      <c r="BB191" s="352">
        <f>$AB$1*(25+Module!$I$6)</f>
        <v>111</v>
      </c>
      <c r="BC191" s="352">
        <f>(BA191*($AB$1+1)*0.002488974)/($AB$1+1)*Module!$I$5*Module!$I$7</f>
        <v>56.039138131970212</v>
      </c>
      <c r="BD191" s="352">
        <f>$P$120*Module!$I$7*X191*Module!$I$5</f>
        <v>196.85197694967408</v>
      </c>
      <c r="BE191" s="334">
        <f t="shared" si="56"/>
        <v>1000000</v>
      </c>
      <c r="BG191" s="352">
        <f t="shared" si="63"/>
        <v>0</v>
      </c>
      <c r="BH191" s="352">
        <f>10+Module!$K$57/($AC$1+1)</f>
        <v>60.940059061255084</v>
      </c>
      <c r="BI191" s="352">
        <f>$AC$1*(25+Module!$I$6)</f>
        <v>148</v>
      </c>
      <c r="BJ191" s="352">
        <f>(BH191*($AC$1+1)*0.002488974)/($AC$1+1)*Module!$I$5*Module!$I$7</f>
        <v>46.352561458480167</v>
      </c>
      <c r="BK191" s="352">
        <f>$P$120*Module!$I$7*X191*Module!$I$5</f>
        <v>196.85197694967408</v>
      </c>
      <c r="BL191" s="334">
        <f t="shared" si="57"/>
        <v>1000000</v>
      </c>
    </row>
    <row r="192" spans="23:64" ht="19.5" hidden="1" customHeight="1" thickBot="1">
      <c r="W192" s="570"/>
      <c r="X192" s="289">
        <f t="shared" si="58"/>
        <v>89</v>
      </c>
      <c r="Y192" s="290">
        <f>'calcul pneu pour calculateur'!P193</f>
        <v>51.758815657821955</v>
      </c>
      <c r="Z192" s="291">
        <f t="shared" si="64"/>
        <v>103.51763131564391</v>
      </c>
      <c r="AA192" s="291">
        <f t="shared" si="65"/>
        <v>155.27644697346585</v>
      </c>
      <c r="AB192" s="291">
        <f t="shared" si="66"/>
        <v>207.03526263128782</v>
      </c>
      <c r="AC192" s="291">
        <f t="shared" si="67"/>
        <v>258.79407828910979</v>
      </c>
      <c r="AK192" s="289">
        <f t="shared" si="59"/>
        <v>89</v>
      </c>
      <c r="AL192" s="352">
        <f t="shared" si="60"/>
        <v>0</v>
      </c>
      <c r="AM192" s="352">
        <f>10+Module!$K$57/($Z$1+1)</f>
        <v>137.3501476531377</v>
      </c>
      <c r="AN192" s="352">
        <f>$Z$1*(25+Module!$I$6)</f>
        <v>37</v>
      </c>
      <c r="AO192" s="352">
        <f>(AM192*($Z$1+1)*0.002488974)/($Z$1+1)*Module!$I$5*Module!$I$7</f>
        <v>104.47202149942042</v>
      </c>
      <c r="AP192" s="352">
        <f>$P$120*Module!$I$7*X192*Module!$I$5</f>
        <v>199.08893123319311</v>
      </c>
      <c r="AQ192" s="334">
        <f t="shared" si="54"/>
        <v>1000000</v>
      </c>
      <c r="AS192" s="352">
        <f t="shared" si="61"/>
        <v>0</v>
      </c>
      <c r="AT192" s="352">
        <f>10+Module!$K$57/($AA$1+1)</f>
        <v>94.900098435425136</v>
      </c>
      <c r="AU192" s="352">
        <f>$AA$1*(25+Module!$I$6)</f>
        <v>74</v>
      </c>
      <c r="AV192" s="352">
        <f>(AT192*($Z$1+1)*0.002488974)/($Z$1+1)*Module!$I$5*Module!$I$7</f>
        <v>72.183432587786953</v>
      </c>
      <c r="AW192" s="352">
        <f>$P$120*Module!$I$7*X192*Module!$I$5</f>
        <v>199.08893123319311</v>
      </c>
      <c r="AX192" s="334">
        <f t="shared" si="55"/>
        <v>1000000</v>
      </c>
      <c r="AZ192" s="352">
        <f t="shared" si="62"/>
        <v>0</v>
      </c>
      <c r="BA192" s="352">
        <f>10+Module!$K$57/($AB$1+1)</f>
        <v>73.675073826568848</v>
      </c>
      <c r="BB192" s="352">
        <f>$AB$1*(25+Module!$I$6)</f>
        <v>111</v>
      </c>
      <c r="BC192" s="352">
        <f>(BA192*($AB$1+1)*0.002488974)/($AB$1+1)*Module!$I$5*Module!$I$7</f>
        <v>56.039138131970212</v>
      </c>
      <c r="BD192" s="352">
        <f>$P$120*Module!$I$7*X192*Module!$I$5</f>
        <v>199.08893123319311</v>
      </c>
      <c r="BE192" s="334">
        <f t="shared" si="56"/>
        <v>1000000</v>
      </c>
      <c r="BG192" s="352">
        <f t="shared" si="63"/>
        <v>0</v>
      </c>
      <c r="BH192" s="352">
        <f>10+Module!$K$57/($AC$1+1)</f>
        <v>60.940059061255084</v>
      </c>
      <c r="BI192" s="352">
        <f>$AC$1*(25+Module!$I$6)</f>
        <v>148</v>
      </c>
      <c r="BJ192" s="352">
        <f>(BH192*($AC$1+1)*0.002488974)/($AC$1+1)*Module!$I$5*Module!$I$7</f>
        <v>46.352561458480167</v>
      </c>
      <c r="BK192" s="352">
        <f>$P$120*Module!$I$7*X192*Module!$I$5</f>
        <v>199.08893123319311</v>
      </c>
      <c r="BL192" s="334">
        <f t="shared" si="57"/>
        <v>1000000</v>
      </c>
    </row>
    <row r="193" spans="23:64" ht="19.5" hidden="1" customHeight="1" thickBot="1">
      <c r="W193" s="570"/>
      <c r="X193" s="289">
        <f t="shared" si="58"/>
        <v>90</v>
      </c>
      <c r="Y193" s="290">
        <f>'calcul pneu pour calculateur'!P194</f>
        <v>51.422590374470573</v>
      </c>
      <c r="Z193" s="291">
        <f t="shared" si="64"/>
        <v>102.84518074894115</v>
      </c>
      <c r="AA193" s="291">
        <f t="shared" si="65"/>
        <v>154.26777112341171</v>
      </c>
      <c r="AB193" s="291">
        <f t="shared" si="66"/>
        <v>205.69036149788229</v>
      </c>
      <c r="AC193" s="291">
        <f t="shared" si="67"/>
        <v>257.11295187235288</v>
      </c>
      <c r="AK193" s="289">
        <f t="shared" si="59"/>
        <v>90</v>
      </c>
      <c r="AL193" s="352">
        <f t="shared" si="60"/>
        <v>0</v>
      </c>
      <c r="AM193" s="352">
        <f>10+Module!$K$57/($Z$1+1)</f>
        <v>137.3501476531377</v>
      </c>
      <c r="AN193" s="352">
        <f>$Z$1*(25+Module!$I$6)</f>
        <v>37</v>
      </c>
      <c r="AO193" s="352">
        <f>(AM193*($Z$1+1)*0.002488974)/($Z$1+1)*Module!$I$5*Module!$I$7</f>
        <v>104.47202149942042</v>
      </c>
      <c r="AP193" s="352">
        <f>$P$120*Module!$I$7*X193*Module!$I$5</f>
        <v>201.32588551671213</v>
      </c>
      <c r="AQ193" s="334">
        <f t="shared" si="54"/>
        <v>1000000</v>
      </c>
      <c r="AS193" s="352">
        <f t="shared" si="61"/>
        <v>0</v>
      </c>
      <c r="AT193" s="352">
        <f>10+Module!$K$57/($AA$1+1)</f>
        <v>94.900098435425136</v>
      </c>
      <c r="AU193" s="352">
        <f>$AA$1*(25+Module!$I$6)</f>
        <v>74</v>
      </c>
      <c r="AV193" s="352">
        <f>(AT193*($Z$1+1)*0.002488974)/($Z$1+1)*Module!$I$5*Module!$I$7</f>
        <v>72.183432587786953</v>
      </c>
      <c r="AW193" s="352">
        <f>$P$120*Module!$I$7*X193*Module!$I$5</f>
        <v>201.32588551671213</v>
      </c>
      <c r="AX193" s="334">
        <f t="shared" si="55"/>
        <v>1000000</v>
      </c>
      <c r="AZ193" s="352">
        <f t="shared" si="62"/>
        <v>0</v>
      </c>
      <c r="BA193" s="352">
        <f>10+Module!$K$57/($AB$1+1)</f>
        <v>73.675073826568848</v>
      </c>
      <c r="BB193" s="352">
        <f>$AB$1*(25+Module!$I$6)</f>
        <v>111</v>
      </c>
      <c r="BC193" s="352">
        <f>(BA193*($AB$1+1)*0.002488974)/($AB$1+1)*Module!$I$5*Module!$I$7</f>
        <v>56.039138131970212</v>
      </c>
      <c r="BD193" s="352">
        <f>$P$120*Module!$I$7*X193*Module!$I$5</f>
        <v>201.32588551671213</v>
      </c>
      <c r="BE193" s="334">
        <f t="shared" si="56"/>
        <v>1000000</v>
      </c>
      <c r="BG193" s="352">
        <f t="shared" si="63"/>
        <v>0</v>
      </c>
      <c r="BH193" s="352">
        <f>10+Module!$K$57/($AC$1+1)</f>
        <v>60.940059061255084</v>
      </c>
      <c r="BI193" s="352">
        <f>$AC$1*(25+Module!$I$6)</f>
        <v>148</v>
      </c>
      <c r="BJ193" s="352">
        <f>(BH193*($AC$1+1)*0.002488974)/($AC$1+1)*Module!$I$5*Module!$I$7</f>
        <v>46.352561458480167</v>
      </c>
      <c r="BK193" s="352">
        <f>$P$120*Module!$I$7*X193*Module!$I$5</f>
        <v>201.32588551671213</v>
      </c>
      <c r="BL193" s="334">
        <f t="shared" si="57"/>
        <v>1000000</v>
      </c>
    </row>
    <row r="194" spans="23:64" ht="19.5" hidden="1" customHeight="1" thickBot="1">
      <c r="W194" s="570"/>
      <c r="X194" s="289">
        <f t="shared" si="58"/>
        <v>91</v>
      </c>
      <c r="Y194" s="290">
        <f>'calcul pneu pour calculateur'!P195</f>
        <v>51.08636509111922</v>
      </c>
      <c r="Z194" s="291">
        <f t="shared" si="64"/>
        <v>102.17273018223844</v>
      </c>
      <c r="AA194" s="291">
        <f t="shared" si="65"/>
        <v>153.25909527335767</v>
      </c>
      <c r="AB194" s="291">
        <f t="shared" si="66"/>
        <v>204.34546036447688</v>
      </c>
      <c r="AC194" s="291">
        <f t="shared" si="67"/>
        <v>255.43182545559608</v>
      </c>
      <c r="AK194" s="289">
        <f t="shared" si="59"/>
        <v>91</v>
      </c>
      <c r="AL194" s="352">
        <f t="shared" si="60"/>
        <v>0</v>
      </c>
      <c r="AM194" s="352">
        <f>10+Module!$K$57/($Z$1+1)</f>
        <v>137.3501476531377</v>
      </c>
      <c r="AN194" s="352">
        <f>$Z$1*(25+Module!$I$6)</f>
        <v>37</v>
      </c>
      <c r="AO194" s="352">
        <f>(AM194*($Z$1+1)*0.002488974)/($Z$1+1)*Module!$I$5*Module!$I$7</f>
        <v>104.47202149942042</v>
      </c>
      <c r="AP194" s="352">
        <f>$P$120*Module!$I$7*X194*Module!$I$5</f>
        <v>203.56283980023116</v>
      </c>
      <c r="AQ194" s="334">
        <f t="shared" si="54"/>
        <v>1000000</v>
      </c>
      <c r="AS194" s="352">
        <f t="shared" si="61"/>
        <v>0</v>
      </c>
      <c r="AT194" s="352">
        <f>10+Module!$K$57/($AA$1+1)</f>
        <v>94.900098435425136</v>
      </c>
      <c r="AU194" s="352">
        <f>$AA$1*(25+Module!$I$6)</f>
        <v>74</v>
      </c>
      <c r="AV194" s="352">
        <f>(AT194*($Z$1+1)*0.002488974)/($Z$1+1)*Module!$I$5*Module!$I$7</f>
        <v>72.183432587786953</v>
      </c>
      <c r="AW194" s="352">
        <f>$P$120*Module!$I$7*X194*Module!$I$5</f>
        <v>203.56283980023116</v>
      </c>
      <c r="AX194" s="334">
        <f t="shared" si="55"/>
        <v>1000000</v>
      </c>
      <c r="AZ194" s="352">
        <f t="shared" si="62"/>
        <v>0</v>
      </c>
      <c r="BA194" s="352">
        <f>10+Module!$K$57/($AB$1+1)</f>
        <v>73.675073826568848</v>
      </c>
      <c r="BB194" s="352">
        <f>$AB$1*(25+Module!$I$6)</f>
        <v>111</v>
      </c>
      <c r="BC194" s="352">
        <f>(BA194*($AB$1+1)*0.002488974)/($AB$1+1)*Module!$I$5*Module!$I$7</f>
        <v>56.039138131970212</v>
      </c>
      <c r="BD194" s="352">
        <f>$P$120*Module!$I$7*X194*Module!$I$5</f>
        <v>203.56283980023116</v>
      </c>
      <c r="BE194" s="334">
        <f t="shared" si="56"/>
        <v>1000000</v>
      </c>
      <c r="BG194" s="352">
        <f t="shared" si="63"/>
        <v>0</v>
      </c>
      <c r="BH194" s="352">
        <f>10+Module!$K$57/($AC$1+1)</f>
        <v>60.940059061255084</v>
      </c>
      <c r="BI194" s="352">
        <f>$AC$1*(25+Module!$I$6)</f>
        <v>148</v>
      </c>
      <c r="BJ194" s="352">
        <f>(BH194*($AC$1+1)*0.002488974)/($AC$1+1)*Module!$I$5*Module!$I$7</f>
        <v>46.352561458480167</v>
      </c>
      <c r="BK194" s="352">
        <f>$P$120*Module!$I$7*X194*Module!$I$5</f>
        <v>203.56283980023116</v>
      </c>
      <c r="BL194" s="334">
        <f t="shared" si="57"/>
        <v>1000000</v>
      </c>
    </row>
    <row r="195" spans="23:64" ht="19.5" hidden="1" customHeight="1" thickBot="1">
      <c r="W195" s="570"/>
      <c r="X195" s="289">
        <f t="shared" si="58"/>
        <v>92</v>
      </c>
      <c r="Y195" s="290">
        <f>'calcul pneu pour calculateur'!P196</f>
        <v>50.750139807767837</v>
      </c>
      <c r="Z195" s="291">
        <f t="shared" si="64"/>
        <v>101.50027961553567</v>
      </c>
      <c r="AA195" s="291">
        <f t="shared" si="65"/>
        <v>152.25041942330353</v>
      </c>
      <c r="AB195" s="291">
        <f t="shared" si="66"/>
        <v>203.00055923107135</v>
      </c>
      <c r="AC195" s="291">
        <f t="shared" si="67"/>
        <v>253.75069903883917</v>
      </c>
      <c r="AK195" s="289">
        <f t="shared" si="59"/>
        <v>92</v>
      </c>
      <c r="AL195" s="352">
        <f t="shared" si="60"/>
        <v>0</v>
      </c>
      <c r="AM195" s="352">
        <f>10+Module!$K$57/($Z$1+1)</f>
        <v>137.3501476531377</v>
      </c>
      <c r="AN195" s="352">
        <f>$Z$1*(25+Module!$I$6)</f>
        <v>37</v>
      </c>
      <c r="AO195" s="352">
        <f>(AM195*($Z$1+1)*0.002488974)/($Z$1+1)*Module!$I$5*Module!$I$7</f>
        <v>104.47202149942042</v>
      </c>
      <c r="AP195" s="352">
        <f>$P$120*Module!$I$7*X195*Module!$I$5</f>
        <v>205.79979408375019</v>
      </c>
      <c r="AQ195" s="334">
        <f t="shared" ref="AQ195:AQ258" si="68">IF(AK195 &gt;$AJ$17,1000000,AL195+AN195+AO195-AP195)</f>
        <v>1000000</v>
      </c>
      <c r="AS195" s="352">
        <f t="shared" si="61"/>
        <v>0</v>
      </c>
      <c r="AT195" s="352">
        <f>10+Module!$K$57/($AA$1+1)</f>
        <v>94.900098435425136</v>
      </c>
      <c r="AU195" s="352">
        <f>$AA$1*(25+Module!$I$6)</f>
        <v>74</v>
      </c>
      <c r="AV195" s="352">
        <f>(AT195*($Z$1+1)*0.002488974)/($Z$1+1)*Module!$I$5*Module!$I$7</f>
        <v>72.183432587786953</v>
      </c>
      <c r="AW195" s="352">
        <f>$P$120*Module!$I$7*X195*Module!$I$5</f>
        <v>205.79979408375019</v>
      </c>
      <c r="AX195" s="334">
        <f t="shared" ref="AX195:AX258" si="69">IF(AK195 &gt;$AJ$17,1000000,AS195+AU195+AV195-AW195)</f>
        <v>1000000</v>
      </c>
      <c r="AZ195" s="352">
        <f t="shared" si="62"/>
        <v>0</v>
      </c>
      <c r="BA195" s="352">
        <f>10+Module!$K$57/($AB$1+1)</f>
        <v>73.675073826568848</v>
      </c>
      <c r="BB195" s="352">
        <f>$AB$1*(25+Module!$I$6)</f>
        <v>111</v>
      </c>
      <c r="BC195" s="352">
        <f>(BA195*($AB$1+1)*0.002488974)/($AB$1+1)*Module!$I$5*Module!$I$7</f>
        <v>56.039138131970212</v>
      </c>
      <c r="BD195" s="352">
        <f>$P$120*Module!$I$7*X195*Module!$I$5</f>
        <v>205.79979408375019</v>
      </c>
      <c r="BE195" s="334">
        <f t="shared" ref="BE195:BE258" si="70">IF(AK195 &gt;$AJ$17,1000000,AZ195+BB195+BC195-BD195)</f>
        <v>1000000</v>
      </c>
      <c r="BG195" s="352">
        <f t="shared" si="63"/>
        <v>0</v>
      </c>
      <c r="BH195" s="352">
        <f>10+Module!$K$57/($AC$1+1)</f>
        <v>60.940059061255084</v>
      </c>
      <c r="BI195" s="352">
        <f>$AC$1*(25+Module!$I$6)</f>
        <v>148</v>
      </c>
      <c r="BJ195" s="352">
        <f>(BH195*($AC$1+1)*0.002488974)/($AC$1+1)*Module!$I$5*Module!$I$7</f>
        <v>46.352561458480167</v>
      </c>
      <c r="BK195" s="352">
        <f>$P$120*Module!$I$7*X195*Module!$I$5</f>
        <v>205.79979408375019</v>
      </c>
      <c r="BL195" s="334">
        <f t="shared" ref="BL195:BL258" si="71">IF(AK195 &gt;$AJ$17,1000000,BG195+BI195+BJ195-BK195)</f>
        <v>1000000</v>
      </c>
    </row>
    <row r="196" spans="23:64" ht="19.5" hidden="1" customHeight="1" thickBot="1">
      <c r="W196" s="570"/>
      <c r="X196" s="289">
        <f t="shared" ref="X196:X259" si="72">X195+1</f>
        <v>93</v>
      </c>
      <c r="Y196" s="290">
        <f>'calcul pneu pour calculateur'!P197</f>
        <v>50.413914524416469</v>
      </c>
      <c r="Z196" s="291">
        <f t="shared" si="64"/>
        <v>100.82782904883294</v>
      </c>
      <c r="AA196" s="291">
        <f t="shared" si="65"/>
        <v>151.24174357324941</v>
      </c>
      <c r="AB196" s="291">
        <f t="shared" si="66"/>
        <v>201.65565809766588</v>
      </c>
      <c r="AC196" s="291">
        <f t="shared" si="67"/>
        <v>252.06957262208235</v>
      </c>
      <c r="AK196" s="289">
        <f t="shared" ref="AK196:AK259" si="73">AK195+1</f>
        <v>93</v>
      </c>
      <c r="AL196" s="352">
        <f t="shared" si="60"/>
        <v>0</v>
      </c>
      <c r="AM196" s="352">
        <f>10+Module!$K$57/($Z$1+1)</f>
        <v>137.3501476531377</v>
      </c>
      <c r="AN196" s="352">
        <f>$Z$1*(25+Module!$I$6)</f>
        <v>37</v>
      </c>
      <c r="AO196" s="352">
        <f>(AM196*($Z$1+1)*0.002488974)/($Z$1+1)*Module!$I$5*Module!$I$7</f>
        <v>104.47202149942042</v>
      </c>
      <c r="AP196" s="352">
        <f>$P$120*Module!$I$7*X196*Module!$I$5</f>
        <v>208.03674836726921</v>
      </c>
      <c r="AQ196" s="334">
        <f t="shared" si="68"/>
        <v>1000000</v>
      </c>
      <c r="AS196" s="352">
        <f t="shared" si="61"/>
        <v>0</v>
      </c>
      <c r="AT196" s="352">
        <f>10+Module!$K$57/($AA$1+1)</f>
        <v>94.900098435425136</v>
      </c>
      <c r="AU196" s="352">
        <f>$AA$1*(25+Module!$I$6)</f>
        <v>74</v>
      </c>
      <c r="AV196" s="352">
        <f>(AT196*($Z$1+1)*0.002488974)/($Z$1+1)*Module!$I$5*Module!$I$7</f>
        <v>72.183432587786953</v>
      </c>
      <c r="AW196" s="352">
        <f>$P$120*Module!$I$7*X196*Module!$I$5</f>
        <v>208.03674836726921</v>
      </c>
      <c r="AX196" s="334">
        <f t="shared" si="69"/>
        <v>1000000</v>
      </c>
      <c r="AZ196" s="352">
        <f t="shared" si="62"/>
        <v>0</v>
      </c>
      <c r="BA196" s="352">
        <f>10+Module!$K$57/($AB$1+1)</f>
        <v>73.675073826568848</v>
      </c>
      <c r="BB196" s="352">
        <f>$AB$1*(25+Module!$I$6)</f>
        <v>111</v>
      </c>
      <c r="BC196" s="352">
        <f>(BA196*($AB$1+1)*0.002488974)/($AB$1+1)*Module!$I$5*Module!$I$7</f>
        <v>56.039138131970212</v>
      </c>
      <c r="BD196" s="352">
        <f>$P$120*Module!$I$7*X196*Module!$I$5</f>
        <v>208.03674836726921</v>
      </c>
      <c r="BE196" s="334">
        <f t="shared" si="70"/>
        <v>1000000</v>
      </c>
      <c r="BG196" s="352">
        <f t="shared" si="63"/>
        <v>0</v>
      </c>
      <c r="BH196" s="352">
        <f>10+Module!$K$57/($AC$1+1)</f>
        <v>60.940059061255084</v>
      </c>
      <c r="BI196" s="352">
        <f>$AC$1*(25+Module!$I$6)</f>
        <v>148</v>
      </c>
      <c r="BJ196" s="352">
        <f>(BH196*($AC$1+1)*0.002488974)/($AC$1+1)*Module!$I$5*Module!$I$7</f>
        <v>46.352561458480167</v>
      </c>
      <c r="BK196" s="352">
        <f>$P$120*Module!$I$7*X196*Module!$I$5</f>
        <v>208.03674836726921</v>
      </c>
      <c r="BL196" s="334">
        <f t="shared" si="71"/>
        <v>1000000</v>
      </c>
    </row>
    <row r="197" spans="23:64" ht="19.5" hidden="1" customHeight="1" thickBot="1">
      <c r="W197" s="570"/>
      <c r="X197" s="289">
        <f t="shared" si="72"/>
        <v>94</v>
      </c>
      <c r="Y197" s="290">
        <f>'calcul pneu pour calculateur'!P198</f>
        <v>50.077689241065102</v>
      </c>
      <c r="Z197" s="291">
        <f t="shared" si="64"/>
        <v>100.1553784821302</v>
      </c>
      <c r="AA197" s="291">
        <f t="shared" si="65"/>
        <v>150.23306772319529</v>
      </c>
      <c r="AB197" s="291">
        <f t="shared" si="66"/>
        <v>200.31075696426041</v>
      </c>
      <c r="AC197" s="291">
        <f t="shared" si="67"/>
        <v>250.38844620532552</v>
      </c>
      <c r="AK197" s="289">
        <f t="shared" si="73"/>
        <v>94</v>
      </c>
      <c r="AL197" s="352">
        <f t="shared" si="60"/>
        <v>0</v>
      </c>
      <c r="AM197" s="352">
        <f>10+Module!$K$57/($Z$1+1)</f>
        <v>137.3501476531377</v>
      </c>
      <c r="AN197" s="352">
        <f>$Z$1*(25+Module!$I$6)</f>
        <v>37</v>
      </c>
      <c r="AO197" s="352">
        <f>(AM197*($Z$1+1)*0.002488974)/($Z$1+1)*Module!$I$5*Module!$I$7</f>
        <v>104.47202149942042</v>
      </c>
      <c r="AP197" s="352">
        <f>$P$120*Module!$I$7*X197*Module!$I$5</f>
        <v>210.27370265078824</v>
      </c>
      <c r="AQ197" s="334">
        <f t="shared" si="68"/>
        <v>1000000</v>
      </c>
      <c r="AS197" s="352">
        <f t="shared" si="61"/>
        <v>0</v>
      </c>
      <c r="AT197" s="352">
        <f>10+Module!$K$57/($AA$1+1)</f>
        <v>94.900098435425136</v>
      </c>
      <c r="AU197" s="352">
        <f>$AA$1*(25+Module!$I$6)</f>
        <v>74</v>
      </c>
      <c r="AV197" s="352">
        <f>(AT197*($Z$1+1)*0.002488974)/($Z$1+1)*Module!$I$5*Module!$I$7</f>
        <v>72.183432587786953</v>
      </c>
      <c r="AW197" s="352">
        <f>$P$120*Module!$I$7*X197*Module!$I$5</f>
        <v>210.27370265078824</v>
      </c>
      <c r="AX197" s="334">
        <f t="shared" si="69"/>
        <v>1000000</v>
      </c>
      <c r="AZ197" s="352">
        <f t="shared" si="62"/>
        <v>0</v>
      </c>
      <c r="BA197" s="352">
        <f>10+Module!$K$57/($AB$1+1)</f>
        <v>73.675073826568848</v>
      </c>
      <c r="BB197" s="352">
        <f>$AB$1*(25+Module!$I$6)</f>
        <v>111</v>
      </c>
      <c r="BC197" s="352">
        <f>(BA197*($AB$1+1)*0.002488974)/($AB$1+1)*Module!$I$5*Module!$I$7</f>
        <v>56.039138131970212</v>
      </c>
      <c r="BD197" s="352">
        <f>$P$120*Module!$I$7*X197*Module!$I$5</f>
        <v>210.27370265078824</v>
      </c>
      <c r="BE197" s="334">
        <f t="shared" si="70"/>
        <v>1000000</v>
      </c>
      <c r="BG197" s="352">
        <f t="shared" si="63"/>
        <v>0</v>
      </c>
      <c r="BH197" s="352">
        <f>10+Module!$K$57/($AC$1+1)</f>
        <v>60.940059061255084</v>
      </c>
      <c r="BI197" s="352">
        <f>$AC$1*(25+Module!$I$6)</f>
        <v>148</v>
      </c>
      <c r="BJ197" s="352">
        <f>(BH197*($AC$1+1)*0.002488974)/($AC$1+1)*Module!$I$5*Module!$I$7</f>
        <v>46.352561458480167</v>
      </c>
      <c r="BK197" s="352">
        <f>$P$120*Module!$I$7*X197*Module!$I$5</f>
        <v>210.27370265078824</v>
      </c>
      <c r="BL197" s="334">
        <f t="shared" si="71"/>
        <v>1000000</v>
      </c>
    </row>
    <row r="198" spans="23:64" ht="19.5" hidden="1" customHeight="1" thickBot="1">
      <c r="W198" s="570"/>
      <c r="X198" s="289">
        <f t="shared" si="72"/>
        <v>95</v>
      </c>
      <c r="Y198" s="290">
        <f>'calcul pneu pour calculateur'!P199</f>
        <v>49.741463957713705</v>
      </c>
      <c r="Z198" s="291">
        <f t="shared" si="64"/>
        <v>99.48292791542741</v>
      </c>
      <c r="AA198" s="291">
        <f t="shared" si="65"/>
        <v>149.22439187314112</v>
      </c>
      <c r="AB198" s="291">
        <f t="shared" si="66"/>
        <v>198.96585583085482</v>
      </c>
      <c r="AC198" s="291">
        <f t="shared" si="67"/>
        <v>248.70731978856853</v>
      </c>
      <c r="AK198" s="289">
        <f t="shared" si="73"/>
        <v>95</v>
      </c>
      <c r="AL198" s="352">
        <f t="shared" si="60"/>
        <v>0</v>
      </c>
      <c r="AM198" s="352">
        <f>10+Module!$K$57/($Z$1+1)</f>
        <v>137.3501476531377</v>
      </c>
      <c r="AN198" s="352">
        <f>$Z$1*(25+Module!$I$6)</f>
        <v>37</v>
      </c>
      <c r="AO198" s="352">
        <f>(AM198*($Z$1+1)*0.002488974)/($Z$1+1)*Module!$I$5*Module!$I$7</f>
        <v>104.47202149942042</v>
      </c>
      <c r="AP198" s="352">
        <f>$P$120*Module!$I$7*X198*Module!$I$5</f>
        <v>212.51065693430726</v>
      </c>
      <c r="AQ198" s="334">
        <f t="shared" si="68"/>
        <v>1000000</v>
      </c>
      <c r="AS198" s="352">
        <f t="shared" si="61"/>
        <v>0</v>
      </c>
      <c r="AT198" s="352">
        <f>10+Module!$K$57/($AA$1+1)</f>
        <v>94.900098435425136</v>
      </c>
      <c r="AU198" s="352">
        <f>$AA$1*(25+Module!$I$6)</f>
        <v>74</v>
      </c>
      <c r="AV198" s="352">
        <f>(AT198*($Z$1+1)*0.002488974)/($Z$1+1)*Module!$I$5*Module!$I$7</f>
        <v>72.183432587786953</v>
      </c>
      <c r="AW198" s="352">
        <f>$P$120*Module!$I$7*X198*Module!$I$5</f>
        <v>212.51065693430726</v>
      </c>
      <c r="AX198" s="334">
        <f t="shared" si="69"/>
        <v>1000000</v>
      </c>
      <c r="AZ198" s="352">
        <f t="shared" si="62"/>
        <v>0</v>
      </c>
      <c r="BA198" s="352">
        <f>10+Module!$K$57/($AB$1+1)</f>
        <v>73.675073826568848</v>
      </c>
      <c r="BB198" s="352">
        <f>$AB$1*(25+Module!$I$6)</f>
        <v>111</v>
      </c>
      <c r="BC198" s="352">
        <f>(BA198*($AB$1+1)*0.002488974)/($AB$1+1)*Module!$I$5*Module!$I$7</f>
        <v>56.039138131970212</v>
      </c>
      <c r="BD198" s="352">
        <f>$P$120*Module!$I$7*X198*Module!$I$5</f>
        <v>212.51065693430726</v>
      </c>
      <c r="BE198" s="334">
        <f t="shared" si="70"/>
        <v>1000000</v>
      </c>
      <c r="BG198" s="352">
        <f t="shared" si="63"/>
        <v>0</v>
      </c>
      <c r="BH198" s="352">
        <f>10+Module!$K$57/($AC$1+1)</f>
        <v>60.940059061255084</v>
      </c>
      <c r="BI198" s="352">
        <f>$AC$1*(25+Module!$I$6)</f>
        <v>148</v>
      </c>
      <c r="BJ198" s="352">
        <f>(BH198*($AC$1+1)*0.002488974)/($AC$1+1)*Module!$I$5*Module!$I$7</f>
        <v>46.352561458480167</v>
      </c>
      <c r="BK198" s="352">
        <f>$P$120*Module!$I$7*X198*Module!$I$5</f>
        <v>212.51065693430726</v>
      </c>
      <c r="BL198" s="334">
        <f t="shared" si="71"/>
        <v>1000000</v>
      </c>
    </row>
    <row r="199" spans="23:64" ht="19.5" hidden="1" customHeight="1" thickBot="1">
      <c r="W199" s="570"/>
      <c r="X199" s="289">
        <f t="shared" si="72"/>
        <v>96</v>
      </c>
      <c r="Y199" s="290">
        <f>'calcul pneu pour calculateur'!P200</f>
        <v>49.405238674362366</v>
      </c>
      <c r="Z199" s="291">
        <f t="shared" si="64"/>
        <v>98.810477348724731</v>
      </c>
      <c r="AA199" s="291">
        <f t="shared" si="65"/>
        <v>148.21571602308711</v>
      </c>
      <c r="AB199" s="291">
        <f t="shared" si="66"/>
        <v>197.62095469744946</v>
      </c>
      <c r="AC199" s="291">
        <f t="shared" si="67"/>
        <v>247.02619337181181</v>
      </c>
      <c r="AK199" s="289">
        <f t="shared" si="73"/>
        <v>96</v>
      </c>
      <c r="AL199" s="352">
        <f t="shared" si="60"/>
        <v>0</v>
      </c>
      <c r="AM199" s="352">
        <f>10+Module!$K$57/($Z$1+1)</f>
        <v>137.3501476531377</v>
      </c>
      <c r="AN199" s="352">
        <f>$Z$1*(25+Module!$I$6)</f>
        <v>37</v>
      </c>
      <c r="AO199" s="352">
        <f>(AM199*($Z$1+1)*0.002488974)/($Z$1+1)*Module!$I$5*Module!$I$7</f>
        <v>104.47202149942042</v>
      </c>
      <c r="AP199" s="352">
        <f>$P$120*Module!$I$7*X199*Module!$I$5</f>
        <v>214.74761121782626</v>
      </c>
      <c r="AQ199" s="334">
        <f t="shared" si="68"/>
        <v>1000000</v>
      </c>
      <c r="AS199" s="352">
        <f t="shared" si="61"/>
        <v>0</v>
      </c>
      <c r="AT199" s="352">
        <f>10+Module!$K$57/($AA$1+1)</f>
        <v>94.900098435425136</v>
      </c>
      <c r="AU199" s="352">
        <f>$AA$1*(25+Module!$I$6)</f>
        <v>74</v>
      </c>
      <c r="AV199" s="352">
        <f>(AT199*($Z$1+1)*0.002488974)/($Z$1+1)*Module!$I$5*Module!$I$7</f>
        <v>72.183432587786953</v>
      </c>
      <c r="AW199" s="352">
        <f>$P$120*Module!$I$7*X199*Module!$I$5</f>
        <v>214.74761121782626</v>
      </c>
      <c r="AX199" s="334">
        <f t="shared" si="69"/>
        <v>1000000</v>
      </c>
      <c r="AZ199" s="352">
        <f t="shared" si="62"/>
        <v>0</v>
      </c>
      <c r="BA199" s="352">
        <f>10+Module!$K$57/($AB$1+1)</f>
        <v>73.675073826568848</v>
      </c>
      <c r="BB199" s="352">
        <f>$AB$1*(25+Module!$I$6)</f>
        <v>111</v>
      </c>
      <c r="BC199" s="352">
        <f>(BA199*($AB$1+1)*0.002488974)/($AB$1+1)*Module!$I$5*Module!$I$7</f>
        <v>56.039138131970212</v>
      </c>
      <c r="BD199" s="352">
        <f>$P$120*Module!$I$7*X199*Module!$I$5</f>
        <v>214.74761121782626</v>
      </c>
      <c r="BE199" s="334">
        <f t="shared" si="70"/>
        <v>1000000</v>
      </c>
      <c r="BG199" s="352">
        <f t="shared" si="63"/>
        <v>0</v>
      </c>
      <c r="BH199" s="352">
        <f>10+Module!$K$57/($AC$1+1)</f>
        <v>60.940059061255084</v>
      </c>
      <c r="BI199" s="352">
        <f>$AC$1*(25+Module!$I$6)</f>
        <v>148</v>
      </c>
      <c r="BJ199" s="352">
        <f>(BH199*($AC$1+1)*0.002488974)/($AC$1+1)*Module!$I$5*Module!$I$7</f>
        <v>46.352561458480167</v>
      </c>
      <c r="BK199" s="352">
        <f>$P$120*Module!$I$7*X199*Module!$I$5</f>
        <v>214.74761121782626</v>
      </c>
      <c r="BL199" s="334">
        <f t="shared" si="71"/>
        <v>1000000</v>
      </c>
    </row>
    <row r="200" spans="23:64" ht="19.5" hidden="1" customHeight="1" thickBot="1">
      <c r="W200" s="570"/>
      <c r="X200" s="289">
        <f t="shared" si="72"/>
        <v>97</v>
      </c>
      <c r="Y200" s="290">
        <f>'calcul pneu pour calculateur'!P201</f>
        <v>49.069013391010984</v>
      </c>
      <c r="Z200" s="291">
        <f t="shared" si="64"/>
        <v>98.138026782021967</v>
      </c>
      <c r="AA200" s="291">
        <f t="shared" si="65"/>
        <v>147.20704017303296</v>
      </c>
      <c r="AB200" s="291">
        <f t="shared" si="66"/>
        <v>196.27605356404393</v>
      </c>
      <c r="AC200" s="291">
        <f t="shared" si="67"/>
        <v>245.3450669550549</v>
      </c>
      <c r="AK200" s="289">
        <f t="shared" si="73"/>
        <v>97</v>
      </c>
      <c r="AL200" s="352">
        <f t="shared" si="60"/>
        <v>0</v>
      </c>
      <c r="AM200" s="352">
        <f>10+Module!$K$57/($Z$1+1)</f>
        <v>137.3501476531377</v>
      </c>
      <c r="AN200" s="352">
        <f>$Z$1*(25+Module!$I$6)</f>
        <v>37</v>
      </c>
      <c r="AO200" s="352">
        <f>(AM200*($Z$1+1)*0.002488974)/($Z$1+1)*Module!$I$5*Module!$I$7</f>
        <v>104.47202149942042</v>
      </c>
      <c r="AP200" s="352">
        <f>$P$120*Module!$I$7*X200*Module!$I$5</f>
        <v>216.98456550134529</v>
      </c>
      <c r="AQ200" s="334">
        <f t="shared" si="68"/>
        <v>1000000</v>
      </c>
      <c r="AS200" s="352">
        <f t="shared" si="61"/>
        <v>0</v>
      </c>
      <c r="AT200" s="352">
        <f>10+Module!$K$57/($AA$1+1)</f>
        <v>94.900098435425136</v>
      </c>
      <c r="AU200" s="352">
        <f>$AA$1*(25+Module!$I$6)</f>
        <v>74</v>
      </c>
      <c r="AV200" s="352">
        <f>(AT200*($Z$1+1)*0.002488974)/($Z$1+1)*Module!$I$5*Module!$I$7</f>
        <v>72.183432587786953</v>
      </c>
      <c r="AW200" s="352">
        <f>$P$120*Module!$I$7*X200*Module!$I$5</f>
        <v>216.98456550134529</v>
      </c>
      <c r="AX200" s="334">
        <f t="shared" si="69"/>
        <v>1000000</v>
      </c>
      <c r="AZ200" s="352">
        <f t="shared" si="62"/>
        <v>0</v>
      </c>
      <c r="BA200" s="352">
        <f>10+Module!$K$57/($AB$1+1)</f>
        <v>73.675073826568848</v>
      </c>
      <c r="BB200" s="352">
        <f>$AB$1*(25+Module!$I$6)</f>
        <v>111</v>
      </c>
      <c r="BC200" s="352">
        <f>(BA200*($AB$1+1)*0.002488974)/($AB$1+1)*Module!$I$5*Module!$I$7</f>
        <v>56.039138131970212</v>
      </c>
      <c r="BD200" s="352">
        <f>$P$120*Module!$I$7*X200*Module!$I$5</f>
        <v>216.98456550134529</v>
      </c>
      <c r="BE200" s="334">
        <f t="shared" si="70"/>
        <v>1000000</v>
      </c>
      <c r="BG200" s="352">
        <f t="shared" si="63"/>
        <v>0</v>
      </c>
      <c r="BH200" s="352">
        <f>10+Module!$K$57/($AC$1+1)</f>
        <v>60.940059061255084</v>
      </c>
      <c r="BI200" s="352">
        <f>$AC$1*(25+Module!$I$6)</f>
        <v>148</v>
      </c>
      <c r="BJ200" s="352">
        <f>(BH200*($AC$1+1)*0.002488974)/($AC$1+1)*Module!$I$5*Module!$I$7</f>
        <v>46.352561458480167</v>
      </c>
      <c r="BK200" s="352">
        <f>$P$120*Module!$I$7*X200*Module!$I$5</f>
        <v>216.98456550134529</v>
      </c>
      <c r="BL200" s="334">
        <f t="shared" si="71"/>
        <v>1000000</v>
      </c>
    </row>
    <row r="201" spans="23:64" ht="19.5" hidden="1" customHeight="1" thickBot="1">
      <c r="W201" s="570"/>
      <c r="X201" s="289">
        <f t="shared" si="72"/>
        <v>98</v>
      </c>
      <c r="Y201" s="290">
        <f>'calcul pneu pour calculateur'!P202</f>
        <v>48.732788107659616</v>
      </c>
      <c r="Z201" s="291">
        <f t="shared" si="64"/>
        <v>97.465576215319231</v>
      </c>
      <c r="AA201" s="291">
        <f t="shared" si="65"/>
        <v>146.19836432297885</v>
      </c>
      <c r="AB201" s="291">
        <f t="shared" si="66"/>
        <v>194.93115243063846</v>
      </c>
      <c r="AC201" s="291">
        <f t="shared" si="67"/>
        <v>243.66394053829808</v>
      </c>
      <c r="AK201" s="289">
        <f t="shared" si="73"/>
        <v>98</v>
      </c>
      <c r="AL201" s="352">
        <f t="shared" si="60"/>
        <v>0</v>
      </c>
      <c r="AM201" s="352">
        <f>10+Module!$K$57/($Z$1+1)</f>
        <v>137.3501476531377</v>
      </c>
      <c r="AN201" s="352">
        <f>$Z$1*(25+Module!$I$6)</f>
        <v>37</v>
      </c>
      <c r="AO201" s="352">
        <f>(AM201*($Z$1+1)*0.002488974)/($Z$1+1)*Module!$I$5*Module!$I$7</f>
        <v>104.47202149942042</v>
      </c>
      <c r="AP201" s="352">
        <f>$P$120*Module!$I$7*X201*Module!$I$5</f>
        <v>219.22151978486431</v>
      </c>
      <c r="AQ201" s="334">
        <f t="shared" si="68"/>
        <v>1000000</v>
      </c>
      <c r="AS201" s="352">
        <f t="shared" si="61"/>
        <v>0</v>
      </c>
      <c r="AT201" s="352">
        <f>10+Module!$K$57/($AA$1+1)</f>
        <v>94.900098435425136</v>
      </c>
      <c r="AU201" s="352">
        <f>$AA$1*(25+Module!$I$6)</f>
        <v>74</v>
      </c>
      <c r="AV201" s="352">
        <f>(AT201*($Z$1+1)*0.002488974)/($Z$1+1)*Module!$I$5*Module!$I$7</f>
        <v>72.183432587786953</v>
      </c>
      <c r="AW201" s="352">
        <f>$P$120*Module!$I$7*X201*Module!$I$5</f>
        <v>219.22151978486431</v>
      </c>
      <c r="AX201" s="334">
        <f t="shared" si="69"/>
        <v>1000000</v>
      </c>
      <c r="AZ201" s="352">
        <f t="shared" si="62"/>
        <v>0</v>
      </c>
      <c r="BA201" s="352">
        <f>10+Module!$K$57/($AB$1+1)</f>
        <v>73.675073826568848</v>
      </c>
      <c r="BB201" s="352">
        <f>$AB$1*(25+Module!$I$6)</f>
        <v>111</v>
      </c>
      <c r="BC201" s="352">
        <f>(BA201*($AB$1+1)*0.002488974)/($AB$1+1)*Module!$I$5*Module!$I$7</f>
        <v>56.039138131970212</v>
      </c>
      <c r="BD201" s="352">
        <f>$P$120*Module!$I$7*X201*Module!$I$5</f>
        <v>219.22151978486431</v>
      </c>
      <c r="BE201" s="334">
        <f t="shared" si="70"/>
        <v>1000000</v>
      </c>
      <c r="BG201" s="352">
        <f t="shared" si="63"/>
        <v>0</v>
      </c>
      <c r="BH201" s="352">
        <f>10+Module!$K$57/($AC$1+1)</f>
        <v>60.940059061255084</v>
      </c>
      <c r="BI201" s="352">
        <f>$AC$1*(25+Module!$I$6)</f>
        <v>148</v>
      </c>
      <c r="BJ201" s="352">
        <f>(BH201*($AC$1+1)*0.002488974)/($AC$1+1)*Module!$I$5*Module!$I$7</f>
        <v>46.352561458480167</v>
      </c>
      <c r="BK201" s="352">
        <f>$P$120*Module!$I$7*X201*Module!$I$5</f>
        <v>219.22151978486431</v>
      </c>
      <c r="BL201" s="334">
        <f t="shared" si="71"/>
        <v>1000000</v>
      </c>
    </row>
    <row r="202" spans="23:64" ht="19.5" hidden="1" customHeight="1" thickBot="1">
      <c r="W202" s="570"/>
      <c r="X202" s="289">
        <f t="shared" si="72"/>
        <v>99</v>
      </c>
      <c r="Y202" s="290">
        <f>'calcul pneu pour calculateur'!P203</f>
        <v>48.396562824308234</v>
      </c>
      <c r="Z202" s="291">
        <f t="shared" si="64"/>
        <v>96.793125648616467</v>
      </c>
      <c r="AA202" s="291">
        <f t="shared" si="65"/>
        <v>145.1896884729247</v>
      </c>
      <c r="AB202" s="291">
        <f t="shared" si="66"/>
        <v>193.58625129723293</v>
      </c>
      <c r="AC202" s="291">
        <f t="shared" si="67"/>
        <v>241.98281412154117</v>
      </c>
      <c r="AK202" s="289">
        <f t="shared" si="73"/>
        <v>99</v>
      </c>
      <c r="AL202" s="352">
        <f t="shared" si="60"/>
        <v>0</v>
      </c>
      <c r="AM202" s="352">
        <f>10+Module!$K$57/($Z$1+1)</f>
        <v>137.3501476531377</v>
      </c>
      <c r="AN202" s="352">
        <f>$Z$1*(25+Module!$I$6)</f>
        <v>37</v>
      </c>
      <c r="AO202" s="352">
        <f>(AM202*($Z$1+1)*0.002488974)/($Z$1+1)*Module!$I$5*Module!$I$7</f>
        <v>104.47202149942042</v>
      </c>
      <c r="AP202" s="352">
        <f>$P$120*Module!$I$7*X202*Module!$I$5</f>
        <v>221.45847406838334</v>
      </c>
      <c r="AQ202" s="334">
        <f t="shared" si="68"/>
        <v>1000000</v>
      </c>
      <c r="AS202" s="352">
        <f t="shared" si="61"/>
        <v>0</v>
      </c>
      <c r="AT202" s="352">
        <f>10+Module!$K$57/($AA$1+1)</f>
        <v>94.900098435425136</v>
      </c>
      <c r="AU202" s="352">
        <f>$AA$1*(25+Module!$I$6)</f>
        <v>74</v>
      </c>
      <c r="AV202" s="352">
        <f>(AT202*($Z$1+1)*0.002488974)/($Z$1+1)*Module!$I$5*Module!$I$7</f>
        <v>72.183432587786953</v>
      </c>
      <c r="AW202" s="352">
        <f>$P$120*Module!$I$7*X202*Module!$I$5</f>
        <v>221.45847406838334</v>
      </c>
      <c r="AX202" s="334">
        <f t="shared" si="69"/>
        <v>1000000</v>
      </c>
      <c r="AZ202" s="352">
        <f t="shared" si="62"/>
        <v>0</v>
      </c>
      <c r="BA202" s="352">
        <f>10+Module!$K$57/($AB$1+1)</f>
        <v>73.675073826568848</v>
      </c>
      <c r="BB202" s="352">
        <f>$AB$1*(25+Module!$I$6)</f>
        <v>111</v>
      </c>
      <c r="BC202" s="352">
        <f>(BA202*($AB$1+1)*0.002488974)/($AB$1+1)*Module!$I$5*Module!$I$7</f>
        <v>56.039138131970212</v>
      </c>
      <c r="BD202" s="352">
        <f>$P$120*Module!$I$7*X202*Module!$I$5</f>
        <v>221.45847406838334</v>
      </c>
      <c r="BE202" s="334">
        <f t="shared" si="70"/>
        <v>1000000</v>
      </c>
      <c r="BG202" s="352">
        <f t="shared" si="63"/>
        <v>0</v>
      </c>
      <c r="BH202" s="352">
        <f>10+Module!$K$57/($AC$1+1)</f>
        <v>60.940059061255084</v>
      </c>
      <c r="BI202" s="352">
        <f>$AC$1*(25+Module!$I$6)</f>
        <v>148</v>
      </c>
      <c r="BJ202" s="352">
        <f>(BH202*($AC$1+1)*0.002488974)/($AC$1+1)*Module!$I$5*Module!$I$7</f>
        <v>46.352561458480167</v>
      </c>
      <c r="BK202" s="352">
        <f>$P$120*Module!$I$7*X202*Module!$I$5</f>
        <v>221.45847406838334</v>
      </c>
      <c r="BL202" s="334">
        <f t="shared" si="71"/>
        <v>1000000</v>
      </c>
    </row>
    <row r="203" spans="23:64" ht="19.5" hidden="1" customHeight="1" thickBot="1">
      <c r="W203" s="571"/>
      <c r="X203" s="289">
        <f t="shared" si="72"/>
        <v>100</v>
      </c>
      <c r="Y203" s="290">
        <f>'calcul pneu pour calculateur'!P204</f>
        <v>48.060337540956851</v>
      </c>
      <c r="Z203" s="291">
        <f t="shared" si="64"/>
        <v>96.120675081913703</v>
      </c>
      <c r="AA203" s="291">
        <f t="shared" si="65"/>
        <v>144.18101262287055</v>
      </c>
      <c r="AB203" s="291">
        <f t="shared" si="66"/>
        <v>192.24135016382741</v>
      </c>
      <c r="AC203" s="291">
        <f t="shared" si="67"/>
        <v>240.30168770478426</v>
      </c>
      <c r="AK203" s="289">
        <f t="shared" si="73"/>
        <v>100</v>
      </c>
      <c r="AL203" s="352">
        <f t="shared" si="60"/>
        <v>0</v>
      </c>
      <c r="AM203" s="352">
        <f>10+Module!$K$57/($Z$1+1)</f>
        <v>137.3501476531377</v>
      </c>
      <c r="AN203" s="352">
        <f>$Z$1*(25+Module!$I$6)</f>
        <v>37</v>
      </c>
      <c r="AO203" s="352">
        <f>(AM203*($Z$1+1)*0.002488974)/($Z$1+1)*Module!$I$5*Module!$I$7</f>
        <v>104.47202149942042</v>
      </c>
      <c r="AP203" s="352">
        <f>$P$120*Module!$I$7*X203*Module!$I$5</f>
        <v>223.69542835190236</v>
      </c>
      <c r="AQ203" s="334">
        <f t="shared" si="68"/>
        <v>1000000</v>
      </c>
      <c r="AS203" s="352">
        <f t="shared" si="61"/>
        <v>0</v>
      </c>
      <c r="AT203" s="352">
        <f>10+Module!$K$57/($AA$1+1)</f>
        <v>94.900098435425136</v>
      </c>
      <c r="AU203" s="352">
        <f>$AA$1*(25+Module!$I$6)</f>
        <v>74</v>
      </c>
      <c r="AV203" s="352">
        <f>(AT203*($Z$1+1)*0.002488974)/($Z$1+1)*Module!$I$5*Module!$I$7</f>
        <v>72.183432587786953</v>
      </c>
      <c r="AW203" s="352">
        <f>$P$120*Module!$I$7*X203*Module!$I$5</f>
        <v>223.69542835190236</v>
      </c>
      <c r="AX203" s="334">
        <f t="shared" si="69"/>
        <v>1000000</v>
      </c>
      <c r="AZ203" s="352">
        <f t="shared" si="62"/>
        <v>0</v>
      </c>
      <c r="BA203" s="352">
        <f>10+Module!$K$57/($AB$1+1)</f>
        <v>73.675073826568848</v>
      </c>
      <c r="BB203" s="352">
        <f>$AB$1*(25+Module!$I$6)</f>
        <v>111</v>
      </c>
      <c r="BC203" s="352">
        <f>(BA203*($AB$1+1)*0.002488974)/($AB$1+1)*Module!$I$5*Module!$I$7</f>
        <v>56.039138131970212</v>
      </c>
      <c r="BD203" s="352">
        <f>$P$120*Module!$I$7*X203*Module!$I$5</f>
        <v>223.69542835190236</v>
      </c>
      <c r="BE203" s="334">
        <f t="shared" si="70"/>
        <v>1000000</v>
      </c>
      <c r="BG203" s="352">
        <f t="shared" si="63"/>
        <v>0</v>
      </c>
      <c r="BH203" s="352">
        <f>10+Module!$K$57/($AC$1+1)</f>
        <v>60.940059061255084</v>
      </c>
      <c r="BI203" s="352">
        <f>$AC$1*(25+Module!$I$6)</f>
        <v>148</v>
      </c>
      <c r="BJ203" s="352">
        <f>(BH203*($AC$1+1)*0.002488974)/($AC$1+1)*Module!$I$5*Module!$I$7</f>
        <v>46.352561458480167</v>
      </c>
      <c r="BK203" s="352">
        <f>$P$120*Module!$I$7*X203*Module!$I$5</f>
        <v>223.69542835190236</v>
      </c>
      <c r="BL203" s="334">
        <f t="shared" si="71"/>
        <v>1000000</v>
      </c>
    </row>
    <row r="204" spans="23:64" ht="19.5" hidden="1" customHeight="1" thickBot="1">
      <c r="W204" s="569" t="s">
        <v>392</v>
      </c>
      <c r="X204" s="289">
        <v>0</v>
      </c>
      <c r="Y204" s="290">
        <f>'calcul pneu pour calculateur'!P205</f>
        <v>124.27547392522456</v>
      </c>
      <c r="Z204" s="291">
        <f t="shared" si="64"/>
        <v>248.55094785044912</v>
      </c>
      <c r="AA204" s="291">
        <f t="shared" si="65"/>
        <v>372.82642177567368</v>
      </c>
      <c r="AB204" s="291">
        <f t="shared" si="66"/>
        <v>497.10189570089824</v>
      </c>
      <c r="AC204" s="291">
        <f t="shared" si="67"/>
        <v>621.3773696261228</v>
      </c>
      <c r="AK204" s="289">
        <v>0</v>
      </c>
      <c r="AL204" s="352">
        <f>$H$63</f>
        <v>0</v>
      </c>
      <c r="AM204" s="352">
        <f>10+Module!$K$57/($Z$1+1)</f>
        <v>137.3501476531377</v>
      </c>
      <c r="AN204" s="352">
        <f>$Z$1*(25+Module!$I$6)</f>
        <v>37</v>
      </c>
      <c r="AO204" s="352">
        <f>(AM204*($Z$1+1)*0.002488974)/($Z$1+1)*Module!$I$5*Module!$I$7</f>
        <v>104.47202149942042</v>
      </c>
      <c r="AP204" s="352">
        <f>$P$120*Module!$I$7*X204*Module!$I$5</f>
        <v>0</v>
      </c>
      <c r="AQ204" s="334">
        <f t="shared" si="68"/>
        <v>141.47202149942041</v>
      </c>
      <c r="AS204" s="352">
        <f>$H$63</f>
        <v>0</v>
      </c>
      <c r="AT204" s="352">
        <f>10+Module!$K$57/($AA$1+1)</f>
        <v>94.900098435425136</v>
      </c>
      <c r="AU204" s="352">
        <f>$AA$1*(25+Module!$I$6)</f>
        <v>74</v>
      </c>
      <c r="AV204" s="352">
        <f>(AT204*($Z$1+1)*0.002488974)/($Z$1+1)*Module!$I$5*Module!$I$7</f>
        <v>72.183432587786953</v>
      </c>
      <c r="AW204" s="352">
        <f>$P$120*Module!$I$7*X204*Module!$I$5</f>
        <v>0</v>
      </c>
      <c r="AX204" s="334">
        <f t="shared" si="69"/>
        <v>146.18343258778697</v>
      </c>
      <c r="AZ204" s="352">
        <f>$H$63</f>
        <v>0</v>
      </c>
      <c r="BA204" s="352">
        <f>10+Module!$K$57/($AB$1+1)</f>
        <v>73.675073826568848</v>
      </c>
      <c r="BB204" s="352">
        <f>$AB$1*(25+Module!$I$6)</f>
        <v>111</v>
      </c>
      <c r="BC204" s="352">
        <f>(BA204*($AB$1+1)*0.002488974)/($AB$1+1)*Module!$I$5*Module!$I$7</f>
        <v>56.039138131970212</v>
      </c>
      <c r="BD204" s="352">
        <f>$P$120*Module!$I$7*X204*Module!$I$5</f>
        <v>0</v>
      </c>
      <c r="BE204" s="334">
        <f t="shared" si="70"/>
        <v>167.03913813197022</v>
      </c>
      <c r="BG204" s="352">
        <f>$H$63</f>
        <v>0</v>
      </c>
      <c r="BH204" s="352">
        <f>10+Module!$K$57/($AC$1+1)</f>
        <v>60.940059061255084</v>
      </c>
      <c r="BI204" s="352">
        <f>$AC$1*(25+Module!$I$6)</f>
        <v>148</v>
      </c>
      <c r="BJ204" s="352">
        <f>(BH204*($AC$1+1)*0.002488974)/($AC$1+1)*Module!$I$5*Module!$I$7</f>
        <v>46.352561458480167</v>
      </c>
      <c r="BK204" s="352">
        <f>$P$120*Module!$I$7*X204*Module!$I$5</f>
        <v>0</v>
      </c>
      <c r="BL204" s="334">
        <f t="shared" si="71"/>
        <v>194.35256145848018</v>
      </c>
    </row>
    <row r="205" spans="23:64" ht="19.5" hidden="1" customHeight="1" thickBot="1">
      <c r="W205" s="570"/>
      <c r="X205" s="289">
        <f t="shared" si="72"/>
        <v>1</v>
      </c>
      <c r="Y205" s="290">
        <f>'calcul pneu pour calculateur'!P206</f>
        <v>123.8091765891067</v>
      </c>
      <c r="Z205" s="291">
        <f t="shared" si="64"/>
        <v>247.6183531782134</v>
      </c>
      <c r="AA205" s="291">
        <f t="shared" si="65"/>
        <v>371.4275297673201</v>
      </c>
      <c r="AB205" s="291">
        <f t="shared" si="66"/>
        <v>495.23670635642679</v>
      </c>
      <c r="AC205" s="291">
        <f t="shared" si="67"/>
        <v>619.04588294553355</v>
      </c>
      <c r="AK205" s="289">
        <f t="shared" si="73"/>
        <v>1</v>
      </c>
      <c r="AL205" s="352">
        <f t="shared" ref="AL205:AL268" si="74">$H$63</f>
        <v>0</v>
      </c>
      <c r="AM205" s="352">
        <f>10+Module!$K$57/($Z$1+1)</f>
        <v>137.3501476531377</v>
      </c>
      <c r="AN205" s="352">
        <f>$Z$1*(25+Module!$I$6)</f>
        <v>37</v>
      </c>
      <c r="AO205" s="352">
        <f>(AM205*($Z$1+1)*0.002488974)/($Z$1+1)*Module!$I$5*Module!$I$7</f>
        <v>104.47202149942042</v>
      </c>
      <c r="AP205" s="352">
        <f>$P$120*Module!$I$7*X205*Module!$I$5</f>
        <v>2.2369542835190237</v>
      </c>
      <c r="AQ205" s="334">
        <f t="shared" si="68"/>
        <v>139.23506721590138</v>
      </c>
      <c r="AS205" s="352">
        <f t="shared" ref="AS205:AS268" si="75">$H$63</f>
        <v>0</v>
      </c>
      <c r="AT205" s="352">
        <f>10+Module!$K$57/($AA$1+1)</f>
        <v>94.900098435425136</v>
      </c>
      <c r="AU205" s="352">
        <f>$AA$1*(25+Module!$I$6)</f>
        <v>74</v>
      </c>
      <c r="AV205" s="352">
        <f>(AT205*($Z$1+1)*0.002488974)/($Z$1+1)*Module!$I$5*Module!$I$7</f>
        <v>72.183432587786953</v>
      </c>
      <c r="AW205" s="352">
        <f>$P$120*Module!$I$7*X205*Module!$I$5</f>
        <v>2.2369542835190237</v>
      </c>
      <c r="AX205" s="334">
        <f t="shared" si="69"/>
        <v>143.94647830426794</v>
      </c>
      <c r="AZ205" s="352">
        <f t="shared" ref="AZ205:AZ268" si="76">$H$63</f>
        <v>0</v>
      </c>
      <c r="BA205" s="352">
        <f>10+Module!$K$57/($AB$1+1)</f>
        <v>73.675073826568848</v>
      </c>
      <c r="BB205" s="352">
        <f>$AB$1*(25+Module!$I$6)</f>
        <v>111</v>
      </c>
      <c r="BC205" s="352">
        <f>(BA205*($AB$1+1)*0.002488974)/($AB$1+1)*Module!$I$5*Module!$I$7</f>
        <v>56.039138131970212</v>
      </c>
      <c r="BD205" s="352">
        <f>$P$120*Module!$I$7*X205*Module!$I$5</f>
        <v>2.2369542835190237</v>
      </c>
      <c r="BE205" s="334">
        <f t="shared" si="70"/>
        <v>164.80218384845119</v>
      </c>
      <c r="BG205" s="352">
        <f t="shared" ref="BG205:BG268" si="77">$H$63</f>
        <v>0</v>
      </c>
      <c r="BH205" s="352">
        <f>10+Module!$K$57/($AC$1+1)</f>
        <v>60.940059061255084</v>
      </c>
      <c r="BI205" s="352">
        <f>$AC$1*(25+Module!$I$6)</f>
        <v>148</v>
      </c>
      <c r="BJ205" s="352">
        <f>(BH205*($AC$1+1)*0.002488974)/($AC$1+1)*Module!$I$5*Module!$I$7</f>
        <v>46.352561458480167</v>
      </c>
      <c r="BK205" s="352">
        <f>$P$120*Module!$I$7*X205*Module!$I$5</f>
        <v>2.2369542835190237</v>
      </c>
      <c r="BL205" s="334">
        <f t="shared" si="71"/>
        <v>192.11560717496116</v>
      </c>
    </row>
    <row r="206" spans="23:64" ht="19.5" hidden="1" customHeight="1" thickBot="1">
      <c r="W206" s="570"/>
      <c r="X206" s="289">
        <f t="shared" si="72"/>
        <v>2</v>
      </c>
      <c r="Y206" s="290">
        <f>'calcul pneu pour calculateur'!P207</f>
        <v>123.34287925298882</v>
      </c>
      <c r="Z206" s="291">
        <f t="shared" si="64"/>
        <v>246.68575850597765</v>
      </c>
      <c r="AA206" s="291">
        <f t="shared" si="65"/>
        <v>370.02863775896645</v>
      </c>
      <c r="AB206" s="291">
        <f t="shared" si="66"/>
        <v>493.37151701195529</v>
      </c>
      <c r="AC206" s="291">
        <f t="shared" si="67"/>
        <v>616.71439626494407</v>
      </c>
      <c r="AK206" s="289">
        <f t="shared" si="73"/>
        <v>2</v>
      </c>
      <c r="AL206" s="352">
        <f t="shared" si="74"/>
        <v>0</v>
      </c>
      <c r="AM206" s="352">
        <f>10+Module!$K$57/($Z$1+1)</f>
        <v>137.3501476531377</v>
      </c>
      <c r="AN206" s="352">
        <f>$Z$1*(25+Module!$I$6)</f>
        <v>37</v>
      </c>
      <c r="AO206" s="352">
        <f>(AM206*($Z$1+1)*0.002488974)/($Z$1+1)*Module!$I$5*Module!$I$7</f>
        <v>104.47202149942042</v>
      </c>
      <c r="AP206" s="352">
        <f>$P$120*Module!$I$7*X206*Module!$I$5</f>
        <v>4.4739085670380474</v>
      </c>
      <c r="AQ206" s="334">
        <f t="shared" si="68"/>
        <v>136.99811293238236</v>
      </c>
      <c r="AS206" s="352">
        <f t="shared" si="75"/>
        <v>0</v>
      </c>
      <c r="AT206" s="352">
        <f>10+Module!$K$57/($AA$1+1)</f>
        <v>94.900098435425136</v>
      </c>
      <c r="AU206" s="352">
        <f>$AA$1*(25+Module!$I$6)</f>
        <v>74</v>
      </c>
      <c r="AV206" s="352">
        <f>(AT206*($Z$1+1)*0.002488974)/($Z$1+1)*Module!$I$5*Module!$I$7</f>
        <v>72.183432587786953</v>
      </c>
      <c r="AW206" s="352">
        <f>$P$120*Module!$I$7*X206*Module!$I$5</f>
        <v>4.4739085670380474</v>
      </c>
      <c r="AX206" s="334">
        <f t="shared" si="69"/>
        <v>141.70952402074892</v>
      </c>
      <c r="AZ206" s="352">
        <f t="shared" si="76"/>
        <v>0</v>
      </c>
      <c r="BA206" s="352">
        <f>10+Module!$K$57/($AB$1+1)</f>
        <v>73.675073826568848</v>
      </c>
      <c r="BB206" s="352">
        <f>$AB$1*(25+Module!$I$6)</f>
        <v>111</v>
      </c>
      <c r="BC206" s="352">
        <f>(BA206*($AB$1+1)*0.002488974)/($AB$1+1)*Module!$I$5*Module!$I$7</f>
        <v>56.039138131970212</v>
      </c>
      <c r="BD206" s="352">
        <f>$P$120*Module!$I$7*X206*Module!$I$5</f>
        <v>4.4739085670380474</v>
      </c>
      <c r="BE206" s="334">
        <f t="shared" si="70"/>
        <v>162.56522956493217</v>
      </c>
      <c r="BG206" s="352">
        <f t="shared" si="77"/>
        <v>0</v>
      </c>
      <c r="BH206" s="352">
        <f>10+Module!$K$57/($AC$1+1)</f>
        <v>60.940059061255084</v>
      </c>
      <c r="BI206" s="352">
        <f>$AC$1*(25+Module!$I$6)</f>
        <v>148</v>
      </c>
      <c r="BJ206" s="352">
        <f>(BH206*($AC$1+1)*0.002488974)/($AC$1+1)*Module!$I$5*Module!$I$7</f>
        <v>46.352561458480167</v>
      </c>
      <c r="BK206" s="352">
        <f>$P$120*Module!$I$7*X206*Module!$I$5</f>
        <v>4.4739085670380474</v>
      </c>
      <c r="BL206" s="334">
        <f t="shared" si="71"/>
        <v>189.87865289144213</v>
      </c>
    </row>
    <row r="207" spans="23:64" ht="19.5" hidden="1" customHeight="1" thickBot="1">
      <c r="W207" s="570"/>
      <c r="X207" s="289">
        <f t="shared" si="72"/>
        <v>3</v>
      </c>
      <c r="Y207" s="290">
        <f>'calcul pneu pour calculateur'!P208</f>
        <v>122.87658191687096</v>
      </c>
      <c r="Z207" s="291">
        <f t="shared" si="64"/>
        <v>245.75316383374192</v>
      </c>
      <c r="AA207" s="291">
        <f t="shared" si="65"/>
        <v>368.62974575061287</v>
      </c>
      <c r="AB207" s="291">
        <f t="shared" si="66"/>
        <v>491.50632766748384</v>
      </c>
      <c r="AC207" s="291">
        <f t="shared" si="67"/>
        <v>614.38290958435482</v>
      </c>
      <c r="AK207" s="289">
        <f t="shared" si="73"/>
        <v>3</v>
      </c>
      <c r="AL207" s="352">
        <f t="shared" si="74"/>
        <v>0</v>
      </c>
      <c r="AM207" s="352">
        <f>10+Module!$K$57/($Z$1+1)</f>
        <v>137.3501476531377</v>
      </c>
      <c r="AN207" s="352">
        <f>$Z$1*(25+Module!$I$6)</f>
        <v>37</v>
      </c>
      <c r="AO207" s="352">
        <f>(AM207*($Z$1+1)*0.002488974)/($Z$1+1)*Module!$I$5*Module!$I$7</f>
        <v>104.47202149942042</v>
      </c>
      <c r="AP207" s="352">
        <f>$P$120*Module!$I$7*X207*Module!$I$5</f>
        <v>6.7108628505570707</v>
      </c>
      <c r="AQ207" s="334">
        <f t="shared" si="68"/>
        <v>134.76115864886333</v>
      </c>
      <c r="AS207" s="352">
        <f t="shared" si="75"/>
        <v>0</v>
      </c>
      <c r="AT207" s="352">
        <f>10+Module!$K$57/($AA$1+1)</f>
        <v>94.900098435425136</v>
      </c>
      <c r="AU207" s="352">
        <f>$AA$1*(25+Module!$I$6)</f>
        <v>74</v>
      </c>
      <c r="AV207" s="352">
        <f>(AT207*($Z$1+1)*0.002488974)/($Z$1+1)*Module!$I$5*Module!$I$7</f>
        <v>72.183432587786953</v>
      </c>
      <c r="AW207" s="352">
        <f>$P$120*Module!$I$7*X207*Module!$I$5</f>
        <v>6.7108628505570707</v>
      </c>
      <c r="AX207" s="334">
        <f t="shared" si="69"/>
        <v>139.47256973722989</v>
      </c>
      <c r="AZ207" s="352">
        <f t="shared" si="76"/>
        <v>0</v>
      </c>
      <c r="BA207" s="352">
        <f>10+Module!$K$57/($AB$1+1)</f>
        <v>73.675073826568848</v>
      </c>
      <c r="BB207" s="352">
        <f>$AB$1*(25+Module!$I$6)</f>
        <v>111</v>
      </c>
      <c r="BC207" s="352">
        <f>(BA207*($AB$1+1)*0.002488974)/($AB$1+1)*Module!$I$5*Module!$I$7</f>
        <v>56.039138131970212</v>
      </c>
      <c r="BD207" s="352">
        <f>$P$120*Module!$I$7*X207*Module!$I$5</f>
        <v>6.7108628505570707</v>
      </c>
      <c r="BE207" s="334">
        <f t="shared" si="70"/>
        <v>160.32827528141314</v>
      </c>
      <c r="BG207" s="352">
        <f t="shared" si="77"/>
        <v>0</v>
      </c>
      <c r="BH207" s="352">
        <f>10+Module!$K$57/($AC$1+1)</f>
        <v>60.940059061255084</v>
      </c>
      <c r="BI207" s="352">
        <f>$AC$1*(25+Module!$I$6)</f>
        <v>148</v>
      </c>
      <c r="BJ207" s="352">
        <f>(BH207*($AC$1+1)*0.002488974)/($AC$1+1)*Module!$I$5*Module!$I$7</f>
        <v>46.352561458480167</v>
      </c>
      <c r="BK207" s="352">
        <f>$P$120*Module!$I$7*X207*Module!$I$5</f>
        <v>6.7108628505570707</v>
      </c>
      <c r="BL207" s="334">
        <f t="shared" si="71"/>
        <v>187.6416986079231</v>
      </c>
    </row>
    <row r="208" spans="23:64" ht="19.5" hidden="1" customHeight="1" thickBot="1">
      <c r="W208" s="570"/>
      <c r="X208" s="289">
        <f t="shared" si="72"/>
        <v>4</v>
      </c>
      <c r="Y208" s="290">
        <f>'calcul pneu pour calculateur'!P209</f>
        <v>122.41028458075309</v>
      </c>
      <c r="Z208" s="291">
        <f t="shared" si="64"/>
        <v>244.82056916150617</v>
      </c>
      <c r="AA208" s="291">
        <f t="shared" si="65"/>
        <v>367.23085374225923</v>
      </c>
      <c r="AB208" s="291">
        <f t="shared" si="66"/>
        <v>489.64113832301234</v>
      </c>
      <c r="AC208" s="291">
        <f t="shared" si="67"/>
        <v>612.05142290376546</v>
      </c>
      <c r="AK208" s="289">
        <f t="shared" si="73"/>
        <v>4</v>
      </c>
      <c r="AL208" s="352">
        <f t="shared" si="74"/>
        <v>0</v>
      </c>
      <c r="AM208" s="352">
        <f>10+Module!$K$57/($Z$1+1)</f>
        <v>137.3501476531377</v>
      </c>
      <c r="AN208" s="352">
        <f>$Z$1*(25+Module!$I$6)</f>
        <v>37</v>
      </c>
      <c r="AO208" s="352">
        <f>(AM208*($Z$1+1)*0.002488974)/($Z$1+1)*Module!$I$5*Module!$I$7</f>
        <v>104.47202149942042</v>
      </c>
      <c r="AP208" s="352">
        <f>$P$120*Module!$I$7*X208*Module!$I$5</f>
        <v>8.9478171340760948</v>
      </c>
      <c r="AQ208" s="334">
        <f t="shared" si="68"/>
        <v>132.5242043653443</v>
      </c>
      <c r="AS208" s="352">
        <f t="shared" si="75"/>
        <v>0</v>
      </c>
      <c r="AT208" s="352">
        <f>10+Module!$K$57/($AA$1+1)</f>
        <v>94.900098435425136</v>
      </c>
      <c r="AU208" s="352">
        <f>$AA$1*(25+Module!$I$6)</f>
        <v>74</v>
      </c>
      <c r="AV208" s="352">
        <f>(AT208*($Z$1+1)*0.002488974)/($Z$1+1)*Module!$I$5*Module!$I$7</f>
        <v>72.183432587786953</v>
      </c>
      <c r="AW208" s="352">
        <f>$P$120*Module!$I$7*X208*Module!$I$5</f>
        <v>8.9478171340760948</v>
      </c>
      <c r="AX208" s="334">
        <f t="shared" si="69"/>
        <v>137.23561545371086</v>
      </c>
      <c r="AZ208" s="352">
        <f t="shared" si="76"/>
        <v>0</v>
      </c>
      <c r="BA208" s="352">
        <f>10+Module!$K$57/($AB$1+1)</f>
        <v>73.675073826568848</v>
      </c>
      <c r="BB208" s="352">
        <f>$AB$1*(25+Module!$I$6)</f>
        <v>111</v>
      </c>
      <c r="BC208" s="352">
        <f>(BA208*($AB$1+1)*0.002488974)/($AB$1+1)*Module!$I$5*Module!$I$7</f>
        <v>56.039138131970212</v>
      </c>
      <c r="BD208" s="352">
        <f>$P$120*Module!$I$7*X208*Module!$I$5</f>
        <v>8.9478171340760948</v>
      </c>
      <c r="BE208" s="334">
        <f t="shared" si="70"/>
        <v>158.09132099789412</v>
      </c>
      <c r="BG208" s="352">
        <f t="shared" si="77"/>
        <v>0</v>
      </c>
      <c r="BH208" s="352">
        <f>10+Module!$K$57/($AC$1+1)</f>
        <v>60.940059061255084</v>
      </c>
      <c r="BI208" s="352">
        <f>$AC$1*(25+Module!$I$6)</f>
        <v>148</v>
      </c>
      <c r="BJ208" s="352">
        <f>(BH208*($AC$1+1)*0.002488974)/($AC$1+1)*Module!$I$5*Module!$I$7</f>
        <v>46.352561458480167</v>
      </c>
      <c r="BK208" s="352">
        <f>$P$120*Module!$I$7*X208*Module!$I$5</f>
        <v>8.9478171340760948</v>
      </c>
      <c r="BL208" s="334">
        <f t="shared" si="71"/>
        <v>185.40474432440408</v>
      </c>
    </row>
    <row r="209" spans="23:64" ht="19.5" hidden="1" customHeight="1" thickBot="1">
      <c r="W209" s="570"/>
      <c r="X209" s="289">
        <f t="shared" si="72"/>
        <v>5</v>
      </c>
      <c r="Y209" s="290">
        <f>'calcul pneu pour calculateur'!P210</f>
        <v>121.94398724463521</v>
      </c>
      <c r="Z209" s="291">
        <f t="shared" si="64"/>
        <v>243.88797448927042</v>
      </c>
      <c r="AA209" s="291">
        <f t="shared" si="65"/>
        <v>365.83196173390564</v>
      </c>
      <c r="AB209" s="291">
        <f t="shared" si="66"/>
        <v>487.77594897854084</v>
      </c>
      <c r="AC209" s="291">
        <f t="shared" si="67"/>
        <v>609.71993622317609</v>
      </c>
      <c r="AK209" s="289">
        <f t="shared" si="73"/>
        <v>5</v>
      </c>
      <c r="AL209" s="352">
        <f t="shared" si="74"/>
        <v>0</v>
      </c>
      <c r="AM209" s="352">
        <f>10+Module!$K$57/($Z$1+1)</f>
        <v>137.3501476531377</v>
      </c>
      <c r="AN209" s="352">
        <f>$Z$1*(25+Module!$I$6)</f>
        <v>37</v>
      </c>
      <c r="AO209" s="352">
        <f>(AM209*($Z$1+1)*0.002488974)/($Z$1+1)*Module!$I$5*Module!$I$7</f>
        <v>104.47202149942042</v>
      </c>
      <c r="AP209" s="352">
        <f>$P$120*Module!$I$7*X209*Module!$I$5</f>
        <v>11.184771417595119</v>
      </c>
      <c r="AQ209" s="334">
        <f t="shared" si="68"/>
        <v>130.28725008182528</v>
      </c>
      <c r="AS209" s="352">
        <f t="shared" si="75"/>
        <v>0</v>
      </c>
      <c r="AT209" s="352">
        <f>10+Module!$K$57/($AA$1+1)</f>
        <v>94.900098435425136</v>
      </c>
      <c r="AU209" s="352">
        <f>$AA$1*(25+Module!$I$6)</f>
        <v>74</v>
      </c>
      <c r="AV209" s="352">
        <f>(AT209*($Z$1+1)*0.002488974)/($Z$1+1)*Module!$I$5*Module!$I$7</f>
        <v>72.183432587786953</v>
      </c>
      <c r="AW209" s="352">
        <f>$P$120*Module!$I$7*X209*Module!$I$5</f>
        <v>11.184771417595119</v>
      </c>
      <c r="AX209" s="334">
        <f t="shared" si="69"/>
        <v>134.99866117019184</v>
      </c>
      <c r="AZ209" s="352">
        <f t="shared" si="76"/>
        <v>0</v>
      </c>
      <c r="BA209" s="352">
        <f>10+Module!$K$57/($AB$1+1)</f>
        <v>73.675073826568848</v>
      </c>
      <c r="BB209" s="352">
        <f>$AB$1*(25+Module!$I$6)</f>
        <v>111</v>
      </c>
      <c r="BC209" s="352">
        <f>(BA209*($AB$1+1)*0.002488974)/($AB$1+1)*Module!$I$5*Module!$I$7</f>
        <v>56.039138131970212</v>
      </c>
      <c r="BD209" s="352">
        <f>$P$120*Module!$I$7*X209*Module!$I$5</f>
        <v>11.184771417595119</v>
      </c>
      <c r="BE209" s="334">
        <f t="shared" si="70"/>
        <v>155.85436671437509</v>
      </c>
      <c r="BG209" s="352">
        <f t="shared" si="77"/>
        <v>0</v>
      </c>
      <c r="BH209" s="352">
        <f>10+Module!$K$57/($AC$1+1)</f>
        <v>60.940059061255084</v>
      </c>
      <c r="BI209" s="352">
        <f>$AC$1*(25+Module!$I$6)</f>
        <v>148</v>
      </c>
      <c r="BJ209" s="352">
        <f>(BH209*($AC$1+1)*0.002488974)/($AC$1+1)*Module!$I$5*Module!$I$7</f>
        <v>46.352561458480167</v>
      </c>
      <c r="BK209" s="352">
        <f>$P$120*Module!$I$7*X209*Module!$I$5</f>
        <v>11.184771417595119</v>
      </c>
      <c r="BL209" s="334">
        <f t="shared" si="71"/>
        <v>183.16779004088505</v>
      </c>
    </row>
    <row r="210" spans="23:64" ht="19.5" hidden="1" customHeight="1" thickBot="1">
      <c r="W210" s="570"/>
      <c r="X210" s="289">
        <f t="shared" si="72"/>
        <v>6</v>
      </c>
      <c r="Y210" s="290">
        <f>'calcul pneu pour calculateur'!P211</f>
        <v>121.47768990851735</v>
      </c>
      <c r="Z210" s="291">
        <f t="shared" si="64"/>
        <v>242.9553798170347</v>
      </c>
      <c r="AA210" s="291">
        <f t="shared" si="65"/>
        <v>364.43306972555206</v>
      </c>
      <c r="AB210" s="291">
        <f t="shared" si="66"/>
        <v>485.91075963406939</v>
      </c>
      <c r="AC210" s="291">
        <f t="shared" si="67"/>
        <v>607.38844954258673</v>
      </c>
      <c r="AK210" s="289">
        <f t="shared" si="73"/>
        <v>6</v>
      </c>
      <c r="AL210" s="352">
        <f t="shared" si="74"/>
        <v>0</v>
      </c>
      <c r="AM210" s="352">
        <f>10+Module!$K$57/($Z$1+1)</f>
        <v>137.3501476531377</v>
      </c>
      <c r="AN210" s="352">
        <f>$Z$1*(25+Module!$I$6)</f>
        <v>37</v>
      </c>
      <c r="AO210" s="352">
        <f>(AM210*($Z$1+1)*0.002488974)/($Z$1+1)*Module!$I$5*Module!$I$7</f>
        <v>104.47202149942042</v>
      </c>
      <c r="AP210" s="352">
        <f>$P$120*Module!$I$7*X210*Module!$I$5</f>
        <v>13.421725701114141</v>
      </c>
      <c r="AQ210" s="334">
        <f t="shared" si="68"/>
        <v>128.05029579830625</v>
      </c>
      <c r="AS210" s="352">
        <f t="shared" si="75"/>
        <v>0</v>
      </c>
      <c r="AT210" s="352">
        <f>10+Module!$K$57/($AA$1+1)</f>
        <v>94.900098435425136</v>
      </c>
      <c r="AU210" s="352">
        <f>$AA$1*(25+Module!$I$6)</f>
        <v>74</v>
      </c>
      <c r="AV210" s="352">
        <f>(AT210*($Z$1+1)*0.002488974)/($Z$1+1)*Module!$I$5*Module!$I$7</f>
        <v>72.183432587786953</v>
      </c>
      <c r="AW210" s="352">
        <f>$P$120*Module!$I$7*X210*Module!$I$5</f>
        <v>13.421725701114141</v>
      </c>
      <c r="AX210" s="334">
        <f t="shared" si="69"/>
        <v>132.76170688667281</v>
      </c>
      <c r="AZ210" s="352">
        <f t="shared" si="76"/>
        <v>0</v>
      </c>
      <c r="BA210" s="352">
        <f>10+Module!$K$57/($AB$1+1)</f>
        <v>73.675073826568848</v>
      </c>
      <c r="BB210" s="352">
        <f>$AB$1*(25+Module!$I$6)</f>
        <v>111</v>
      </c>
      <c r="BC210" s="352">
        <f>(BA210*($AB$1+1)*0.002488974)/($AB$1+1)*Module!$I$5*Module!$I$7</f>
        <v>56.039138131970212</v>
      </c>
      <c r="BD210" s="352">
        <f>$P$120*Module!$I$7*X210*Module!$I$5</f>
        <v>13.421725701114141</v>
      </c>
      <c r="BE210" s="334">
        <f t="shared" si="70"/>
        <v>153.61741243085606</v>
      </c>
      <c r="BG210" s="352">
        <f t="shared" si="77"/>
        <v>0</v>
      </c>
      <c r="BH210" s="352">
        <f>10+Module!$K$57/($AC$1+1)</f>
        <v>60.940059061255084</v>
      </c>
      <c r="BI210" s="352">
        <f>$AC$1*(25+Module!$I$6)</f>
        <v>148</v>
      </c>
      <c r="BJ210" s="352">
        <f>(BH210*($AC$1+1)*0.002488974)/($AC$1+1)*Module!$I$5*Module!$I$7</f>
        <v>46.352561458480167</v>
      </c>
      <c r="BK210" s="352">
        <f>$P$120*Module!$I$7*X210*Module!$I$5</f>
        <v>13.421725701114141</v>
      </c>
      <c r="BL210" s="334">
        <f t="shared" si="71"/>
        <v>180.93083575736603</v>
      </c>
    </row>
    <row r="211" spans="23:64" ht="19.5" hidden="1" customHeight="1" thickBot="1">
      <c r="W211" s="570"/>
      <c r="X211" s="289">
        <f t="shared" si="72"/>
        <v>7</v>
      </c>
      <c r="Y211" s="290">
        <f>'calcul pneu pour calculateur'!P212</f>
        <v>121.01139257239949</v>
      </c>
      <c r="Z211" s="291">
        <f t="shared" si="64"/>
        <v>242.02278514479897</v>
      </c>
      <c r="AA211" s="291">
        <f t="shared" si="65"/>
        <v>363.03417771719847</v>
      </c>
      <c r="AB211" s="291">
        <f t="shared" si="66"/>
        <v>484.04557028959795</v>
      </c>
      <c r="AC211" s="291">
        <f t="shared" si="67"/>
        <v>605.05696286199748</v>
      </c>
      <c r="AK211" s="289">
        <f t="shared" si="73"/>
        <v>7</v>
      </c>
      <c r="AL211" s="352">
        <f t="shared" si="74"/>
        <v>0</v>
      </c>
      <c r="AM211" s="352">
        <f>10+Module!$K$57/($Z$1+1)</f>
        <v>137.3501476531377</v>
      </c>
      <c r="AN211" s="352">
        <f>$Z$1*(25+Module!$I$6)</f>
        <v>37</v>
      </c>
      <c r="AO211" s="352">
        <f>(AM211*($Z$1+1)*0.002488974)/($Z$1+1)*Module!$I$5*Module!$I$7</f>
        <v>104.47202149942042</v>
      </c>
      <c r="AP211" s="352">
        <f>$P$120*Module!$I$7*X211*Module!$I$5</f>
        <v>15.658679984633167</v>
      </c>
      <c r="AQ211" s="334">
        <f t="shared" si="68"/>
        <v>125.81334151478724</v>
      </c>
      <c r="AS211" s="352">
        <f t="shared" si="75"/>
        <v>0</v>
      </c>
      <c r="AT211" s="352">
        <f>10+Module!$K$57/($AA$1+1)</f>
        <v>94.900098435425136</v>
      </c>
      <c r="AU211" s="352">
        <f>$AA$1*(25+Module!$I$6)</f>
        <v>74</v>
      </c>
      <c r="AV211" s="352">
        <f>(AT211*($Z$1+1)*0.002488974)/($Z$1+1)*Module!$I$5*Module!$I$7</f>
        <v>72.183432587786953</v>
      </c>
      <c r="AW211" s="352">
        <f>$P$120*Module!$I$7*X211*Module!$I$5</f>
        <v>15.658679984633167</v>
      </c>
      <c r="AX211" s="334">
        <f t="shared" si="69"/>
        <v>130.52475260315379</v>
      </c>
      <c r="AZ211" s="352">
        <f t="shared" si="76"/>
        <v>0</v>
      </c>
      <c r="BA211" s="352">
        <f>10+Module!$K$57/($AB$1+1)</f>
        <v>73.675073826568848</v>
      </c>
      <c r="BB211" s="352">
        <f>$AB$1*(25+Module!$I$6)</f>
        <v>111</v>
      </c>
      <c r="BC211" s="352">
        <f>(BA211*($AB$1+1)*0.002488974)/($AB$1+1)*Module!$I$5*Module!$I$7</f>
        <v>56.039138131970212</v>
      </c>
      <c r="BD211" s="352">
        <f>$P$120*Module!$I$7*X211*Module!$I$5</f>
        <v>15.658679984633167</v>
      </c>
      <c r="BE211" s="334">
        <f t="shared" si="70"/>
        <v>151.38045814733704</v>
      </c>
      <c r="BG211" s="352">
        <f t="shared" si="77"/>
        <v>0</v>
      </c>
      <c r="BH211" s="352">
        <f>10+Module!$K$57/($AC$1+1)</f>
        <v>60.940059061255084</v>
      </c>
      <c r="BI211" s="352">
        <f>$AC$1*(25+Module!$I$6)</f>
        <v>148</v>
      </c>
      <c r="BJ211" s="352">
        <f>(BH211*($AC$1+1)*0.002488974)/($AC$1+1)*Module!$I$5*Module!$I$7</f>
        <v>46.352561458480167</v>
      </c>
      <c r="BK211" s="352">
        <f>$P$120*Module!$I$7*X211*Module!$I$5</f>
        <v>15.658679984633167</v>
      </c>
      <c r="BL211" s="334">
        <f t="shared" si="71"/>
        <v>178.693881473847</v>
      </c>
    </row>
    <row r="212" spans="23:64" ht="19.5" hidden="1" customHeight="1" thickBot="1">
      <c r="W212" s="570"/>
      <c r="X212" s="289">
        <f t="shared" si="72"/>
        <v>8</v>
      </c>
      <c r="Y212" s="290">
        <f>'calcul pneu pour calculateur'!P213</f>
        <v>120.54509523628161</v>
      </c>
      <c r="Z212" s="291">
        <f t="shared" si="64"/>
        <v>241.09019047256322</v>
      </c>
      <c r="AA212" s="291">
        <f t="shared" si="65"/>
        <v>361.63528570884483</v>
      </c>
      <c r="AB212" s="291">
        <f t="shared" si="66"/>
        <v>482.18038094512644</v>
      </c>
      <c r="AC212" s="291">
        <f t="shared" si="67"/>
        <v>602.72547618140811</v>
      </c>
      <c r="AK212" s="289">
        <f t="shared" si="73"/>
        <v>8</v>
      </c>
      <c r="AL212" s="352">
        <f t="shared" si="74"/>
        <v>0</v>
      </c>
      <c r="AM212" s="352">
        <f>10+Module!$K$57/($Z$1+1)</f>
        <v>137.3501476531377</v>
      </c>
      <c r="AN212" s="352">
        <f>$Z$1*(25+Module!$I$6)</f>
        <v>37</v>
      </c>
      <c r="AO212" s="352">
        <f>(AM212*($Z$1+1)*0.002488974)/($Z$1+1)*Module!$I$5*Module!$I$7</f>
        <v>104.47202149942042</v>
      </c>
      <c r="AP212" s="352">
        <f>$P$120*Module!$I$7*X212*Module!$I$5</f>
        <v>17.89563426815219</v>
      </c>
      <c r="AQ212" s="334">
        <f t="shared" si="68"/>
        <v>123.57638723126821</v>
      </c>
      <c r="AS212" s="352">
        <f t="shared" si="75"/>
        <v>0</v>
      </c>
      <c r="AT212" s="352">
        <f>10+Module!$K$57/($AA$1+1)</f>
        <v>94.900098435425136</v>
      </c>
      <c r="AU212" s="352">
        <f>$AA$1*(25+Module!$I$6)</f>
        <v>74</v>
      </c>
      <c r="AV212" s="352">
        <f>(AT212*($Z$1+1)*0.002488974)/($Z$1+1)*Module!$I$5*Module!$I$7</f>
        <v>72.183432587786953</v>
      </c>
      <c r="AW212" s="352">
        <f>$P$120*Module!$I$7*X212*Module!$I$5</f>
        <v>17.89563426815219</v>
      </c>
      <c r="AX212" s="334">
        <f t="shared" si="69"/>
        <v>128.28779831963479</v>
      </c>
      <c r="AZ212" s="352">
        <f t="shared" si="76"/>
        <v>0</v>
      </c>
      <c r="BA212" s="352">
        <f>10+Module!$K$57/($AB$1+1)</f>
        <v>73.675073826568848</v>
      </c>
      <c r="BB212" s="352">
        <f>$AB$1*(25+Module!$I$6)</f>
        <v>111</v>
      </c>
      <c r="BC212" s="352">
        <f>(BA212*($AB$1+1)*0.002488974)/($AB$1+1)*Module!$I$5*Module!$I$7</f>
        <v>56.039138131970212</v>
      </c>
      <c r="BD212" s="352">
        <f>$P$120*Module!$I$7*X212*Module!$I$5</f>
        <v>17.89563426815219</v>
      </c>
      <c r="BE212" s="334">
        <f t="shared" si="70"/>
        <v>149.14350386381804</v>
      </c>
      <c r="BG212" s="352">
        <f t="shared" si="77"/>
        <v>0</v>
      </c>
      <c r="BH212" s="352">
        <f>10+Module!$K$57/($AC$1+1)</f>
        <v>60.940059061255084</v>
      </c>
      <c r="BI212" s="352">
        <f>$AC$1*(25+Module!$I$6)</f>
        <v>148</v>
      </c>
      <c r="BJ212" s="352">
        <f>(BH212*($AC$1+1)*0.002488974)/($AC$1+1)*Module!$I$5*Module!$I$7</f>
        <v>46.352561458480167</v>
      </c>
      <c r="BK212" s="352">
        <f>$P$120*Module!$I$7*X212*Module!$I$5</f>
        <v>17.89563426815219</v>
      </c>
      <c r="BL212" s="334">
        <f t="shared" si="71"/>
        <v>176.456927190328</v>
      </c>
    </row>
    <row r="213" spans="23:64" ht="19.5" hidden="1" customHeight="1" thickBot="1">
      <c r="W213" s="570"/>
      <c r="X213" s="289">
        <f t="shared" si="72"/>
        <v>9</v>
      </c>
      <c r="Y213" s="290">
        <f>'calcul pneu pour calculateur'!P214</f>
        <v>120.07879790016374</v>
      </c>
      <c r="Z213" s="291">
        <f t="shared" si="64"/>
        <v>240.15759580032747</v>
      </c>
      <c r="AA213" s="291">
        <f t="shared" si="65"/>
        <v>360.23639370049119</v>
      </c>
      <c r="AB213" s="291">
        <f t="shared" si="66"/>
        <v>480.31519160065494</v>
      </c>
      <c r="AC213" s="291">
        <f t="shared" si="67"/>
        <v>600.39398950081863</v>
      </c>
      <c r="AK213" s="289">
        <f t="shared" si="73"/>
        <v>9</v>
      </c>
      <c r="AL213" s="352">
        <f t="shared" si="74"/>
        <v>0</v>
      </c>
      <c r="AM213" s="352">
        <f>10+Module!$K$57/($Z$1+1)</f>
        <v>137.3501476531377</v>
      </c>
      <c r="AN213" s="352">
        <f>$Z$1*(25+Module!$I$6)</f>
        <v>37</v>
      </c>
      <c r="AO213" s="352">
        <f>(AM213*($Z$1+1)*0.002488974)/($Z$1+1)*Module!$I$5*Module!$I$7</f>
        <v>104.47202149942042</v>
      </c>
      <c r="AP213" s="352">
        <f>$P$120*Module!$I$7*X213*Module!$I$5</f>
        <v>20.132588551671212</v>
      </c>
      <c r="AQ213" s="334">
        <f t="shared" si="68"/>
        <v>121.3394329477492</v>
      </c>
      <c r="AS213" s="352">
        <f t="shared" si="75"/>
        <v>0</v>
      </c>
      <c r="AT213" s="352">
        <f>10+Module!$K$57/($AA$1+1)</f>
        <v>94.900098435425136</v>
      </c>
      <c r="AU213" s="352">
        <f>$AA$1*(25+Module!$I$6)</f>
        <v>74</v>
      </c>
      <c r="AV213" s="352">
        <f>(AT213*($Z$1+1)*0.002488974)/($Z$1+1)*Module!$I$5*Module!$I$7</f>
        <v>72.183432587786953</v>
      </c>
      <c r="AW213" s="352">
        <f>$P$120*Module!$I$7*X213*Module!$I$5</f>
        <v>20.132588551671212</v>
      </c>
      <c r="AX213" s="334">
        <f t="shared" si="69"/>
        <v>126.05084403611576</v>
      </c>
      <c r="AZ213" s="352">
        <f t="shared" si="76"/>
        <v>0</v>
      </c>
      <c r="BA213" s="352">
        <f>10+Module!$K$57/($AB$1+1)</f>
        <v>73.675073826568848</v>
      </c>
      <c r="BB213" s="352">
        <f>$AB$1*(25+Module!$I$6)</f>
        <v>111</v>
      </c>
      <c r="BC213" s="352">
        <f>(BA213*($AB$1+1)*0.002488974)/($AB$1+1)*Module!$I$5*Module!$I$7</f>
        <v>56.039138131970212</v>
      </c>
      <c r="BD213" s="352">
        <f>$P$120*Module!$I$7*X213*Module!$I$5</f>
        <v>20.132588551671212</v>
      </c>
      <c r="BE213" s="334">
        <f t="shared" si="70"/>
        <v>146.90654958029901</v>
      </c>
      <c r="BG213" s="352">
        <f t="shared" si="77"/>
        <v>0</v>
      </c>
      <c r="BH213" s="352">
        <f>10+Module!$K$57/($AC$1+1)</f>
        <v>60.940059061255084</v>
      </c>
      <c r="BI213" s="352">
        <f>$AC$1*(25+Module!$I$6)</f>
        <v>148</v>
      </c>
      <c r="BJ213" s="352">
        <f>(BH213*($AC$1+1)*0.002488974)/($AC$1+1)*Module!$I$5*Module!$I$7</f>
        <v>46.352561458480167</v>
      </c>
      <c r="BK213" s="352">
        <f>$P$120*Module!$I$7*X213*Module!$I$5</f>
        <v>20.132588551671212</v>
      </c>
      <c r="BL213" s="334">
        <f t="shared" si="71"/>
        <v>174.21997290680898</v>
      </c>
    </row>
    <row r="214" spans="23:64" ht="19.5" hidden="1" customHeight="1" thickBot="1">
      <c r="W214" s="570"/>
      <c r="X214" s="289">
        <f t="shared" si="72"/>
        <v>10</v>
      </c>
      <c r="Y214" s="290">
        <f>'calcul pneu pour calculateur'!P215</f>
        <v>119.61250056404587</v>
      </c>
      <c r="Z214" s="291">
        <f t="shared" si="64"/>
        <v>239.22500112809175</v>
      </c>
      <c r="AA214" s="291">
        <f t="shared" si="65"/>
        <v>358.83750169213761</v>
      </c>
      <c r="AB214" s="291">
        <f t="shared" si="66"/>
        <v>478.4500022561835</v>
      </c>
      <c r="AC214" s="291">
        <f t="shared" si="67"/>
        <v>598.06250282022938</v>
      </c>
      <c r="AK214" s="289">
        <f t="shared" si="73"/>
        <v>10</v>
      </c>
      <c r="AL214" s="352">
        <f t="shared" si="74"/>
        <v>0</v>
      </c>
      <c r="AM214" s="352">
        <f>10+Module!$K$57/($Z$1+1)</f>
        <v>137.3501476531377</v>
      </c>
      <c r="AN214" s="352">
        <f>$Z$1*(25+Module!$I$6)</f>
        <v>37</v>
      </c>
      <c r="AO214" s="352">
        <f>(AM214*($Z$1+1)*0.002488974)/($Z$1+1)*Module!$I$5*Module!$I$7</f>
        <v>104.47202149942042</v>
      </c>
      <c r="AP214" s="352">
        <f>$P$120*Module!$I$7*X214*Module!$I$5</f>
        <v>22.369542835190238</v>
      </c>
      <c r="AQ214" s="334">
        <f t="shared" si="68"/>
        <v>119.10247866423018</v>
      </c>
      <c r="AS214" s="352">
        <f t="shared" si="75"/>
        <v>0</v>
      </c>
      <c r="AT214" s="352">
        <f>10+Module!$K$57/($AA$1+1)</f>
        <v>94.900098435425136</v>
      </c>
      <c r="AU214" s="352">
        <f>$AA$1*(25+Module!$I$6)</f>
        <v>74</v>
      </c>
      <c r="AV214" s="352">
        <f>(AT214*($Z$1+1)*0.002488974)/($Z$1+1)*Module!$I$5*Module!$I$7</f>
        <v>72.183432587786953</v>
      </c>
      <c r="AW214" s="352">
        <f>$P$120*Module!$I$7*X214*Module!$I$5</f>
        <v>22.369542835190238</v>
      </c>
      <c r="AX214" s="334">
        <f t="shared" si="69"/>
        <v>123.81388975259674</v>
      </c>
      <c r="AZ214" s="352">
        <f t="shared" si="76"/>
        <v>0</v>
      </c>
      <c r="BA214" s="352">
        <f>10+Module!$K$57/($AB$1+1)</f>
        <v>73.675073826568848</v>
      </c>
      <c r="BB214" s="352">
        <f>$AB$1*(25+Module!$I$6)</f>
        <v>111</v>
      </c>
      <c r="BC214" s="352">
        <f>(BA214*($AB$1+1)*0.002488974)/($AB$1+1)*Module!$I$5*Module!$I$7</f>
        <v>56.039138131970212</v>
      </c>
      <c r="BD214" s="352">
        <f>$P$120*Module!$I$7*X214*Module!$I$5</f>
        <v>22.369542835190238</v>
      </c>
      <c r="BE214" s="334">
        <f t="shared" si="70"/>
        <v>144.66959529677999</v>
      </c>
      <c r="BG214" s="352">
        <f t="shared" si="77"/>
        <v>0</v>
      </c>
      <c r="BH214" s="352">
        <f>10+Module!$K$57/($AC$1+1)</f>
        <v>60.940059061255084</v>
      </c>
      <c r="BI214" s="352">
        <f>$AC$1*(25+Module!$I$6)</f>
        <v>148</v>
      </c>
      <c r="BJ214" s="352">
        <f>(BH214*($AC$1+1)*0.002488974)/($AC$1+1)*Module!$I$5*Module!$I$7</f>
        <v>46.352561458480167</v>
      </c>
      <c r="BK214" s="352">
        <f>$P$120*Module!$I$7*X214*Module!$I$5</f>
        <v>22.369542835190238</v>
      </c>
      <c r="BL214" s="334">
        <f t="shared" si="71"/>
        <v>171.98301862328995</v>
      </c>
    </row>
    <row r="215" spans="23:64" ht="19.5" hidden="1" customHeight="1" thickBot="1">
      <c r="W215" s="570"/>
      <c r="X215" s="289">
        <f t="shared" si="72"/>
        <v>11</v>
      </c>
      <c r="Y215" s="290">
        <f>'calcul pneu pour calculateur'!P216</f>
        <v>119.14620322792801</v>
      </c>
      <c r="Z215" s="291">
        <f t="shared" si="64"/>
        <v>238.29240645585602</v>
      </c>
      <c r="AA215" s="291">
        <f t="shared" si="65"/>
        <v>357.43860968378402</v>
      </c>
      <c r="AB215" s="291">
        <f t="shared" si="66"/>
        <v>476.58481291171205</v>
      </c>
      <c r="AC215" s="291">
        <f t="shared" si="67"/>
        <v>595.73101613964002</v>
      </c>
      <c r="AK215" s="289">
        <f t="shared" si="73"/>
        <v>11</v>
      </c>
      <c r="AL215" s="352">
        <f t="shared" si="74"/>
        <v>0</v>
      </c>
      <c r="AM215" s="352">
        <f>10+Module!$K$57/($Z$1+1)</f>
        <v>137.3501476531377</v>
      </c>
      <c r="AN215" s="352">
        <f>$Z$1*(25+Module!$I$6)</f>
        <v>37</v>
      </c>
      <c r="AO215" s="352">
        <f>(AM215*($Z$1+1)*0.002488974)/($Z$1+1)*Module!$I$5*Module!$I$7</f>
        <v>104.47202149942042</v>
      </c>
      <c r="AP215" s="352">
        <f>$P$120*Module!$I$7*X215*Module!$I$5</f>
        <v>24.60649711870926</v>
      </c>
      <c r="AQ215" s="334">
        <f t="shared" si="68"/>
        <v>1000000</v>
      </c>
      <c r="AS215" s="352">
        <f t="shared" si="75"/>
        <v>0</v>
      </c>
      <c r="AT215" s="352">
        <f>10+Module!$K$57/($AA$1+1)</f>
        <v>94.900098435425136</v>
      </c>
      <c r="AU215" s="352">
        <f>$AA$1*(25+Module!$I$6)</f>
        <v>74</v>
      </c>
      <c r="AV215" s="352">
        <f>(AT215*($Z$1+1)*0.002488974)/($Z$1+1)*Module!$I$5*Module!$I$7</f>
        <v>72.183432587786953</v>
      </c>
      <c r="AW215" s="352">
        <f>$P$120*Module!$I$7*X215*Module!$I$5</f>
        <v>24.60649711870926</v>
      </c>
      <c r="AX215" s="334">
        <f t="shared" si="69"/>
        <v>1000000</v>
      </c>
      <c r="AZ215" s="352">
        <f t="shared" si="76"/>
        <v>0</v>
      </c>
      <c r="BA215" s="352">
        <f>10+Module!$K$57/($AB$1+1)</f>
        <v>73.675073826568848</v>
      </c>
      <c r="BB215" s="352">
        <f>$AB$1*(25+Module!$I$6)</f>
        <v>111</v>
      </c>
      <c r="BC215" s="352">
        <f>(BA215*($AB$1+1)*0.002488974)/($AB$1+1)*Module!$I$5*Module!$I$7</f>
        <v>56.039138131970212</v>
      </c>
      <c r="BD215" s="352">
        <f>$P$120*Module!$I$7*X215*Module!$I$5</f>
        <v>24.60649711870926</v>
      </c>
      <c r="BE215" s="334">
        <f t="shared" si="70"/>
        <v>1000000</v>
      </c>
      <c r="BG215" s="352">
        <f t="shared" si="77"/>
        <v>0</v>
      </c>
      <c r="BH215" s="352">
        <f>10+Module!$K$57/($AC$1+1)</f>
        <v>60.940059061255084</v>
      </c>
      <c r="BI215" s="352">
        <f>$AC$1*(25+Module!$I$6)</f>
        <v>148</v>
      </c>
      <c r="BJ215" s="352">
        <f>(BH215*($AC$1+1)*0.002488974)/($AC$1+1)*Module!$I$5*Module!$I$7</f>
        <v>46.352561458480167</v>
      </c>
      <c r="BK215" s="352">
        <f>$P$120*Module!$I$7*X215*Module!$I$5</f>
        <v>24.60649711870926</v>
      </c>
      <c r="BL215" s="334">
        <f t="shared" si="71"/>
        <v>1000000</v>
      </c>
    </row>
    <row r="216" spans="23:64" ht="19.5" hidden="1" customHeight="1" thickBot="1">
      <c r="W216" s="570"/>
      <c r="X216" s="289">
        <f t="shared" si="72"/>
        <v>12</v>
      </c>
      <c r="Y216" s="290">
        <f>'calcul pneu pour calculateur'!P217</f>
        <v>118.67990589181014</v>
      </c>
      <c r="Z216" s="291">
        <f t="shared" si="64"/>
        <v>237.35981178362027</v>
      </c>
      <c r="AA216" s="291">
        <f t="shared" si="65"/>
        <v>356.03971767543044</v>
      </c>
      <c r="AB216" s="291">
        <f t="shared" si="66"/>
        <v>474.71962356724055</v>
      </c>
      <c r="AC216" s="291">
        <f t="shared" si="67"/>
        <v>593.39952945905065</v>
      </c>
      <c r="AK216" s="289">
        <f t="shared" si="73"/>
        <v>12</v>
      </c>
      <c r="AL216" s="352">
        <f t="shared" si="74"/>
        <v>0</v>
      </c>
      <c r="AM216" s="352">
        <f>10+Module!$K$57/($Z$1+1)</f>
        <v>137.3501476531377</v>
      </c>
      <c r="AN216" s="352">
        <f>$Z$1*(25+Module!$I$6)</f>
        <v>37</v>
      </c>
      <c r="AO216" s="352">
        <f>(AM216*($Z$1+1)*0.002488974)/($Z$1+1)*Module!$I$5*Module!$I$7</f>
        <v>104.47202149942042</v>
      </c>
      <c r="AP216" s="352">
        <f>$P$120*Module!$I$7*X216*Module!$I$5</f>
        <v>26.843451402228283</v>
      </c>
      <c r="AQ216" s="334">
        <f t="shared" si="68"/>
        <v>1000000</v>
      </c>
      <c r="AS216" s="352">
        <f t="shared" si="75"/>
        <v>0</v>
      </c>
      <c r="AT216" s="352">
        <f>10+Module!$K$57/($AA$1+1)</f>
        <v>94.900098435425136</v>
      </c>
      <c r="AU216" s="352">
        <f>$AA$1*(25+Module!$I$6)</f>
        <v>74</v>
      </c>
      <c r="AV216" s="352">
        <f>(AT216*($Z$1+1)*0.002488974)/($Z$1+1)*Module!$I$5*Module!$I$7</f>
        <v>72.183432587786953</v>
      </c>
      <c r="AW216" s="352">
        <f>$P$120*Module!$I$7*X216*Module!$I$5</f>
        <v>26.843451402228283</v>
      </c>
      <c r="AX216" s="334">
        <f t="shared" si="69"/>
        <v>1000000</v>
      </c>
      <c r="AZ216" s="352">
        <f t="shared" si="76"/>
        <v>0</v>
      </c>
      <c r="BA216" s="352">
        <f>10+Module!$K$57/($AB$1+1)</f>
        <v>73.675073826568848</v>
      </c>
      <c r="BB216" s="352">
        <f>$AB$1*(25+Module!$I$6)</f>
        <v>111</v>
      </c>
      <c r="BC216" s="352">
        <f>(BA216*($AB$1+1)*0.002488974)/($AB$1+1)*Module!$I$5*Module!$I$7</f>
        <v>56.039138131970212</v>
      </c>
      <c r="BD216" s="352">
        <f>$P$120*Module!$I$7*X216*Module!$I$5</f>
        <v>26.843451402228283</v>
      </c>
      <c r="BE216" s="334">
        <f t="shared" si="70"/>
        <v>1000000</v>
      </c>
      <c r="BG216" s="352">
        <f t="shared" si="77"/>
        <v>0</v>
      </c>
      <c r="BH216" s="352">
        <f>10+Module!$K$57/($AC$1+1)</f>
        <v>60.940059061255084</v>
      </c>
      <c r="BI216" s="352">
        <f>$AC$1*(25+Module!$I$6)</f>
        <v>148</v>
      </c>
      <c r="BJ216" s="352">
        <f>(BH216*($AC$1+1)*0.002488974)/($AC$1+1)*Module!$I$5*Module!$I$7</f>
        <v>46.352561458480167</v>
      </c>
      <c r="BK216" s="352">
        <f>$P$120*Module!$I$7*X216*Module!$I$5</f>
        <v>26.843451402228283</v>
      </c>
      <c r="BL216" s="334">
        <f t="shared" si="71"/>
        <v>1000000</v>
      </c>
    </row>
    <row r="217" spans="23:64" ht="19.5" hidden="1" customHeight="1" thickBot="1">
      <c r="W217" s="570"/>
      <c r="X217" s="289">
        <f t="shared" si="72"/>
        <v>13</v>
      </c>
      <c r="Y217" s="290">
        <f>'calcul pneu pour calculateur'!P218</f>
        <v>118.21360855569226</v>
      </c>
      <c r="Z217" s="291">
        <f t="shared" si="64"/>
        <v>236.42721711138452</v>
      </c>
      <c r="AA217" s="291">
        <f t="shared" si="65"/>
        <v>354.6408256670768</v>
      </c>
      <c r="AB217" s="291">
        <f t="shared" si="66"/>
        <v>472.85443422276904</v>
      </c>
      <c r="AC217" s="291">
        <f t="shared" si="67"/>
        <v>591.06804277846129</v>
      </c>
      <c r="AK217" s="289">
        <f t="shared" si="73"/>
        <v>13</v>
      </c>
      <c r="AL217" s="352">
        <f t="shared" si="74"/>
        <v>0</v>
      </c>
      <c r="AM217" s="352">
        <f>10+Module!$K$57/($Z$1+1)</f>
        <v>137.3501476531377</v>
      </c>
      <c r="AN217" s="352">
        <f>$Z$1*(25+Module!$I$6)</f>
        <v>37</v>
      </c>
      <c r="AO217" s="352">
        <f>(AM217*($Z$1+1)*0.002488974)/($Z$1+1)*Module!$I$5*Module!$I$7</f>
        <v>104.47202149942042</v>
      </c>
      <c r="AP217" s="352">
        <f>$P$120*Module!$I$7*X217*Module!$I$5</f>
        <v>29.080405685747309</v>
      </c>
      <c r="AQ217" s="334">
        <f t="shared" si="68"/>
        <v>1000000</v>
      </c>
      <c r="AS217" s="352">
        <f t="shared" si="75"/>
        <v>0</v>
      </c>
      <c r="AT217" s="352">
        <f>10+Module!$K$57/($AA$1+1)</f>
        <v>94.900098435425136</v>
      </c>
      <c r="AU217" s="352">
        <f>$AA$1*(25+Module!$I$6)</f>
        <v>74</v>
      </c>
      <c r="AV217" s="352">
        <f>(AT217*($Z$1+1)*0.002488974)/($Z$1+1)*Module!$I$5*Module!$I$7</f>
        <v>72.183432587786953</v>
      </c>
      <c r="AW217" s="352">
        <f>$P$120*Module!$I$7*X217*Module!$I$5</f>
        <v>29.080405685747309</v>
      </c>
      <c r="AX217" s="334">
        <f t="shared" si="69"/>
        <v>1000000</v>
      </c>
      <c r="AZ217" s="352">
        <f t="shared" si="76"/>
        <v>0</v>
      </c>
      <c r="BA217" s="352">
        <f>10+Module!$K$57/($AB$1+1)</f>
        <v>73.675073826568848</v>
      </c>
      <c r="BB217" s="352">
        <f>$AB$1*(25+Module!$I$6)</f>
        <v>111</v>
      </c>
      <c r="BC217" s="352">
        <f>(BA217*($AB$1+1)*0.002488974)/($AB$1+1)*Module!$I$5*Module!$I$7</f>
        <v>56.039138131970212</v>
      </c>
      <c r="BD217" s="352">
        <f>$P$120*Module!$I$7*X217*Module!$I$5</f>
        <v>29.080405685747309</v>
      </c>
      <c r="BE217" s="334">
        <f t="shared" si="70"/>
        <v>1000000</v>
      </c>
      <c r="BG217" s="352">
        <f t="shared" si="77"/>
        <v>0</v>
      </c>
      <c r="BH217" s="352">
        <f>10+Module!$K$57/($AC$1+1)</f>
        <v>60.940059061255084</v>
      </c>
      <c r="BI217" s="352">
        <f>$AC$1*(25+Module!$I$6)</f>
        <v>148</v>
      </c>
      <c r="BJ217" s="352">
        <f>(BH217*($AC$1+1)*0.002488974)/($AC$1+1)*Module!$I$5*Module!$I$7</f>
        <v>46.352561458480167</v>
      </c>
      <c r="BK217" s="352">
        <f>$P$120*Module!$I$7*X217*Module!$I$5</f>
        <v>29.080405685747309</v>
      </c>
      <c r="BL217" s="334">
        <f t="shared" si="71"/>
        <v>1000000</v>
      </c>
    </row>
    <row r="218" spans="23:64" ht="19.5" hidden="1" customHeight="1" thickBot="1">
      <c r="W218" s="570"/>
      <c r="X218" s="289">
        <f t="shared" si="72"/>
        <v>14</v>
      </c>
      <c r="Y218" s="290">
        <f>'calcul pneu pour calculateur'!P219</f>
        <v>117.7473112195744</v>
      </c>
      <c r="Z218" s="291">
        <f t="shared" si="64"/>
        <v>235.4946224391488</v>
      </c>
      <c r="AA218" s="291">
        <f t="shared" si="65"/>
        <v>353.24193365872321</v>
      </c>
      <c r="AB218" s="291">
        <f t="shared" si="66"/>
        <v>470.9892448782976</v>
      </c>
      <c r="AC218" s="291">
        <f t="shared" si="67"/>
        <v>588.73655609787204</v>
      </c>
      <c r="AK218" s="289">
        <f t="shared" si="73"/>
        <v>14</v>
      </c>
      <c r="AL218" s="352">
        <f t="shared" si="74"/>
        <v>0</v>
      </c>
      <c r="AM218" s="352">
        <f>10+Module!$K$57/($Z$1+1)</f>
        <v>137.3501476531377</v>
      </c>
      <c r="AN218" s="352">
        <f>$Z$1*(25+Module!$I$6)</f>
        <v>37</v>
      </c>
      <c r="AO218" s="352">
        <f>(AM218*($Z$1+1)*0.002488974)/($Z$1+1)*Module!$I$5*Module!$I$7</f>
        <v>104.47202149942042</v>
      </c>
      <c r="AP218" s="352">
        <f>$P$120*Module!$I$7*X218*Module!$I$5</f>
        <v>31.317359969266334</v>
      </c>
      <c r="AQ218" s="334">
        <f t="shared" si="68"/>
        <v>1000000</v>
      </c>
      <c r="AS218" s="352">
        <f t="shared" si="75"/>
        <v>0</v>
      </c>
      <c r="AT218" s="352">
        <f>10+Module!$K$57/($AA$1+1)</f>
        <v>94.900098435425136</v>
      </c>
      <c r="AU218" s="352">
        <f>$AA$1*(25+Module!$I$6)</f>
        <v>74</v>
      </c>
      <c r="AV218" s="352">
        <f>(AT218*($Z$1+1)*0.002488974)/($Z$1+1)*Module!$I$5*Module!$I$7</f>
        <v>72.183432587786953</v>
      </c>
      <c r="AW218" s="352">
        <f>$P$120*Module!$I$7*X218*Module!$I$5</f>
        <v>31.317359969266334</v>
      </c>
      <c r="AX218" s="334">
        <f t="shared" si="69"/>
        <v>1000000</v>
      </c>
      <c r="AZ218" s="352">
        <f t="shared" si="76"/>
        <v>0</v>
      </c>
      <c r="BA218" s="352">
        <f>10+Module!$K$57/($AB$1+1)</f>
        <v>73.675073826568848</v>
      </c>
      <c r="BB218" s="352">
        <f>$AB$1*(25+Module!$I$6)</f>
        <v>111</v>
      </c>
      <c r="BC218" s="352">
        <f>(BA218*($AB$1+1)*0.002488974)/($AB$1+1)*Module!$I$5*Module!$I$7</f>
        <v>56.039138131970212</v>
      </c>
      <c r="BD218" s="352">
        <f>$P$120*Module!$I$7*X218*Module!$I$5</f>
        <v>31.317359969266334</v>
      </c>
      <c r="BE218" s="334">
        <f t="shared" si="70"/>
        <v>1000000</v>
      </c>
      <c r="BG218" s="352">
        <f t="shared" si="77"/>
        <v>0</v>
      </c>
      <c r="BH218" s="352">
        <f>10+Module!$K$57/($AC$1+1)</f>
        <v>60.940059061255084</v>
      </c>
      <c r="BI218" s="352">
        <f>$AC$1*(25+Module!$I$6)</f>
        <v>148</v>
      </c>
      <c r="BJ218" s="352">
        <f>(BH218*($AC$1+1)*0.002488974)/($AC$1+1)*Module!$I$5*Module!$I$7</f>
        <v>46.352561458480167</v>
      </c>
      <c r="BK218" s="352">
        <f>$P$120*Module!$I$7*X218*Module!$I$5</f>
        <v>31.317359969266334</v>
      </c>
      <c r="BL218" s="334">
        <f t="shared" si="71"/>
        <v>1000000</v>
      </c>
    </row>
    <row r="219" spans="23:64" ht="19.5" hidden="1" customHeight="1" thickBot="1">
      <c r="W219" s="570"/>
      <c r="X219" s="289">
        <f t="shared" si="72"/>
        <v>15</v>
      </c>
      <c r="Y219" s="290">
        <f>'calcul pneu pour calculateur'!P220</f>
        <v>117.28101388345652</v>
      </c>
      <c r="Z219" s="291">
        <f t="shared" si="64"/>
        <v>234.56202776691305</v>
      </c>
      <c r="AA219" s="291">
        <f t="shared" si="65"/>
        <v>351.84304165036957</v>
      </c>
      <c r="AB219" s="291">
        <f t="shared" si="66"/>
        <v>469.12405553382609</v>
      </c>
      <c r="AC219" s="291">
        <f t="shared" si="67"/>
        <v>586.40506941728268</v>
      </c>
      <c r="AK219" s="289">
        <f t="shared" si="73"/>
        <v>15</v>
      </c>
      <c r="AL219" s="352">
        <f t="shared" si="74"/>
        <v>0</v>
      </c>
      <c r="AM219" s="352">
        <f>10+Module!$K$57/($Z$1+1)</f>
        <v>137.3501476531377</v>
      </c>
      <c r="AN219" s="352">
        <f>$Z$1*(25+Module!$I$6)</f>
        <v>37</v>
      </c>
      <c r="AO219" s="352">
        <f>(AM219*($Z$1+1)*0.002488974)/($Z$1+1)*Module!$I$5*Module!$I$7</f>
        <v>104.47202149942042</v>
      </c>
      <c r="AP219" s="352">
        <f>$P$120*Module!$I$7*X219*Module!$I$5</f>
        <v>33.554314252785353</v>
      </c>
      <c r="AQ219" s="334">
        <f t="shared" si="68"/>
        <v>1000000</v>
      </c>
      <c r="AS219" s="352">
        <f t="shared" si="75"/>
        <v>0</v>
      </c>
      <c r="AT219" s="352">
        <f>10+Module!$K$57/($AA$1+1)</f>
        <v>94.900098435425136</v>
      </c>
      <c r="AU219" s="352">
        <f>$AA$1*(25+Module!$I$6)</f>
        <v>74</v>
      </c>
      <c r="AV219" s="352">
        <f>(AT219*($Z$1+1)*0.002488974)/($Z$1+1)*Module!$I$5*Module!$I$7</f>
        <v>72.183432587786953</v>
      </c>
      <c r="AW219" s="352">
        <f>$P$120*Module!$I$7*X219*Module!$I$5</f>
        <v>33.554314252785353</v>
      </c>
      <c r="AX219" s="334">
        <f t="shared" si="69"/>
        <v>1000000</v>
      </c>
      <c r="AZ219" s="352">
        <f t="shared" si="76"/>
        <v>0</v>
      </c>
      <c r="BA219" s="352">
        <f>10+Module!$K$57/($AB$1+1)</f>
        <v>73.675073826568848</v>
      </c>
      <c r="BB219" s="352">
        <f>$AB$1*(25+Module!$I$6)</f>
        <v>111</v>
      </c>
      <c r="BC219" s="352">
        <f>(BA219*($AB$1+1)*0.002488974)/($AB$1+1)*Module!$I$5*Module!$I$7</f>
        <v>56.039138131970212</v>
      </c>
      <c r="BD219" s="352">
        <f>$P$120*Module!$I$7*X219*Module!$I$5</f>
        <v>33.554314252785353</v>
      </c>
      <c r="BE219" s="334">
        <f t="shared" si="70"/>
        <v>1000000</v>
      </c>
      <c r="BG219" s="352">
        <f t="shared" si="77"/>
        <v>0</v>
      </c>
      <c r="BH219" s="352">
        <f>10+Module!$K$57/($AC$1+1)</f>
        <v>60.940059061255084</v>
      </c>
      <c r="BI219" s="352">
        <f>$AC$1*(25+Module!$I$6)</f>
        <v>148</v>
      </c>
      <c r="BJ219" s="352">
        <f>(BH219*($AC$1+1)*0.002488974)/($AC$1+1)*Module!$I$5*Module!$I$7</f>
        <v>46.352561458480167</v>
      </c>
      <c r="BK219" s="352">
        <f>$P$120*Module!$I$7*X219*Module!$I$5</f>
        <v>33.554314252785353</v>
      </c>
      <c r="BL219" s="334">
        <f t="shared" si="71"/>
        <v>1000000</v>
      </c>
    </row>
    <row r="220" spans="23:64" ht="19.5" hidden="1" customHeight="1" thickBot="1">
      <c r="W220" s="570"/>
      <c r="X220" s="289">
        <f t="shared" si="72"/>
        <v>16</v>
      </c>
      <c r="Y220" s="290">
        <f>'calcul pneu pour calculateur'!P221</f>
        <v>116.81471654733866</v>
      </c>
      <c r="Z220" s="291">
        <f t="shared" si="64"/>
        <v>233.62943309467732</v>
      </c>
      <c r="AA220" s="291">
        <f t="shared" si="65"/>
        <v>350.44414964201599</v>
      </c>
      <c r="AB220" s="291">
        <f t="shared" si="66"/>
        <v>467.25886618935465</v>
      </c>
      <c r="AC220" s="291">
        <f t="shared" si="67"/>
        <v>584.07358273669331</v>
      </c>
      <c r="AK220" s="289">
        <f t="shared" si="73"/>
        <v>16</v>
      </c>
      <c r="AL220" s="352">
        <f t="shared" si="74"/>
        <v>0</v>
      </c>
      <c r="AM220" s="352">
        <f>10+Module!$K$57/($Z$1+1)</f>
        <v>137.3501476531377</v>
      </c>
      <c r="AN220" s="352">
        <f>$Z$1*(25+Module!$I$6)</f>
        <v>37</v>
      </c>
      <c r="AO220" s="352">
        <f>(AM220*($Z$1+1)*0.002488974)/($Z$1+1)*Module!$I$5*Module!$I$7</f>
        <v>104.47202149942042</v>
      </c>
      <c r="AP220" s="352">
        <f>$P$120*Module!$I$7*X220*Module!$I$5</f>
        <v>35.791268536304379</v>
      </c>
      <c r="AQ220" s="334">
        <f t="shared" si="68"/>
        <v>1000000</v>
      </c>
      <c r="AS220" s="352">
        <f t="shared" si="75"/>
        <v>0</v>
      </c>
      <c r="AT220" s="352">
        <f>10+Module!$K$57/($AA$1+1)</f>
        <v>94.900098435425136</v>
      </c>
      <c r="AU220" s="352">
        <f>$AA$1*(25+Module!$I$6)</f>
        <v>74</v>
      </c>
      <c r="AV220" s="352">
        <f>(AT220*($Z$1+1)*0.002488974)/($Z$1+1)*Module!$I$5*Module!$I$7</f>
        <v>72.183432587786953</v>
      </c>
      <c r="AW220" s="352">
        <f>$P$120*Module!$I$7*X220*Module!$I$5</f>
        <v>35.791268536304379</v>
      </c>
      <c r="AX220" s="334">
        <f t="shared" si="69"/>
        <v>1000000</v>
      </c>
      <c r="AZ220" s="352">
        <f t="shared" si="76"/>
        <v>0</v>
      </c>
      <c r="BA220" s="352">
        <f>10+Module!$K$57/($AB$1+1)</f>
        <v>73.675073826568848</v>
      </c>
      <c r="BB220" s="352">
        <f>$AB$1*(25+Module!$I$6)</f>
        <v>111</v>
      </c>
      <c r="BC220" s="352">
        <f>(BA220*($AB$1+1)*0.002488974)/($AB$1+1)*Module!$I$5*Module!$I$7</f>
        <v>56.039138131970212</v>
      </c>
      <c r="BD220" s="352">
        <f>$P$120*Module!$I$7*X220*Module!$I$5</f>
        <v>35.791268536304379</v>
      </c>
      <c r="BE220" s="334">
        <f t="shared" si="70"/>
        <v>1000000</v>
      </c>
      <c r="BG220" s="352">
        <f t="shared" si="77"/>
        <v>0</v>
      </c>
      <c r="BH220" s="352">
        <f>10+Module!$K$57/($AC$1+1)</f>
        <v>60.940059061255084</v>
      </c>
      <c r="BI220" s="352">
        <f>$AC$1*(25+Module!$I$6)</f>
        <v>148</v>
      </c>
      <c r="BJ220" s="352">
        <f>(BH220*($AC$1+1)*0.002488974)/($AC$1+1)*Module!$I$5*Module!$I$7</f>
        <v>46.352561458480167</v>
      </c>
      <c r="BK220" s="352">
        <f>$P$120*Module!$I$7*X220*Module!$I$5</f>
        <v>35.791268536304379</v>
      </c>
      <c r="BL220" s="334">
        <f t="shared" si="71"/>
        <v>1000000</v>
      </c>
    </row>
    <row r="221" spans="23:64" ht="19.5" hidden="1" customHeight="1" thickBot="1">
      <c r="W221" s="570"/>
      <c r="X221" s="289">
        <f t="shared" si="72"/>
        <v>17</v>
      </c>
      <c r="Y221" s="290">
        <f>'calcul pneu pour calculateur'!P222</f>
        <v>116.34841921122079</v>
      </c>
      <c r="Z221" s="291">
        <f t="shared" si="64"/>
        <v>232.69683842244157</v>
      </c>
      <c r="AA221" s="291">
        <f t="shared" si="65"/>
        <v>349.04525763366235</v>
      </c>
      <c r="AB221" s="291">
        <f t="shared" si="66"/>
        <v>465.39367684488315</v>
      </c>
      <c r="AC221" s="291">
        <f t="shared" si="67"/>
        <v>581.74209605610395</v>
      </c>
      <c r="AK221" s="289">
        <f t="shared" si="73"/>
        <v>17</v>
      </c>
      <c r="AL221" s="352">
        <f t="shared" si="74"/>
        <v>0</v>
      </c>
      <c r="AM221" s="352">
        <f>10+Module!$K$57/($Z$1+1)</f>
        <v>137.3501476531377</v>
      </c>
      <c r="AN221" s="352">
        <f>$Z$1*(25+Module!$I$6)</f>
        <v>37</v>
      </c>
      <c r="AO221" s="352">
        <f>(AM221*($Z$1+1)*0.002488974)/($Z$1+1)*Module!$I$5*Module!$I$7</f>
        <v>104.47202149942042</v>
      </c>
      <c r="AP221" s="352">
        <f>$P$120*Module!$I$7*X221*Module!$I$5</f>
        <v>38.028222819823405</v>
      </c>
      <c r="AQ221" s="334">
        <f t="shared" si="68"/>
        <v>1000000</v>
      </c>
      <c r="AS221" s="352">
        <f t="shared" si="75"/>
        <v>0</v>
      </c>
      <c r="AT221" s="352">
        <f>10+Module!$K$57/($AA$1+1)</f>
        <v>94.900098435425136</v>
      </c>
      <c r="AU221" s="352">
        <f>$AA$1*(25+Module!$I$6)</f>
        <v>74</v>
      </c>
      <c r="AV221" s="352">
        <f>(AT221*($Z$1+1)*0.002488974)/($Z$1+1)*Module!$I$5*Module!$I$7</f>
        <v>72.183432587786953</v>
      </c>
      <c r="AW221" s="352">
        <f>$P$120*Module!$I$7*X221*Module!$I$5</f>
        <v>38.028222819823405</v>
      </c>
      <c r="AX221" s="334">
        <f t="shared" si="69"/>
        <v>1000000</v>
      </c>
      <c r="AZ221" s="352">
        <f t="shared" si="76"/>
        <v>0</v>
      </c>
      <c r="BA221" s="352">
        <f>10+Module!$K$57/($AB$1+1)</f>
        <v>73.675073826568848</v>
      </c>
      <c r="BB221" s="352">
        <f>$AB$1*(25+Module!$I$6)</f>
        <v>111</v>
      </c>
      <c r="BC221" s="352">
        <f>(BA221*($AB$1+1)*0.002488974)/($AB$1+1)*Module!$I$5*Module!$I$7</f>
        <v>56.039138131970212</v>
      </c>
      <c r="BD221" s="352">
        <f>$P$120*Module!$I$7*X221*Module!$I$5</f>
        <v>38.028222819823405</v>
      </c>
      <c r="BE221" s="334">
        <f t="shared" si="70"/>
        <v>1000000</v>
      </c>
      <c r="BG221" s="352">
        <f t="shared" si="77"/>
        <v>0</v>
      </c>
      <c r="BH221" s="352">
        <f>10+Module!$K$57/($AC$1+1)</f>
        <v>60.940059061255084</v>
      </c>
      <c r="BI221" s="352">
        <f>$AC$1*(25+Module!$I$6)</f>
        <v>148</v>
      </c>
      <c r="BJ221" s="352">
        <f>(BH221*($AC$1+1)*0.002488974)/($AC$1+1)*Module!$I$5*Module!$I$7</f>
        <v>46.352561458480167</v>
      </c>
      <c r="BK221" s="352">
        <f>$P$120*Module!$I$7*X221*Module!$I$5</f>
        <v>38.028222819823405</v>
      </c>
      <c r="BL221" s="334">
        <f t="shared" si="71"/>
        <v>1000000</v>
      </c>
    </row>
    <row r="222" spans="23:64" ht="19.5" hidden="1" customHeight="1" thickBot="1">
      <c r="W222" s="570"/>
      <c r="X222" s="289">
        <f t="shared" si="72"/>
        <v>18</v>
      </c>
      <c r="Y222" s="290">
        <f>'calcul pneu pour calculateur'!P223</f>
        <v>115.88212187510291</v>
      </c>
      <c r="Z222" s="291">
        <f t="shared" si="64"/>
        <v>231.76424375020582</v>
      </c>
      <c r="AA222" s="291">
        <f t="shared" si="65"/>
        <v>347.6463656253087</v>
      </c>
      <c r="AB222" s="291">
        <f t="shared" si="66"/>
        <v>463.52848750041164</v>
      </c>
      <c r="AC222" s="291">
        <f t="shared" si="67"/>
        <v>579.41060937551458</v>
      </c>
      <c r="AK222" s="289">
        <f t="shared" si="73"/>
        <v>18</v>
      </c>
      <c r="AL222" s="352">
        <f t="shared" si="74"/>
        <v>0</v>
      </c>
      <c r="AM222" s="352">
        <f>10+Module!$K$57/($Z$1+1)</f>
        <v>137.3501476531377</v>
      </c>
      <c r="AN222" s="352">
        <f>$Z$1*(25+Module!$I$6)</f>
        <v>37</v>
      </c>
      <c r="AO222" s="352">
        <f>(AM222*($Z$1+1)*0.002488974)/($Z$1+1)*Module!$I$5*Module!$I$7</f>
        <v>104.47202149942042</v>
      </c>
      <c r="AP222" s="352">
        <f>$P$120*Module!$I$7*X222*Module!$I$5</f>
        <v>40.265177103342424</v>
      </c>
      <c r="AQ222" s="334">
        <f t="shared" si="68"/>
        <v>1000000</v>
      </c>
      <c r="AS222" s="352">
        <f t="shared" si="75"/>
        <v>0</v>
      </c>
      <c r="AT222" s="352">
        <f>10+Module!$K$57/($AA$1+1)</f>
        <v>94.900098435425136</v>
      </c>
      <c r="AU222" s="352">
        <f>$AA$1*(25+Module!$I$6)</f>
        <v>74</v>
      </c>
      <c r="AV222" s="352">
        <f>(AT222*($Z$1+1)*0.002488974)/($Z$1+1)*Module!$I$5*Module!$I$7</f>
        <v>72.183432587786953</v>
      </c>
      <c r="AW222" s="352">
        <f>$P$120*Module!$I$7*X222*Module!$I$5</f>
        <v>40.265177103342424</v>
      </c>
      <c r="AX222" s="334">
        <f t="shared" si="69"/>
        <v>1000000</v>
      </c>
      <c r="AZ222" s="352">
        <f t="shared" si="76"/>
        <v>0</v>
      </c>
      <c r="BA222" s="352">
        <f>10+Module!$K$57/($AB$1+1)</f>
        <v>73.675073826568848</v>
      </c>
      <c r="BB222" s="352">
        <f>$AB$1*(25+Module!$I$6)</f>
        <v>111</v>
      </c>
      <c r="BC222" s="352">
        <f>(BA222*($AB$1+1)*0.002488974)/($AB$1+1)*Module!$I$5*Module!$I$7</f>
        <v>56.039138131970212</v>
      </c>
      <c r="BD222" s="352">
        <f>$P$120*Module!$I$7*X222*Module!$I$5</f>
        <v>40.265177103342424</v>
      </c>
      <c r="BE222" s="334">
        <f t="shared" si="70"/>
        <v>1000000</v>
      </c>
      <c r="BG222" s="352">
        <f t="shared" si="77"/>
        <v>0</v>
      </c>
      <c r="BH222" s="352">
        <f>10+Module!$K$57/($AC$1+1)</f>
        <v>60.940059061255084</v>
      </c>
      <c r="BI222" s="352">
        <f>$AC$1*(25+Module!$I$6)</f>
        <v>148</v>
      </c>
      <c r="BJ222" s="352">
        <f>(BH222*($AC$1+1)*0.002488974)/($AC$1+1)*Module!$I$5*Module!$I$7</f>
        <v>46.352561458480167</v>
      </c>
      <c r="BK222" s="352">
        <f>$P$120*Module!$I$7*X222*Module!$I$5</f>
        <v>40.265177103342424</v>
      </c>
      <c r="BL222" s="334">
        <f t="shared" si="71"/>
        <v>1000000</v>
      </c>
    </row>
    <row r="223" spans="23:64" ht="19.5" hidden="1" customHeight="1" thickBot="1">
      <c r="W223" s="570"/>
      <c r="X223" s="289">
        <f t="shared" si="72"/>
        <v>19</v>
      </c>
      <c r="Y223" s="290">
        <f>'calcul pneu pour calculateur'!P224</f>
        <v>115.41582453898506</v>
      </c>
      <c r="Z223" s="291">
        <f t="shared" si="64"/>
        <v>230.83164907797013</v>
      </c>
      <c r="AA223" s="291">
        <f t="shared" si="65"/>
        <v>346.24747361695518</v>
      </c>
      <c r="AB223" s="291">
        <f t="shared" si="66"/>
        <v>461.66329815594025</v>
      </c>
      <c r="AC223" s="291">
        <f t="shared" si="67"/>
        <v>577.07912269492533</v>
      </c>
      <c r="AK223" s="289">
        <f t="shared" si="73"/>
        <v>19</v>
      </c>
      <c r="AL223" s="352">
        <f t="shared" si="74"/>
        <v>0</v>
      </c>
      <c r="AM223" s="352">
        <f>10+Module!$K$57/($Z$1+1)</f>
        <v>137.3501476531377</v>
      </c>
      <c r="AN223" s="352">
        <f>$Z$1*(25+Module!$I$6)</f>
        <v>37</v>
      </c>
      <c r="AO223" s="352">
        <f>(AM223*($Z$1+1)*0.002488974)/($Z$1+1)*Module!$I$5*Module!$I$7</f>
        <v>104.47202149942042</v>
      </c>
      <c r="AP223" s="352">
        <f>$P$120*Module!$I$7*X223*Module!$I$5</f>
        <v>42.50213138686145</v>
      </c>
      <c r="AQ223" s="334">
        <f t="shared" si="68"/>
        <v>1000000</v>
      </c>
      <c r="AS223" s="352">
        <f t="shared" si="75"/>
        <v>0</v>
      </c>
      <c r="AT223" s="352">
        <f>10+Module!$K$57/($AA$1+1)</f>
        <v>94.900098435425136</v>
      </c>
      <c r="AU223" s="352">
        <f>$AA$1*(25+Module!$I$6)</f>
        <v>74</v>
      </c>
      <c r="AV223" s="352">
        <f>(AT223*($Z$1+1)*0.002488974)/($Z$1+1)*Module!$I$5*Module!$I$7</f>
        <v>72.183432587786953</v>
      </c>
      <c r="AW223" s="352">
        <f>$P$120*Module!$I$7*X223*Module!$I$5</f>
        <v>42.50213138686145</v>
      </c>
      <c r="AX223" s="334">
        <f t="shared" si="69"/>
        <v>1000000</v>
      </c>
      <c r="AZ223" s="352">
        <f t="shared" si="76"/>
        <v>0</v>
      </c>
      <c r="BA223" s="352">
        <f>10+Module!$K$57/($AB$1+1)</f>
        <v>73.675073826568848</v>
      </c>
      <c r="BB223" s="352">
        <f>$AB$1*(25+Module!$I$6)</f>
        <v>111</v>
      </c>
      <c r="BC223" s="352">
        <f>(BA223*($AB$1+1)*0.002488974)/($AB$1+1)*Module!$I$5*Module!$I$7</f>
        <v>56.039138131970212</v>
      </c>
      <c r="BD223" s="352">
        <f>$P$120*Module!$I$7*X223*Module!$I$5</f>
        <v>42.50213138686145</v>
      </c>
      <c r="BE223" s="334">
        <f t="shared" si="70"/>
        <v>1000000</v>
      </c>
      <c r="BG223" s="352">
        <f t="shared" si="77"/>
        <v>0</v>
      </c>
      <c r="BH223" s="352">
        <f>10+Module!$K$57/($AC$1+1)</f>
        <v>60.940059061255084</v>
      </c>
      <c r="BI223" s="352">
        <f>$AC$1*(25+Module!$I$6)</f>
        <v>148</v>
      </c>
      <c r="BJ223" s="352">
        <f>(BH223*($AC$1+1)*0.002488974)/($AC$1+1)*Module!$I$5*Module!$I$7</f>
        <v>46.352561458480167</v>
      </c>
      <c r="BK223" s="352">
        <f>$P$120*Module!$I$7*X223*Module!$I$5</f>
        <v>42.50213138686145</v>
      </c>
      <c r="BL223" s="334">
        <f t="shared" si="71"/>
        <v>1000000</v>
      </c>
    </row>
    <row r="224" spans="23:64" ht="19.5" hidden="1" customHeight="1" thickBot="1">
      <c r="W224" s="570"/>
      <c r="X224" s="289">
        <f t="shared" si="72"/>
        <v>20</v>
      </c>
      <c r="Y224" s="290">
        <f>'calcul pneu pour calculateur'!P225</f>
        <v>114.94952720286719</v>
      </c>
      <c r="Z224" s="291">
        <f t="shared" si="64"/>
        <v>229.89905440573438</v>
      </c>
      <c r="AA224" s="291">
        <f t="shared" si="65"/>
        <v>344.84858160860153</v>
      </c>
      <c r="AB224" s="291">
        <f t="shared" si="66"/>
        <v>459.79810881146875</v>
      </c>
      <c r="AC224" s="291">
        <f t="shared" si="67"/>
        <v>574.74763601433597</v>
      </c>
      <c r="AK224" s="289">
        <f t="shared" si="73"/>
        <v>20</v>
      </c>
      <c r="AL224" s="352">
        <f t="shared" si="74"/>
        <v>0</v>
      </c>
      <c r="AM224" s="352">
        <f>10+Module!$K$57/($Z$1+1)</f>
        <v>137.3501476531377</v>
      </c>
      <c r="AN224" s="352">
        <f>$Z$1*(25+Module!$I$6)</f>
        <v>37</v>
      </c>
      <c r="AO224" s="352">
        <f>(AM224*($Z$1+1)*0.002488974)/($Z$1+1)*Module!$I$5*Module!$I$7</f>
        <v>104.47202149942042</v>
      </c>
      <c r="AP224" s="352">
        <f>$P$120*Module!$I$7*X224*Module!$I$5</f>
        <v>44.739085670380476</v>
      </c>
      <c r="AQ224" s="334">
        <f t="shared" si="68"/>
        <v>1000000</v>
      </c>
      <c r="AS224" s="352">
        <f t="shared" si="75"/>
        <v>0</v>
      </c>
      <c r="AT224" s="352">
        <f>10+Module!$K$57/($AA$1+1)</f>
        <v>94.900098435425136</v>
      </c>
      <c r="AU224" s="352">
        <f>$AA$1*(25+Module!$I$6)</f>
        <v>74</v>
      </c>
      <c r="AV224" s="352">
        <f>(AT224*($Z$1+1)*0.002488974)/($Z$1+1)*Module!$I$5*Module!$I$7</f>
        <v>72.183432587786953</v>
      </c>
      <c r="AW224" s="352">
        <f>$P$120*Module!$I$7*X224*Module!$I$5</f>
        <v>44.739085670380476</v>
      </c>
      <c r="AX224" s="334">
        <f t="shared" si="69"/>
        <v>1000000</v>
      </c>
      <c r="AZ224" s="352">
        <f t="shared" si="76"/>
        <v>0</v>
      </c>
      <c r="BA224" s="352">
        <f>10+Module!$K$57/($AB$1+1)</f>
        <v>73.675073826568848</v>
      </c>
      <c r="BB224" s="352">
        <f>$AB$1*(25+Module!$I$6)</f>
        <v>111</v>
      </c>
      <c r="BC224" s="352">
        <f>(BA224*($AB$1+1)*0.002488974)/($AB$1+1)*Module!$I$5*Module!$I$7</f>
        <v>56.039138131970212</v>
      </c>
      <c r="BD224" s="352">
        <f>$P$120*Module!$I$7*X224*Module!$I$5</f>
        <v>44.739085670380476</v>
      </c>
      <c r="BE224" s="334">
        <f t="shared" si="70"/>
        <v>1000000</v>
      </c>
      <c r="BG224" s="352">
        <f t="shared" si="77"/>
        <v>0</v>
      </c>
      <c r="BH224" s="352">
        <f>10+Module!$K$57/($AC$1+1)</f>
        <v>60.940059061255084</v>
      </c>
      <c r="BI224" s="352">
        <f>$AC$1*(25+Module!$I$6)</f>
        <v>148</v>
      </c>
      <c r="BJ224" s="352">
        <f>(BH224*($AC$1+1)*0.002488974)/($AC$1+1)*Module!$I$5*Module!$I$7</f>
        <v>46.352561458480167</v>
      </c>
      <c r="BK224" s="352">
        <f>$P$120*Module!$I$7*X224*Module!$I$5</f>
        <v>44.739085670380476</v>
      </c>
      <c r="BL224" s="334">
        <f t="shared" si="71"/>
        <v>1000000</v>
      </c>
    </row>
    <row r="225" spans="23:64" ht="19.5" hidden="1" customHeight="1" thickBot="1">
      <c r="W225" s="570"/>
      <c r="X225" s="289">
        <f t="shared" si="72"/>
        <v>21</v>
      </c>
      <c r="Y225" s="290">
        <f>'calcul pneu pour calculateur'!P226</f>
        <v>114.48322986674931</v>
      </c>
      <c r="Z225" s="291">
        <f t="shared" si="64"/>
        <v>228.96645973349862</v>
      </c>
      <c r="AA225" s="291">
        <f t="shared" si="65"/>
        <v>343.44968960024795</v>
      </c>
      <c r="AB225" s="291">
        <f t="shared" si="66"/>
        <v>457.93291946699725</v>
      </c>
      <c r="AC225" s="291">
        <f t="shared" si="67"/>
        <v>572.4161493337466</v>
      </c>
      <c r="AK225" s="289">
        <f t="shared" si="73"/>
        <v>21</v>
      </c>
      <c r="AL225" s="352">
        <f t="shared" si="74"/>
        <v>0</v>
      </c>
      <c r="AM225" s="352">
        <f>10+Module!$K$57/($Z$1+1)</f>
        <v>137.3501476531377</v>
      </c>
      <c r="AN225" s="352">
        <f>$Z$1*(25+Module!$I$6)</f>
        <v>37</v>
      </c>
      <c r="AO225" s="352">
        <f>(AM225*($Z$1+1)*0.002488974)/($Z$1+1)*Module!$I$5*Module!$I$7</f>
        <v>104.47202149942042</v>
      </c>
      <c r="AP225" s="352">
        <f>$P$120*Module!$I$7*X225*Module!$I$5</f>
        <v>46.976039953899495</v>
      </c>
      <c r="AQ225" s="334">
        <f t="shared" si="68"/>
        <v>1000000</v>
      </c>
      <c r="AS225" s="352">
        <f t="shared" si="75"/>
        <v>0</v>
      </c>
      <c r="AT225" s="352">
        <f>10+Module!$K$57/($AA$1+1)</f>
        <v>94.900098435425136</v>
      </c>
      <c r="AU225" s="352">
        <f>$AA$1*(25+Module!$I$6)</f>
        <v>74</v>
      </c>
      <c r="AV225" s="352">
        <f>(AT225*($Z$1+1)*0.002488974)/($Z$1+1)*Module!$I$5*Module!$I$7</f>
        <v>72.183432587786953</v>
      </c>
      <c r="AW225" s="352">
        <f>$P$120*Module!$I$7*X225*Module!$I$5</f>
        <v>46.976039953899495</v>
      </c>
      <c r="AX225" s="334">
        <f t="shared" si="69"/>
        <v>1000000</v>
      </c>
      <c r="AZ225" s="352">
        <f t="shared" si="76"/>
        <v>0</v>
      </c>
      <c r="BA225" s="352">
        <f>10+Module!$K$57/($AB$1+1)</f>
        <v>73.675073826568848</v>
      </c>
      <c r="BB225" s="352">
        <f>$AB$1*(25+Module!$I$6)</f>
        <v>111</v>
      </c>
      <c r="BC225" s="352">
        <f>(BA225*($AB$1+1)*0.002488974)/($AB$1+1)*Module!$I$5*Module!$I$7</f>
        <v>56.039138131970212</v>
      </c>
      <c r="BD225" s="352">
        <f>$P$120*Module!$I$7*X225*Module!$I$5</f>
        <v>46.976039953899495</v>
      </c>
      <c r="BE225" s="334">
        <f t="shared" si="70"/>
        <v>1000000</v>
      </c>
      <c r="BG225" s="352">
        <f t="shared" si="77"/>
        <v>0</v>
      </c>
      <c r="BH225" s="352">
        <f>10+Module!$K$57/($AC$1+1)</f>
        <v>60.940059061255084</v>
      </c>
      <c r="BI225" s="352">
        <f>$AC$1*(25+Module!$I$6)</f>
        <v>148</v>
      </c>
      <c r="BJ225" s="352">
        <f>(BH225*($AC$1+1)*0.002488974)/($AC$1+1)*Module!$I$5*Module!$I$7</f>
        <v>46.352561458480167</v>
      </c>
      <c r="BK225" s="352">
        <f>$P$120*Module!$I$7*X225*Module!$I$5</f>
        <v>46.976039953899495</v>
      </c>
      <c r="BL225" s="334">
        <f t="shared" si="71"/>
        <v>1000000</v>
      </c>
    </row>
    <row r="226" spans="23:64" ht="19.5" hidden="1" customHeight="1" thickBot="1">
      <c r="W226" s="570"/>
      <c r="X226" s="289">
        <f t="shared" si="72"/>
        <v>22</v>
      </c>
      <c r="Y226" s="290">
        <f>'calcul pneu pour calculateur'!P227</f>
        <v>114.01693253063144</v>
      </c>
      <c r="Z226" s="291">
        <f t="shared" si="64"/>
        <v>228.03386506126287</v>
      </c>
      <c r="AA226" s="291">
        <f t="shared" si="65"/>
        <v>342.05079759189431</v>
      </c>
      <c r="AB226" s="291">
        <f t="shared" si="66"/>
        <v>456.06773012252575</v>
      </c>
      <c r="AC226" s="291">
        <f t="shared" si="67"/>
        <v>570.08466265315724</v>
      </c>
      <c r="AK226" s="289">
        <f t="shared" si="73"/>
        <v>22</v>
      </c>
      <c r="AL226" s="352">
        <f t="shared" si="74"/>
        <v>0</v>
      </c>
      <c r="AM226" s="352">
        <f>10+Module!$K$57/($Z$1+1)</f>
        <v>137.3501476531377</v>
      </c>
      <c r="AN226" s="352">
        <f>$Z$1*(25+Module!$I$6)</f>
        <v>37</v>
      </c>
      <c r="AO226" s="352">
        <f>(AM226*($Z$1+1)*0.002488974)/($Z$1+1)*Module!$I$5*Module!$I$7</f>
        <v>104.47202149942042</v>
      </c>
      <c r="AP226" s="352">
        <f>$P$120*Module!$I$7*X226*Module!$I$5</f>
        <v>49.212994237418521</v>
      </c>
      <c r="AQ226" s="334">
        <f t="shared" si="68"/>
        <v>1000000</v>
      </c>
      <c r="AS226" s="352">
        <f t="shared" si="75"/>
        <v>0</v>
      </c>
      <c r="AT226" s="352">
        <f>10+Module!$K$57/($AA$1+1)</f>
        <v>94.900098435425136</v>
      </c>
      <c r="AU226" s="352">
        <f>$AA$1*(25+Module!$I$6)</f>
        <v>74</v>
      </c>
      <c r="AV226" s="352">
        <f>(AT226*($Z$1+1)*0.002488974)/($Z$1+1)*Module!$I$5*Module!$I$7</f>
        <v>72.183432587786953</v>
      </c>
      <c r="AW226" s="352">
        <f>$P$120*Module!$I$7*X226*Module!$I$5</f>
        <v>49.212994237418521</v>
      </c>
      <c r="AX226" s="334">
        <f t="shared" si="69"/>
        <v>1000000</v>
      </c>
      <c r="AZ226" s="352">
        <f t="shared" si="76"/>
        <v>0</v>
      </c>
      <c r="BA226" s="352">
        <f>10+Module!$K$57/($AB$1+1)</f>
        <v>73.675073826568848</v>
      </c>
      <c r="BB226" s="352">
        <f>$AB$1*(25+Module!$I$6)</f>
        <v>111</v>
      </c>
      <c r="BC226" s="352">
        <f>(BA226*($AB$1+1)*0.002488974)/($AB$1+1)*Module!$I$5*Module!$I$7</f>
        <v>56.039138131970212</v>
      </c>
      <c r="BD226" s="352">
        <f>$P$120*Module!$I$7*X226*Module!$I$5</f>
        <v>49.212994237418521</v>
      </c>
      <c r="BE226" s="334">
        <f t="shared" si="70"/>
        <v>1000000</v>
      </c>
      <c r="BG226" s="352">
        <f t="shared" si="77"/>
        <v>0</v>
      </c>
      <c r="BH226" s="352">
        <f>10+Module!$K$57/($AC$1+1)</f>
        <v>60.940059061255084</v>
      </c>
      <c r="BI226" s="352">
        <f>$AC$1*(25+Module!$I$6)</f>
        <v>148</v>
      </c>
      <c r="BJ226" s="352">
        <f>(BH226*($AC$1+1)*0.002488974)/($AC$1+1)*Module!$I$5*Module!$I$7</f>
        <v>46.352561458480167</v>
      </c>
      <c r="BK226" s="352">
        <f>$P$120*Module!$I$7*X226*Module!$I$5</f>
        <v>49.212994237418521</v>
      </c>
      <c r="BL226" s="334">
        <f t="shared" si="71"/>
        <v>1000000</v>
      </c>
    </row>
    <row r="227" spans="23:64" ht="19.5" hidden="1" customHeight="1" thickBot="1">
      <c r="W227" s="570"/>
      <c r="X227" s="289">
        <f t="shared" si="72"/>
        <v>23</v>
      </c>
      <c r="Y227" s="290">
        <f>'calcul pneu pour calculateur'!P228</f>
        <v>113.55063519451357</v>
      </c>
      <c r="Z227" s="291">
        <f t="shared" si="64"/>
        <v>227.10127038902715</v>
      </c>
      <c r="AA227" s="291">
        <f t="shared" si="65"/>
        <v>340.65190558354072</v>
      </c>
      <c r="AB227" s="291">
        <f t="shared" si="66"/>
        <v>454.2025407780543</v>
      </c>
      <c r="AC227" s="291">
        <f t="shared" si="67"/>
        <v>567.75317597256787</v>
      </c>
      <c r="AK227" s="289">
        <f t="shared" si="73"/>
        <v>23</v>
      </c>
      <c r="AL227" s="352">
        <f t="shared" si="74"/>
        <v>0</v>
      </c>
      <c r="AM227" s="352">
        <f>10+Module!$K$57/($Z$1+1)</f>
        <v>137.3501476531377</v>
      </c>
      <c r="AN227" s="352">
        <f>$Z$1*(25+Module!$I$6)</f>
        <v>37</v>
      </c>
      <c r="AO227" s="352">
        <f>(AM227*($Z$1+1)*0.002488974)/($Z$1+1)*Module!$I$5*Module!$I$7</f>
        <v>104.47202149942042</v>
      </c>
      <c r="AP227" s="352">
        <f>$P$120*Module!$I$7*X227*Module!$I$5</f>
        <v>51.449948520937546</v>
      </c>
      <c r="AQ227" s="334">
        <f t="shared" si="68"/>
        <v>1000000</v>
      </c>
      <c r="AS227" s="352">
        <f t="shared" si="75"/>
        <v>0</v>
      </c>
      <c r="AT227" s="352">
        <f>10+Module!$K$57/($AA$1+1)</f>
        <v>94.900098435425136</v>
      </c>
      <c r="AU227" s="352">
        <f>$AA$1*(25+Module!$I$6)</f>
        <v>74</v>
      </c>
      <c r="AV227" s="352">
        <f>(AT227*($Z$1+1)*0.002488974)/($Z$1+1)*Module!$I$5*Module!$I$7</f>
        <v>72.183432587786953</v>
      </c>
      <c r="AW227" s="352">
        <f>$P$120*Module!$I$7*X227*Module!$I$5</f>
        <v>51.449948520937546</v>
      </c>
      <c r="AX227" s="334">
        <f t="shared" si="69"/>
        <v>1000000</v>
      </c>
      <c r="AZ227" s="352">
        <f t="shared" si="76"/>
        <v>0</v>
      </c>
      <c r="BA227" s="352">
        <f>10+Module!$K$57/($AB$1+1)</f>
        <v>73.675073826568848</v>
      </c>
      <c r="BB227" s="352">
        <f>$AB$1*(25+Module!$I$6)</f>
        <v>111</v>
      </c>
      <c r="BC227" s="352">
        <f>(BA227*($AB$1+1)*0.002488974)/($AB$1+1)*Module!$I$5*Module!$I$7</f>
        <v>56.039138131970212</v>
      </c>
      <c r="BD227" s="352">
        <f>$P$120*Module!$I$7*X227*Module!$I$5</f>
        <v>51.449948520937546</v>
      </c>
      <c r="BE227" s="334">
        <f t="shared" si="70"/>
        <v>1000000</v>
      </c>
      <c r="BG227" s="352">
        <f t="shared" si="77"/>
        <v>0</v>
      </c>
      <c r="BH227" s="352">
        <f>10+Module!$K$57/($AC$1+1)</f>
        <v>60.940059061255084</v>
      </c>
      <c r="BI227" s="352">
        <f>$AC$1*(25+Module!$I$6)</f>
        <v>148</v>
      </c>
      <c r="BJ227" s="352">
        <f>(BH227*($AC$1+1)*0.002488974)/($AC$1+1)*Module!$I$5*Module!$I$7</f>
        <v>46.352561458480167</v>
      </c>
      <c r="BK227" s="352">
        <f>$P$120*Module!$I$7*X227*Module!$I$5</f>
        <v>51.449948520937546</v>
      </c>
      <c r="BL227" s="334">
        <f t="shared" si="71"/>
        <v>1000000</v>
      </c>
    </row>
    <row r="228" spans="23:64" ht="19.5" hidden="1" customHeight="1" thickBot="1">
      <c r="W228" s="570"/>
      <c r="X228" s="289">
        <f t="shared" si="72"/>
        <v>24</v>
      </c>
      <c r="Y228" s="290">
        <f>'calcul pneu pour calculateur'!P229</f>
        <v>113.08433785839571</v>
      </c>
      <c r="Z228" s="291">
        <f t="shared" si="64"/>
        <v>226.16867571679143</v>
      </c>
      <c r="AA228" s="291">
        <f t="shared" si="65"/>
        <v>339.25301357518714</v>
      </c>
      <c r="AB228" s="291">
        <f t="shared" si="66"/>
        <v>452.33735143358285</v>
      </c>
      <c r="AC228" s="291">
        <f t="shared" si="67"/>
        <v>565.42168929197851</v>
      </c>
      <c r="AK228" s="289">
        <f t="shared" si="73"/>
        <v>24</v>
      </c>
      <c r="AL228" s="352">
        <f t="shared" si="74"/>
        <v>0</v>
      </c>
      <c r="AM228" s="352">
        <f>10+Module!$K$57/($Z$1+1)</f>
        <v>137.3501476531377</v>
      </c>
      <c r="AN228" s="352">
        <f>$Z$1*(25+Module!$I$6)</f>
        <v>37</v>
      </c>
      <c r="AO228" s="352">
        <f>(AM228*($Z$1+1)*0.002488974)/($Z$1+1)*Module!$I$5*Module!$I$7</f>
        <v>104.47202149942042</v>
      </c>
      <c r="AP228" s="352">
        <f>$P$120*Module!$I$7*X228*Module!$I$5</f>
        <v>53.686902804456565</v>
      </c>
      <c r="AQ228" s="334">
        <f t="shared" si="68"/>
        <v>1000000</v>
      </c>
      <c r="AS228" s="352">
        <f t="shared" si="75"/>
        <v>0</v>
      </c>
      <c r="AT228" s="352">
        <f>10+Module!$K$57/($AA$1+1)</f>
        <v>94.900098435425136</v>
      </c>
      <c r="AU228" s="352">
        <f>$AA$1*(25+Module!$I$6)</f>
        <v>74</v>
      </c>
      <c r="AV228" s="352">
        <f>(AT228*($Z$1+1)*0.002488974)/($Z$1+1)*Module!$I$5*Module!$I$7</f>
        <v>72.183432587786953</v>
      </c>
      <c r="AW228" s="352">
        <f>$P$120*Module!$I$7*X228*Module!$I$5</f>
        <v>53.686902804456565</v>
      </c>
      <c r="AX228" s="334">
        <f t="shared" si="69"/>
        <v>1000000</v>
      </c>
      <c r="AZ228" s="352">
        <f t="shared" si="76"/>
        <v>0</v>
      </c>
      <c r="BA228" s="352">
        <f>10+Module!$K$57/($AB$1+1)</f>
        <v>73.675073826568848</v>
      </c>
      <c r="BB228" s="352">
        <f>$AB$1*(25+Module!$I$6)</f>
        <v>111</v>
      </c>
      <c r="BC228" s="352">
        <f>(BA228*($AB$1+1)*0.002488974)/($AB$1+1)*Module!$I$5*Module!$I$7</f>
        <v>56.039138131970212</v>
      </c>
      <c r="BD228" s="352">
        <f>$P$120*Module!$I$7*X228*Module!$I$5</f>
        <v>53.686902804456565</v>
      </c>
      <c r="BE228" s="334">
        <f t="shared" si="70"/>
        <v>1000000</v>
      </c>
      <c r="BG228" s="352">
        <f t="shared" si="77"/>
        <v>0</v>
      </c>
      <c r="BH228" s="352">
        <f>10+Module!$K$57/($AC$1+1)</f>
        <v>60.940059061255084</v>
      </c>
      <c r="BI228" s="352">
        <f>$AC$1*(25+Module!$I$6)</f>
        <v>148</v>
      </c>
      <c r="BJ228" s="352">
        <f>(BH228*($AC$1+1)*0.002488974)/($AC$1+1)*Module!$I$5*Module!$I$7</f>
        <v>46.352561458480167</v>
      </c>
      <c r="BK228" s="352">
        <f>$P$120*Module!$I$7*X228*Module!$I$5</f>
        <v>53.686902804456565</v>
      </c>
      <c r="BL228" s="334">
        <f t="shared" si="71"/>
        <v>1000000</v>
      </c>
    </row>
    <row r="229" spans="23:64" ht="19.5" hidden="1" customHeight="1" thickBot="1">
      <c r="W229" s="570"/>
      <c r="X229" s="289">
        <f t="shared" si="72"/>
        <v>25</v>
      </c>
      <c r="Y229" s="290">
        <f>'calcul pneu pour calculateur'!P230</f>
        <v>112.61804052227784</v>
      </c>
      <c r="Z229" s="291">
        <f t="shared" si="64"/>
        <v>225.23608104455568</v>
      </c>
      <c r="AA229" s="291">
        <f t="shared" si="65"/>
        <v>337.8541215668335</v>
      </c>
      <c r="AB229" s="291">
        <f t="shared" si="66"/>
        <v>450.47216208911135</v>
      </c>
      <c r="AC229" s="291">
        <f t="shared" si="67"/>
        <v>563.09020261138915</v>
      </c>
      <c r="AK229" s="289">
        <f t="shared" si="73"/>
        <v>25</v>
      </c>
      <c r="AL229" s="352">
        <f t="shared" si="74"/>
        <v>0</v>
      </c>
      <c r="AM229" s="352">
        <f>10+Module!$K$57/($Z$1+1)</f>
        <v>137.3501476531377</v>
      </c>
      <c r="AN229" s="352">
        <f>$Z$1*(25+Module!$I$6)</f>
        <v>37</v>
      </c>
      <c r="AO229" s="352">
        <f>(AM229*($Z$1+1)*0.002488974)/($Z$1+1)*Module!$I$5*Module!$I$7</f>
        <v>104.47202149942042</v>
      </c>
      <c r="AP229" s="352">
        <f>$P$120*Module!$I$7*X229*Module!$I$5</f>
        <v>55.923857087975591</v>
      </c>
      <c r="AQ229" s="334">
        <f t="shared" si="68"/>
        <v>1000000</v>
      </c>
      <c r="AS229" s="352">
        <f t="shared" si="75"/>
        <v>0</v>
      </c>
      <c r="AT229" s="352">
        <f>10+Module!$K$57/($AA$1+1)</f>
        <v>94.900098435425136</v>
      </c>
      <c r="AU229" s="352">
        <f>$AA$1*(25+Module!$I$6)</f>
        <v>74</v>
      </c>
      <c r="AV229" s="352">
        <f>(AT229*($Z$1+1)*0.002488974)/($Z$1+1)*Module!$I$5*Module!$I$7</f>
        <v>72.183432587786953</v>
      </c>
      <c r="AW229" s="352">
        <f>$P$120*Module!$I$7*X229*Module!$I$5</f>
        <v>55.923857087975591</v>
      </c>
      <c r="AX229" s="334">
        <f t="shared" si="69"/>
        <v>1000000</v>
      </c>
      <c r="AZ229" s="352">
        <f t="shared" si="76"/>
        <v>0</v>
      </c>
      <c r="BA229" s="352">
        <f>10+Module!$K$57/($AB$1+1)</f>
        <v>73.675073826568848</v>
      </c>
      <c r="BB229" s="352">
        <f>$AB$1*(25+Module!$I$6)</f>
        <v>111</v>
      </c>
      <c r="BC229" s="352">
        <f>(BA229*($AB$1+1)*0.002488974)/($AB$1+1)*Module!$I$5*Module!$I$7</f>
        <v>56.039138131970212</v>
      </c>
      <c r="BD229" s="352">
        <f>$P$120*Module!$I$7*X229*Module!$I$5</f>
        <v>55.923857087975591</v>
      </c>
      <c r="BE229" s="334">
        <f t="shared" si="70"/>
        <v>1000000</v>
      </c>
      <c r="BG229" s="352">
        <f t="shared" si="77"/>
        <v>0</v>
      </c>
      <c r="BH229" s="352">
        <f>10+Module!$K$57/($AC$1+1)</f>
        <v>60.940059061255084</v>
      </c>
      <c r="BI229" s="352">
        <f>$AC$1*(25+Module!$I$6)</f>
        <v>148</v>
      </c>
      <c r="BJ229" s="352">
        <f>(BH229*($AC$1+1)*0.002488974)/($AC$1+1)*Module!$I$5*Module!$I$7</f>
        <v>46.352561458480167</v>
      </c>
      <c r="BK229" s="352">
        <f>$P$120*Module!$I$7*X229*Module!$I$5</f>
        <v>55.923857087975591</v>
      </c>
      <c r="BL229" s="334">
        <f t="shared" si="71"/>
        <v>1000000</v>
      </c>
    </row>
    <row r="230" spans="23:64" ht="19.5" hidden="1" customHeight="1" thickBot="1">
      <c r="W230" s="570"/>
      <c r="X230" s="289">
        <f t="shared" si="72"/>
        <v>26</v>
      </c>
      <c r="Y230" s="290">
        <f>'calcul pneu pour calculateur'!P231</f>
        <v>112.15174318615996</v>
      </c>
      <c r="Z230" s="291">
        <f t="shared" si="64"/>
        <v>224.30348637231992</v>
      </c>
      <c r="AA230" s="291">
        <f t="shared" si="65"/>
        <v>336.45522955847991</v>
      </c>
      <c r="AB230" s="291">
        <f t="shared" si="66"/>
        <v>448.60697274463985</v>
      </c>
      <c r="AC230" s="291">
        <f t="shared" si="67"/>
        <v>560.75871593079978</v>
      </c>
      <c r="AK230" s="289">
        <f t="shared" si="73"/>
        <v>26</v>
      </c>
      <c r="AL230" s="352">
        <f t="shared" si="74"/>
        <v>0</v>
      </c>
      <c r="AM230" s="352">
        <f>10+Module!$K$57/($Z$1+1)</f>
        <v>137.3501476531377</v>
      </c>
      <c r="AN230" s="352">
        <f>$Z$1*(25+Module!$I$6)</f>
        <v>37</v>
      </c>
      <c r="AO230" s="352">
        <f>(AM230*($Z$1+1)*0.002488974)/($Z$1+1)*Module!$I$5*Module!$I$7</f>
        <v>104.47202149942042</v>
      </c>
      <c r="AP230" s="352">
        <f>$P$120*Module!$I$7*X230*Module!$I$5</f>
        <v>58.160811371494617</v>
      </c>
      <c r="AQ230" s="334">
        <f t="shared" si="68"/>
        <v>1000000</v>
      </c>
      <c r="AS230" s="352">
        <f t="shared" si="75"/>
        <v>0</v>
      </c>
      <c r="AT230" s="352">
        <f>10+Module!$K$57/($AA$1+1)</f>
        <v>94.900098435425136</v>
      </c>
      <c r="AU230" s="352">
        <f>$AA$1*(25+Module!$I$6)</f>
        <v>74</v>
      </c>
      <c r="AV230" s="352">
        <f>(AT230*($Z$1+1)*0.002488974)/($Z$1+1)*Module!$I$5*Module!$I$7</f>
        <v>72.183432587786953</v>
      </c>
      <c r="AW230" s="352">
        <f>$P$120*Module!$I$7*X230*Module!$I$5</f>
        <v>58.160811371494617</v>
      </c>
      <c r="AX230" s="334">
        <f t="shared" si="69"/>
        <v>1000000</v>
      </c>
      <c r="AZ230" s="352">
        <f t="shared" si="76"/>
        <v>0</v>
      </c>
      <c r="BA230" s="352">
        <f>10+Module!$K$57/($AB$1+1)</f>
        <v>73.675073826568848</v>
      </c>
      <c r="BB230" s="352">
        <f>$AB$1*(25+Module!$I$6)</f>
        <v>111</v>
      </c>
      <c r="BC230" s="352">
        <f>(BA230*($AB$1+1)*0.002488974)/($AB$1+1)*Module!$I$5*Module!$I$7</f>
        <v>56.039138131970212</v>
      </c>
      <c r="BD230" s="352">
        <f>$P$120*Module!$I$7*X230*Module!$I$5</f>
        <v>58.160811371494617</v>
      </c>
      <c r="BE230" s="334">
        <f t="shared" si="70"/>
        <v>1000000</v>
      </c>
      <c r="BG230" s="352">
        <f t="shared" si="77"/>
        <v>0</v>
      </c>
      <c r="BH230" s="352">
        <f>10+Module!$K$57/($AC$1+1)</f>
        <v>60.940059061255084</v>
      </c>
      <c r="BI230" s="352">
        <f>$AC$1*(25+Module!$I$6)</f>
        <v>148</v>
      </c>
      <c r="BJ230" s="352">
        <f>(BH230*($AC$1+1)*0.002488974)/($AC$1+1)*Module!$I$5*Module!$I$7</f>
        <v>46.352561458480167</v>
      </c>
      <c r="BK230" s="352">
        <f>$P$120*Module!$I$7*X230*Module!$I$5</f>
        <v>58.160811371494617</v>
      </c>
      <c r="BL230" s="334">
        <f t="shared" si="71"/>
        <v>1000000</v>
      </c>
    </row>
    <row r="231" spans="23:64" ht="19.5" hidden="1" customHeight="1" thickBot="1">
      <c r="W231" s="570"/>
      <c r="X231" s="289">
        <f t="shared" si="72"/>
        <v>27</v>
      </c>
      <c r="Y231" s="290">
        <f>'calcul pneu pour calculateur'!P232</f>
        <v>111.68544585004209</v>
      </c>
      <c r="Z231" s="291">
        <f t="shared" si="64"/>
        <v>223.37089170008417</v>
      </c>
      <c r="AA231" s="291">
        <f t="shared" si="65"/>
        <v>335.05633755012627</v>
      </c>
      <c r="AB231" s="291">
        <f t="shared" si="66"/>
        <v>446.74178340016834</v>
      </c>
      <c r="AC231" s="291">
        <f t="shared" si="67"/>
        <v>558.42722925021042</v>
      </c>
      <c r="AK231" s="289">
        <f t="shared" si="73"/>
        <v>27</v>
      </c>
      <c r="AL231" s="352">
        <f t="shared" si="74"/>
        <v>0</v>
      </c>
      <c r="AM231" s="352">
        <f>10+Module!$K$57/($Z$1+1)</f>
        <v>137.3501476531377</v>
      </c>
      <c r="AN231" s="352">
        <f>$Z$1*(25+Module!$I$6)</f>
        <v>37</v>
      </c>
      <c r="AO231" s="352">
        <f>(AM231*($Z$1+1)*0.002488974)/($Z$1+1)*Module!$I$5*Module!$I$7</f>
        <v>104.47202149942042</v>
      </c>
      <c r="AP231" s="352">
        <f>$P$120*Module!$I$7*X231*Module!$I$5</f>
        <v>60.397765655013643</v>
      </c>
      <c r="AQ231" s="334">
        <f t="shared" si="68"/>
        <v>1000000</v>
      </c>
      <c r="AS231" s="352">
        <f t="shared" si="75"/>
        <v>0</v>
      </c>
      <c r="AT231" s="352">
        <f>10+Module!$K$57/($AA$1+1)</f>
        <v>94.900098435425136</v>
      </c>
      <c r="AU231" s="352">
        <f>$AA$1*(25+Module!$I$6)</f>
        <v>74</v>
      </c>
      <c r="AV231" s="352">
        <f>(AT231*($Z$1+1)*0.002488974)/($Z$1+1)*Module!$I$5*Module!$I$7</f>
        <v>72.183432587786953</v>
      </c>
      <c r="AW231" s="352">
        <f>$P$120*Module!$I$7*X231*Module!$I$5</f>
        <v>60.397765655013643</v>
      </c>
      <c r="AX231" s="334">
        <f t="shared" si="69"/>
        <v>1000000</v>
      </c>
      <c r="AZ231" s="352">
        <f t="shared" si="76"/>
        <v>0</v>
      </c>
      <c r="BA231" s="352">
        <f>10+Module!$K$57/($AB$1+1)</f>
        <v>73.675073826568848</v>
      </c>
      <c r="BB231" s="352">
        <f>$AB$1*(25+Module!$I$6)</f>
        <v>111</v>
      </c>
      <c r="BC231" s="352">
        <f>(BA231*($AB$1+1)*0.002488974)/($AB$1+1)*Module!$I$5*Module!$I$7</f>
        <v>56.039138131970212</v>
      </c>
      <c r="BD231" s="352">
        <f>$P$120*Module!$I$7*X231*Module!$I$5</f>
        <v>60.397765655013643</v>
      </c>
      <c r="BE231" s="334">
        <f t="shared" si="70"/>
        <v>1000000</v>
      </c>
      <c r="BG231" s="352">
        <f t="shared" si="77"/>
        <v>0</v>
      </c>
      <c r="BH231" s="352">
        <f>10+Module!$K$57/($AC$1+1)</f>
        <v>60.940059061255084</v>
      </c>
      <c r="BI231" s="352">
        <f>$AC$1*(25+Module!$I$6)</f>
        <v>148</v>
      </c>
      <c r="BJ231" s="352">
        <f>(BH231*($AC$1+1)*0.002488974)/($AC$1+1)*Module!$I$5*Module!$I$7</f>
        <v>46.352561458480167</v>
      </c>
      <c r="BK231" s="352">
        <f>$P$120*Module!$I$7*X231*Module!$I$5</f>
        <v>60.397765655013643</v>
      </c>
      <c r="BL231" s="334">
        <f t="shared" si="71"/>
        <v>1000000</v>
      </c>
    </row>
    <row r="232" spans="23:64" ht="19.5" hidden="1" customHeight="1" thickBot="1">
      <c r="W232" s="570"/>
      <c r="X232" s="289">
        <f t="shared" si="72"/>
        <v>28</v>
      </c>
      <c r="Y232" s="290">
        <f>'calcul pneu pour calculateur'!P233</f>
        <v>111.21914851392422</v>
      </c>
      <c r="Z232" s="291">
        <f t="shared" si="64"/>
        <v>222.43829702784845</v>
      </c>
      <c r="AA232" s="291">
        <f t="shared" si="65"/>
        <v>333.65744554177269</v>
      </c>
      <c r="AB232" s="291">
        <f t="shared" si="66"/>
        <v>444.8765940556969</v>
      </c>
      <c r="AC232" s="291">
        <f t="shared" si="67"/>
        <v>556.09574256962117</v>
      </c>
      <c r="AK232" s="289">
        <f t="shared" si="73"/>
        <v>28</v>
      </c>
      <c r="AL232" s="352">
        <f t="shared" si="74"/>
        <v>0</v>
      </c>
      <c r="AM232" s="352">
        <f>10+Module!$K$57/($Z$1+1)</f>
        <v>137.3501476531377</v>
      </c>
      <c r="AN232" s="352">
        <f>$Z$1*(25+Module!$I$6)</f>
        <v>37</v>
      </c>
      <c r="AO232" s="352">
        <f>(AM232*($Z$1+1)*0.002488974)/($Z$1+1)*Module!$I$5*Module!$I$7</f>
        <v>104.47202149942042</v>
      </c>
      <c r="AP232" s="352">
        <f>$P$120*Module!$I$7*X232*Module!$I$5</f>
        <v>62.634719938532669</v>
      </c>
      <c r="AQ232" s="334">
        <f t="shared" si="68"/>
        <v>1000000</v>
      </c>
      <c r="AS232" s="352">
        <f t="shared" si="75"/>
        <v>0</v>
      </c>
      <c r="AT232" s="352">
        <f>10+Module!$K$57/($AA$1+1)</f>
        <v>94.900098435425136</v>
      </c>
      <c r="AU232" s="352">
        <f>$AA$1*(25+Module!$I$6)</f>
        <v>74</v>
      </c>
      <c r="AV232" s="352">
        <f>(AT232*($Z$1+1)*0.002488974)/($Z$1+1)*Module!$I$5*Module!$I$7</f>
        <v>72.183432587786953</v>
      </c>
      <c r="AW232" s="352">
        <f>$P$120*Module!$I$7*X232*Module!$I$5</f>
        <v>62.634719938532669</v>
      </c>
      <c r="AX232" s="334">
        <f t="shared" si="69"/>
        <v>1000000</v>
      </c>
      <c r="AZ232" s="352">
        <f t="shared" si="76"/>
        <v>0</v>
      </c>
      <c r="BA232" s="352">
        <f>10+Module!$K$57/($AB$1+1)</f>
        <v>73.675073826568848</v>
      </c>
      <c r="BB232" s="352">
        <f>$AB$1*(25+Module!$I$6)</f>
        <v>111</v>
      </c>
      <c r="BC232" s="352">
        <f>(BA232*($AB$1+1)*0.002488974)/($AB$1+1)*Module!$I$5*Module!$I$7</f>
        <v>56.039138131970212</v>
      </c>
      <c r="BD232" s="352">
        <f>$P$120*Module!$I$7*X232*Module!$I$5</f>
        <v>62.634719938532669</v>
      </c>
      <c r="BE232" s="334">
        <f t="shared" si="70"/>
        <v>1000000</v>
      </c>
      <c r="BG232" s="352">
        <f t="shared" si="77"/>
        <v>0</v>
      </c>
      <c r="BH232" s="352">
        <f>10+Module!$K$57/($AC$1+1)</f>
        <v>60.940059061255084</v>
      </c>
      <c r="BI232" s="352">
        <f>$AC$1*(25+Module!$I$6)</f>
        <v>148</v>
      </c>
      <c r="BJ232" s="352">
        <f>(BH232*($AC$1+1)*0.002488974)/($AC$1+1)*Module!$I$5*Module!$I$7</f>
        <v>46.352561458480167</v>
      </c>
      <c r="BK232" s="352">
        <f>$P$120*Module!$I$7*X232*Module!$I$5</f>
        <v>62.634719938532669</v>
      </c>
      <c r="BL232" s="334">
        <f t="shared" si="71"/>
        <v>1000000</v>
      </c>
    </row>
    <row r="233" spans="23:64" ht="19.5" hidden="1" customHeight="1" thickBot="1">
      <c r="W233" s="570"/>
      <c r="X233" s="289">
        <f t="shared" si="72"/>
        <v>29</v>
      </c>
      <c r="Y233" s="290">
        <f>'calcul pneu pour calculateur'!P234</f>
        <v>110.75285117780636</v>
      </c>
      <c r="Z233" s="291">
        <f t="shared" si="64"/>
        <v>221.50570235561273</v>
      </c>
      <c r="AA233" s="291">
        <f t="shared" si="65"/>
        <v>332.2585535334191</v>
      </c>
      <c r="AB233" s="291">
        <f t="shared" si="66"/>
        <v>443.01140471122545</v>
      </c>
      <c r="AC233" s="291">
        <f t="shared" si="67"/>
        <v>553.7642558890318</v>
      </c>
      <c r="AK233" s="289">
        <f t="shared" si="73"/>
        <v>29</v>
      </c>
      <c r="AL233" s="352">
        <f t="shared" si="74"/>
        <v>0</v>
      </c>
      <c r="AM233" s="352">
        <f>10+Module!$K$57/($Z$1+1)</f>
        <v>137.3501476531377</v>
      </c>
      <c r="AN233" s="352">
        <f>$Z$1*(25+Module!$I$6)</f>
        <v>37</v>
      </c>
      <c r="AO233" s="352">
        <f>(AM233*($Z$1+1)*0.002488974)/($Z$1+1)*Module!$I$5*Module!$I$7</f>
        <v>104.47202149942042</v>
      </c>
      <c r="AP233" s="352">
        <f>$P$120*Module!$I$7*X233*Module!$I$5</f>
        <v>64.871674222051681</v>
      </c>
      <c r="AQ233" s="334">
        <f t="shared" si="68"/>
        <v>1000000</v>
      </c>
      <c r="AS233" s="352">
        <f t="shared" si="75"/>
        <v>0</v>
      </c>
      <c r="AT233" s="352">
        <f>10+Module!$K$57/($AA$1+1)</f>
        <v>94.900098435425136</v>
      </c>
      <c r="AU233" s="352">
        <f>$AA$1*(25+Module!$I$6)</f>
        <v>74</v>
      </c>
      <c r="AV233" s="352">
        <f>(AT233*($Z$1+1)*0.002488974)/($Z$1+1)*Module!$I$5*Module!$I$7</f>
        <v>72.183432587786953</v>
      </c>
      <c r="AW233" s="352">
        <f>$P$120*Module!$I$7*X233*Module!$I$5</f>
        <v>64.871674222051681</v>
      </c>
      <c r="AX233" s="334">
        <f t="shared" si="69"/>
        <v>1000000</v>
      </c>
      <c r="AZ233" s="352">
        <f t="shared" si="76"/>
        <v>0</v>
      </c>
      <c r="BA233" s="352">
        <f>10+Module!$K$57/($AB$1+1)</f>
        <v>73.675073826568848</v>
      </c>
      <c r="BB233" s="352">
        <f>$AB$1*(25+Module!$I$6)</f>
        <v>111</v>
      </c>
      <c r="BC233" s="352">
        <f>(BA233*($AB$1+1)*0.002488974)/($AB$1+1)*Module!$I$5*Module!$I$7</f>
        <v>56.039138131970212</v>
      </c>
      <c r="BD233" s="352">
        <f>$P$120*Module!$I$7*X233*Module!$I$5</f>
        <v>64.871674222051681</v>
      </c>
      <c r="BE233" s="334">
        <f t="shared" si="70"/>
        <v>1000000</v>
      </c>
      <c r="BG233" s="352">
        <f t="shared" si="77"/>
        <v>0</v>
      </c>
      <c r="BH233" s="352">
        <f>10+Module!$K$57/($AC$1+1)</f>
        <v>60.940059061255084</v>
      </c>
      <c r="BI233" s="352">
        <f>$AC$1*(25+Module!$I$6)</f>
        <v>148</v>
      </c>
      <c r="BJ233" s="352">
        <f>(BH233*($AC$1+1)*0.002488974)/($AC$1+1)*Module!$I$5*Module!$I$7</f>
        <v>46.352561458480167</v>
      </c>
      <c r="BK233" s="352">
        <f>$P$120*Module!$I$7*X233*Module!$I$5</f>
        <v>64.871674222051681</v>
      </c>
      <c r="BL233" s="334">
        <f t="shared" si="71"/>
        <v>1000000</v>
      </c>
    </row>
    <row r="234" spans="23:64" ht="19.5" hidden="1" customHeight="1" thickBot="1">
      <c r="W234" s="570"/>
      <c r="X234" s="289">
        <f t="shared" si="72"/>
        <v>30</v>
      </c>
      <c r="Y234" s="290">
        <f>'calcul pneu pour calculateur'!P235</f>
        <v>110.28655384168849</v>
      </c>
      <c r="Z234" s="291">
        <f t="shared" si="64"/>
        <v>220.57310768337697</v>
      </c>
      <c r="AA234" s="291">
        <f t="shared" si="65"/>
        <v>330.85966152506546</v>
      </c>
      <c r="AB234" s="291">
        <f t="shared" si="66"/>
        <v>441.14621536675395</v>
      </c>
      <c r="AC234" s="291">
        <f t="shared" si="67"/>
        <v>551.43276920844244</v>
      </c>
      <c r="AK234" s="289">
        <f t="shared" si="73"/>
        <v>30</v>
      </c>
      <c r="AL234" s="352">
        <f t="shared" si="74"/>
        <v>0</v>
      </c>
      <c r="AM234" s="352">
        <f>10+Module!$K$57/($Z$1+1)</f>
        <v>137.3501476531377</v>
      </c>
      <c r="AN234" s="352">
        <f>$Z$1*(25+Module!$I$6)</f>
        <v>37</v>
      </c>
      <c r="AO234" s="352">
        <f>(AM234*($Z$1+1)*0.002488974)/($Z$1+1)*Module!$I$5*Module!$I$7</f>
        <v>104.47202149942042</v>
      </c>
      <c r="AP234" s="352">
        <f>$P$120*Module!$I$7*X234*Module!$I$5</f>
        <v>67.108628505570707</v>
      </c>
      <c r="AQ234" s="334">
        <f t="shared" si="68"/>
        <v>1000000</v>
      </c>
      <c r="AS234" s="352">
        <f t="shared" si="75"/>
        <v>0</v>
      </c>
      <c r="AT234" s="352">
        <f>10+Module!$K$57/($AA$1+1)</f>
        <v>94.900098435425136</v>
      </c>
      <c r="AU234" s="352">
        <f>$AA$1*(25+Module!$I$6)</f>
        <v>74</v>
      </c>
      <c r="AV234" s="352">
        <f>(AT234*($Z$1+1)*0.002488974)/($Z$1+1)*Module!$I$5*Module!$I$7</f>
        <v>72.183432587786953</v>
      </c>
      <c r="AW234" s="352">
        <f>$P$120*Module!$I$7*X234*Module!$I$5</f>
        <v>67.108628505570707</v>
      </c>
      <c r="AX234" s="334">
        <f t="shared" si="69"/>
        <v>1000000</v>
      </c>
      <c r="AZ234" s="352">
        <f t="shared" si="76"/>
        <v>0</v>
      </c>
      <c r="BA234" s="352">
        <f>10+Module!$K$57/($AB$1+1)</f>
        <v>73.675073826568848</v>
      </c>
      <c r="BB234" s="352">
        <f>$AB$1*(25+Module!$I$6)</f>
        <v>111</v>
      </c>
      <c r="BC234" s="352">
        <f>(BA234*($AB$1+1)*0.002488974)/($AB$1+1)*Module!$I$5*Module!$I$7</f>
        <v>56.039138131970212</v>
      </c>
      <c r="BD234" s="352">
        <f>$P$120*Module!$I$7*X234*Module!$I$5</f>
        <v>67.108628505570707</v>
      </c>
      <c r="BE234" s="334">
        <f t="shared" si="70"/>
        <v>1000000</v>
      </c>
      <c r="BG234" s="352">
        <f t="shared" si="77"/>
        <v>0</v>
      </c>
      <c r="BH234" s="352">
        <f>10+Module!$K$57/($AC$1+1)</f>
        <v>60.940059061255084</v>
      </c>
      <c r="BI234" s="352">
        <f>$AC$1*(25+Module!$I$6)</f>
        <v>148</v>
      </c>
      <c r="BJ234" s="352">
        <f>(BH234*($AC$1+1)*0.002488974)/($AC$1+1)*Module!$I$5*Module!$I$7</f>
        <v>46.352561458480167</v>
      </c>
      <c r="BK234" s="352">
        <f>$P$120*Module!$I$7*X234*Module!$I$5</f>
        <v>67.108628505570707</v>
      </c>
      <c r="BL234" s="334">
        <f t="shared" si="71"/>
        <v>1000000</v>
      </c>
    </row>
    <row r="235" spans="23:64" ht="19.5" hidden="1" customHeight="1" thickBot="1">
      <c r="W235" s="570"/>
      <c r="X235" s="289">
        <f t="shared" si="72"/>
        <v>31</v>
      </c>
      <c r="Y235" s="290">
        <f>'calcul pneu pour calculateur'!P236</f>
        <v>109.82025650557061</v>
      </c>
      <c r="Z235" s="291">
        <f t="shared" ref="Z235:Z298" si="78">Y235*2</f>
        <v>219.64051301114122</v>
      </c>
      <c r="AA235" s="291">
        <f t="shared" ref="AA235:AA298" si="79">Y235*3</f>
        <v>329.46076951671182</v>
      </c>
      <c r="AB235" s="291">
        <f t="shared" ref="AB235:AB298" si="80">Y235*4</f>
        <v>439.28102602228245</v>
      </c>
      <c r="AC235" s="291">
        <f t="shared" ref="AC235:AC298" si="81">Y235*5</f>
        <v>549.10128252785307</v>
      </c>
      <c r="AK235" s="289">
        <f t="shared" si="73"/>
        <v>31</v>
      </c>
      <c r="AL235" s="352">
        <f t="shared" si="74"/>
        <v>0</v>
      </c>
      <c r="AM235" s="352">
        <f>10+Module!$K$57/($Z$1+1)</f>
        <v>137.3501476531377</v>
      </c>
      <c r="AN235" s="352">
        <f>$Z$1*(25+Module!$I$6)</f>
        <v>37</v>
      </c>
      <c r="AO235" s="352">
        <f>(AM235*($Z$1+1)*0.002488974)/($Z$1+1)*Module!$I$5*Module!$I$7</f>
        <v>104.47202149942042</v>
      </c>
      <c r="AP235" s="352">
        <f>$P$120*Module!$I$7*X235*Module!$I$5</f>
        <v>69.345582789089733</v>
      </c>
      <c r="AQ235" s="334">
        <f t="shared" si="68"/>
        <v>1000000</v>
      </c>
      <c r="AS235" s="352">
        <f t="shared" si="75"/>
        <v>0</v>
      </c>
      <c r="AT235" s="352">
        <f>10+Module!$K$57/($AA$1+1)</f>
        <v>94.900098435425136</v>
      </c>
      <c r="AU235" s="352">
        <f>$AA$1*(25+Module!$I$6)</f>
        <v>74</v>
      </c>
      <c r="AV235" s="352">
        <f>(AT235*($Z$1+1)*0.002488974)/($Z$1+1)*Module!$I$5*Module!$I$7</f>
        <v>72.183432587786953</v>
      </c>
      <c r="AW235" s="352">
        <f>$P$120*Module!$I$7*X235*Module!$I$5</f>
        <v>69.345582789089733</v>
      </c>
      <c r="AX235" s="334">
        <f t="shared" si="69"/>
        <v>1000000</v>
      </c>
      <c r="AZ235" s="352">
        <f t="shared" si="76"/>
        <v>0</v>
      </c>
      <c r="BA235" s="352">
        <f>10+Module!$K$57/($AB$1+1)</f>
        <v>73.675073826568848</v>
      </c>
      <c r="BB235" s="352">
        <f>$AB$1*(25+Module!$I$6)</f>
        <v>111</v>
      </c>
      <c r="BC235" s="352">
        <f>(BA235*($AB$1+1)*0.002488974)/($AB$1+1)*Module!$I$5*Module!$I$7</f>
        <v>56.039138131970212</v>
      </c>
      <c r="BD235" s="352">
        <f>$P$120*Module!$I$7*X235*Module!$I$5</f>
        <v>69.345582789089733</v>
      </c>
      <c r="BE235" s="334">
        <f t="shared" si="70"/>
        <v>1000000</v>
      </c>
      <c r="BG235" s="352">
        <f t="shared" si="77"/>
        <v>0</v>
      </c>
      <c r="BH235" s="352">
        <f>10+Module!$K$57/($AC$1+1)</f>
        <v>60.940059061255084</v>
      </c>
      <c r="BI235" s="352">
        <f>$AC$1*(25+Module!$I$6)</f>
        <v>148</v>
      </c>
      <c r="BJ235" s="352">
        <f>(BH235*($AC$1+1)*0.002488974)/($AC$1+1)*Module!$I$5*Module!$I$7</f>
        <v>46.352561458480167</v>
      </c>
      <c r="BK235" s="352">
        <f>$P$120*Module!$I$7*X235*Module!$I$5</f>
        <v>69.345582789089733</v>
      </c>
      <c r="BL235" s="334">
        <f t="shared" si="71"/>
        <v>1000000</v>
      </c>
    </row>
    <row r="236" spans="23:64" ht="19.5" hidden="1" customHeight="1" thickBot="1">
      <c r="W236" s="570"/>
      <c r="X236" s="289">
        <f t="shared" si="72"/>
        <v>32</v>
      </c>
      <c r="Y236" s="290">
        <f>'calcul pneu pour calculateur'!P237</f>
        <v>109.35395916945275</v>
      </c>
      <c r="Z236" s="291">
        <f t="shared" si="78"/>
        <v>218.7079183389055</v>
      </c>
      <c r="AA236" s="291">
        <f t="shared" si="79"/>
        <v>328.06187750835824</v>
      </c>
      <c r="AB236" s="291">
        <f t="shared" si="80"/>
        <v>437.415836677811</v>
      </c>
      <c r="AC236" s="291">
        <f t="shared" si="81"/>
        <v>546.76979584726371</v>
      </c>
      <c r="AK236" s="289">
        <f t="shared" si="73"/>
        <v>32</v>
      </c>
      <c r="AL236" s="352">
        <f t="shared" si="74"/>
        <v>0</v>
      </c>
      <c r="AM236" s="352">
        <f>10+Module!$K$57/($Z$1+1)</f>
        <v>137.3501476531377</v>
      </c>
      <c r="AN236" s="352">
        <f>$Z$1*(25+Module!$I$6)</f>
        <v>37</v>
      </c>
      <c r="AO236" s="352">
        <f>(AM236*($Z$1+1)*0.002488974)/($Z$1+1)*Module!$I$5*Module!$I$7</f>
        <v>104.47202149942042</v>
      </c>
      <c r="AP236" s="352">
        <f>$P$120*Module!$I$7*X236*Module!$I$5</f>
        <v>71.582537072608758</v>
      </c>
      <c r="AQ236" s="334">
        <f t="shared" si="68"/>
        <v>1000000</v>
      </c>
      <c r="AS236" s="352">
        <f t="shared" si="75"/>
        <v>0</v>
      </c>
      <c r="AT236" s="352">
        <f>10+Module!$K$57/($AA$1+1)</f>
        <v>94.900098435425136</v>
      </c>
      <c r="AU236" s="352">
        <f>$AA$1*(25+Module!$I$6)</f>
        <v>74</v>
      </c>
      <c r="AV236" s="352">
        <f>(AT236*($Z$1+1)*0.002488974)/($Z$1+1)*Module!$I$5*Module!$I$7</f>
        <v>72.183432587786953</v>
      </c>
      <c r="AW236" s="352">
        <f>$P$120*Module!$I$7*X236*Module!$I$5</f>
        <v>71.582537072608758</v>
      </c>
      <c r="AX236" s="334">
        <f t="shared" si="69"/>
        <v>1000000</v>
      </c>
      <c r="AZ236" s="352">
        <f t="shared" si="76"/>
        <v>0</v>
      </c>
      <c r="BA236" s="352">
        <f>10+Module!$K$57/($AB$1+1)</f>
        <v>73.675073826568848</v>
      </c>
      <c r="BB236" s="352">
        <f>$AB$1*(25+Module!$I$6)</f>
        <v>111</v>
      </c>
      <c r="BC236" s="352">
        <f>(BA236*($AB$1+1)*0.002488974)/($AB$1+1)*Module!$I$5*Module!$I$7</f>
        <v>56.039138131970212</v>
      </c>
      <c r="BD236" s="352">
        <f>$P$120*Module!$I$7*X236*Module!$I$5</f>
        <v>71.582537072608758</v>
      </c>
      <c r="BE236" s="334">
        <f t="shared" si="70"/>
        <v>1000000</v>
      </c>
      <c r="BG236" s="352">
        <f t="shared" si="77"/>
        <v>0</v>
      </c>
      <c r="BH236" s="352">
        <f>10+Module!$K$57/($AC$1+1)</f>
        <v>60.940059061255084</v>
      </c>
      <c r="BI236" s="352">
        <f>$AC$1*(25+Module!$I$6)</f>
        <v>148</v>
      </c>
      <c r="BJ236" s="352">
        <f>(BH236*($AC$1+1)*0.002488974)/($AC$1+1)*Module!$I$5*Module!$I$7</f>
        <v>46.352561458480167</v>
      </c>
      <c r="BK236" s="352">
        <f>$P$120*Module!$I$7*X236*Module!$I$5</f>
        <v>71.582537072608758</v>
      </c>
      <c r="BL236" s="334">
        <f t="shared" si="71"/>
        <v>1000000</v>
      </c>
    </row>
    <row r="237" spans="23:64" ht="19.5" hidden="1" customHeight="1" thickBot="1">
      <c r="W237" s="570"/>
      <c r="X237" s="289">
        <f t="shared" si="72"/>
        <v>33</v>
      </c>
      <c r="Y237" s="290">
        <f>'calcul pneu pour calculateur'!P238</f>
        <v>108.88766183333489</v>
      </c>
      <c r="Z237" s="291">
        <f t="shared" si="78"/>
        <v>217.77532366666978</v>
      </c>
      <c r="AA237" s="291">
        <f t="shared" si="79"/>
        <v>326.66298550000465</v>
      </c>
      <c r="AB237" s="291">
        <f t="shared" si="80"/>
        <v>435.55064733333955</v>
      </c>
      <c r="AC237" s="291">
        <f t="shared" si="81"/>
        <v>544.43830916667446</v>
      </c>
      <c r="AK237" s="289">
        <f t="shared" si="73"/>
        <v>33</v>
      </c>
      <c r="AL237" s="352">
        <f t="shared" si="74"/>
        <v>0</v>
      </c>
      <c r="AM237" s="352">
        <f>10+Module!$K$57/($Z$1+1)</f>
        <v>137.3501476531377</v>
      </c>
      <c r="AN237" s="352">
        <f>$Z$1*(25+Module!$I$6)</f>
        <v>37</v>
      </c>
      <c r="AO237" s="352">
        <f>(AM237*($Z$1+1)*0.002488974)/($Z$1+1)*Module!$I$5*Module!$I$7</f>
        <v>104.47202149942042</v>
      </c>
      <c r="AP237" s="352">
        <f>$P$120*Module!$I$7*X237*Module!$I$5</f>
        <v>73.819491356127784</v>
      </c>
      <c r="AQ237" s="334">
        <f t="shared" si="68"/>
        <v>1000000</v>
      </c>
      <c r="AS237" s="352">
        <f t="shared" si="75"/>
        <v>0</v>
      </c>
      <c r="AT237" s="352">
        <f>10+Module!$K$57/($AA$1+1)</f>
        <v>94.900098435425136</v>
      </c>
      <c r="AU237" s="352">
        <f>$AA$1*(25+Module!$I$6)</f>
        <v>74</v>
      </c>
      <c r="AV237" s="352">
        <f>(AT237*($Z$1+1)*0.002488974)/($Z$1+1)*Module!$I$5*Module!$I$7</f>
        <v>72.183432587786953</v>
      </c>
      <c r="AW237" s="352">
        <f>$P$120*Module!$I$7*X237*Module!$I$5</f>
        <v>73.819491356127784</v>
      </c>
      <c r="AX237" s="334">
        <f t="shared" si="69"/>
        <v>1000000</v>
      </c>
      <c r="AZ237" s="352">
        <f t="shared" si="76"/>
        <v>0</v>
      </c>
      <c r="BA237" s="352">
        <f>10+Module!$K$57/($AB$1+1)</f>
        <v>73.675073826568848</v>
      </c>
      <c r="BB237" s="352">
        <f>$AB$1*(25+Module!$I$6)</f>
        <v>111</v>
      </c>
      <c r="BC237" s="352">
        <f>(BA237*($AB$1+1)*0.002488974)/($AB$1+1)*Module!$I$5*Module!$I$7</f>
        <v>56.039138131970212</v>
      </c>
      <c r="BD237" s="352">
        <f>$P$120*Module!$I$7*X237*Module!$I$5</f>
        <v>73.819491356127784</v>
      </c>
      <c r="BE237" s="334">
        <f t="shared" si="70"/>
        <v>1000000</v>
      </c>
      <c r="BG237" s="352">
        <f t="shared" si="77"/>
        <v>0</v>
      </c>
      <c r="BH237" s="352">
        <f>10+Module!$K$57/($AC$1+1)</f>
        <v>60.940059061255084</v>
      </c>
      <c r="BI237" s="352">
        <f>$AC$1*(25+Module!$I$6)</f>
        <v>148</v>
      </c>
      <c r="BJ237" s="352">
        <f>(BH237*($AC$1+1)*0.002488974)/($AC$1+1)*Module!$I$5*Module!$I$7</f>
        <v>46.352561458480167</v>
      </c>
      <c r="BK237" s="352">
        <f>$P$120*Module!$I$7*X237*Module!$I$5</f>
        <v>73.819491356127784</v>
      </c>
      <c r="BL237" s="334">
        <f t="shared" si="71"/>
        <v>1000000</v>
      </c>
    </row>
    <row r="238" spans="23:64" ht="19.5" hidden="1" customHeight="1" thickBot="1">
      <c r="W238" s="570"/>
      <c r="X238" s="289">
        <f t="shared" si="72"/>
        <v>34</v>
      </c>
      <c r="Y238" s="290">
        <f>'calcul pneu pour calculateur'!P239</f>
        <v>108.42136449721701</v>
      </c>
      <c r="Z238" s="291">
        <f t="shared" si="78"/>
        <v>216.84272899443403</v>
      </c>
      <c r="AA238" s="291">
        <f t="shared" si="79"/>
        <v>325.26409349165101</v>
      </c>
      <c r="AB238" s="291">
        <f t="shared" si="80"/>
        <v>433.68545798886805</v>
      </c>
      <c r="AC238" s="291">
        <f t="shared" si="81"/>
        <v>542.10682248608509</v>
      </c>
      <c r="AK238" s="289">
        <f t="shared" si="73"/>
        <v>34</v>
      </c>
      <c r="AL238" s="352">
        <f t="shared" si="74"/>
        <v>0</v>
      </c>
      <c r="AM238" s="352">
        <f>10+Module!$K$57/($Z$1+1)</f>
        <v>137.3501476531377</v>
      </c>
      <c r="AN238" s="352">
        <f>$Z$1*(25+Module!$I$6)</f>
        <v>37</v>
      </c>
      <c r="AO238" s="352">
        <f>(AM238*($Z$1+1)*0.002488974)/($Z$1+1)*Module!$I$5*Module!$I$7</f>
        <v>104.47202149942042</v>
      </c>
      <c r="AP238" s="352">
        <f>$P$120*Module!$I$7*X238*Module!$I$5</f>
        <v>76.05644563964681</v>
      </c>
      <c r="AQ238" s="334">
        <f t="shared" si="68"/>
        <v>1000000</v>
      </c>
      <c r="AS238" s="352">
        <f t="shared" si="75"/>
        <v>0</v>
      </c>
      <c r="AT238" s="352">
        <f>10+Module!$K$57/($AA$1+1)</f>
        <v>94.900098435425136</v>
      </c>
      <c r="AU238" s="352">
        <f>$AA$1*(25+Module!$I$6)</f>
        <v>74</v>
      </c>
      <c r="AV238" s="352">
        <f>(AT238*($Z$1+1)*0.002488974)/($Z$1+1)*Module!$I$5*Module!$I$7</f>
        <v>72.183432587786953</v>
      </c>
      <c r="AW238" s="352">
        <f>$P$120*Module!$I$7*X238*Module!$I$5</f>
        <v>76.05644563964681</v>
      </c>
      <c r="AX238" s="334">
        <f t="shared" si="69"/>
        <v>1000000</v>
      </c>
      <c r="AZ238" s="352">
        <f t="shared" si="76"/>
        <v>0</v>
      </c>
      <c r="BA238" s="352">
        <f>10+Module!$K$57/($AB$1+1)</f>
        <v>73.675073826568848</v>
      </c>
      <c r="BB238" s="352">
        <f>$AB$1*(25+Module!$I$6)</f>
        <v>111</v>
      </c>
      <c r="BC238" s="352">
        <f>(BA238*($AB$1+1)*0.002488974)/($AB$1+1)*Module!$I$5*Module!$I$7</f>
        <v>56.039138131970212</v>
      </c>
      <c r="BD238" s="352">
        <f>$P$120*Module!$I$7*X238*Module!$I$5</f>
        <v>76.05644563964681</v>
      </c>
      <c r="BE238" s="334">
        <f t="shared" si="70"/>
        <v>1000000</v>
      </c>
      <c r="BG238" s="352">
        <f t="shared" si="77"/>
        <v>0</v>
      </c>
      <c r="BH238" s="352">
        <f>10+Module!$K$57/($AC$1+1)</f>
        <v>60.940059061255084</v>
      </c>
      <c r="BI238" s="352">
        <f>$AC$1*(25+Module!$I$6)</f>
        <v>148</v>
      </c>
      <c r="BJ238" s="352">
        <f>(BH238*($AC$1+1)*0.002488974)/($AC$1+1)*Module!$I$5*Module!$I$7</f>
        <v>46.352561458480167</v>
      </c>
      <c r="BK238" s="352">
        <f>$P$120*Module!$I$7*X238*Module!$I$5</f>
        <v>76.05644563964681</v>
      </c>
      <c r="BL238" s="334">
        <f t="shared" si="71"/>
        <v>1000000</v>
      </c>
    </row>
    <row r="239" spans="23:64" ht="19.5" hidden="1" customHeight="1" thickBot="1">
      <c r="W239" s="570"/>
      <c r="X239" s="289">
        <f t="shared" si="72"/>
        <v>35</v>
      </c>
      <c r="Y239" s="290">
        <f>'calcul pneu pour calculateur'!P240</f>
        <v>107.95506716109914</v>
      </c>
      <c r="Z239" s="291">
        <f t="shared" si="78"/>
        <v>215.91013432219827</v>
      </c>
      <c r="AA239" s="291">
        <f t="shared" si="79"/>
        <v>323.86520148329743</v>
      </c>
      <c r="AB239" s="291">
        <f t="shared" si="80"/>
        <v>431.82026864439655</v>
      </c>
      <c r="AC239" s="291">
        <f t="shared" si="81"/>
        <v>539.77533580549573</v>
      </c>
      <c r="AK239" s="289">
        <f t="shared" si="73"/>
        <v>35</v>
      </c>
      <c r="AL239" s="352">
        <f t="shared" si="74"/>
        <v>0</v>
      </c>
      <c r="AM239" s="352">
        <f>10+Module!$K$57/($Z$1+1)</f>
        <v>137.3501476531377</v>
      </c>
      <c r="AN239" s="352">
        <f>$Z$1*(25+Module!$I$6)</f>
        <v>37</v>
      </c>
      <c r="AO239" s="352">
        <f>(AM239*($Z$1+1)*0.002488974)/($Z$1+1)*Module!$I$5*Module!$I$7</f>
        <v>104.47202149942042</v>
      </c>
      <c r="AP239" s="352">
        <f>$P$120*Module!$I$7*X239*Module!$I$5</f>
        <v>78.293399923165836</v>
      </c>
      <c r="AQ239" s="334">
        <f t="shared" si="68"/>
        <v>1000000</v>
      </c>
      <c r="AS239" s="352">
        <f t="shared" si="75"/>
        <v>0</v>
      </c>
      <c r="AT239" s="352">
        <f>10+Module!$K$57/($AA$1+1)</f>
        <v>94.900098435425136</v>
      </c>
      <c r="AU239" s="352">
        <f>$AA$1*(25+Module!$I$6)</f>
        <v>74</v>
      </c>
      <c r="AV239" s="352">
        <f>(AT239*($Z$1+1)*0.002488974)/($Z$1+1)*Module!$I$5*Module!$I$7</f>
        <v>72.183432587786953</v>
      </c>
      <c r="AW239" s="352">
        <f>$P$120*Module!$I$7*X239*Module!$I$5</f>
        <v>78.293399923165836</v>
      </c>
      <c r="AX239" s="334">
        <f t="shared" si="69"/>
        <v>1000000</v>
      </c>
      <c r="AZ239" s="352">
        <f t="shared" si="76"/>
        <v>0</v>
      </c>
      <c r="BA239" s="352">
        <f>10+Module!$K$57/($AB$1+1)</f>
        <v>73.675073826568848</v>
      </c>
      <c r="BB239" s="352">
        <f>$AB$1*(25+Module!$I$6)</f>
        <v>111</v>
      </c>
      <c r="BC239" s="352">
        <f>(BA239*($AB$1+1)*0.002488974)/($AB$1+1)*Module!$I$5*Module!$I$7</f>
        <v>56.039138131970212</v>
      </c>
      <c r="BD239" s="352">
        <f>$P$120*Module!$I$7*X239*Module!$I$5</f>
        <v>78.293399923165836</v>
      </c>
      <c r="BE239" s="334">
        <f t="shared" si="70"/>
        <v>1000000</v>
      </c>
      <c r="BG239" s="352">
        <f t="shared" si="77"/>
        <v>0</v>
      </c>
      <c r="BH239" s="352">
        <f>10+Module!$K$57/($AC$1+1)</f>
        <v>60.940059061255084</v>
      </c>
      <c r="BI239" s="352">
        <f>$AC$1*(25+Module!$I$6)</f>
        <v>148</v>
      </c>
      <c r="BJ239" s="352">
        <f>(BH239*($AC$1+1)*0.002488974)/($AC$1+1)*Module!$I$5*Module!$I$7</f>
        <v>46.352561458480167</v>
      </c>
      <c r="BK239" s="352">
        <f>$P$120*Module!$I$7*X239*Module!$I$5</f>
        <v>78.293399923165836</v>
      </c>
      <c r="BL239" s="334">
        <f t="shared" si="71"/>
        <v>1000000</v>
      </c>
    </row>
    <row r="240" spans="23:64" ht="19.5" hidden="1" customHeight="1" thickBot="1">
      <c r="W240" s="570"/>
      <c r="X240" s="289">
        <f t="shared" si="72"/>
        <v>36</v>
      </c>
      <c r="Y240" s="290">
        <f>'calcul pneu pour calculateur'!P241</f>
        <v>107.48876982498126</v>
      </c>
      <c r="Z240" s="291">
        <f t="shared" si="78"/>
        <v>214.97753964996252</v>
      </c>
      <c r="AA240" s="291">
        <f t="shared" si="79"/>
        <v>322.46630947494378</v>
      </c>
      <c r="AB240" s="291">
        <f t="shared" si="80"/>
        <v>429.95507929992505</v>
      </c>
      <c r="AC240" s="291">
        <f t="shared" si="81"/>
        <v>537.44384912490636</v>
      </c>
      <c r="AK240" s="289">
        <f t="shared" si="73"/>
        <v>36</v>
      </c>
      <c r="AL240" s="352">
        <f t="shared" si="74"/>
        <v>0</v>
      </c>
      <c r="AM240" s="352">
        <f>10+Module!$K$57/($Z$1+1)</f>
        <v>137.3501476531377</v>
      </c>
      <c r="AN240" s="352">
        <f>$Z$1*(25+Module!$I$6)</f>
        <v>37</v>
      </c>
      <c r="AO240" s="352">
        <f>(AM240*($Z$1+1)*0.002488974)/($Z$1+1)*Module!$I$5*Module!$I$7</f>
        <v>104.47202149942042</v>
      </c>
      <c r="AP240" s="352">
        <f>$P$120*Module!$I$7*X240*Module!$I$5</f>
        <v>80.530354206684848</v>
      </c>
      <c r="AQ240" s="334">
        <f t="shared" si="68"/>
        <v>1000000</v>
      </c>
      <c r="AS240" s="352">
        <f t="shared" si="75"/>
        <v>0</v>
      </c>
      <c r="AT240" s="352">
        <f>10+Module!$K$57/($AA$1+1)</f>
        <v>94.900098435425136</v>
      </c>
      <c r="AU240" s="352">
        <f>$AA$1*(25+Module!$I$6)</f>
        <v>74</v>
      </c>
      <c r="AV240" s="352">
        <f>(AT240*($Z$1+1)*0.002488974)/($Z$1+1)*Module!$I$5*Module!$I$7</f>
        <v>72.183432587786953</v>
      </c>
      <c r="AW240" s="352">
        <f>$P$120*Module!$I$7*X240*Module!$I$5</f>
        <v>80.530354206684848</v>
      </c>
      <c r="AX240" s="334">
        <f t="shared" si="69"/>
        <v>1000000</v>
      </c>
      <c r="AZ240" s="352">
        <f t="shared" si="76"/>
        <v>0</v>
      </c>
      <c r="BA240" s="352">
        <f>10+Module!$K$57/($AB$1+1)</f>
        <v>73.675073826568848</v>
      </c>
      <c r="BB240" s="352">
        <f>$AB$1*(25+Module!$I$6)</f>
        <v>111</v>
      </c>
      <c r="BC240" s="352">
        <f>(BA240*($AB$1+1)*0.002488974)/($AB$1+1)*Module!$I$5*Module!$I$7</f>
        <v>56.039138131970212</v>
      </c>
      <c r="BD240" s="352">
        <f>$P$120*Module!$I$7*X240*Module!$I$5</f>
        <v>80.530354206684848</v>
      </c>
      <c r="BE240" s="334">
        <f t="shared" si="70"/>
        <v>1000000</v>
      </c>
      <c r="BG240" s="352">
        <f t="shared" si="77"/>
        <v>0</v>
      </c>
      <c r="BH240" s="352">
        <f>10+Module!$K$57/($AC$1+1)</f>
        <v>60.940059061255084</v>
      </c>
      <c r="BI240" s="352">
        <f>$AC$1*(25+Module!$I$6)</f>
        <v>148</v>
      </c>
      <c r="BJ240" s="352">
        <f>(BH240*($AC$1+1)*0.002488974)/($AC$1+1)*Module!$I$5*Module!$I$7</f>
        <v>46.352561458480167</v>
      </c>
      <c r="BK240" s="352">
        <f>$P$120*Module!$I$7*X240*Module!$I$5</f>
        <v>80.530354206684848</v>
      </c>
      <c r="BL240" s="334">
        <f t="shared" si="71"/>
        <v>1000000</v>
      </c>
    </row>
    <row r="241" spans="23:64" ht="19.5" hidden="1" customHeight="1" thickBot="1">
      <c r="W241" s="570"/>
      <c r="X241" s="289">
        <f t="shared" si="72"/>
        <v>37</v>
      </c>
      <c r="Y241" s="290">
        <f>'calcul pneu pour calculateur'!P242</f>
        <v>107.02247248886341</v>
      </c>
      <c r="Z241" s="291">
        <f t="shared" si="78"/>
        <v>214.04494497772683</v>
      </c>
      <c r="AA241" s="291">
        <f t="shared" si="79"/>
        <v>321.06741746659026</v>
      </c>
      <c r="AB241" s="291">
        <f t="shared" si="80"/>
        <v>428.08988995545366</v>
      </c>
      <c r="AC241" s="291">
        <f t="shared" si="81"/>
        <v>535.11236244431711</v>
      </c>
      <c r="AK241" s="289">
        <f t="shared" si="73"/>
        <v>37</v>
      </c>
      <c r="AL241" s="352">
        <f t="shared" si="74"/>
        <v>0</v>
      </c>
      <c r="AM241" s="352">
        <f>10+Module!$K$57/($Z$1+1)</f>
        <v>137.3501476531377</v>
      </c>
      <c r="AN241" s="352">
        <f>$Z$1*(25+Module!$I$6)</f>
        <v>37</v>
      </c>
      <c r="AO241" s="352">
        <f>(AM241*($Z$1+1)*0.002488974)/($Z$1+1)*Module!$I$5*Module!$I$7</f>
        <v>104.47202149942042</v>
      </c>
      <c r="AP241" s="352">
        <f>$P$120*Module!$I$7*X241*Module!$I$5</f>
        <v>82.767308490203874</v>
      </c>
      <c r="AQ241" s="334">
        <f t="shared" si="68"/>
        <v>1000000</v>
      </c>
      <c r="AS241" s="352">
        <f t="shared" si="75"/>
        <v>0</v>
      </c>
      <c r="AT241" s="352">
        <f>10+Module!$K$57/($AA$1+1)</f>
        <v>94.900098435425136</v>
      </c>
      <c r="AU241" s="352">
        <f>$AA$1*(25+Module!$I$6)</f>
        <v>74</v>
      </c>
      <c r="AV241" s="352">
        <f>(AT241*($Z$1+1)*0.002488974)/($Z$1+1)*Module!$I$5*Module!$I$7</f>
        <v>72.183432587786953</v>
      </c>
      <c r="AW241" s="352">
        <f>$P$120*Module!$I$7*X241*Module!$I$5</f>
        <v>82.767308490203874</v>
      </c>
      <c r="AX241" s="334">
        <f t="shared" si="69"/>
        <v>1000000</v>
      </c>
      <c r="AZ241" s="352">
        <f t="shared" si="76"/>
        <v>0</v>
      </c>
      <c r="BA241" s="352">
        <f>10+Module!$K$57/($AB$1+1)</f>
        <v>73.675073826568848</v>
      </c>
      <c r="BB241" s="352">
        <f>$AB$1*(25+Module!$I$6)</f>
        <v>111</v>
      </c>
      <c r="BC241" s="352">
        <f>(BA241*($AB$1+1)*0.002488974)/($AB$1+1)*Module!$I$5*Module!$I$7</f>
        <v>56.039138131970212</v>
      </c>
      <c r="BD241" s="352">
        <f>$P$120*Module!$I$7*X241*Module!$I$5</f>
        <v>82.767308490203874</v>
      </c>
      <c r="BE241" s="334">
        <f t="shared" si="70"/>
        <v>1000000</v>
      </c>
      <c r="BG241" s="352">
        <f t="shared" si="77"/>
        <v>0</v>
      </c>
      <c r="BH241" s="352">
        <f>10+Module!$K$57/($AC$1+1)</f>
        <v>60.940059061255084</v>
      </c>
      <c r="BI241" s="352">
        <f>$AC$1*(25+Module!$I$6)</f>
        <v>148</v>
      </c>
      <c r="BJ241" s="352">
        <f>(BH241*($AC$1+1)*0.002488974)/($AC$1+1)*Module!$I$5*Module!$I$7</f>
        <v>46.352561458480167</v>
      </c>
      <c r="BK241" s="352">
        <f>$P$120*Module!$I$7*X241*Module!$I$5</f>
        <v>82.767308490203874</v>
      </c>
      <c r="BL241" s="334">
        <f t="shared" si="71"/>
        <v>1000000</v>
      </c>
    </row>
    <row r="242" spans="23:64" ht="19.5" hidden="1" customHeight="1" thickBot="1">
      <c r="W242" s="570"/>
      <c r="X242" s="289">
        <f t="shared" si="72"/>
        <v>38</v>
      </c>
      <c r="Y242" s="290">
        <f>'calcul pneu pour calculateur'!P243</f>
        <v>106.55617515274554</v>
      </c>
      <c r="Z242" s="291">
        <f t="shared" si="78"/>
        <v>213.11235030549108</v>
      </c>
      <c r="AA242" s="291">
        <f t="shared" si="79"/>
        <v>319.66852545823662</v>
      </c>
      <c r="AB242" s="291">
        <f t="shared" si="80"/>
        <v>426.22470061098215</v>
      </c>
      <c r="AC242" s="291">
        <f t="shared" si="81"/>
        <v>532.78087576372764</v>
      </c>
      <c r="AK242" s="289">
        <f t="shared" si="73"/>
        <v>38</v>
      </c>
      <c r="AL242" s="352">
        <f t="shared" si="74"/>
        <v>0</v>
      </c>
      <c r="AM242" s="352">
        <f>10+Module!$K$57/($Z$1+1)</f>
        <v>137.3501476531377</v>
      </c>
      <c r="AN242" s="352">
        <f>$Z$1*(25+Module!$I$6)</f>
        <v>37</v>
      </c>
      <c r="AO242" s="352">
        <f>(AM242*($Z$1+1)*0.002488974)/($Z$1+1)*Module!$I$5*Module!$I$7</f>
        <v>104.47202149942042</v>
      </c>
      <c r="AP242" s="352">
        <f>$P$120*Module!$I$7*X242*Module!$I$5</f>
        <v>85.0042627737229</v>
      </c>
      <c r="AQ242" s="334">
        <f t="shared" si="68"/>
        <v>1000000</v>
      </c>
      <c r="AS242" s="352">
        <f t="shared" si="75"/>
        <v>0</v>
      </c>
      <c r="AT242" s="352">
        <f>10+Module!$K$57/($AA$1+1)</f>
        <v>94.900098435425136</v>
      </c>
      <c r="AU242" s="352">
        <f>$AA$1*(25+Module!$I$6)</f>
        <v>74</v>
      </c>
      <c r="AV242" s="352">
        <f>(AT242*($Z$1+1)*0.002488974)/($Z$1+1)*Module!$I$5*Module!$I$7</f>
        <v>72.183432587786953</v>
      </c>
      <c r="AW242" s="352">
        <f>$P$120*Module!$I$7*X242*Module!$I$5</f>
        <v>85.0042627737229</v>
      </c>
      <c r="AX242" s="334">
        <f t="shared" si="69"/>
        <v>1000000</v>
      </c>
      <c r="AZ242" s="352">
        <f t="shared" si="76"/>
        <v>0</v>
      </c>
      <c r="BA242" s="352">
        <f>10+Module!$K$57/($AB$1+1)</f>
        <v>73.675073826568848</v>
      </c>
      <c r="BB242" s="352">
        <f>$AB$1*(25+Module!$I$6)</f>
        <v>111</v>
      </c>
      <c r="BC242" s="352">
        <f>(BA242*($AB$1+1)*0.002488974)/($AB$1+1)*Module!$I$5*Module!$I$7</f>
        <v>56.039138131970212</v>
      </c>
      <c r="BD242" s="352">
        <f>$P$120*Module!$I$7*X242*Module!$I$5</f>
        <v>85.0042627737229</v>
      </c>
      <c r="BE242" s="334">
        <f t="shared" si="70"/>
        <v>1000000</v>
      </c>
      <c r="BG242" s="352">
        <f t="shared" si="77"/>
        <v>0</v>
      </c>
      <c r="BH242" s="352">
        <f>10+Module!$K$57/($AC$1+1)</f>
        <v>60.940059061255084</v>
      </c>
      <c r="BI242" s="352">
        <f>$AC$1*(25+Module!$I$6)</f>
        <v>148</v>
      </c>
      <c r="BJ242" s="352">
        <f>(BH242*($AC$1+1)*0.002488974)/($AC$1+1)*Module!$I$5*Module!$I$7</f>
        <v>46.352561458480167</v>
      </c>
      <c r="BK242" s="352">
        <f>$P$120*Module!$I$7*X242*Module!$I$5</f>
        <v>85.0042627737229</v>
      </c>
      <c r="BL242" s="334">
        <f t="shared" si="71"/>
        <v>1000000</v>
      </c>
    </row>
    <row r="243" spans="23:64" ht="19.5" hidden="1" customHeight="1" thickBot="1">
      <c r="W243" s="570"/>
      <c r="X243" s="289">
        <f t="shared" si="72"/>
        <v>39</v>
      </c>
      <c r="Y243" s="290">
        <f>'calcul pneu pour calculateur'!P244</f>
        <v>106.08987781662766</v>
      </c>
      <c r="Z243" s="291">
        <f t="shared" si="78"/>
        <v>212.17975563325533</v>
      </c>
      <c r="AA243" s="291">
        <f t="shared" si="79"/>
        <v>318.26963344988297</v>
      </c>
      <c r="AB243" s="291">
        <f t="shared" si="80"/>
        <v>424.35951126651065</v>
      </c>
      <c r="AC243" s="291">
        <f t="shared" si="81"/>
        <v>530.44938908313827</v>
      </c>
      <c r="AK243" s="289">
        <f t="shared" si="73"/>
        <v>39</v>
      </c>
      <c r="AL243" s="352">
        <f t="shared" si="74"/>
        <v>0</v>
      </c>
      <c r="AM243" s="352">
        <f>10+Module!$K$57/($Z$1+1)</f>
        <v>137.3501476531377</v>
      </c>
      <c r="AN243" s="352">
        <f>$Z$1*(25+Module!$I$6)</f>
        <v>37</v>
      </c>
      <c r="AO243" s="352">
        <f>(AM243*($Z$1+1)*0.002488974)/($Z$1+1)*Module!$I$5*Module!$I$7</f>
        <v>104.47202149942042</v>
      </c>
      <c r="AP243" s="352">
        <f>$P$120*Module!$I$7*X243*Module!$I$5</f>
        <v>87.241217057241926</v>
      </c>
      <c r="AQ243" s="334">
        <f t="shared" si="68"/>
        <v>1000000</v>
      </c>
      <c r="AS243" s="352">
        <f t="shared" si="75"/>
        <v>0</v>
      </c>
      <c r="AT243" s="352">
        <f>10+Module!$K$57/($AA$1+1)</f>
        <v>94.900098435425136</v>
      </c>
      <c r="AU243" s="352">
        <f>$AA$1*(25+Module!$I$6)</f>
        <v>74</v>
      </c>
      <c r="AV243" s="352">
        <f>(AT243*($Z$1+1)*0.002488974)/($Z$1+1)*Module!$I$5*Module!$I$7</f>
        <v>72.183432587786953</v>
      </c>
      <c r="AW243" s="352">
        <f>$P$120*Module!$I$7*X243*Module!$I$5</f>
        <v>87.241217057241926</v>
      </c>
      <c r="AX243" s="334">
        <f t="shared" si="69"/>
        <v>1000000</v>
      </c>
      <c r="AZ243" s="352">
        <f t="shared" si="76"/>
        <v>0</v>
      </c>
      <c r="BA243" s="352">
        <f>10+Module!$K$57/($AB$1+1)</f>
        <v>73.675073826568848</v>
      </c>
      <c r="BB243" s="352">
        <f>$AB$1*(25+Module!$I$6)</f>
        <v>111</v>
      </c>
      <c r="BC243" s="352">
        <f>(BA243*($AB$1+1)*0.002488974)/($AB$1+1)*Module!$I$5*Module!$I$7</f>
        <v>56.039138131970212</v>
      </c>
      <c r="BD243" s="352">
        <f>$P$120*Module!$I$7*X243*Module!$I$5</f>
        <v>87.241217057241926</v>
      </c>
      <c r="BE243" s="334">
        <f t="shared" si="70"/>
        <v>1000000</v>
      </c>
      <c r="BG243" s="352">
        <f t="shared" si="77"/>
        <v>0</v>
      </c>
      <c r="BH243" s="352">
        <f>10+Module!$K$57/($AC$1+1)</f>
        <v>60.940059061255084</v>
      </c>
      <c r="BI243" s="352">
        <f>$AC$1*(25+Module!$I$6)</f>
        <v>148</v>
      </c>
      <c r="BJ243" s="352">
        <f>(BH243*($AC$1+1)*0.002488974)/($AC$1+1)*Module!$I$5*Module!$I$7</f>
        <v>46.352561458480167</v>
      </c>
      <c r="BK243" s="352">
        <f>$P$120*Module!$I$7*X243*Module!$I$5</f>
        <v>87.241217057241926</v>
      </c>
      <c r="BL243" s="334">
        <f t="shared" si="71"/>
        <v>1000000</v>
      </c>
    </row>
    <row r="244" spans="23:64" ht="19.5" hidden="1" customHeight="1" thickBot="1">
      <c r="W244" s="570"/>
      <c r="X244" s="289">
        <f t="shared" si="72"/>
        <v>40</v>
      </c>
      <c r="Y244" s="290">
        <f>'calcul pneu pour calculateur'!P245</f>
        <v>105.6235804805098</v>
      </c>
      <c r="Z244" s="291">
        <f t="shared" si="78"/>
        <v>211.2471609610196</v>
      </c>
      <c r="AA244" s="291">
        <f t="shared" si="79"/>
        <v>316.87074144152939</v>
      </c>
      <c r="AB244" s="291">
        <f t="shared" si="80"/>
        <v>422.49432192203921</v>
      </c>
      <c r="AC244" s="291">
        <f t="shared" si="81"/>
        <v>528.11790240254902</v>
      </c>
      <c r="AK244" s="289">
        <f t="shared" si="73"/>
        <v>40</v>
      </c>
      <c r="AL244" s="352">
        <f t="shared" si="74"/>
        <v>0</v>
      </c>
      <c r="AM244" s="352">
        <f>10+Module!$K$57/($Z$1+1)</f>
        <v>137.3501476531377</v>
      </c>
      <c r="AN244" s="352">
        <f>$Z$1*(25+Module!$I$6)</f>
        <v>37</v>
      </c>
      <c r="AO244" s="352">
        <f>(AM244*($Z$1+1)*0.002488974)/($Z$1+1)*Module!$I$5*Module!$I$7</f>
        <v>104.47202149942042</v>
      </c>
      <c r="AP244" s="352">
        <f>$P$120*Module!$I$7*X244*Module!$I$5</f>
        <v>89.478171340760952</v>
      </c>
      <c r="AQ244" s="334">
        <f t="shared" si="68"/>
        <v>1000000</v>
      </c>
      <c r="AS244" s="352">
        <f t="shared" si="75"/>
        <v>0</v>
      </c>
      <c r="AT244" s="352">
        <f>10+Module!$K$57/($AA$1+1)</f>
        <v>94.900098435425136</v>
      </c>
      <c r="AU244" s="352">
        <f>$AA$1*(25+Module!$I$6)</f>
        <v>74</v>
      </c>
      <c r="AV244" s="352">
        <f>(AT244*($Z$1+1)*0.002488974)/($Z$1+1)*Module!$I$5*Module!$I$7</f>
        <v>72.183432587786953</v>
      </c>
      <c r="AW244" s="352">
        <f>$P$120*Module!$I$7*X244*Module!$I$5</f>
        <v>89.478171340760952</v>
      </c>
      <c r="AX244" s="334">
        <f t="shared" si="69"/>
        <v>1000000</v>
      </c>
      <c r="AZ244" s="352">
        <f t="shared" si="76"/>
        <v>0</v>
      </c>
      <c r="BA244" s="352">
        <f>10+Module!$K$57/($AB$1+1)</f>
        <v>73.675073826568848</v>
      </c>
      <c r="BB244" s="352">
        <f>$AB$1*(25+Module!$I$6)</f>
        <v>111</v>
      </c>
      <c r="BC244" s="352">
        <f>(BA244*($AB$1+1)*0.002488974)/($AB$1+1)*Module!$I$5*Module!$I$7</f>
        <v>56.039138131970212</v>
      </c>
      <c r="BD244" s="352">
        <f>$P$120*Module!$I$7*X244*Module!$I$5</f>
        <v>89.478171340760952</v>
      </c>
      <c r="BE244" s="334">
        <f t="shared" si="70"/>
        <v>1000000</v>
      </c>
      <c r="BG244" s="352">
        <f t="shared" si="77"/>
        <v>0</v>
      </c>
      <c r="BH244" s="352">
        <f>10+Module!$K$57/($AC$1+1)</f>
        <v>60.940059061255084</v>
      </c>
      <c r="BI244" s="352">
        <f>$AC$1*(25+Module!$I$6)</f>
        <v>148</v>
      </c>
      <c r="BJ244" s="352">
        <f>(BH244*($AC$1+1)*0.002488974)/($AC$1+1)*Module!$I$5*Module!$I$7</f>
        <v>46.352561458480167</v>
      </c>
      <c r="BK244" s="352">
        <f>$P$120*Module!$I$7*X244*Module!$I$5</f>
        <v>89.478171340760952</v>
      </c>
      <c r="BL244" s="334">
        <f t="shared" si="71"/>
        <v>1000000</v>
      </c>
    </row>
    <row r="245" spans="23:64" ht="19.5" hidden="1" customHeight="1" thickBot="1">
      <c r="W245" s="570"/>
      <c r="X245" s="289">
        <f t="shared" si="72"/>
        <v>41</v>
      </c>
      <c r="Y245" s="290">
        <f>'calcul pneu pour calculateur'!P246</f>
        <v>105.15728314439193</v>
      </c>
      <c r="Z245" s="291">
        <f t="shared" si="78"/>
        <v>210.31456628878385</v>
      </c>
      <c r="AA245" s="291">
        <f t="shared" si="79"/>
        <v>315.47184943317575</v>
      </c>
      <c r="AB245" s="291">
        <f t="shared" si="80"/>
        <v>420.6291325775677</v>
      </c>
      <c r="AC245" s="291">
        <f t="shared" si="81"/>
        <v>525.78641572195966</v>
      </c>
      <c r="AK245" s="289">
        <f t="shared" si="73"/>
        <v>41</v>
      </c>
      <c r="AL245" s="352">
        <f t="shared" si="74"/>
        <v>0</v>
      </c>
      <c r="AM245" s="352">
        <f>10+Module!$K$57/($Z$1+1)</f>
        <v>137.3501476531377</v>
      </c>
      <c r="AN245" s="352">
        <f>$Z$1*(25+Module!$I$6)</f>
        <v>37</v>
      </c>
      <c r="AO245" s="352">
        <f>(AM245*($Z$1+1)*0.002488974)/($Z$1+1)*Module!$I$5*Module!$I$7</f>
        <v>104.47202149942042</v>
      </c>
      <c r="AP245" s="352">
        <f>$P$120*Module!$I$7*X245*Module!$I$5</f>
        <v>91.715125624279978</v>
      </c>
      <c r="AQ245" s="334">
        <f t="shared" si="68"/>
        <v>1000000</v>
      </c>
      <c r="AS245" s="352">
        <f t="shared" si="75"/>
        <v>0</v>
      </c>
      <c r="AT245" s="352">
        <f>10+Module!$K$57/($AA$1+1)</f>
        <v>94.900098435425136</v>
      </c>
      <c r="AU245" s="352">
        <f>$AA$1*(25+Module!$I$6)</f>
        <v>74</v>
      </c>
      <c r="AV245" s="352">
        <f>(AT245*($Z$1+1)*0.002488974)/($Z$1+1)*Module!$I$5*Module!$I$7</f>
        <v>72.183432587786953</v>
      </c>
      <c r="AW245" s="352">
        <f>$P$120*Module!$I$7*X245*Module!$I$5</f>
        <v>91.715125624279978</v>
      </c>
      <c r="AX245" s="334">
        <f t="shared" si="69"/>
        <v>1000000</v>
      </c>
      <c r="AZ245" s="352">
        <f t="shared" si="76"/>
        <v>0</v>
      </c>
      <c r="BA245" s="352">
        <f>10+Module!$K$57/($AB$1+1)</f>
        <v>73.675073826568848</v>
      </c>
      <c r="BB245" s="352">
        <f>$AB$1*(25+Module!$I$6)</f>
        <v>111</v>
      </c>
      <c r="BC245" s="352">
        <f>(BA245*($AB$1+1)*0.002488974)/($AB$1+1)*Module!$I$5*Module!$I$7</f>
        <v>56.039138131970212</v>
      </c>
      <c r="BD245" s="352">
        <f>$P$120*Module!$I$7*X245*Module!$I$5</f>
        <v>91.715125624279978</v>
      </c>
      <c r="BE245" s="334">
        <f t="shared" si="70"/>
        <v>1000000</v>
      </c>
      <c r="BG245" s="352">
        <f t="shared" si="77"/>
        <v>0</v>
      </c>
      <c r="BH245" s="352">
        <f>10+Module!$K$57/($AC$1+1)</f>
        <v>60.940059061255084</v>
      </c>
      <c r="BI245" s="352">
        <f>$AC$1*(25+Module!$I$6)</f>
        <v>148</v>
      </c>
      <c r="BJ245" s="352">
        <f>(BH245*($AC$1+1)*0.002488974)/($AC$1+1)*Module!$I$5*Module!$I$7</f>
        <v>46.352561458480167</v>
      </c>
      <c r="BK245" s="352">
        <f>$P$120*Module!$I$7*X245*Module!$I$5</f>
        <v>91.715125624279978</v>
      </c>
      <c r="BL245" s="334">
        <f t="shared" si="71"/>
        <v>1000000</v>
      </c>
    </row>
    <row r="246" spans="23:64" ht="19.5" hidden="1" customHeight="1" thickBot="1">
      <c r="W246" s="570"/>
      <c r="X246" s="289">
        <f t="shared" si="72"/>
        <v>42</v>
      </c>
      <c r="Y246" s="290">
        <f>'calcul pneu pour calculateur'!P247</f>
        <v>104.69098580827406</v>
      </c>
      <c r="Z246" s="291">
        <f t="shared" si="78"/>
        <v>209.38197161654813</v>
      </c>
      <c r="AA246" s="291">
        <f t="shared" si="79"/>
        <v>314.07295742482222</v>
      </c>
      <c r="AB246" s="291">
        <f t="shared" si="80"/>
        <v>418.76394323309626</v>
      </c>
      <c r="AC246" s="291">
        <f t="shared" si="81"/>
        <v>523.45492904137029</v>
      </c>
      <c r="AK246" s="289">
        <f t="shared" si="73"/>
        <v>42</v>
      </c>
      <c r="AL246" s="352">
        <f t="shared" si="74"/>
        <v>0</v>
      </c>
      <c r="AM246" s="352">
        <f>10+Module!$K$57/($Z$1+1)</f>
        <v>137.3501476531377</v>
      </c>
      <c r="AN246" s="352">
        <f>$Z$1*(25+Module!$I$6)</f>
        <v>37</v>
      </c>
      <c r="AO246" s="352">
        <f>(AM246*($Z$1+1)*0.002488974)/($Z$1+1)*Module!$I$5*Module!$I$7</f>
        <v>104.47202149942042</v>
      </c>
      <c r="AP246" s="352">
        <f>$P$120*Module!$I$7*X246*Module!$I$5</f>
        <v>93.952079907798989</v>
      </c>
      <c r="AQ246" s="334">
        <f t="shared" si="68"/>
        <v>1000000</v>
      </c>
      <c r="AS246" s="352">
        <f t="shared" si="75"/>
        <v>0</v>
      </c>
      <c r="AT246" s="352">
        <f>10+Module!$K$57/($AA$1+1)</f>
        <v>94.900098435425136</v>
      </c>
      <c r="AU246" s="352">
        <f>$AA$1*(25+Module!$I$6)</f>
        <v>74</v>
      </c>
      <c r="AV246" s="352">
        <f>(AT246*($Z$1+1)*0.002488974)/($Z$1+1)*Module!$I$5*Module!$I$7</f>
        <v>72.183432587786953</v>
      </c>
      <c r="AW246" s="352">
        <f>$P$120*Module!$I$7*X246*Module!$I$5</f>
        <v>93.952079907798989</v>
      </c>
      <c r="AX246" s="334">
        <f t="shared" si="69"/>
        <v>1000000</v>
      </c>
      <c r="AZ246" s="352">
        <f t="shared" si="76"/>
        <v>0</v>
      </c>
      <c r="BA246" s="352">
        <f>10+Module!$K$57/($AB$1+1)</f>
        <v>73.675073826568848</v>
      </c>
      <c r="BB246" s="352">
        <f>$AB$1*(25+Module!$I$6)</f>
        <v>111</v>
      </c>
      <c r="BC246" s="352">
        <f>(BA246*($AB$1+1)*0.002488974)/($AB$1+1)*Module!$I$5*Module!$I$7</f>
        <v>56.039138131970212</v>
      </c>
      <c r="BD246" s="352">
        <f>$P$120*Module!$I$7*X246*Module!$I$5</f>
        <v>93.952079907798989</v>
      </c>
      <c r="BE246" s="334">
        <f t="shared" si="70"/>
        <v>1000000</v>
      </c>
      <c r="BG246" s="352">
        <f t="shared" si="77"/>
        <v>0</v>
      </c>
      <c r="BH246" s="352">
        <f>10+Module!$K$57/($AC$1+1)</f>
        <v>60.940059061255084</v>
      </c>
      <c r="BI246" s="352">
        <f>$AC$1*(25+Module!$I$6)</f>
        <v>148</v>
      </c>
      <c r="BJ246" s="352">
        <f>(BH246*($AC$1+1)*0.002488974)/($AC$1+1)*Module!$I$5*Module!$I$7</f>
        <v>46.352561458480167</v>
      </c>
      <c r="BK246" s="352">
        <f>$P$120*Module!$I$7*X246*Module!$I$5</f>
        <v>93.952079907798989</v>
      </c>
      <c r="BL246" s="334">
        <f t="shared" si="71"/>
        <v>1000000</v>
      </c>
    </row>
    <row r="247" spans="23:64" ht="19.5" hidden="1" customHeight="1" thickBot="1">
      <c r="W247" s="570"/>
      <c r="X247" s="289">
        <f t="shared" si="72"/>
        <v>43</v>
      </c>
      <c r="Y247" s="290">
        <f>'calcul pneu pour calculateur'!P248</f>
        <v>104.22468847215619</v>
      </c>
      <c r="Z247" s="291">
        <f t="shared" si="78"/>
        <v>208.44937694431238</v>
      </c>
      <c r="AA247" s="291">
        <f t="shared" si="79"/>
        <v>312.67406541646858</v>
      </c>
      <c r="AB247" s="291">
        <f t="shared" si="80"/>
        <v>416.89875388862475</v>
      </c>
      <c r="AC247" s="291">
        <f t="shared" si="81"/>
        <v>521.12344236078093</v>
      </c>
      <c r="AK247" s="289">
        <f t="shared" si="73"/>
        <v>43</v>
      </c>
      <c r="AL247" s="352">
        <f t="shared" si="74"/>
        <v>0</v>
      </c>
      <c r="AM247" s="352">
        <f>10+Module!$K$57/($Z$1+1)</f>
        <v>137.3501476531377</v>
      </c>
      <c r="AN247" s="352">
        <f>$Z$1*(25+Module!$I$6)</f>
        <v>37</v>
      </c>
      <c r="AO247" s="352">
        <f>(AM247*($Z$1+1)*0.002488974)/($Z$1+1)*Module!$I$5*Module!$I$7</f>
        <v>104.47202149942042</v>
      </c>
      <c r="AP247" s="352">
        <f>$P$120*Module!$I$7*X247*Module!$I$5</f>
        <v>96.189034191318015</v>
      </c>
      <c r="AQ247" s="334">
        <f t="shared" si="68"/>
        <v>1000000</v>
      </c>
      <c r="AS247" s="352">
        <f t="shared" si="75"/>
        <v>0</v>
      </c>
      <c r="AT247" s="352">
        <f>10+Module!$K$57/($AA$1+1)</f>
        <v>94.900098435425136</v>
      </c>
      <c r="AU247" s="352">
        <f>$AA$1*(25+Module!$I$6)</f>
        <v>74</v>
      </c>
      <c r="AV247" s="352">
        <f>(AT247*($Z$1+1)*0.002488974)/($Z$1+1)*Module!$I$5*Module!$I$7</f>
        <v>72.183432587786953</v>
      </c>
      <c r="AW247" s="352">
        <f>$P$120*Module!$I$7*X247*Module!$I$5</f>
        <v>96.189034191318015</v>
      </c>
      <c r="AX247" s="334">
        <f t="shared" si="69"/>
        <v>1000000</v>
      </c>
      <c r="AZ247" s="352">
        <f t="shared" si="76"/>
        <v>0</v>
      </c>
      <c r="BA247" s="352">
        <f>10+Module!$K$57/($AB$1+1)</f>
        <v>73.675073826568848</v>
      </c>
      <c r="BB247" s="352">
        <f>$AB$1*(25+Module!$I$6)</f>
        <v>111</v>
      </c>
      <c r="BC247" s="352">
        <f>(BA247*($AB$1+1)*0.002488974)/($AB$1+1)*Module!$I$5*Module!$I$7</f>
        <v>56.039138131970212</v>
      </c>
      <c r="BD247" s="352">
        <f>$P$120*Module!$I$7*X247*Module!$I$5</f>
        <v>96.189034191318015</v>
      </c>
      <c r="BE247" s="334">
        <f t="shared" si="70"/>
        <v>1000000</v>
      </c>
      <c r="BG247" s="352">
        <f t="shared" si="77"/>
        <v>0</v>
      </c>
      <c r="BH247" s="352">
        <f>10+Module!$K$57/($AC$1+1)</f>
        <v>60.940059061255084</v>
      </c>
      <c r="BI247" s="352">
        <f>$AC$1*(25+Module!$I$6)</f>
        <v>148</v>
      </c>
      <c r="BJ247" s="352">
        <f>(BH247*($AC$1+1)*0.002488974)/($AC$1+1)*Module!$I$5*Module!$I$7</f>
        <v>46.352561458480167</v>
      </c>
      <c r="BK247" s="352">
        <f>$P$120*Module!$I$7*X247*Module!$I$5</f>
        <v>96.189034191318015</v>
      </c>
      <c r="BL247" s="334">
        <f t="shared" si="71"/>
        <v>1000000</v>
      </c>
    </row>
    <row r="248" spans="23:64" ht="19.5" hidden="1" customHeight="1" thickBot="1">
      <c r="W248" s="570"/>
      <c r="X248" s="289">
        <f t="shared" si="72"/>
        <v>44</v>
      </c>
      <c r="Y248" s="290">
        <f>'calcul pneu pour calculateur'!P249</f>
        <v>103.75839113603831</v>
      </c>
      <c r="Z248" s="291">
        <f t="shared" si="78"/>
        <v>207.51678227207663</v>
      </c>
      <c r="AA248" s="291">
        <f t="shared" si="79"/>
        <v>311.27517340811494</v>
      </c>
      <c r="AB248" s="291">
        <f t="shared" si="80"/>
        <v>415.03356454415325</v>
      </c>
      <c r="AC248" s="291">
        <f t="shared" si="81"/>
        <v>518.79195568019156</v>
      </c>
      <c r="AK248" s="289">
        <f t="shared" si="73"/>
        <v>44</v>
      </c>
      <c r="AL248" s="352">
        <f t="shared" si="74"/>
        <v>0</v>
      </c>
      <c r="AM248" s="352">
        <f>10+Module!$K$57/($Z$1+1)</f>
        <v>137.3501476531377</v>
      </c>
      <c r="AN248" s="352">
        <f>$Z$1*(25+Module!$I$6)</f>
        <v>37</v>
      </c>
      <c r="AO248" s="352">
        <f>(AM248*($Z$1+1)*0.002488974)/($Z$1+1)*Module!$I$5*Module!$I$7</f>
        <v>104.47202149942042</v>
      </c>
      <c r="AP248" s="352">
        <f>$P$120*Module!$I$7*X248*Module!$I$5</f>
        <v>98.425988474837041</v>
      </c>
      <c r="AQ248" s="334">
        <f t="shared" si="68"/>
        <v>1000000</v>
      </c>
      <c r="AS248" s="352">
        <f t="shared" si="75"/>
        <v>0</v>
      </c>
      <c r="AT248" s="352">
        <f>10+Module!$K$57/($AA$1+1)</f>
        <v>94.900098435425136</v>
      </c>
      <c r="AU248" s="352">
        <f>$AA$1*(25+Module!$I$6)</f>
        <v>74</v>
      </c>
      <c r="AV248" s="352">
        <f>(AT248*($Z$1+1)*0.002488974)/($Z$1+1)*Module!$I$5*Module!$I$7</f>
        <v>72.183432587786953</v>
      </c>
      <c r="AW248" s="352">
        <f>$P$120*Module!$I$7*X248*Module!$I$5</f>
        <v>98.425988474837041</v>
      </c>
      <c r="AX248" s="334">
        <f t="shared" si="69"/>
        <v>1000000</v>
      </c>
      <c r="AZ248" s="352">
        <f t="shared" si="76"/>
        <v>0</v>
      </c>
      <c r="BA248" s="352">
        <f>10+Module!$K$57/($AB$1+1)</f>
        <v>73.675073826568848</v>
      </c>
      <c r="BB248" s="352">
        <f>$AB$1*(25+Module!$I$6)</f>
        <v>111</v>
      </c>
      <c r="BC248" s="352">
        <f>(BA248*($AB$1+1)*0.002488974)/($AB$1+1)*Module!$I$5*Module!$I$7</f>
        <v>56.039138131970212</v>
      </c>
      <c r="BD248" s="352">
        <f>$P$120*Module!$I$7*X248*Module!$I$5</f>
        <v>98.425988474837041</v>
      </c>
      <c r="BE248" s="334">
        <f t="shared" si="70"/>
        <v>1000000</v>
      </c>
      <c r="BG248" s="352">
        <f t="shared" si="77"/>
        <v>0</v>
      </c>
      <c r="BH248" s="352">
        <f>10+Module!$K$57/($AC$1+1)</f>
        <v>60.940059061255084</v>
      </c>
      <c r="BI248" s="352">
        <f>$AC$1*(25+Module!$I$6)</f>
        <v>148</v>
      </c>
      <c r="BJ248" s="352">
        <f>(BH248*($AC$1+1)*0.002488974)/($AC$1+1)*Module!$I$5*Module!$I$7</f>
        <v>46.352561458480167</v>
      </c>
      <c r="BK248" s="352">
        <f>$P$120*Module!$I$7*X248*Module!$I$5</f>
        <v>98.425988474837041</v>
      </c>
      <c r="BL248" s="334">
        <f t="shared" si="71"/>
        <v>1000000</v>
      </c>
    </row>
    <row r="249" spans="23:64" ht="19.5" hidden="1" customHeight="1" thickBot="1">
      <c r="W249" s="570"/>
      <c r="X249" s="289">
        <f t="shared" si="72"/>
        <v>45</v>
      </c>
      <c r="Y249" s="290">
        <f>'calcul pneu pour calculateur'!P250</f>
        <v>103.29209379992045</v>
      </c>
      <c r="Z249" s="291">
        <f t="shared" si="78"/>
        <v>206.5841875998409</v>
      </c>
      <c r="AA249" s="291">
        <f t="shared" si="79"/>
        <v>309.87628139976135</v>
      </c>
      <c r="AB249" s="291">
        <f t="shared" si="80"/>
        <v>413.1683751996818</v>
      </c>
      <c r="AC249" s="291">
        <f t="shared" si="81"/>
        <v>516.4604689996022</v>
      </c>
      <c r="AK249" s="289">
        <f t="shared" si="73"/>
        <v>45</v>
      </c>
      <c r="AL249" s="352">
        <f t="shared" si="74"/>
        <v>0</v>
      </c>
      <c r="AM249" s="352">
        <f>10+Module!$K$57/($Z$1+1)</f>
        <v>137.3501476531377</v>
      </c>
      <c r="AN249" s="352">
        <f>$Z$1*(25+Module!$I$6)</f>
        <v>37</v>
      </c>
      <c r="AO249" s="352">
        <f>(AM249*($Z$1+1)*0.002488974)/($Z$1+1)*Module!$I$5*Module!$I$7</f>
        <v>104.47202149942042</v>
      </c>
      <c r="AP249" s="352">
        <f>$P$120*Module!$I$7*X249*Module!$I$5</f>
        <v>100.66294275835607</v>
      </c>
      <c r="AQ249" s="334">
        <f t="shared" si="68"/>
        <v>1000000</v>
      </c>
      <c r="AS249" s="352">
        <f t="shared" si="75"/>
        <v>0</v>
      </c>
      <c r="AT249" s="352">
        <f>10+Module!$K$57/($AA$1+1)</f>
        <v>94.900098435425136</v>
      </c>
      <c r="AU249" s="352">
        <f>$AA$1*(25+Module!$I$6)</f>
        <v>74</v>
      </c>
      <c r="AV249" s="352">
        <f>(AT249*($Z$1+1)*0.002488974)/($Z$1+1)*Module!$I$5*Module!$I$7</f>
        <v>72.183432587786953</v>
      </c>
      <c r="AW249" s="352">
        <f>$P$120*Module!$I$7*X249*Module!$I$5</f>
        <v>100.66294275835607</v>
      </c>
      <c r="AX249" s="334">
        <f t="shared" si="69"/>
        <v>1000000</v>
      </c>
      <c r="AZ249" s="352">
        <f t="shared" si="76"/>
        <v>0</v>
      </c>
      <c r="BA249" s="352">
        <f>10+Module!$K$57/($AB$1+1)</f>
        <v>73.675073826568848</v>
      </c>
      <c r="BB249" s="352">
        <f>$AB$1*(25+Module!$I$6)</f>
        <v>111</v>
      </c>
      <c r="BC249" s="352">
        <f>(BA249*($AB$1+1)*0.002488974)/($AB$1+1)*Module!$I$5*Module!$I$7</f>
        <v>56.039138131970212</v>
      </c>
      <c r="BD249" s="352">
        <f>$P$120*Module!$I$7*X249*Module!$I$5</f>
        <v>100.66294275835607</v>
      </c>
      <c r="BE249" s="334">
        <f t="shared" si="70"/>
        <v>1000000</v>
      </c>
      <c r="BG249" s="352">
        <f t="shared" si="77"/>
        <v>0</v>
      </c>
      <c r="BH249" s="352">
        <f>10+Module!$K$57/($AC$1+1)</f>
        <v>60.940059061255084</v>
      </c>
      <c r="BI249" s="352">
        <f>$AC$1*(25+Module!$I$6)</f>
        <v>148</v>
      </c>
      <c r="BJ249" s="352">
        <f>(BH249*($AC$1+1)*0.002488974)/($AC$1+1)*Module!$I$5*Module!$I$7</f>
        <v>46.352561458480167</v>
      </c>
      <c r="BK249" s="352">
        <f>$P$120*Module!$I$7*X249*Module!$I$5</f>
        <v>100.66294275835607</v>
      </c>
      <c r="BL249" s="334">
        <f t="shared" si="71"/>
        <v>1000000</v>
      </c>
    </row>
    <row r="250" spans="23:64" ht="19.5" hidden="1" customHeight="1" thickBot="1">
      <c r="W250" s="570"/>
      <c r="X250" s="289">
        <f t="shared" si="72"/>
        <v>46</v>
      </c>
      <c r="Y250" s="290">
        <f>'calcul pneu pour calculateur'!P251</f>
        <v>102.82579646380259</v>
      </c>
      <c r="Z250" s="291">
        <f t="shared" si="78"/>
        <v>205.65159292760518</v>
      </c>
      <c r="AA250" s="291">
        <f t="shared" si="79"/>
        <v>308.47738939140777</v>
      </c>
      <c r="AB250" s="291">
        <f t="shared" si="80"/>
        <v>411.30318585521036</v>
      </c>
      <c r="AC250" s="291">
        <f t="shared" si="81"/>
        <v>514.12898231901295</v>
      </c>
      <c r="AK250" s="289">
        <f t="shared" si="73"/>
        <v>46</v>
      </c>
      <c r="AL250" s="352">
        <f t="shared" si="74"/>
        <v>0</v>
      </c>
      <c r="AM250" s="352">
        <f>10+Module!$K$57/($Z$1+1)</f>
        <v>137.3501476531377</v>
      </c>
      <c r="AN250" s="352">
        <f>$Z$1*(25+Module!$I$6)</f>
        <v>37</v>
      </c>
      <c r="AO250" s="352">
        <f>(AM250*($Z$1+1)*0.002488974)/($Z$1+1)*Module!$I$5*Module!$I$7</f>
        <v>104.47202149942042</v>
      </c>
      <c r="AP250" s="352">
        <f>$P$120*Module!$I$7*X250*Module!$I$5</f>
        <v>102.89989704187509</v>
      </c>
      <c r="AQ250" s="334">
        <f t="shared" si="68"/>
        <v>1000000</v>
      </c>
      <c r="AS250" s="352">
        <f t="shared" si="75"/>
        <v>0</v>
      </c>
      <c r="AT250" s="352">
        <f>10+Module!$K$57/($AA$1+1)</f>
        <v>94.900098435425136</v>
      </c>
      <c r="AU250" s="352">
        <f>$AA$1*(25+Module!$I$6)</f>
        <v>74</v>
      </c>
      <c r="AV250" s="352">
        <f>(AT250*($Z$1+1)*0.002488974)/($Z$1+1)*Module!$I$5*Module!$I$7</f>
        <v>72.183432587786953</v>
      </c>
      <c r="AW250" s="352">
        <f>$P$120*Module!$I$7*X250*Module!$I$5</f>
        <v>102.89989704187509</v>
      </c>
      <c r="AX250" s="334">
        <f t="shared" si="69"/>
        <v>1000000</v>
      </c>
      <c r="AZ250" s="352">
        <f t="shared" si="76"/>
        <v>0</v>
      </c>
      <c r="BA250" s="352">
        <f>10+Module!$K$57/($AB$1+1)</f>
        <v>73.675073826568848</v>
      </c>
      <c r="BB250" s="352">
        <f>$AB$1*(25+Module!$I$6)</f>
        <v>111</v>
      </c>
      <c r="BC250" s="352">
        <f>(BA250*($AB$1+1)*0.002488974)/($AB$1+1)*Module!$I$5*Module!$I$7</f>
        <v>56.039138131970212</v>
      </c>
      <c r="BD250" s="352">
        <f>$P$120*Module!$I$7*X250*Module!$I$5</f>
        <v>102.89989704187509</v>
      </c>
      <c r="BE250" s="334">
        <f t="shared" si="70"/>
        <v>1000000</v>
      </c>
      <c r="BG250" s="352">
        <f t="shared" si="77"/>
        <v>0</v>
      </c>
      <c r="BH250" s="352">
        <f>10+Module!$K$57/($AC$1+1)</f>
        <v>60.940059061255084</v>
      </c>
      <c r="BI250" s="352">
        <f>$AC$1*(25+Module!$I$6)</f>
        <v>148</v>
      </c>
      <c r="BJ250" s="352">
        <f>(BH250*($AC$1+1)*0.002488974)/($AC$1+1)*Module!$I$5*Module!$I$7</f>
        <v>46.352561458480167</v>
      </c>
      <c r="BK250" s="352">
        <f>$P$120*Module!$I$7*X250*Module!$I$5</f>
        <v>102.89989704187509</v>
      </c>
      <c r="BL250" s="334">
        <f t="shared" si="71"/>
        <v>1000000</v>
      </c>
    </row>
    <row r="251" spans="23:64" ht="19.5" hidden="1" customHeight="1" thickBot="1">
      <c r="W251" s="570"/>
      <c r="X251" s="289">
        <f t="shared" si="72"/>
        <v>47</v>
      </c>
      <c r="Y251" s="290">
        <f>'calcul pneu pour calculateur'!P252</f>
        <v>102.35949912768471</v>
      </c>
      <c r="Z251" s="291">
        <f t="shared" si="78"/>
        <v>204.71899825536943</v>
      </c>
      <c r="AA251" s="291">
        <f t="shared" si="79"/>
        <v>307.07849738305413</v>
      </c>
      <c r="AB251" s="291">
        <f t="shared" si="80"/>
        <v>409.43799651073886</v>
      </c>
      <c r="AC251" s="291">
        <f t="shared" si="81"/>
        <v>511.79749563842358</v>
      </c>
      <c r="AK251" s="289">
        <f t="shared" si="73"/>
        <v>47</v>
      </c>
      <c r="AL251" s="352">
        <f t="shared" si="74"/>
        <v>0</v>
      </c>
      <c r="AM251" s="352">
        <f>10+Module!$K$57/($Z$1+1)</f>
        <v>137.3501476531377</v>
      </c>
      <c r="AN251" s="352">
        <f>$Z$1*(25+Module!$I$6)</f>
        <v>37</v>
      </c>
      <c r="AO251" s="352">
        <f>(AM251*($Z$1+1)*0.002488974)/($Z$1+1)*Module!$I$5*Module!$I$7</f>
        <v>104.47202149942042</v>
      </c>
      <c r="AP251" s="352">
        <f>$P$120*Module!$I$7*X251*Module!$I$5</f>
        <v>105.13685132539412</v>
      </c>
      <c r="AQ251" s="334">
        <f t="shared" si="68"/>
        <v>1000000</v>
      </c>
      <c r="AS251" s="352">
        <f t="shared" si="75"/>
        <v>0</v>
      </c>
      <c r="AT251" s="352">
        <f>10+Module!$K$57/($AA$1+1)</f>
        <v>94.900098435425136</v>
      </c>
      <c r="AU251" s="352">
        <f>$AA$1*(25+Module!$I$6)</f>
        <v>74</v>
      </c>
      <c r="AV251" s="352">
        <f>(AT251*($Z$1+1)*0.002488974)/($Z$1+1)*Module!$I$5*Module!$I$7</f>
        <v>72.183432587786953</v>
      </c>
      <c r="AW251" s="352">
        <f>$P$120*Module!$I$7*X251*Module!$I$5</f>
        <v>105.13685132539412</v>
      </c>
      <c r="AX251" s="334">
        <f t="shared" si="69"/>
        <v>1000000</v>
      </c>
      <c r="AZ251" s="352">
        <f t="shared" si="76"/>
        <v>0</v>
      </c>
      <c r="BA251" s="352">
        <f>10+Module!$K$57/($AB$1+1)</f>
        <v>73.675073826568848</v>
      </c>
      <c r="BB251" s="352">
        <f>$AB$1*(25+Module!$I$6)</f>
        <v>111</v>
      </c>
      <c r="BC251" s="352">
        <f>(BA251*($AB$1+1)*0.002488974)/($AB$1+1)*Module!$I$5*Module!$I$7</f>
        <v>56.039138131970212</v>
      </c>
      <c r="BD251" s="352">
        <f>$P$120*Module!$I$7*X251*Module!$I$5</f>
        <v>105.13685132539412</v>
      </c>
      <c r="BE251" s="334">
        <f t="shared" si="70"/>
        <v>1000000</v>
      </c>
      <c r="BG251" s="352">
        <f t="shared" si="77"/>
        <v>0</v>
      </c>
      <c r="BH251" s="352">
        <f>10+Module!$K$57/($AC$1+1)</f>
        <v>60.940059061255084</v>
      </c>
      <c r="BI251" s="352">
        <f>$AC$1*(25+Module!$I$6)</f>
        <v>148</v>
      </c>
      <c r="BJ251" s="352">
        <f>(BH251*($AC$1+1)*0.002488974)/($AC$1+1)*Module!$I$5*Module!$I$7</f>
        <v>46.352561458480167</v>
      </c>
      <c r="BK251" s="352">
        <f>$P$120*Module!$I$7*X251*Module!$I$5</f>
        <v>105.13685132539412</v>
      </c>
      <c r="BL251" s="334">
        <f t="shared" si="71"/>
        <v>1000000</v>
      </c>
    </row>
    <row r="252" spans="23:64" ht="19.5" hidden="1" customHeight="1" thickBot="1">
      <c r="W252" s="570"/>
      <c r="X252" s="289">
        <f t="shared" si="72"/>
        <v>48</v>
      </c>
      <c r="Y252" s="290">
        <f>'calcul pneu pour calculateur'!P253</f>
        <v>101.89320179156684</v>
      </c>
      <c r="Z252" s="291">
        <f t="shared" si="78"/>
        <v>203.78640358313368</v>
      </c>
      <c r="AA252" s="291">
        <f t="shared" si="79"/>
        <v>305.67960537470049</v>
      </c>
      <c r="AB252" s="291">
        <f t="shared" si="80"/>
        <v>407.57280716626735</v>
      </c>
      <c r="AC252" s="291">
        <f t="shared" si="81"/>
        <v>509.46600895783422</v>
      </c>
      <c r="AK252" s="289">
        <f t="shared" si="73"/>
        <v>48</v>
      </c>
      <c r="AL252" s="352">
        <f t="shared" si="74"/>
        <v>0</v>
      </c>
      <c r="AM252" s="352">
        <f>10+Module!$K$57/($Z$1+1)</f>
        <v>137.3501476531377</v>
      </c>
      <c r="AN252" s="352">
        <f>$Z$1*(25+Module!$I$6)</f>
        <v>37</v>
      </c>
      <c r="AO252" s="352">
        <f>(AM252*($Z$1+1)*0.002488974)/($Z$1+1)*Module!$I$5*Module!$I$7</f>
        <v>104.47202149942042</v>
      </c>
      <c r="AP252" s="352">
        <f>$P$120*Module!$I$7*X252*Module!$I$5</f>
        <v>107.37380560891313</v>
      </c>
      <c r="AQ252" s="334">
        <f t="shared" si="68"/>
        <v>1000000</v>
      </c>
      <c r="AS252" s="352">
        <f t="shared" si="75"/>
        <v>0</v>
      </c>
      <c r="AT252" s="352">
        <f>10+Module!$K$57/($AA$1+1)</f>
        <v>94.900098435425136</v>
      </c>
      <c r="AU252" s="352">
        <f>$AA$1*(25+Module!$I$6)</f>
        <v>74</v>
      </c>
      <c r="AV252" s="352">
        <f>(AT252*($Z$1+1)*0.002488974)/($Z$1+1)*Module!$I$5*Module!$I$7</f>
        <v>72.183432587786953</v>
      </c>
      <c r="AW252" s="352">
        <f>$P$120*Module!$I$7*X252*Module!$I$5</f>
        <v>107.37380560891313</v>
      </c>
      <c r="AX252" s="334">
        <f t="shared" si="69"/>
        <v>1000000</v>
      </c>
      <c r="AZ252" s="352">
        <f t="shared" si="76"/>
        <v>0</v>
      </c>
      <c r="BA252" s="352">
        <f>10+Module!$K$57/($AB$1+1)</f>
        <v>73.675073826568848</v>
      </c>
      <c r="BB252" s="352">
        <f>$AB$1*(25+Module!$I$6)</f>
        <v>111</v>
      </c>
      <c r="BC252" s="352">
        <f>(BA252*($AB$1+1)*0.002488974)/($AB$1+1)*Module!$I$5*Module!$I$7</f>
        <v>56.039138131970212</v>
      </c>
      <c r="BD252" s="352">
        <f>$P$120*Module!$I$7*X252*Module!$I$5</f>
        <v>107.37380560891313</v>
      </c>
      <c r="BE252" s="334">
        <f t="shared" si="70"/>
        <v>1000000</v>
      </c>
      <c r="BG252" s="352">
        <f t="shared" si="77"/>
        <v>0</v>
      </c>
      <c r="BH252" s="352">
        <f>10+Module!$K$57/($AC$1+1)</f>
        <v>60.940059061255084</v>
      </c>
      <c r="BI252" s="352">
        <f>$AC$1*(25+Module!$I$6)</f>
        <v>148</v>
      </c>
      <c r="BJ252" s="352">
        <f>(BH252*($AC$1+1)*0.002488974)/($AC$1+1)*Module!$I$5*Module!$I$7</f>
        <v>46.352561458480167</v>
      </c>
      <c r="BK252" s="352">
        <f>$P$120*Module!$I$7*X252*Module!$I$5</f>
        <v>107.37380560891313</v>
      </c>
      <c r="BL252" s="334">
        <f t="shared" si="71"/>
        <v>1000000</v>
      </c>
    </row>
    <row r="253" spans="23:64" ht="19.5" hidden="1" customHeight="1" thickBot="1">
      <c r="W253" s="570"/>
      <c r="X253" s="289">
        <f t="shared" si="72"/>
        <v>49</v>
      </c>
      <c r="Y253" s="290">
        <f>'calcul pneu pour calculateur'!P254</f>
        <v>101.42690445544896</v>
      </c>
      <c r="Z253" s="291">
        <f t="shared" si="78"/>
        <v>202.85380891089792</v>
      </c>
      <c r="AA253" s="291">
        <f t="shared" si="79"/>
        <v>304.2807133663469</v>
      </c>
      <c r="AB253" s="291">
        <f t="shared" si="80"/>
        <v>405.70761782179585</v>
      </c>
      <c r="AC253" s="291">
        <f t="shared" si="81"/>
        <v>507.1345222772448</v>
      </c>
      <c r="AK253" s="289">
        <f t="shared" si="73"/>
        <v>49</v>
      </c>
      <c r="AL253" s="352">
        <f t="shared" si="74"/>
        <v>0</v>
      </c>
      <c r="AM253" s="352">
        <f>10+Module!$K$57/($Z$1+1)</f>
        <v>137.3501476531377</v>
      </c>
      <c r="AN253" s="352">
        <f>$Z$1*(25+Module!$I$6)</f>
        <v>37</v>
      </c>
      <c r="AO253" s="352">
        <f>(AM253*($Z$1+1)*0.002488974)/($Z$1+1)*Module!$I$5*Module!$I$7</f>
        <v>104.47202149942042</v>
      </c>
      <c r="AP253" s="352">
        <f>$P$120*Module!$I$7*X253*Module!$I$5</f>
        <v>109.61075989243216</v>
      </c>
      <c r="AQ253" s="334">
        <f t="shared" si="68"/>
        <v>1000000</v>
      </c>
      <c r="AS253" s="352">
        <f t="shared" si="75"/>
        <v>0</v>
      </c>
      <c r="AT253" s="352">
        <f>10+Module!$K$57/($AA$1+1)</f>
        <v>94.900098435425136</v>
      </c>
      <c r="AU253" s="352">
        <f>$AA$1*(25+Module!$I$6)</f>
        <v>74</v>
      </c>
      <c r="AV253" s="352">
        <f>(AT253*($Z$1+1)*0.002488974)/($Z$1+1)*Module!$I$5*Module!$I$7</f>
        <v>72.183432587786953</v>
      </c>
      <c r="AW253" s="352">
        <f>$P$120*Module!$I$7*X253*Module!$I$5</f>
        <v>109.61075989243216</v>
      </c>
      <c r="AX253" s="334">
        <f t="shared" si="69"/>
        <v>1000000</v>
      </c>
      <c r="AZ253" s="352">
        <f t="shared" si="76"/>
        <v>0</v>
      </c>
      <c r="BA253" s="352">
        <f>10+Module!$K$57/($AB$1+1)</f>
        <v>73.675073826568848</v>
      </c>
      <c r="BB253" s="352">
        <f>$AB$1*(25+Module!$I$6)</f>
        <v>111</v>
      </c>
      <c r="BC253" s="352">
        <f>(BA253*($AB$1+1)*0.002488974)/($AB$1+1)*Module!$I$5*Module!$I$7</f>
        <v>56.039138131970212</v>
      </c>
      <c r="BD253" s="352">
        <f>$P$120*Module!$I$7*X253*Module!$I$5</f>
        <v>109.61075989243216</v>
      </c>
      <c r="BE253" s="334">
        <f t="shared" si="70"/>
        <v>1000000</v>
      </c>
      <c r="BG253" s="352">
        <f t="shared" si="77"/>
        <v>0</v>
      </c>
      <c r="BH253" s="352">
        <f>10+Module!$K$57/($AC$1+1)</f>
        <v>60.940059061255084</v>
      </c>
      <c r="BI253" s="352">
        <f>$AC$1*(25+Module!$I$6)</f>
        <v>148</v>
      </c>
      <c r="BJ253" s="352">
        <f>(BH253*($AC$1+1)*0.002488974)/($AC$1+1)*Module!$I$5*Module!$I$7</f>
        <v>46.352561458480167</v>
      </c>
      <c r="BK253" s="352">
        <f>$P$120*Module!$I$7*X253*Module!$I$5</f>
        <v>109.61075989243216</v>
      </c>
      <c r="BL253" s="334">
        <f t="shared" si="71"/>
        <v>1000000</v>
      </c>
    </row>
    <row r="254" spans="23:64" ht="19.5" hidden="1" customHeight="1" thickBot="1">
      <c r="W254" s="570"/>
      <c r="X254" s="289">
        <f t="shared" si="72"/>
        <v>50</v>
      </c>
      <c r="Y254" s="290">
        <f>'calcul pneu pour calculateur'!P255</f>
        <v>100.9606071193311</v>
      </c>
      <c r="Z254" s="291">
        <f t="shared" si="78"/>
        <v>201.9212142386622</v>
      </c>
      <c r="AA254" s="291">
        <f t="shared" si="79"/>
        <v>302.88182135799332</v>
      </c>
      <c r="AB254" s="291">
        <f t="shared" si="80"/>
        <v>403.8424284773244</v>
      </c>
      <c r="AC254" s="291">
        <f t="shared" si="81"/>
        <v>504.80303559665549</v>
      </c>
      <c r="AK254" s="289">
        <f t="shared" si="73"/>
        <v>50</v>
      </c>
      <c r="AL254" s="352">
        <f t="shared" si="74"/>
        <v>0</v>
      </c>
      <c r="AM254" s="352">
        <f>10+Module!$K$57/($Z$1+1)</f>
        <v>137.3501476531377</v>
      </c>
      <c r="AN254" s="352">
        <f>$Z$1*(25+Module!$I$6)</f>
        <v>37</v>
      </c>
      <c r="AO254" s="352">
        <f>(AM254*($Z$1+1)*0.002488974)/($Z$1+1)*Module!$I$5*Module!$I$7</f>
        <v>104.47202149942042</v>
      </c>
      <c r="AP254" s="352">
        <f>$P$120*Module!$I$7*X254*Module!$I$5</f>
        <v>111.84771417595118</v>
      </c>
      <c r="AQ254" s="334">
        <f t="shared" si="68"/>
        <v>1000000</v>
      </c>
      <c r="AS254" s="352">
        <f t="shared" si="75"/>
        <v>0</v>
      </c>
      <c r="AT254" s="352">
        <f>10+Module!$K$57/($AA$1+1)</f>
        <v>94.900098435425136</v>
      </c>
      <c r="AU254" s="352">
        <f>$AA$1*(25+Module!$I$6)</f>
        <v>74</v>
      </c>
      <c r="AV254" s="352">
        <f>(AT254*($Z$1+1)*0.002488974)/($Z$1+1)*Module!$I$5*Module!$I$7</f>
        <v>72.183432587786953</v>
      </c>
      <c r="AW254" s="352">
        <f>$P$120*Module!$I$7*X254*Module!$I$5</f>
        <v>111.84771417595118</v>
      </c>
      <c r="AX254" s="334">
        <f t="shared" si="69"/>
        <v>1000000</v>
      </c>
      <c r="AZ254" s="352">
        <f t="shared" si="76"/>
        <v>0</v>
      </c>
      <c r="BA254" s="352">
        <f>10+Module!$K$57/($AB$1+1)</f>
        <v>73.675073826568848</v>
      </c>
      <c r="BB254" s="352">
        <f>$AB$1*(25+Module!$I$6)</f>
        <v>111</v>
      </c>
      <c r="BC254" s="352">
        <f>(BA254*($AB$1+1)*0.002488974)/($AB$1+1)*Module!$I$5*Module!$I$7</f>
        <v>56.039138131970212</v>
      </c>
      <c r="BD254" s="352">
        <f>$P$120*Module!$I$7*X254*Module!$I$5</f>
        <v>111.84771417595118</v>
      </c>
      <c r="BE254" s="334">
        <f t="shared" si="70"/>
        <v>1000000</v>
      </c>
      <c r="BG254" s="352">
        <f t="shared" si="77"/>
        <v>0</v>
      </c>
      <c r="BH254" s="352">
        <f>10+Module!$K$57/($AC$1+1)</f>
        <v>60.940059061255084</v>
      </c>
      <c r="BI254" s="352">
        <f>$AC$1*(25+Module!$I$6)</f>
        <v>148</v>
      </c>
      <c r="BJ254" s="352">
        <f>(BH254*($AC$1+1)*0.002488974)/($AC$1+1)*Module!$I$5*Module!$I$7</f>
        <v>46.352561458480167</v>
      </c>
      <c r="BK254" s="352">
        <f>$P$120*Module!$I$7*X254*Module!$I$5</f>
        <v>111.84771417595118</v>
      </c>
      <c r="BL254" s="334">
        <f t="shared" si="71"/>
        <v>1000000</v>
      </c>
    </row>
    <row r="255" spans="23:64" ht="19.5" hidden="1" customHeight="1" thickBot="1">
      <c r="W255" s="570"/>
      <c r="X255" s="289">
        <f t="shared" si="72"/>
        <v>51</v>
      </c>
      <c r="Y255" s="290">
        <f>'calcul pneu pour calculateur'!P256</f>
        <v>100.49430978321324</v>
      </c>
      <c r="Z255" s="291">
        <f t="shared" si="78"/>
        <v>200.98861956642648</v>
      </c>
      <c r="AA255" s="291">
        <f t="shared" si="79"/>
        <v>301.48292934963973</v>
      </c>
      <c r="AB255" s="291">
        <f t="shared" si="80"/>
        <v>401.97723913285296</v>
      </c>
      <c r="AC255" s="291">
        <f t="shared" si="81"/>
        <v>502.47154891606618</v>
      </c>
      <c r="AK255" s="289">
        <f t="shared" si="73"/>
        <v>51</v>
      </c>
      <c r="AL255" s="352">
        <f t="shared" si="74"/>
        <v>0</v>
      </c>
      <c r="AM255" s="352">
        <f>10+Module!$K$57/($Z$1+1)</f>
        <v>137.3501476531377</v>
      </c>
      <c r="AN255" s="352">
        <f>$Z$1*(25+Module!$I$6)</f>
        <v>37</v>
      </c>
      <c r="AO255" s="352">
        <f>(AM255*($Z$1+1)*0.002488974)/($Z$1+1)*Module!$I$5*Module!$I$7</f>
        <v>104.47202149942042</v>
      </c>
      <c r="AP255" s="352">
        <f>$P$120*Module!$I$7*X255*Module!$I$5</f>
        <v>114.08466845947021</v>
      </c>
      <c r="AQ255" s="334">
        <f t="shared" si="68"/>
        <v>1000000</v>
      </c>
      <c r="AS255" s="352">
        <f t="shared" si="75"/>
        <v>0</v>
      </c>
      <c r="AT255" s="352">
        <f>10+Module!$K$57/($AA$1+1)</f>
        <v>94.900098435425136</v>
      </c>
      <c r="AU255" s="352">
        <f>$AA$1*(25+Module!$I$6)</f>
        <v>74</v>
      </c>
      <c r="AV255" s="352">
        <f>(AT255*($Z$1+1)*0.002488974)/($Z$1+1)*Module!$I$5*Module!$I$7</f>
        <v>72.183432587786953</v>
      </c>
      <c r="AW255" s="352">
        <f>$P$120*Module!$I$7*X255*Module!$I$5</f>
        <v>114.08466845947021</v>
      </c>
      <c r="AX255" s="334">
        <f t="shared" si="69"/>
        <v>1000000</v>
      </c>
      <c r="AZ255" s="352">
        <f t="shared" si="76"/>
        <v>0</v>
      </c>
      <c r="BA255" s="352">
        <f>10+Module!$K$57/($AB$1+1)</f>
        <v>73.675073826568848</v>
      </c>
      <c r="BB255" s="352">
        <f>$AB$1*(25+Module!$I$6)</f>
        <v>111</v>
      </c>
      <c r="BC255" s="352">
        <f>(BA255*($AB$1+1)*0.002488974)/($AB$1+1)*Module!$I$5*Module!$I$7</f>
        <v>56.039138131970212</v>
      </c>
      <c r="BD255" s="352">
        <f>$P$120*Module!$I$7*X255*Module!$I$5</f>
        <v>114.08466845947021</v>
      </c>
      <c r="BE255" s="334">
        <f t="shared" si="70"/>
        <v>1000000</v>
      </c>
      <c r="BG255" s="352">
        <f t="shared" si="77"/>
        <v>0</v>
      </c>
      <c r="BH255" s="352">
        <f>10+Module!$K$57/($AC$1+1)</f>
        <v>60.940059061255084</v>
      </c>
      <c r="BI255" s="352">
        <f>$AC$1*(25+Module!$I$6)</f>
        <v>148</v>
      </c>
      <c r="BJ255" s="352">
        <f>(BH255*($AC$1+1)*0.002488974)/($AC$1+1)*Module!$I$5*Module!$I$7</f>
        <v>46.352561458480167</v>
      </c>
      <c r="BK255" s="352">
        <f>$P$120*Module!$I$7*X255*Module!$I$5</f>
        <v>114.08466845947021</v>
      </c>
      <c r="BL255" s="334">
        <f t="shared" si="71"/>
        <v>1000000</v>
      </c>
    </row>
    <row r="256" spans="23:64" ht="19.5" hidden="1" customHeight="1" thickBot="1">
      <c r="W256" s="570"/>
      <c r="X256" s="289">
        <f t="shared" si="72"/>
        <v>52</v>
      </c>
      <c r="Y256" s="290">
        <f>'calcul pneu pour calculateur'!P257</f>
        <v>100.02801244709536</v>
      </c>
      <c r="Z256" s="291">
        <f t="shared" si="78"/>
        <v>200.05602489419073</v>
      </c>
      <c r="AA256" s="291">
        <f t="shared" si="79"/>
        <v>300.08403734128609</v>
      </c>
      <c r="AB256" s="291">
        <f t="shared" si="80"/>
        <v>400.11204978838146</v>
      </c>
      <c r="AC256" s="291">
        <f t="shared" si="81"/>
        <v>500.14006223547682</v>
      </c>
      <c r="AK256" s="289">
        <f t="shared" si="73"/>
        <v>52</v>
      </c>
      <c r="AL256" s="352">
        <f t="shared" si="74"/>
        <v>0</v>
      </c>
      <c r="AM256" s="352">
        <f>10+Module!$K$57/($Z$1+1)</f>
        <v>137.3501476531377</v>
      </c>
      <c r="AN256" s="352">
        <f>$Z$1*(25+Module!$I$6)</f>
        <v>37</v>
      </c>
      <c r="AO256" s="352">
        <f>(AM256*($Z$1+1)*0.002488974)/($Z$1+1)*Module!$I$5*Module!$I$7</f>
        <v>104.47202149942042</v>
      </c>
      <c r="AP256" s="352">
        <f>$P$120*Module!$I$7*X256*Module!$I$5</f>
        <v>116.32162274298923</v>
      </c>
      <c r="AQ256" s="334">
        <f t="shared" si="68"/>
        <v>1000000</v>
      </c>
      <c r="AS256" s="352">
        <f t="shared" si="75"/>
        <v>0</v>
      </c>
      <c r="AT256" s="352">
        <f>10+Module!$K$57/($AA$1+1)</f>
        <v>94.900098435425136</v>
      </c>
      <c r="AU256" s="352">
        <f>$AA$1*(25+Module!$I$6)</f>
        <v>74</v>
      </c>
      <c r="AV256" s="352">
        <f>(AT256*($Z$1+1)*0.002488974)/($Z$1+1)*Module!$I$5*Module!$I$7</f>
        <v>72.183432587786953</v>
      </c>
      <c r="AW256" s="352">
        <f>$P$120*Module!$I$7*X256*Module!$I$5</f>
        <v>116.32162274298923</v>
      </c>
      <c r="AX256" s="334">
        <f t="shared" si="69"/>
        <v>1000000</v>
      </c>
      <c r="AZ256" s="352">
        <f t="shared" si="76"/>
        <v>0</v>
      </c>
      <c r="BA256" s="352">
        <f>10+Module!$K$57/($AB$1+1)</f>
        <v>73.675073826568848</v>
      </c>
      <c r="BB256" s="352">
        <f>$AB$1*(25+Module!$I$6)</f>
        <v>111</v>
      </c>
      <c r="BC256" s="352">
        <f>(BA256*($AB$1+1)*0.002488974)/($AB$1+1)*Module!$I$5*Module!$I$7</f>
        <v>56.039138131970212</v>
      </c>
      <c r="BD256" s="352">
        <f>$P$120*Module!$I$7*X256*Module!$I$5</f>
        <v>116.32162274298923</v>
      </c>
      <c r="BE256" s="334">
        <f t="shared" si="70"/>
        <v>1000000</v>
      </c>
      <c r="BG256" s="352">
        <f t="shared" si="77"/>
        <v>0</v>
      </c>
      <c r="BH256" s="352">
        <f>10+Module!$K$57/($AC$1+1)</f>
        <v>60.940059061255084</v>
      </c>
      <c r="BI256" s="352">
        <f>$AC$1*(25+Module!$I$6)</f>
        <v>148</v>
      </c>
      <c r="BJ256" s="352">
        <f>(BH256*($AC$1+1)*0.002488974)/($AC$1+1)*Module!$I$5*Module!$I$7</f>
        <v>46.352561458480167</v>
      </c>
      <c r="BK256" s="352">
        <f>$P$120*Module!$I$7*X256*Module!$I$5</f>
        <v>116.32162274298923</v>
      </c>
      <c r="BL256" s="334">
        <f t="shared" si="71"/>
        <v>1000000</v>
      </c>
    </row>
    <row r="257" spans="23:64" ht="19.5" hidden="1" customHeight="1" thickBot="1">
      <c r="W257" s="570"/>
      <c r="X257" s="289">
        <f t="shared" si="72"/>
        <v>53</v>
      </c>
      <c r="Y257" s="290">
        <f>'calcul pneu pour calculateur'!P258</f>
        <v>99.561715110977502</v>
      </c>
      <c r="Z257" s="291">
        <f t="shared" si="78"/>
        <v>199.123430221955</v>
      </c>
      <c r="AA257" s="291">
        <f t="shared" si="79"/>
        <v>298.68514533293251</v>
      </c>
      <c r="AB257" s="291">
        <f t="shared" si="80"/>
        <v>398.24686044391001</v>
      </c>
      <c r="AC257" s="291">
        <f t="shared" si="81"/>
        <v>497.80857555488751</v>
      </c>
      <c r="AK257" s="289">
        <f t="shared" si="73"/>
        <v>53</v>
      </c>
      <c r="AL257" s="352">
        <f t="shared" si="74"/>
        <v>0</v>
      </c>
      <c r="AM257" s="352">
        <f>10+Module!$K$57/($Z$1+1)</f>
        <v>137.3501476531377</v>
      </c>
      <c r="AN257" s="352">
        <f>$Z$1*(25+Module!$I$6)</f>
        <v>37</v>
      </c>
      <c r="AO257" s="352">
        <f>(AM257*($Z$1+1)*0.002488974)/($Z$1+1)*Module!$I$5*Module!$I$7</f>
        <v>104.47202149942042</v>
      </c>
      <c r="AP257" s="352">
        <f>$P$120*Module!$I$7*X257*Module!$I$5</f>
        <v>118.55857702650826</v>
      </c>
      <c r="AQ257" s="334">
        <f t="shared" si="68"/>
        <v>1000000</v>
      </c>
      <c r="AS257" s="352">
        <f t="shared" si="75"/>
        <v>0</v>
      </c>
      <c r="AT257" s="352">
        <f>10+Module!$K$57/($AA$1+1)</f>
        <v>94.900098435425136</v>
      </c>
      <c r="AU257" s="352">
        <f>$AA$1*(25+Module!$I$6)</f>
        <v>74</v>
      </c>
      <c r="AV257" s="352">
        <f>(AT257*($Z$1+1)*0.002488974)/($Z$1+1)*Module!$I$5*Module!$I$7</f>
        <v>72.183432587786953</v>
      </c>
      <c r="AW257" s="352">
        <f>$P$120*Module!$I$7*X257*Module!$I$5</f>
        <v>118.55857702650826</v>
      </c>
      <c r="AX257" s="334">
        <f t="shared" si="69"/>
        <v>1000000</v>
      </c>
      <c r="AZ257" s="352">
        <f t="shared" si="76"/>
        <v>0</v>
      </c>
      <c r="BA257" s="352">
        <f>10+Module!$K$57/($AB$1+1)</f>
        <v>73.675073826568848</v>
      </c>
      <c r="BB257" s="352">
        <f>$AB$1*(25+Module!$I$6)</f>
        <v>111</v>
      </c>
      <c r="BC257" s="352">
        <f>(BA257*($AB$1+1)*0.002488974)/($AB$1+1)*Module!$I$5*Module!$I$7</f>
        <v>56.039138131970212</v>
      </c>
      <c r="BD257" s="352">
        <f>$P$120*Module!$I$7*X257*Module!$I$5</f>
        <v>118.55857702650826</v>
      </c>
      <c r="BE257" s="334">
        <f t="shared" si="70"/>
        <v>1000000</v>
      </c>
      <c r="BG257" s="352">
        <f t="shared" si="77"/>
        <v>0</v>
      </c>
      <c r="BH257" s="352">
        <f>10+Module!$K$57/($AC$1+1)</f>
        <v>60.940059061255084</v>
      </c>
      <c r="BI257" s="352">
        <f>$AC$1*(25+Module!$I$6)</f>
        <v>148</v>
      </c>
      <c r="BJ257" s="352">
        <f>(BH257*($AC$1+1)*0.002488974)/($AC$1+1)*Module!$I$5*Module!$I$7</f>
        <v>46.352561458480167</v>
      </c>
      <c r="BK257" s="352">
        <f>$P$120*Module!$I$7*X257*Module!$I$5</f>
        <v>118.55857702650826</v>
      </c>
      <c r="BL257" s="334">
        <f t="shared" si="71"/>
        <v>1000000</v>
      </c>
    </row>
    <row r="258" spans="23:64" ht="19.5" hidden="1" customHeight="1" thickBot="1">
      <c r="W258" s="570"/>
      <c r="X258" s="289">
        <f t="shared" si="72"/>
        <v>54</v>
      </c>
      <c r="Y258" s="290">
        <f>'calcul pneu pour calculateur'!P259</f>
        <v>99.095417774859627</v>
      </c>
      <c r="Z258" s="291">
        <f t="shared" si="78"/>
        <v>198.19083554971925</v>
      </c>
      <c r="AA258" s="291">
        <f t="shared" si="79"/>
        <v>297.28625332457887</v>
      </c>
      <c r="AB258" s="291">
        <f t="shared" si="80"/>
        <v>396.38167109943851</v>
      </c>
      <c r="AC258" s="291">
        <f t="shared" si="81"/>
        <v>495.47708887429815</v>
      </c>
      <c r="AK258" s="289">
        <f t="shared" si="73"/>
        <v>54</v>
      </c>
      <c r="AL258" s="352">
        <f t="shared" si="74"/>
        <v>0</v>
      </c>
      <c r="AM258" s="352">
        <f>10+Module!$K$57/($Z$1+1)</f>
        <v>137.3501476531377</v>
      </c>
      <c r="AN258" s="352">
        <f>$Z$1*(25+Module!$I$6)</f>
        <v>37</v>
      </c>
      <c r="AO258" s="352">
        <f>(AM258*($Z$1+1)*0.002488974)/($Z$1+1)*Module!$I$5*Module!$I$7</f>
        <v>104.47202149942042</v>
      </c>
      <c r="AP258" s="352">
        <f>$P$120*Module!$I$7*X258*Module!$I$5</f>
        <v>120.79553131002729</v>
      </c>
      <c r="AQ258" s="334">
        <f t="shared" si="68"/>
        <v>1000000</v>
      </c>
      <c r="AS258" s="352">
        <f t="shared" si="75"/>
        <v>0</v>
      </c>
      <c r="AT258" s="352">
        <f>10+Module!$K$57/($AA$1+1)</f>
        <v>94.900098435425136</v>
      </c>
      <c r="AU258" s="352">
        <f>$AA$1*(25+Module!$I$6)</f>
        <v>74</v>
      </c>
      <c r="AV258" s="352">
        <f>(AT258*($Z$1+1)*0.002488974)/($Z$1+1)*Module!$I$5*Module!$I$7</f>
        <v>72.183432587786953</v>
      </c>
      <c r="AW258" s="352">
        <f>$P$120*Module!$I$7*X258*Module!$I$5</f>
        <v>120.79553131002729</v>
      </c>
      <c r="AX258" s="334">
        <f t="shared" si="69"/>
        <v>1000000</v>
      </c>
      <c r="AZ258" s="352">
        <f t="shared" si="76"/>
        <v>0</v>
      </c>
      <c r="BA258" s="352">
        <f>10+Module!$K$57/($AB$1+1)</f>
        <v>73.675073826568848</v>
      </c>
      <c r="BB258" s="352">
        <f>$AB$1*(25+Module!$I$6)</f>
        <v>111</v>
      </c>
      <c r="BC258" s="352">
        <f>(BA258*($AB$1+1)*0.002488974)/($AB$1+1)*Module!$I$5*Module!$I$7</f>
        <v>56.039138131970212</v>
      </c>
      <c r="BD258" s="352">
        <f>$P$120*Module!$I$7*X258*Module!$I$5</f>
        <v>120.79553131002729</v>
      </c>
      <c r="BE258" s="334">
        <f t="shared" si="70"/>
        <v>1000000</v>
      </c>
      <c r="BG258" s="352">
        <f t="shared" si="77"/>
        <v>0</v>
      </c>
      <c r="BH258" s="352">
        <f>10+Module!$K$57/($AC$1+1)</f>
        <v>60.940059061255084</v>
      </c>
      <c r="BI258" s="352">
        <f>$AC$1*(25+Module!$I$6)</f>
        <v>148</v>
      </c>
      <c r="BJ258" s="352">
        <f>(BH258*($AC$1+1)*0.002488974)/($AC$1+1)*Module!$I$5*Module!$I$7</f>
        <v>46.352561458480167</v>
      </c>
      <c r="BK258" s="352">
        <f>$P$120*Module!$I$7*X258*Module!$I$5</f>
        <v>120.79553131002729</v>
      </c>
      <c r="BL258" s="334">
        <f t="shared" si="71"/>
        <v>1000000</v>
      </c>
    </row>
    <row r="259" spans="23:64" ht="19.5" hidden="1" customHeight="1" thickBot="1">
      <c r="W259" s="570"/>
      <c r="X259" s="289">
        <f t="shared" si="72"/>
        <v>55</v>
      </c>
      <c r="Y259" s="290">
        <f>'calcul pneu pour calculateur'!P260</f>
        <v>98.629120438741765</v>
      </c>
      <c r="Z259" s="291">
        <f t="shared" si="78"/>
        <v>197.25824087748353</v>
      </c>
      <c r="AA259" s="291">
        <f t="shared" si="79"/>
        <v>295.88736131622528</v>
      </c>
      <c r="AB259" s="291">
        <f t="shared" si="80"/>
        <v>394.51648175496706</v>
      </c>
      <c r="AC259" s="291">
        <f t="shared" si="81"/>
        <v>493.14560219370884</v>
      </c>
      <c r="AK259" s="289">
        <f t="shared" si="73"/>
        <v>55</v>
      </c>
      <c r="AL259" s="352">
        <f t="shared" si="74"/>
        <v>0</v>
      </c>
      <c r="AM259" s="352">
        <f>10+Module!$K$57/($Z$1+1)</f>
        <v>137.3501476531377</v>
      </c>
      <c r="AN259" s="352">
        <f>$Z$1*(25+Module!$I$6)</f>
        <v>37</v>
      </c>
      <c r="AO259" s="352">
        <f>(AM259*($Z$1+1)*0.002488974)/($Z$1+1)*Module!$I$5*Module!$I$7</f>
        <v>104.47202149942042</v>
      </c>
      <c r="AP259" s="352">
        <f>$P$120*Module!$I$7*X259*Module!$I$5</f>
        <v>123.0324855935463</v>
      </c>
      <c r="AQ259" s="334">
        <f t="shared" ref="AQ259:AQ322" si="82">IF(AK259 &gt;$AJ$17,1000000,AL259+AN259+AO259-AP259)</f>
        <v>1000000</v>
      </c>
      <c r="AS259" s="352">
        <f t="shared" si="75"/>
        <v>0</v>
      </c>
      <c r="AT259" s="352">
        <f>10+Module!$K$57/($AA$1+1)</f>
        <v>94.900098435425136</v>
      </c>
      <c r="AU259" s="352">
        <f>$AA$1*(25+Module!$I$6)</f>
        <v>74</v>
      </c>
      <c r="AV259" s="352">
        <f>(AT259*($Z$1+1)*0.002488974)/($Z$1+1)*Module!$I$5*Module!$I$7</f>
        <v>72.183432587786953</v>
      </c>
      <c r="AW259" s="352">
        <f>$P$120*Module!$I$7*X259*Module!$I$5</f>
        <v>123.0324855935463</v>
      </c>
      <c r="AX259" s="334">
        <f t="shared" ref="AX259:AX322" si="83">IF(AK259 &gt;$AJ$17,1000000,AS259+AU259+AV259-AW259)</f>
        <v>1000000</v>
      </c>
      <c r="AZ259" s="352">
        <f t="shared" si="76"/>
        <v>0</v>
      </c>
      <c r="BA259" s="352">
        <f>10+Module!$K$57/($AB$1+1)</f>
        <v>73.675073826568848</v>
      </c>
      <c r="BB259" s="352">
        <f>$AB$1*(25+Module!$I$6)</f>
        <v>111</v>
      </c>
      <c r="BC259" s="352">
        <f>(BA259*($AB$1+1)*0.002488974)/($AB$1+1)*Module!$I$5*Module!$I$7</f>
        <v>56.039138131970212</v>
      </c>
      <c r="BD259" s="352">
        <f>$P$120*Module!$I$7*X259*Module!$I$5</f>
        <v>123.0324855935463</v>
      </c>
      <c r="BE259" s="334">
        <f t="shared" ref="BE259:BE322" si="84">IF(AK259 &gt;$AJ$17,1000000,AZ259+BB259+BC259-BD259)</f>
        <v>1000000</v>
      </c>
      <c r="BG259" s="352">
        <f t="shared" si="77"/>
        <v>0</v>
      </c>
      <c r="BH259" s="352">
        <f>10+Module!$K$57/($AC$1+1)</f>
        <v>60.940059061255084</v>
      </c>
      <c r="BI259" s="352">
        <f>$AC$1*(25+Module!$I$6)</f>
        <v>148</v>
      </c>
      <c r="BJ259" s="352">
        <f>(BH259*($AC$1+1)*0.002488974)/($AC$1+1)*Module!$I$5*Module!$I$7</f>
        <v>46.352561458480167</v>
      </c>
      <c r="BK259" s="352">
        <f>$P$120*Module!$I$7*X259*Module!$I$5</f>
        <v>123.0324855935463</v>
      </c>
      <c r="BL259" s="334">
        <f t="shared" ref="BL259:BL322" si="85">IF(AK259 &gt;$AJ$17,1000000,BG259+BI259+BJ259-BK259)</f>
        <v>1000000</v>
      </c>
    </row>
    <row r="260" spans="23:64" ht="19.5" hidden="1" customHeight="1" thickBot="1">
      <c r="W260" s="570"/>
      <c r="X260" s="289">
        <f t="shared" ref="X260:X323" si="86">X259+1</f>
        <v>56</v>
      </c>
      <c r="Y260" s="290">
        <f>'calcul pneu pour calculateur'!P261</f>
        <v>98.162823102623889</v>
      </c>
      <c r="Z260" s="291">
        <f t="shared" si="78"/>
        <v>196.32564620524778</v>
      </c>
      <c r="AA260" s="291">
        <f t="shared" si="79"/>
        <v>294.4884693078717</v>
      </c>
      <c r="AB260" s="291">
        <f t="shared" si="80"/>
        <v>392.65129241049556</v>
      </c>
      <c r="AC260" s="291">
        <f t="shared" si="81"/>
        <v>490.81411551311942</v>
      </c>
      <c r="AK260" s="289">
        <f t="shared" ref="AK260:AK323" si="87">AK259+1</f>
        <v>56</v>
      </c>
      <c r="AL260" s="352">
        <f t="shared" si="74"/>
        <v>0</v>
      </c>
      <c r="AM260" s="352">
        <f>10+Module!$K$57/($Z$1+1)</f>
        <v>137.3501476531377</v>
      </c>
      <c r="AN260" s="352">
        <f>$Z$1*(25+Module!$I$6)</f>
        <v>37</v>
      </c>
      <c r="AO260" s="352">
        <f>(AM260*($Z$1+1)*0.002488974)/($Z$1+1)*Module!$I$5*Module!$I$7</f>
        <v>104.47202149942042</v>
      </c>
      <c r="AP260" s="352">
        <f>$P$120*Module!$I$7*X260*Module!$I$5</f>
        <v>125.26943987706534</v>
      </c>
      <c r="AQ260" s="334">
        <f t="shared" si="82"/>
        <v>1000000</v>
      </c>
      <c r="AS260" s="352">
        <f t="shared" si="75"/>
        <v>0</v>
      </c>
      <c r="AT260" s="352">
        <f>10+Module!$K$57/($AA$1+1)</f>
        <v>94.900098435425136</v>
      </c>
      <c r="AU260" s="352">
        <f>$AA$1*(25+Module!$I$6)</f>
        <v>74</v>
      </c>
      <c r="AV260" s="352">
        <f>(AT260*($Z$1+1)*0.002488974)/($Z$1+1)*Module!$I$5*Module!$I$7</f>
        <v>72.183432587786953</v>
      </c>
      <c r="AW260" s="352">
        <f>$P$120*Module!$I$7*X260*Module!$I$5</f>
        <v>125.26943987706534</v>
      </c>
      <c r="AX260" s="334">
        <f t="shared" si="83"/>
        <v>1000000</v>
      </c>
      <c r="AZ260" s="352">
        <f t="shared" si="76"/>
        <v>0</v>
      </c>
      <c r="BA260" s="352">
        <f>10+Module!$K$57/($AB$1+1)</f>
        <v>73.675073826568848</v>
      </c>
      <c r="BB260" s="352">
        <f>$AB$1*(25+Module!$I$6)</f>
        <v>111</v>
      </c>
      <c r="BC260" s="352">
        <f>(BA260*($AB$1+1)*0.002488974)/($AB$1+1)*Module!$I$5*Module!$I$7</f>
        <v>56.039138131970212</v>
      </c>
      <c r="BD260" s="352">
        <f>$P$120*Module!$I$7*X260*Module!$I$5</f>
        <v>125.26943987706534</v>
      </c>
      <c r="BE260" s="334">
        <f t="shared" si="84"/>
        <v>1000000</v>
      </c>
      <c r="BG260" s="352">
        <f t="shared" si="77"/>
        <v>0</v>
      </c>
      <c r="BH260" s="352">
        <f>10+Module!$K$57/($AC$1+1)</f>
        <v>60.940059061255084</v>
      </c>
      <c r="BI260" s="352">
        <f>$AC$1*(25+Module!$I$6)</f>
        <v>148</v>
      </c>
      <c r="BJ260" s="352">
        <f>(BH260*($AC$1+1)*0.002488974)/($AC$1+1)*Module!$I$5*Module!$I$7</f>
        <v>46.352561458480167</v>
      </c>
      <c r="BK260" s="352">
        <f>$P$120*Module!$I$7*X260*Module!$I$5</f>
        <v>125.26943987706534</v>
      </c>
      <c r="BL260" s="334">
        <f t="shared" si="85"/>
        <v>1000000</v>
      </c>
    </row>
    <row r="261" spans="23:64" ht="19.5" hidden="1" customHeight="1" thickBot="1">
      <c r="W261" s="570"/>
      <c r="X261" s="289">
        <f t="shared" si="86"/>
        <v>57</v>
      </c>
      <c r="Y261" s="290">
        <f>'calcul pneu pour calculateur'!P262</f>
        <v>97.696525766506014</v>
      </c>
      <c r="Z261" s="291">
        <f t="shared" si="78"/>
        <v>195.39305153301203</v>
      </c>
      <c r="AA261" s="291">
        <f t="shared" si="79"/>
        <v>293.08957729951806</v>
      </c>
      <c r="AB261" s="291">
        <f t="shared" si="80"/>
        <v>390.78610306602405</v>
      </c>
      <c r="AC261" s="291">
        <f t="shared" si="81"/>
        <v>488.48262883253005</v>
      </c>
      <c r="AK261" s="289">
        <f t="shared" si="87"/>
        <v>57</v>
      </c>
      <c r="AL261" s="352">
        <f t="shared" si="74"/>
        <v>0</v>
      </c>
      <c r="AM261" s="352">
        <f>10+Module!$K$57/($Z$1+1)</f>
        <v>137.3501476531377</v>
      </c>
      <c r="AN261" s="352">
        <f>$Z$1*(25+Module!$I$6)</f>
        <v>37</v>
      </c>
      <c r="AO261" s="352">
        <f>(AM261*($Z$1+1)*0.002488974)/($Z$1+1)*Module!$I$5*Module!$I$7</f>
        <v>104.47202149942042</v>
      </c>
      <c r="AP261" s="352">
        <f>$P$120*Module!$I$7*X261*Module!$I$5</f>
        <v>127.50639416058436</v>
      </c>
      <c r="AQ261" s="334">
        <f t="shared" si="82"/>
        <v>1000000</v>
      </c>
      <c r="AS261" s="352">
        <f t="shared" si="75"/>
        <v>0</v>
      </c>
      <c r="AT261" s="352">
        <f>10+Module!$K$57/($AA$1+1)</f>
        <v>94.900098435425136</v>
      </c>
      <c r="AU261" s="352">
        <f>$AA$1*(25+Module!$I$6)</f>
        <v>74</v>
      </c>
      <c r="AV261" s="352">
        <f>(AT261*($Z$1+1)*0.002488974)/($Z$1+1)*Module!$I$5*Module!$I$7</f>
        <v>72.183432587786953</v>
      </c>
      <c r="AW261" s="352">
        <f>$P$120*Module!$I$7*X261*Module!$I$5</f>
        <v>127.50639416058436</v>
      </c>
      <c r="AX261" s="334">
        <f t="shared" si="83"/>
        <v>1000000</v>
      </c>
      <c r="AZ261" s="352">
        <f t="shared" si="76"/>
        <v>0</v>
      </c>
      <c r="BA261" s="352">
        <f>10+Module!$K$57/($AB$1+1)</f>
        <v>73.675073826568848</v>
      </c>
      <c r="BB261" s="352">
        <f>$AB$1*(25+Module!$I$6)</f>
        <v>111</v>
      </c>
      <c r="BC261" s="352">
        <f>(BA261*($AB$1+1)*0.002488974)/($AB$1+1)*Module!$I$5*Module!$I$7</f>
        <v>56.039138131970212</v>
      </c>
      <c r="BD261" s="352">
        <f>$P$120*Module!$I$7*X261*Module!$I$5</f>
        <v>127.50639416058436</v>
      </c>
      <c r="BE261" s="334">
        <f t="shared" si="84"/>
        <v>1000000</v>
      </c>
      <c r="BG261" s="352">
        <f t="shared" si="77"/>
        <v>0</v>
      </c>
      <c r="BH261" s="352">
        <f>10+Module!$K$57/($AC$1+1)</f>
        <v>60.940059061255084</v>
      </c>
      <c r="BI261" s="352">
        <f>$AC$1*(25+Module!$I$6)</f>
        <v>148</v>
      </c>
      <c r="BJ261" s="352">
        <f>(BH261*($AC$1+1)*0.002488974)/($AC$1+1)*Module!$I$5*Module!$I$7</f>
        <v>46.352561458480167</v>
      </c>
      <c r="BK261" s="352">
        <f>$P$120*Module!$I$7*X261*Module!$I$5</f>
        <v>127.50639416058436</v>
      </c>
      <c r="BL261" s="334">
        <f t="shared" si="85"/>
        <v>1000000</v>
      </c>
    </row>
    <row r="262" spans="23:64" ht="19.5" hidden="1" customHeight="1" thickBot="1">
      <c r="W262" s="570"/>
      <c r="X262" s="289">
        <f t="shared" si="86"/>
        <v>58</v>
      </c>
      <c r="Y262" s="290">
        <f>'calcul pneu pour calculateur'!P263</f>
        <v>97.230228430388152</v>
      </c>
      <c r="Z262" s="291">
        <f t="shared" si="78"/>
        <v>194.4604568607763</v>
      </c>
      <c r="AA262" s="291">
        <f t="shared" si="79"/>
        <v>291.69068529116447</v>
      </c>
      <c r="AB262" s="291">
        <f t="shared" si="80"/>
        <v>388.92091372155261</v>
      </c>
      <c r="AC262" s="291">
        <f t="shared" si="81"/>
        <v>486.15114215194075</v>
      </c>
      <c r="AK262" s="289">
        <f t="shared" si="87"/>
        <v>58</v>
      </c>
      <c r="AL262" s="352">
        <f t="shared" si="74"/>
        <v>0</v>
      </c>
      <c r="AM262" s="352">
        <f>10+Module!$K$57/($Z$1+1)</f>
        <v>137.3501476531377</v>
      </c>
      <c r="AN262" s="352">
        <f>$Z$1*(25+Module!$I$6)</f>
        <v>37</v>
      </c>
      <c r="AO262" s="352">
        <f>(AM262*($Z$1+1)*0.002488974)/($Z$1+1)*Module!$I$5*Module!$I$7</f>
        <v>104.47202149942042</v>
      </c>
      <c r="AP262" s="352">
        <f>$P$120*Module!$I$7*X262*Module!$I$5</f>
        <v>129.74334844410336</v>
      </c>
      <c r="AQ262" s="334">
        <f t="shared" si="82"/>
        <v>1000000</v>
      </c>
      <c r="AS262" s="352">
        <f t="shared" si="75"/>
        <v>0</v>
      </c>
      <c r="AT262" s="352">
        <f>10+Module!$K$57/($AA$1+1)</f>
        <v>94.900098435425136</v>
      </c>
      <c r="AU262" s="352">
        <f>$AA$1*(25+Module!$I$6)</f>
        <v>74</v>
      </c>
      <c r="AV262" s="352">
        <f>(AT262*($Z$1+1)*0.002488974)/($Z$1+1)*Module!$I$5*Module!$I$7</f>
        <v>72.183432587786953</v>
      </c>
      <c r="AW262" s="352">
        <f>$P$120*Module!$I$7*X262*Module!$I$5</f>
        <v>129.74334844410336</v>
      </c>
      <c r="AX262" s="334">
        <f t="shared" si="83"/>
        <v>1000000</v>
      </c>
      <c r="AZ262" s="352">
        <f t="shared" si="76"/>
        <v>0</v>
      </c>
      <c r="BA262" s="352">
        <f>10+Module!$K$57/($AB$1+1)</f>
        <v>73.675073826568848</v>
      </c>
      <c r="BB262" s="352">
        <f>$AB$1*(25+Module!$I$6)</f>
        <v>111</v>
      </c>
      <c r="BC262" s="352">
        <f>(BA262*($AB$1+1)*0.002488974)/($AB$1+1)*Module!$I$5*Module!$I$7</f>
        <v>56.039138131970212</v>
      </c>
      <c r="BD262" s="352">
        <f>$P$120*Module!$I$7*X262*Module!$I$5</f>
        <v>129.74334844410336</v>
      </c>
      <c r="BE262" s="334">
        <f t="shared" si="84"/>
        <v>1000000</v>
      </c>
      <c r="BG262" s="352">
        <f t="shared" si="77"/>
        <v>0</v>
      </c>
      <c r="BH262" s="352">
        <f>10+Module!$K$57/($AC$1+1)</f>
        <v>60.940059061255084</v>
      </c>
      <c r="BI262" s="352">
        <f>$AC$1*(25+Module!$I$6)</f>
        <v>148</v>
      </c>
      <c r="BJ262" s="352">
        <f>(BH262*($AC$1+1)*0.002488974)/($AC$1+1)*Module!$I$5*Module!$I$7</f>
        <v>46.352561458480167</v>
      </c>
      <c r="BK262" s="352">
        <f>$P$120*Module!$I$7*X262*Module!$I$5</f>
        <v>129.74334844410336</v>
      </c>
      <c r="BL262" s="334">
        <f t="shared" si="85"/>
        <v>1000000</v>
      </c>
    </row>
    <row r="263" spans="23:64" ht="19.5" hidden="1" customHeight="1" thickBot="1">
      <c r="W263" s="570"/>
      <c r="X263" s="289">
        <f t="shared" si="86"/>
        <v>59</v>
      </c>
      <c r="Y263" s="290">
        <f>'calcul pneu pour calculateur'!P264</f>
        <v>96.763931094270276</v>
      </c>
      <c r="Z263" s="291">
        <f t="shared" si="78"/>
        <v>193.52786218854055</v>
      </c>
      <c r="AA263" s="291">
        <f t="shared" si="79"/>
        <v>290.29179328281083</v>
      </c>
      <c r="AB263" s="291">
        <f t="shared" si="80"/>
        <v>387.05572437708111</v>
      </c>
      <c r="AC263" s="291">
        <f t="shared" si="81"/>
        <v>483.81965547135138</v>
      </c>
      <c r="AK263" s="289">
        <f t="shared" si="87"/>
        <v>59</v>
      </c>
      <c r="AL263" s="352">
        <f t="shared" si="74"/>
        <v>0</v>
      </c>
      <c r="AM263" s="352">
        <f>10+Module!$K$57/($Z$1+1)</f>
        <v>137.3501476531377</v>
      </c>
      <c r="AN263" s="352">
        <f>$Z$1*(25+Module!$I$6)</f>
        <v>37</v>
      </c>
      <c r="AO263" s="352">
        <f>(AM263*($Z$1+1)*0.002488974)/($Z$1+1)*Module!$I$5*Module!$I$7</f>
        <v>104.47202149942042</v>
      </c>
      <c r="AP263" s="352">
        <f>$P$120*Module!$I$7*X263*Module!$I$5</f>
        <v>131.98030272762239</v>
      </c>
      <c r="AQ263" s="334">
        <f t="shared" si="82"/>
        <v>1000000</v>
      </c>
      <c r="AS263" s="352">
        <f t="shared" si="75"/>
        <v>0</v>
      </c>
      <c r="AT263" s="352">
        <f>10+Module!$K$57/($AA$1+1)</f>
        <v>94.900098435425136</v>
      </c>
      <c r="AU263" s="352">
        <f>$AA$1*(25+Module!$I$6)</f>
        <v>74</v>
      </c>
      <c r="AV263" s="352">
        <f>(AT263*($Z$1+1)*0.002488974)/($Z$1+1)*Module!$I$5*Module!$I$7</f>
        <v>72.183432587786953</v>
      </c>
      <c r="AW263" s="352">
        <f>$P$120*Module!$I$7*X263*Module!$I$5</f>
        <v>131.98030272762239</v>
      </c>
      <c r="AX263" s="334">
        <f t="shared" si="83"/>
        <v>1000000</v>
      </c>
      <c r="AZ263" s="352">
        <f t="shared" si="76"/>
        <v>0</v>
      </c>
      <c r="BA263" s="352">
        <f>10+Module!$K$57/($AB$1+1)</f>
        <v>73.675073826568848</v>
      </c>
      <c r="BB263" s="352">
        <f>$AB$1*(25+Module!$I$6)</f>
        <v>111</v>
      </c>
      <c r="BC263" s="352">
        <f>(BA263*($AB$1+1)*0.002488974)/($AB$1+1)*Module!$I$5*Module!$I$7</f>
        <v>56.039138131970212</v>
      </c>
      <c r="BD263" s="352">
        <f>$P$120*Module!$I$7*X263*Module!$I$5</f>
        <v>131.98030272762239</v>
      </c>
      <c r="BE263" s="334">
        <f t="shared" si="84"/>
        <v>1000000</v>
      </c>
      <c r="BG263" s="352">
        <f t="shared" si="77"/>
        <v>0</v>
      </c>
      <c r="BH263" s="352">
        <f>10+Module!$K$57/($AC$1+1)</f>
        <v>60.940059061255084</v>
      </c>
      <c r="BI263" s="352">
        <f>$AC$1*(25+Module!$I$6)</f>
        <v>148</v>
      </c>
      <c r="BJ263" s="352">
        <f>(BH263*($AC$1+1)*0.002488974)/($AC$1+1)*Module!$I$5*Module!$I$7</f>
        <v>46.352561458480167</v>
      </c>
      <c r="BK263" s="352">
        <f>$P$120*Module!$I$7*X263*Module!$I$5</f>
        <v>131.98030272762239</v>
      </c>
      <c r="BL263" s="334">
        <f t="shared" si="85"/>
        <v>1000000</v>
      </c>
    </row>
    <row r="264" spans="23:64" ht="19.5" hidden="1" customHeight="1" thickBot="1">
      <c r="W264" s="570"/>
      <c r="X264" s="289">
        <f t="shared" si="86"/>
        <v>60</v>
      </c>
      <c r="Y264" s="290">
        <f>'calcul pneu pour calculateur'!P265</f>
        <v>96.297633758152415</v>
      </c>
      <c r="Z264" s="291">
        <f t="shared" si="78"/>
        <v>192.59526751630483</v>
      </c>
      <c r="AA264" s="291">
        <f t="shared" si="79"/>
        <v>288.89290127445724</v>
      </c>
      <c r="AB264" s="291">
        <f t="shared" si="80"/>
        <v>385.19053503260966</v>
      </c>
      <c r="AC264" s="291">
        <f t="shared" si="81"/>
        <v>481.48816879076207</v>
      </c>
      <c r="AK264" s="289">
        <f t="shared" si="87"/>
        <v>60</v>
      </c>
      <c r="AL264" s="352">
        <f t="shared" si="74"/>
        <v>0</v>
      </c>
      <c r="AM264" s="352">
        <f>10+Module!$K$57/($Z$1+1)</f>
        <v>137.3501476531377</v>
      </c>
      <c r="AN264" s="352">
        <f>$Z$1*(25+Module!$I$6)</f>
        <v>37</v>
      </c>
      <c r="AO264" s="352">
        <f>(AM264*($Z$1+1)*0.002488974)/($Z$1+1)*Module!$I$5*Module!$I$7</f>
        <v>104.47202149942042</v>
      </c>
      <c r="AP264" s="352">
        <f>$P$120*Module!$I$7*X264*Module!$I$5</f>
        <v>134.21725701114141</v>
      </c>
      <c r="AQ264" s="334">
        <f t="shared" si="82"/>
        <v>1000000</v>
      </c>
      <c r="AS264" s="352">
        <f t="shared" si="75"/>
        <v>0</v>
      </c>
      <c r="AT264" s="352">
        <f>10+Module!$K$57/($AA$1+1)</f>
        <v>94.900098435425136</v>
      </c>
      <c r="AU264" s="352">
        <f>$AA$1*(25+Module!$I$6)</f>
        <v>74</v>
      </c>
      <c r="AV264" s="352">
        <f>(AT264*($Z$1+1)*0.002488974)/($Z$1+1)*Module!$I$5*Module!$I$7</f>
        <v>72.183432587786953</v>
      </c>
      <c r="AW264" s="352">
        <f>$P$120*Module!$I$7*X264*Module!$I$5</f>
        <v>134.21725701114141</v>
      </c>
      <c r="AX264" s="334">
        <f t="shared" si="83"/>
        <v>1000000</v>
      </c>
      <c r="AZ264" s="352">
        <f t="shared" si="76"/>
        <v>0</v>
      </c>
      <c r="BA264" s="352">
        <f>10+Module!$K$57/($AB$1+1)</f>
        <v>73.675073826568848</v>
      </c>
      <c r="BB264" s="352">
        <f>$AB$1*(25+Module!$I$6)</f>
        <v>111</v>
      </c>
      <c r="BC264" s="352">
        <f>(BA264*($AB$1+1)*0.002488974)/($AB$1+1)*Module!$I$5*Module!$I$7</f>
        <v>56.039138131970212</v>
      </c>
      <c r="BD264" s="352">
        <f>$P$120*Module!$I$7*X264*Module!$I$5</f>
        <v>134.21725701114141</v>
      </c>
      <c r="BE264" s="334">
        <f t="shared" si="84"/>
        <v>1000000</v>
      </c>
      <c r="BG264" s="352">
        <f t="shared" si="77"/>
        <v>0</v>
      </c>
      <c r="BH264" s="352">
        <f>10+Module!$K$57/($AC$1+1)</f>
        <v>60.940059061255084</v>
      </c>
      <c r="BI264" s="352">
        <f>$AC$1*(25+Module!$I$6)</f>
        <v>148</v>
      </c>
      <c r="BJ264" s="352">
        <f>(BH264*($AC$1+1)*0.002488974)/($AC$1+1)*Module!$I$5*Module!$I$7</f>
        <v>46.352561458480167</v>
      </c>
      <c r="BK264" s="352">
        <f>$P$120*Module!$I$7*X264*Module!$I$5</f>
        <v>134.21725701114141</v>
      </c>
      <c r="BL264" s="334">
        <f t="shared" si="85"/>
        <v>1000000</v>
      </c>
    </row>
    <row r="265" spans="23:64" ht="19.5" hidden="1" customHeight="1" thickBot="1">
      <c r="W265" s="570"/>
      <c r="X265" s="289">
        <f t="shared" si="86"/>
        <v>61</v>
      </c>
      <c r="Y265" s="290">
        <f>'calcul pneu pour calculateur'!P266</f>
        <v>95.831336422034539</v>
      </c>
      <c r="Z265" s="291">
        <f t="shared" si="78"/>
        <v>191.66267284406908</v>
      </c>
      <c r="AA265" s="291">
        <f t="shared" si="79"/>
        <v>287.4940092661036</v>
      </c>
      <c r="AB265" s="291">
        <f t="shared" si="80"/>
        <v>383.32534568813816</v>
      </c>
      <c r="AC265" s="291">
        <f t="shared" si="81"/>
        <v>479.15668211017271</v>
      </c>
      <c r="AK265" s="289">
        <f t="shared" si="87"/>
        <v>61</v>
      </c>
      <c r="AL265" s="352">
        <f t="shared" si="74"/>
        <v>0</v>
      </c>
      <c r="AM265" s="352">
        <f>10+Module!$K$57/($Z$1+1)</f>
        <v>137.3501476531377</v>
      </c>
      <c r="AN265" s="352">
        <f>$Z$1*(25+Module!$I$6)</f>
        <v>37</v>
      </c>
      <c r="AO265" s="352">
        <f>(AM265*($Z$1+1)*0.002488974)/($Z$1+1)*Module!$I$5*Module!$I$7</f>
        <v>104.47202149942042</v>
      </c>
      <c r="AP265" s="352">
        <f>$P$120*Module!$I$7*X265*Module!$I$5</f>
        <v>136.45421129466044</v>
      </c>
      <c r="AQ265" s="334">
        <f t="shared" si="82"/>
        <v>1000000</v>
      </c>
      <c r="AS265" s="352">
        <f t="shared" si="75"/>
        <v>0</v>
      </c>
      <c r="AT265" s="352">
        <f>10+Module!$K$57/($AA$1+1)</f>
        <v>94.900098435425136</v>
      </c>
      <c r="AU265" s="352">
        <f>$AA$1*(25+Module!$I$6)</f>
        <v>74</v>
      </c>
      <c r="AV265" s="352">
        <f>(AT265*($Z$1+1)*0.002488974)/($Z$1+1)*Module!$I$5*Module!$I$7</f>
        <v>72.183432587786953</v>
      </c>
      <c r="AW265" s="352">
        <f>$P$120*Module!$I$7*X265*Module!$I$5</f>
        <v>136.45421129466044</v>
      </c>
      <c r="AX265" s="334">
        <f t="shared" si="83"/>
        <v>1000000</v>
      </c>
      <c r="AZ265" s="352">
        <f t="shared" si="76"/>
        <v>0</v>
      </c>
      <c r="BA265" s="352">
        <f>10+Module!$K$57/($AB$1+1)</f>
        <v>73.675073826568848</v>
      </c>
      <c r="BB265" s="352">
        <f>$AB$1*(25+Module!$I$6)</f>
        <v>111</v>
      </c>
      <c r="BC265" s="352">
        <f>(BA265*($AB$1+1)*0.002488974)/($AB$1+1)*Module!$I$5*Module!$I$7</f>
        <v>56.039138131970212</v>
      </c>
      <c r="BD265" s="352">
        <f>$P$120*Module!$I$7*X265*Module!$I$5</f>
        <v>136.45421129466044</v>
      </c>
      <c r="BE265" s="334">
        <f t="shared" si="84"/>
        <v>1000000</v>
      </c>
      <c r="BG265" s="352">
        <f t="shared" si="77"/>
        <v>0</v>
      </c>
      <c r="BH265" s="352">
        <f>10+Module!$K$57/($AC$1+1)</f>
        <v>60.940059061255084</v>
      </c>
      <c r="BI265" s="352">
        <f>$AC$1*(25+Module!$I$6)</f>
        <v>148</v>
      </c>
      <c r="BJ265" s="352">
        <f>(BH265*($AC$1+1)*0.002488974)/($AC$1+1)*Module!$I$5*Module!$I$7</f>
        <v>46.352561458480167</v>
      </c>
      <c r="BK265" s="352">
        <f>$P$120*Module!$I$7*X265*Module!$I$5</f>
        <v>136.45421129466044</v>
      </c>
      <c r="BL265" s="334">
        <f t="shared" si="85"/>
        <v>1000000</v>
      </c>
    </row>
    <row r="266" spans="23:64" ht="19.5" hidden="1" customHeight="1" thickBot="1">
      <c r="W266" s="570"/>
      <c r="X266" s="289">
        <f t="shared" si="86"/>
        <v>62</v>
      </c>
      <c r="Y266" s="290">
        <f>'calcul pneu pour calculateur'!P267</f>
        <v>95.365039085916663</v>
      </c>
      <c r="Z266" s="291">
        <f t="shared" si="78"/>
        <v>190.73007817183333</v>
      </c>
      <c r="AA266" s="291">
        <f t="shared" si="79"/>
        <v>286.09511725774996</v>
      </c>
      <c r="AB266" s="291">
        <f t="shared" si="80"/>
        <v>381.46015634366665</v>
      </c>
      <c r="AC266" s="291">
        <f t="shared" si="81"/>
        <v>476.82519542958335</v>
      </c>
      <c r="AK266" s="289">
        <f t="shared" si="87"/>
        <v>62</v>
      </c>
      <c r="AL266" s="352">
        <f t="shared" si="74"/>
        <v>0</v>
      </c>
      <c r="AM266" s="352">
        <f>10+Module!$K$57/($Z$1+1)</f>
        <v>137.3501476531377</v>
      </c>
      <c r="AN266" s="352">
        <f>$Z$1*(25+Module!$I$6)</f>
        <v>37</v>
      </c>
      <c r="AO266" s="352">
        <f>(AM266*($Z$1+1)*0.002488974)/($Z$1+1)*Module!$I$5*Module!$I$7</f>
        <v>104.47202149942042</v>
      </c>
      <c r="AP266" s="352">
        <f>$P$120*Module!$I$7*X266*Module!$I$5</f>
        <v>138.69116557817947</v>
      </c>
      <c r="AQ266" s="334">
        <f t="shared" si="82"/>
        <v>1000000</v>
      </c>
      <c r="AS266" s="352">
        <f t="shared" si="75"/>
        <v>0</v>
      </c>
      <c r="AT266" s="352">
        <f>10+Module!$K$57/($AA$1+1)</f>
        <v>94.900098435425136</v>
      </c>
      <c r="AU266" s="352">
        <f>$AA$1*(25+Module!$I$6)</f>
        <v>74</v>
      </c>
      <c r="AV266" s="352">
        <f>(AT266*($Z$1+1)*0.002488974)/($Z$1+1)*Module!$I$5*Module!$I$7</f>
        <v>72.183432587786953</v>
      </c>
      <c r="AW266" s="352">
        <f>$P$120*Module!$I$7*X266*Module!$I$5</f>
        <v>138.69116557817947</v>
      </c>
      <c r="AX266" s="334">
        <f t="shared" si="83"/>
        <v>1000000</v>
      </c>
      <c r="AZ266" s="352">
        <f t="shared" si="76"/>
        <v>0</v>
      </c>
      <c r="BA266" s="352">
        <f>10+Module!$K$57/($AB$1+1)</f>
        <v>73.675073826568848</v>
      </c>
      <c r="BB266" s="352">
        <f>$AB$1*(25+Module!$I$6)</f>
        <v>111</v>
      </c>
      <c r="BC266" s="352">
        <f>(BA266*($AB$1+1)*0.002488974)/($AB$1+1)*Module!$I$5*Module!$I$7</f>
        <v>56.039138131970212</v>
      </c>
      <c r="BD266" s="352">
        <f>$P$120*Module!$I$7*X266*Module!$I$5</f>
        <v>138.69116557817947</v>
      </c>
      <c r="BE266" s="334">
        <f t="shared" si="84"/>
        <v>1000000</v>
      </c>
      <c r="BG266" s="352">
        <f t="shared" si="77"/>
        <v>0</v>
      </c>
      <c r="BH266" s="352">
        <f>10+Module!$K$57/($AC$1+1)</f>
        <v>60.940059061255084</v>
      </c>
      <c r="BI266" s="352">
        <f>$AC$1*(25+Module!$I$6)</f>
        <v>148</v>
      </c>
      <c r="BJ266" s="352">
        <f>(BH266*($AC$1+1)*0.002488974)/($AC$1+1)*Module!$I$5*Module!$I$7</f>
        <v>46.352561458480167</v>
      </c>
      <c r="BK266" s="352">
        <f>$P$120*Module!$I$7*X266*Module!$I$5</f>
        <v>138.69116557817947</v>
      </c>
      <c r="BL266" s="334">
        <f t="shared" si="85"/>
        <v>1000000</v>
      </c>
    </row>
    <row r="267" spans="23:64" ht="19.5" hidden="1" customHeight="1" thickBot="1">
      <c r="W267" s="570"/>
      <c r="X267" s="289">
        <f t="shared" si="86"/>
        <v>63</v>
      </c>
      <c r="Y267" s="290">
        <f>'calcul pneu pour calculateur'!P268</f>
        <v>94.898741749798802</v>
      </c>
      <c r="Z267" s="291">
        <f t="shared" si="78"/>
        <v>189.7974834995976</v>
      </c>
      <c r="AA267" s="291">
        <f t="shared" si="79"/>
        <v>284.69622524939643</v>
      </c>
      <c r="AB267" s="291">
        <f t="shared" si="80"/>
        <v>379.59496699919521</v>
      </c>
      <c r="AC267" s="291">
        <f t="shared" si="81"/>
        <v>474.49370874899398</v>
      </c>
      <c r="AK267" s="289">
        <f t="shared" si="87"/>
        <v>63</v>
      </c>
      <c r="AL267" s="352">
        <f t="shared" si="74"/>
        <v>0</v>
      </c>
      <c r="AM267" s="352">
        <f>10+Module!$K$57/($Z$1+1)</f>
        <v>137.3501476531377</v>
      </c>
      <c r="AN267" s="352">
        <f>$Z$1*(25+Module!$I$6)</f>
        <v>37</v>
      </c>
      <c r="AO267" s="352">
        <f>(AM267*($Z$1+1)*0.002488974)/($Z$1+1)*Module!$I$5*Module!$I$7</f>
        <v>104.47202149942042</v>
      </c>
      <c r="AP267" s="352">
        <f>$P$120*Module!$I$7*X267*Module!$I$5</f>
        <v>140.92811986169849</v>
      </c>
      <c r="AQ267" s="334">
        <f t="shared" si="82"/>
        <v>1000000</v>
      </c>
      <c r="AS267" s="352">
        <f t="shared" si="75"/>
        <v>0</v>
      </c>
      <c r="AT267" s="352">
        <f>10+Module!$K$57/($AA$1+1)</f>
        <v>94.900098435425136</v>
      </c>
      <c r="AU267" s="352">
        <f>$AA$1*(25+Module!$I$6)</f>
        <v>74</v>
      </c>
      <c r="AV267" s="352">
        <f>(AT267*($Z$1+1)*0.002488974)/($Z$1+1)*Module!$I$5*Module!$I$7</f>
        <v>72.183432587786953</v>
      </c>
      <c r="AW267" s="352">
        <f>$P$120*Module!$I$7*X267*Module!$I$5</f>
        <v>140.92811986169849</v>
      </c>
      <c r="AX267" s="334">
        <f t="shared" si="83"/>
        <v>1000000</v>
      </c>
      <c r="AZ267" s="352">
        <f t="shared" si="76"/>
        <v>0</v>
      </c>
      <c r="BA267" s="352">
        <f>10+Module!$K$57/($AB$1+1)</f>
        <v>73.675073826568848</v>
      </c>
      <c r="BB267" s="352">
        <f>$AB$1*(25+Module!$I$6)</f>
        <v>111</v>
      </c>
      <c r="BC267" s="352">
        <f>(BA267*($AB$1+1)*0.002488974)/($AB$1+1)*Module!$I$5*Module!$I$7</f>
        <v>56.039138131970212</v>
      </c>
      <c r="BD267" s="352">
        <f>$P$120*Module!$I$7*X267*Module!$I$5</f>
        <v>140.92811986169849</v>
      </c>
      <c r="BE267" s="334">
        <f t="shared" si="84"/>
        <v>1000000</v>
      </c>
      <c r="BG267" s="352">
        <f t="shared" si="77"/>
        <v>0</v>
      </c>
      <c r="BH267" s="352">
        <f>10+Module!$K$57/($AC$1+1)</f>
        <v>60.940059061255084</v>
      </c>
      <c r="BI267" s="352">
        <f>$AC$1*(25+Module!$I$6)</f>
        <v>148</v>
      </c>
      <c r="BJ267" s="352">
        <f>(BH267*($AC$1+1)*0.002488974)/($AC$1+1)*Module!$I$5*Module!$I$7</f>
        <v>46.352561458480167</v>
      </c>
      <c r="BK267" s="352">
        <f>$P$120*Module!$I$7*X267*Module!$I$5</f>
        <v>140.92811986169849</v>
      </c>
      <c r="BL267" s="334">
        <f t="shared" si="85"/>
        <v>1000000</v>
      </c>
    </row>
    <row r="268" spans="23:64" ht="19.5" hidden="1" customHeight="1" thickBot="1">
      <c r="W268" s="570"/>
      <c r="X268" s="289">
        <f t="shared" si="86"/>
        <v>64</v>
      </c>
      <c r="Y268" s="290">
        <f>'calcul pneu pour calculateur'!P269</f>
        <v>94.43244441368094</v>
      </c>
      <c r="Z268" s="291">
        <f t="shared" si="78"/>
        <v>188.86488882736188</v>
      </c>
      <c r="AA268" s="291">
        <f t="shared" si="79"/>
        <v>283.29733324104279</v>
      </c>
      <c r="AB268" s="291">
        <f t="shared" si="80"/>
        <v>377.72977765472376</v>
      </c>
      <c r="AC268" s="291">
        <f t="shared" si="81"/>
        <v>472.16222206840473</v>
      </c>
      <c r="AK268" s="289">
        <f t="shared" si="87"/>
        <v>64</v>
      </c>
      <c r="AL268" s="352">
        <f t="shared" si="74"/>
        <v>0</v>
      </c>
      <c r="AM268" s="352">
        <f>10+Module!$K$57/($Z$1+1)</f>
        <v>137.3501476531377</v>
      </c>
      <c r="AN268" s="352">
        <f>$Z$1*(25+Module!$I$6)</f>
        <v>37</v>
      </c>
      <c r="AO268" s="352">
        <f>(AM268*($Z$1+1)*0.002488974)/($Z$1+1)*Module!$I$5*Module!$I$7</f>
        <v>104.47202149942042</v>
      </c>
      <c r="AP268" s="352">
        <f>$P$120*Module!$I$7*X268*Module!$I$5</f>
        <v>143.16507414521752</v>
      </c>
      <c r="AQ268" s="334">
        <f t="shared" si="82"/>
        <v>1000000</v>
      </c>
      <c r="AS268" s="352">
        <f t="shared" si="75"/>
        <v>0</v>
      </c>
      <c r="AT268" s="352">
        <f>10+Module!$K$57/($AA$1+1)</f>
        <v>94.900098435425136</v>
      </c>
      <c r="AU268" s="352">
        <f>$AA$1*(25+Module!$I$6)</f>
        <v>74</v>
      </c>
      <c r="AV268" s="352">
        <f>(AT268*($Z$1+1)*0.002488974)/($Z$1+1)*Module!$I$5*Module!$I$7</f>
        <v>72.183432587786953</v>
      </c>
      <c r="AW268" s="352">
        <f>$P$120*Module!$I$7*X268*Module!$I$5</f>
        <v>143.16507414521752</v>
      </c>
      <c r="AX268" s="334">
        <f t="shared" si="83"/>
        <v>1000000</v>
      </c>
      <c r="AZ268" s="352">
        <f t="shared" si="76"/>
        <v>0</v>
      </c>
      <c r="BA268" s="352">
        <f>10+Module!$K$57/($AB$1+1)</f>
        <v>73.675073826568848</v>
      </c>
      <c r="BB268" s="352">
        <f>$AB$1*(25+Module!$I$6)</f>
        <v>111</v>
      </c>
      <c r="BC268" s="352">
        <f>(BA268*($AB$1+1)*0.002488974)/($AB$1+1)*Module!$I$5*Module!$I$7</f>
        <v>56.039138131970212</v>
      </c>
      <c r="BD268" s="352">
        <f>$P$120*Module!$I$7*X268*Module!$I$5</f>
        <v>143.16507414521752</v>
      </c>
      <c r="BE268" s="334">
        <f t="shared" si="84"/>
        <v>1000000</v>
      </c>
      <c r="BG268" s="352">
        <f t="shared" si="77"/>
        <v>0</v>
      </c>
      <c r="BH268" s="352">
        <f>10+Module!$K$57/($AC$1+1)</f>
        <v>60.940059061255084</v>
      </c>
      <c r="BI268" s="352">
        <f>$AC$1*(25+Module!$I$6)</f>
        <v>148</v>
      </c>
      <c r="BJ268" s="352">
        <f>(BH268*($AC$1+1)*0.002488974)/($AC$1+1)*Module!$I$5*Module!$I$7</f>
        <v>46.352561458480167</v>
      </c>
      <c r="BK268" s="352">
        <f>$P$120*Module!$I$7*X268*Module!$I$5</f>
        <v>143.16507414521752</v>
      </c>
      <c r="BL268" s="334">
        <f t="shared" si="85"/>
        <v>1000000</v>
      </c>
    </row>
    <row r="269" spans="23:64" ht="19.5" hidden="1" customHeight="1" thickBot="1">
      <c r="W269" s="570"/>
      <c r="X269" s="289">
        <f t="shared" si="86"/>
        <v>65</v>
      </c>
      <c r="Y269" s="290">
        <f>'calcul pneu pour calculateur'!P270</f>
        <v>93.966147077563065</v>
      </c>
      <c r="Z269" s="291">
        <f t="shared" si="78"/>
        <v>187.93229415512613</v>
      </c>
      <c r="AA269" s="291">
        <f t="shared" si="79"/>
        <v>281.89844123268921</v>
      </c>
      <c r="AB269" s="291">
        <f t="shared" si="80"/>
        <v>375.86458831025226</v>
      </c>
      <c r="AC269" s="291">
        <f t="shared" si="81"/>
        <v>469.83073538781531</v>
      </c>
      <c r="AK269" s="289">
        <f t="shared" si="87"/>
        <v>65</v>
      </c>
      <c r="AL269" s="352">
        <f t="shared" ref="AL269:AL304" si="88">$H$63</f>
        <v>0</v>
      </c>
      <c r="AM269" s="352">
        <f>10+Module!$K$57/($Z$1+1)</f>
        <v>137.3501476531377</v>
      </c>
      <c r="AN269" s="352">
        <f>$Z$1*(25+Module!$I$6)</f>
        <v>37</v>
      </c>
      <c r="AO269" s="352">
        <f>(AM269*($Z$1+1)*0.002488974)/($Z$1+1)*Module!$I$5*Module!$I$7</f>
        <v>104.47202149942042</v>
      </c>
      <c r="AP269" s="352">
        <f>$P$120*Module!$I$7*X269*Module!$I$5</f>
        <v>145.40202842873654</v>
      </c>
      <c r="AQ269" s="334">
        <f t="shared" si="82"/>
        <v>1000000</v>
      </c>
      <c r="AS269" s="352">
        <f t="shared" ref="AS269:AS304" si="89">$H$63</f>
        <v>0</v>
      </c>
      <c r="AT269" s="352">
        <f>10+Module!$K$57/($AA$1+1)</f>
        <v>94.900098435425136</v>
      </c>
      <c r="AU269" s="352">
        <f>$AA$1*(25+Module!$I$6)</f>
        <v>74</v>
      </c>
      <c r="AV269" s="352">
        <f>(AT269*($Z$1+1)*0.002488974)/($Z$1+1)*Module!$I$5*Module!$I$7</f>
        <v>72.183432587786953</v>
      </c>
      <c r="AW269" s="352">
        <f>$P$120*Module!$I$7*X269*Module!$I$5</f>
        <v>145.40202842873654</v>
      </c>
      <c r="AX269" s="334">
        <f t="shared" si="83"/>
        <v>1000000</v>
      </c>
      <c r="AZ269" s="352">
        <f t="shared" ref="AZ269:AZ304" si="90">$H$63</f>
        <v>0</v>
      </c>
      <c r="BA269" s="352">
        <f>10+Module!$K$57/($AB$1+1)</f>
        <v>73.675073826568848</v>
      </c>
      <c r="BB269" s="352">
        <f>$AB$1*(25+Module!$I$6)</f>
        <v>111</v>
      </c>
      <c r="BC269" s="352">
        <f>(BA269*($AB$1+1)*0.002488974)/($AB$1+1)*Module!$I$5*Module!$I$7</f>
        <v>56.039138131970212</v>
      </c>
      <c r="BD269" s="352">
        <f>$P$120*Module!$I$7*X269*Module!$I$5</f>
        <v>145.40202842873654</v>
      </c>
      <c r="BE269" s="334">
        <f t="shared" si="84"/>
        <v>1000000</v>
      </c>
      <c r="BG269" s="352">
        <f t="shared" ref="BG269:BG304" si="91">$H$63</f>
        <v>0</v>
      </c>
      <c r="BH269" s="352">
        <f>10+Module!$K$57/($AC$1+1)</f>
        <v>60.940059061255084</v>
      </c>
      <c r="BI269" s="352">
        <f>$AC$1*(25+Module!$I$6)</f>
        <v>148</v>
      </c>
      <c r="BJ269" s="352">
        <f>(BH269*($AC$1+1)*0.002488974)/($AC$1+1)*Module!$I$5*Module!$I$7</f>
        <v>46.352561458480167</v>
      </c>
      <c r="BK269" s="352">
        <f>$P$120*Module!$I$7*X269*Module!$I$5</f>
        <v>145.40202842873654</v>
      </c>
      <c r="BL269" s="334">
        <f t="shared" si="85"/>
        <v>1000000</v>
      </c>
    </row>
    <row r="270" spans="23:64" ht="19.5" hidden="1" customHeight="1" thickBot="1">
      <c r="W270" s="570"/>
      <c r="X270" s="289">
        <f t="shared" si="86"/>
        <v>66</v>
      </c>
      <c r="Y270" s="290">
        <f>'calcul pneu pour calculateur'!P271</f>
        <v>93.499849741445203</v>
      </c>
      <c r="Z270" s="291">
        <f t="shared" si="78"/>
        <v>186.99969948289041</v>
      </c>
      <c r="AA270" s="291">
        <f t="shared" si="79"/>
        <v>280.49954922433562</v>
      </c>
      <c r="AB270" s="291">
        <f t="shared" si="80"/>
        <v>373.99939896578081</v>
      </c>
      <c r="AC270" s="291">
        <f t="shared" si="81"/>
        <v>467.499248707226</v>
      </c>
      <c r="AK270" s="289">
        <f t="shared" si="87"/>
        <v>66</v>
      </c>
      <c r="AL270" s="352">
        <f t="shared" si="88"/>
        <v>0</v>
      </c>
      <c r="AM270" s="352">
        <f>10+Module!$K$57/($Z$1+1)</f>
        <v>137.3501476531377</v>
      </c>
      <c r="AN270" s="352">
        <f>$Z$1*(25+Module!$I$6)</f>
        <v>37</v>
      </c>
      <c r="AO270" s="352">
        <f>(AM270*($Z$1+1)*0.002488974)/($Z$1+1)*Module!$I$5*Module!$I$7</f>
        <v>104.47202149942042</v>
      </c>
      <c r="AP270" s="352">
        <f>$P$120*Module!$I$7*X270*Module!$I$5</f>
        <v>147.63898271225557</v>
      </c>
      <c r="AQ270" s="334">
        <f t="shared" si="82"/>
        <v>1000000</v>
      </c>
      <c r="AS270" s="352">
        <f t="shared" si="89"/>
        <v>0</v>
      </c>
      <c r="AT270" s="352">
        <f>10+Module!$K$57/($AA$1+1)</f>
        <v>94.900098435425136</v>
      </c>
      <c r="AU270" s="352">
        <f>$AA$1*(25+Module!$I$6)</f>
        <v>74</v>
      </c>
      <c r="AV270" s="352">
        <f>(AT270*($Z$1+1)*0.002488974)/($Z$1+1)*Module!$I$5*Module!$I$7</f>
        <v>72.183432587786953</v>
      </c>
      <c r="AW270" s="352">
        <f>$P$120*Module!$I$7*X270*Module!$I$5</f>
        <v>147.63898271225557</v>
      </c>
      <c r="AX270" s="334">
        <f t="shared" si="83"/>
        <v>1000000</v>
      </c>
      <c r="AZ270" s="352">
        <f t="shared" si="90"/>
        <v>0</v>
      </c>
      <c r="BA270" s="352">
        <f>10+Module!$K$57/($AB$1+1)</f>
        <v>73.675073826568848</v>
      </c>
      <c r="BB270" s="352">
        <f>$AB$1*(25+Module!$I$6)</f>
        <v>111</v>
      </c>
      <c r="BC270" s="352">
        <f>(BA270*($AB$1+1)*0.002488974)/($AB$1+1)*Module!$I$5*Module!$I$7</f>
        <v>56.039138131970212</v>
      </c>
      <c r="BD270" s="352">
        <f>$P$120*Module!$I$7*X270*Module!$I$5</f>
        <v>147.63898271225557</v>
      </c>
      <c r="BE270" s="334">
        <f t="shared" si="84"/>
        <v>1000000</v>
      </c>
      <c r="BG270" s="352">
        <f t="shared" si="91"/>
        <v>0</v>
      </c>
      <c r="BH270" s="352">
        <f>10+Module!$K$57/($AC$1+1)</f>
        <v>60.940059061255084</v>
      </c>
      <c r="BI270" s="352">
        <f>$AC$1*(25+Module!$I$6)</f>
        <v>148</v>
      </c>
      <c r="BJ270" s="352">
        <f>(BH270*($AC$1+1)*0.002488974)/($AC$1+1)*Module!$I$5*Module!$I$7</f>
        <v>46.352561458480167</v>
      </c>
      <c r="BK270" s="352">
        <f>$P$120*Module!$I$7*X270*Module!$I$5</f>
        <v>147.63898271225557</v>
      </c>
      <c r="BL270" s="334">
        <f t="shared" si="85"/>
        <v>1000000</v>
      </c>
    </row>
    <row r="271" spans="23:64" ht="19.5" hidden="1" customHeight="1" thickBot="1">
      <c r="W271" s="570"/>
      <c r="X271" s="289">
        <f t="shared" si="86"/>
        <v>67</v>
      </c>
      <c r="Y271" s="290">
        <f>'calcul pneu pour calculateur'!P272</f>
        <v>93.033552405327328</v>
      </c>
      <c r="Z271" s="291">
        <f t="shared" si="78"/>
        <v>186.06710481065466</v>
      </c>
      <c r="AA271" s="291">
        <f t="shared" si="79"/>
        <v>279.10065721598198</v>
      </c>
      <c r="AB271" s="291">
        <f t="shared" si="80"/>
        <v>372.13420962130931</v>
      </c>
      <c r="AC271" s="291">
        <f t="shared" si="81"/>
        <v>465.16776202663664</v>
      </c>
      <c r="AK271" s="289">
        <f t="shared" si="87"/>
        <v>67</v>
      </c>
      <c r="AL271" s="352">
        <f t="shared" si="88"/>
        <v>0</v>
      </c>
      <c r="AM271" s="352">
        <f>10+Module!$K$57/($Z$1+1)</f>
        <v>137.3501476531377</v>
      </c>
      <c r="AN271" s="352">
        <f>$Z$1*(25+Module!$I$6)</f>
        <v>37</v>
      </c>
      <c r="AO271" s="352">
        <f>(AM271*($Z$1+1)*0.002488974)/($Z$1+1)*Module!$I$5*Module!$I$7</f>
        <v>104.47202149942042</v>
      </c>
      <c r="AP271" s="352">
        <f>$P$120*Module!$I$7*X271*Module!$I$5</f>
        <v>149.87593699577459</v>
      </c>
      <c r="AQ271" s="334">
        <f t="shared" si="82"/>
        <v>1000000</v>
      </c>
      <c r="AS271" s="352">
        <f t="shared" si="89"/>
        <v>0</v>
      </c>
      <c r="AT271" s="352">
        <f>10+Module!$K$57/($AA$1+1)</f>
        <v>94.900098435425136</v>
      </c>
      <c r="AU271" s="352">
        <f>$AA$1*(25+Module!$I$6)</f>
        <v>74</v>
      </c>
      <c r="AV271" s="352">
        <f>(AT271*($Z$1+1)*0.002488974)/($Z$1+1)*Module!$I$5*Module!$I$7</f>
        <v>72.183432587786953</v>
      </c>
      <c r="AW271" s="352">
        <f>$P$120*Module!$I$7*X271*Module!$I$5</f>
        <v>149.87593699577459</v>
      </c>
      <c r="AX271" s="334">
        <f t="shared" si="83"/>
        <v>1000000</v>
      </c>
      <c r="AZ271" s="352">
        <f t="shared" si="90"/>
        <v>0</v>
      </c>
      <c r="BA271" s="352">
        <f>10+Module!$K$57/($AB$1+1)</f>
        <v>73.675073826568848</v>
      </c>
      <c r="BB271" s="352">
        <f>$AB$1*(25+Module!$I$6)</f>
        <v>111</v>
      </c>
      <c r="BC271" s="352">
        <f>(BA271*($AB$1+1)*0.002488974)/($AB$1+1)*Module!$I$5*Module!$I$7</f>
        <v>56.039138131970212</v>
      </c>
      <c r="BD271" s="352">
        <f>$P$120*Module!$I$7*X271*Module!$I$5</f>
        <v>149.87593699577459</v>
      </c>
      <c r="BE271" s="334">
        <f t="shared" si="84"/>
        <v>1000000</v>
      </c>
      <c r="BG271" s="352">
        <f t="shared" si="91"/>
        <v>0</v>
      </c>
      <c r="BH271" s="352">
        <f>10+Module!$K$57/($AC$1+1)</f>
        <v>60.940059061255084</v>
      </c>
      <c r="BI271" s="352">
        <f>$AC$1*(25+Module!$I$6)</f>
        <v>148</v>
      </c>
      <c r="BJ271" s="352">
        <f>(BH271*($AC$1+1)*0.002488974)/($AC$1+1)*Module!$I$5*Module!$I$7</f>
        <v>46.352561458480167</v>
      </c>
      <c r="BK271" s="352">
        <f>$P$120*Module!$I$7*X271*Module!$I$5</f>
        <v>149.87593699577459</v>
      </c>
      <c r="BL271" s="334">
        <f t="shared" si="85"/>
        <v>1000000</v>
      </c>
    </row>
    <row r="272" spans="23:64" ht="19.5" hidden="1" customHeight="1" thickBot="1">
      <c r="W272" s="570"/>
      <c r="X272" s="289">
        <f t="shared" si="86"/>
        <v>68</v>
      </c>
      <c r="Y272" s="290">
        <f>'calcul pneu pour calculateur'!P273</f>
        <v>92.567255069209452</v>
      </c>
      <c r="Z272" s="291">
        <f t="shared" si="78"/>
        <v>185.1345101384189</v>
      </c>
      <c r="AA272" s="291">
        <f t="shared" si="79"/>
        <v>277.70176520762834</v>
      </c>
      <c r="AB272" s="291">
        <f t="shared" si="80"/>
        <v>370.26902027683781</v>
      </c>
      <c r="AC272" s="291">
        <f t="shared" si="81"/>
        <v>462.83627534604727</v>
      </c>
      <c r="AK272" s="289">
        <f t="shared" si="87"/>
        <v>68</v>
      </c>
      <c r="AL272" s="352">
        <f t="shared" si="88"/>
        <v>0</v>
      </c>
      <c r="AM272" s="352">
        <f>10+Module!$K$57/($Z$1+1)</f>
        <v>137.3501476531377</v>
      </c>
      <c r="AN272" s="352">
        <f>$Z$1*(25+Module!$I$6)</f>
        <v>37</v>
      </c>
      <c r="AO272" s="352">
        <f>(AM272*($Z$1+1)*0.002488974)/($Z$1+1)*Module!$I$5*Module!$I$7</f>
        <v>104.47202149942042</v>
      </c>
      <c r="AP272" s="352">
        <f>$P$120*Module!$I$7*X272*Module!$I$5</f>
        <v>152.11289127929362</v>
      </c>
      <c r="AQ272" s="334">
        <f t="shared" si="82"/>
        <v>1000000</v>
      </c>
      <c r="AS272" s="352">
        <f t="shared" si="89"/>
        <v>0</v>
      </c>
      <c r="AT272" s="352">
        <f>10+Module!$K$57/($AA$1+1)</f>
        <v>94.900098435425136</v>
      </c>
      <c r="AU272" s="352">
        <f>$AA$1*(25+Module!$I$6)</f>
        <v>74</v>
      </c>
      <c r="AV272" s="352">
        <f>(AT272*($Z$1+1)*0.002488974)/($Z$1+1)*Module!$I$5*Module!$I$7</f>
        <v>72.183432587786953</v>
      </c>
      <c r="AW272" s="352">
        <f>$P$120*Module!$I$7*X272*Module!$I$5</f>
        <v>152.11289127929362</v>
      </c>
      <c r="AX272" s="334">
        <f t="shared" si="83"/>
        <v>1000000</v>
      </c>
      <c r="AZ272" s="352">
        <f t="shared" si="90"/>
        <v>0</v>
      </c>
      <c r="BA272" s="352">
        <f>10+Module!$K$57/($AB$1+1)</f>
        <v>73.675073826568848</v>
      </c>
      <c r="BB272" s="352">
        <f>$AB$1*(25+Module!$I$6)</f>
        <v>111</v>
      </c>
      <c r="BC272" s="352">
        <f>(BA272*($AB$1+1)*0.002488974)/($AB$1+1)*Module!$I$5*Module!$I$7</f>
        <v>56.039138131970212</v>
      </c>
      <c r="BD272" s="352">
        <f>$P$120*Module!$I$7*X272*Module!$I$5</f>
        <v>152.11289127929362</v>
      </c>
      <c r="BE272" s="334">
        <f t="shared" si="84"/>
        <v>1000000</v>
      </c>
      <c r="BG272" s="352">
        <f t="shared" si="91"/>
        <v>0</v>
      </c>
      <c r="BH272" s="352">
        <f>10+Module!$K$57/($AC$1+1)</f>
        <v>60.940059061255084</v>
      </c>
      <c r="BI272" s="352">
        <f>$AC$1*(25+Module!$I$6)</f>
        <v>148</v>
      </c>
      <c r="BJ272" s="352">
        <f>(BH272*($AC$1+1)*0.002488974)/($AC$1+1)*Module!$I$5*Module!$I$7</f>
        <v>46.352561458480167</v>
      </c>
      <c r="BK272" s="352">
        <f>$P$120*Module!$I$7*X272*Module!$I$5</f>
        <v>152.11289127929362</v>
      </c>
      <c r="BL272" s="334">
        <f t="shared" si="85"/>
        <v>1000000</v>
      </c>
    </row>
    <row r="273" spans="23:64" ht="19.5" hidden="1" customHeight="1" thickBot="1">
      <c r="W273" s="570"/>
      <c r="X273" s="289">
        <f t="shared" si="86"/>
        <v>69</v>
      </c>
      <c r="Y273" s="290">
        <f>'calcul pneu pour calculateur'!P274</f>
        <v>92.10095773309159</v>
      </c>
      <c r="Z273" s="291">
        <f t="shared" si="78"/>
        <v>184.20191546618318</v>
      </c>
      <c r="AA273" s="291">
        <f t="shared" si="79"/>
        <v>276.30287319927476</v>
      </c>
      <c r="AB273" s="291">
        <f t="shared" si="80"/>
        <v>368.40383093236636</v>
      </c>
      <c r="AC273" s="291">
        <f t="shared" si="81"/>
        <v>460.50478866545797</v>
      </c>
      <c r="AK273" s="289">
        <f t="shared" si="87"/>
        <v>69</v>
      </c>
      <c r="AL273" s="352">
        <f t="shared" si="88"/>
        <v>0</v>
      </c>
      <c r="AM273" s="352">
        <f>10+Module!$K$57/($Z$1+1)</f>
        <v>137.3501476531377</v>
      </c>
      <c r="AN273" s="352">
        <f>$Z$1*(25+Module!$I$6)</f>
        <v>37</v>
      </c>
      <c r="AO273" s="352">
        <f>(AM273*($Z$1+1)*0.002488974)/($Z$1+1)*Module!$I$5*Module!$I$7</f>
        <v>104.47202149942042</v>
      </c>
      <c r="AP273" s="352">
        <f>$P$120*Module!$I$7*X273*Module!$I$5</f>
        <v>154.34984556281265</v>
      </c>
      <c r="AQ273" s="334">
        <f t="shared" si="82"/>
        <v>1000000</v>
      </c>
      <c r="AS273" s="352">
        <f t="shared" si="89"/>
        <v>0</v>
      </c>
      <c r="AT273" s="352">
        <f>10+Module!$K$57/($AA$1+1)</f>
        <v>94.900098435425136</v>
      </c>
      <c r="AU273" s="352">
        <f>$AA$1*(25+Module!$I$6)</f>
        <v>74</v>
      </c>
      <c r="AV273" s="352">
        <f>(AT273*($Z$1+1)*0.002488974)/($Z$1+1)*Module!$I$5*Module!$I$7</f>
        <v>72.183432587786953</v>
      </c>
      <c r="AW273" s="352">
        <f>$P$120*Module!$I$7*X273*Module!$I$5</f>
        <v>154.34984556281265</v>
      </c>
      <c r="AX273" s="334">
        <f t="shared" si="83"/>
        <v>1000000</v>
      </c>
      <c r="AZ273" s="352">
        <f t="shared" si="90"/>
        <v>0</v>
      </c>
      <c r="BA273" s="352">
        <f>10+Module!$K$57/($AB$1+1)</f>
        <v>73.675073826568848</v>
      </c>
      <c r="BB273" s="352">
        <f>$AB$1*(25+Module!$I$6)</f>
        <v>111</v>
      </c>
      <c r="BC273" s="352">
        <f>(BA273*($AB$1+1)*0.002488974)/($AB$1+1)*Module!$I$5*Module!$I$7</f>
        <v>56.039138131970212</v>
      </c>
      <c r="BD273" s="352">
        <f>$P$120*Module!$I$7*X273*Module!$I$5</f>
        <v>154.34984556281265</v>
      </c>
      <c r="BE273" s="334">
        <f t="shared" si="84"/>
        <v>1000000</v>
      </c>
      <c r="BG273" s="352">
        <f t="shared" si="91"/>
        <v>0</v>
      </c>
      <c r="BH273" s="352">
        <f>10+Module!$K$57/($AC$1+1)</f>
        <v>60.940059061255084</v>
      </c>
      <c r="BI273" s="352">
        <f>$AC$1*(25+Module!$I$6)</f>
        <v>148</v>
      </c>
      <c r="BJ273" s="352">
        <f>(BH273*($AC$1+1)*0.002488974)/($AC$1+1)*Module!$I$5*Module!$I$7</f>
        <v>46.352561458480167</v>
      </c>
      <c r="BK273" s="352">
        <f>$P$120*Module!$I$7*X273*Module!$I$5</f>
        <v>154.34984556281265</v>
      </c>
      <c r="BL273" s="334">
        <f t="shared" si="85"/>
        <v>1000000</v>
      </c>
    </row>
    <row r="274" spans="23:64" ht="19.5" hidden="1" customHeight="1" thickBot="1">
      <c r="W274" s="570"/>
      <c r="X274" s="289">
        <f t="shared" si="86"/>
        <v>70</v>
      </c>
      <c r="Y274" s="290">
        <f>'calcul pneu pour calculateur'!P275</f>
        <v>91.634660396973715</v>
      </c>
      <c r="Z274" s="291">
        <f t="shared" si="78"/>
        <v>183.26932079394743</v>
      </c>
      <c r="AA274" s="291">
        <f t="shared" si="79"/>
        <v>274.90398119092117</v>
      </c>
      <c r="AB274" s="291">
        <f t="shared" si="80"/>
        <v>366.53864158789486</v>
      </c>
      <c r="AC274" s="291">
        <f t="shared" si="81"/>
        <v>458.17330198486854</v>
      </c>
      <c r="AK274" s="289">
        <f t="shared" si="87"/>
        <v>70</v>
      </c>
      <c r="AL274" s="352">
        <f t="shared" si="88"/>
        <v>0</v>
      </c>
      <c r="AM274" s="352">
        <f>10+Module!$K$57/($Z$1+1)</f>
        <v>137.3501476531377</v>
      </c>
      <c r="AN274" s="352">
        <f>$Z$1*(25+Module!$I$6)</f>
        <v>37</v>
      </c>
      <c r="AO274" s="352">
        <f>(AM274*($Z$1+1)*0.002488974)/($Z$1+1)*Module!$I$5*Module!$I$7</f>
        <v>104.47202149942042</v>
      </c>
      <c r="AP274" s="352">
        <f>$P$120*Module!$I$7*X274*Module!$I$5</f>
        <v>156.58679984633167</v>
      </c>
      <c r="AQ274" s="334">
        <f t="shared" si="82"/>
        <v>1000000</v>
      </c>
      <c r="AS274" s="352">
        <f t="shared" si="89"/>
        <v>0</v>
      </c>
      <c r="AT274" s="352">
        <f>10+Module!$K$57/($AA$1+1)</f>
        <v>94.900098435425136</v>
      </c>
      <c r="AU274" s="352">
        <f>$AA$1*(25+Module!$I$6)</f>
        <v>74</v>
      </c>
      <c r="AV274" s="352">
        <f>(AT274*($Z$1+1)*0.002488974)/($Z$1+1)*Module!$I$5*Module!$I$7</f>
        <v>72.183432587786953</v>
      </c>
      <c r="AW274" s="352">
        <f>$P$120*Module!$I$7*X274*Module!$I$5</f>
        <v>156.58679984633167</v>
      </c>
      <c r="AX274" s="334">
        <f t="shared" si="83"/>
        <v>1000000</v>
      </c>
      <c r="AZ274" s="352">
        <f t="shared" si="90"/>
        <v>0</v>
      </c>
      <c r="BA274" s="352">
        <f>10+Module!$K$57/($AB$1+1)</f>
        <v>73.675073826568848</v>
      </c>
      <c r="BB274" s="352">
        <f>$AB$1*(25+Module!$I$6)</f>
        <v>111</v>
      </c>
      <c r="BC274" s="352">
        <f>(BA274*($AB$1+1)*0.002488974)/($AB$1+1)*Module!$I$5*Module!$I$7</f>
        <v>56.039138131970212</v>
      </c>
      <c r="BD274" s="352">
        <f>$P$120*Module!$I$7*X274*Module!$I$5</f>
        <v>156.58679984633167</v>
      </c>
      <c r="BE274" s="334">
        <f t="shared" si="84"/>
        <v>1000000</v>
      </c>
      <c r="BG274" s="352">
        <f t="shared" si="91"/>
        <v>0</v>
      </c>
      <c r="BH274" s="352">
        <f>10+Module!$K$57/($AC$1+1)</f>
        <v>60.940059061255084</v>
      </c>
      <c r="BI274" s="352">
        <f>$AC$1*(25+Module!$I$6)</f>
        <v>148</v>
      </c>
      <c r="BJ274" s="352">
        <f>(BH274*($AC$1+1)*0.002488974)/($AC$1+1)*Module!$I$5*Module!$I$7</f>
        <v>46.352561458480167</v>
      </c>
      <c r="BK274" s="352">
        <f>$P$120*Module!$I$7*X274*Module!$I$5</f>
        <v>156.58679984633167</v>
      </c>
      <c r="BL274" s="334">
        <f t="shared" si="85"/>
        <v>1000000</v>
      </c>
    </row>
    <row r="275" spans="23:64" ht="19.5" hidden="1" customHeight="1" thickBot="1">
      <c r="W275" s="570"/>
      <c r="X275" s="289">
        <f t="shared" si="86"/>
        <v>71</v>
      </c>
      <c r="Y275" s="290">
        <f>'calcul pneu pour calculateur'!P276</f>
        <v>91.168363060855853</v>
      </c>
      <c r="Z275" s="291">
        <f t="shared" si="78"/>
        <v>182.33672612171171</v>
      </c>
      <c r="AA275" s="291">
        <f t="shared" si="79"/>
        <v>273.50508918256753</v>
      </c>
      <c r="AB275" s="291">
        <f t="shared" si="80"/>
        <v>364.67345224342341</v>
      </c>
      <c r="AC275" s="291">
        <f t="shared" si="81"/>
        <v>455.84181530427929</v>
      </c>
      <c r="AK275" s="289">
        <f t="shared" si="87"/>
        <v>71</v>
      </c>
      <c r="AL275" s="352">
        <f t="shared" si="88"/>
        <v>0</v>
      </c>
      <c r="AM275" s="352">
        <f>10+Module!$K$57/($Z$1+1)</f>
        <v>137.3501476531377</v>
      </c>
      <c r="AN275" s="352">
        <f>$Z$1*(25+Module!$I$6)</f>
        <v>37</v>
      </c>
      <c r="AO275" s="352">
        <f>(AM275*($Z$1+1)*0.002488974)/($Z$1+1)*Module!$I$5*Module!$I$7</f>
        <v>104.47202149942042</v>
      </c>
      <c r="AP275" s="352">
        <f>$P$120*Module!$I$7*X275*Module!$I$5</f>
        <v>158.82375412985067</v>
      </c>
      <c r="AQ275" s="334">
        <f t="shared" si="82"/>
        <v>1000000</v>
      </c>
      <c r="AS275" s="352">
        <f t="shared" si="89"/>
        <v>0</v>
      </c>
      <c r="AT275" s="352">
        <f>10+Module!$K$57/($AA$1+1)</f>
        <v>94.900098435425136</v>
      </c>
      <c r="AU275" s="352">
        <f>$AA$1*(25+Module!$I$6)</f>
        <v>74</v>
      </c>
      <c r="AV275" s="352">
        <f>(AT275*($Z$1+1)*0.002488974)/($Z$1+1)*Module!$I$5*Module!$I$7</f>
        <v>72.183432587786953</v>
      </c>
      <c r="AW275" s="352">
        <f>$P$120*Module!$I$7*X275*Module!$I$5</f>
        <v>158.82375412985067</v>
      </c>
      <c r="AX275" s="334">
        <f t="shared" si="83"/>
        <v>1000000</v>
      </c>
      <c r="AZ275" s="352">
        <f t="shared" si="90"/>
        <v>0</v>
      </c>
      <c r="BA275" s="352">
        <f>10+Module!$K$57/($AB$1+1)</f>
        <v>73.675073826568848</v>
      </c>
      <c r="BB275" s="352">
        <f>$AB$1*(25+Module!$I$6)</f>
        <v>111</v>
      </c>
      <c r="BC275" s="352">
        <f>(BA275*($AB$1+1)*0.002488974)/($AB$1+1)*Module!$I$5*Module!$I$7</f>
        <v>56.039138131970212</v>
      </c>
      <c r="BD275" s="352">
        <f>$P$120*Module!$I$7*X275*Module!$I$5</f>
        <v>158.82375412985067</v>
      </c>
      <c r="BE275" s="334">
        <f t="shared" si="84"/>
        <v>1000000</v>
      </c>
      <c r="BG275" s="352">
        <f t="shared" si="91"/>
        <v>0</v>
      </c>
      <c r="BH275" s="352">
        <f>10+Module!$K$57/($AC$1+1)</f>
        <v>60.940059061255084</v>
      </c>
      <c r="BI275" s="352">
        <f>$AC$1*(25+Module!$I$6)</f>
        <v>148</v>
      </c>
      <c r="BJ275" s="352">
        <f>(BH275*($AC$1+1)*0.002488974)/($AC$1+1)*Module!$I$5*Module!$I$7</f>
        <v>46.352561458480167</v>
      </c>
      <c r="BK275" s="352">
        <f>$P$120*Module!$I$7*X275*Module!$I$5</f>
        <v>158.82375412985067</v>
      </c>
      <c r="BL275" s="334">
        <f t="shared" si="85"/>
        <v>1000000</v>
      </c>
    </row>
    <row r="276" spans="23:64" ht="19.5" hidden="1" customHeight="1" thickBot="1">
      <c r="W276" s="570"/>
      <c r="X276" s="289">
        <f t="shared" si="86"/>
        <v>72</v>
      </c>
      <c r="Y276" s="290">
        <f>'calcul pneu pour calculateur'!P277</f>
        <v>90.702065724737977</v>
      </c>
      <c r="Z276" s="291">
        <f t="shared" si="78"/>
        <v>181.40413144947595</v>
      </c>
      <c r="AA276" s="291">
        <f t="shared" si="79"/>
        <v>272.10619717421395</v>
      </c>
      <c r="AB276" s="291">
        <f t="shared" si="80"/>
        <v>362.80826289895191</v>
      </c>
      <c r="AC276" s="291">
        <f t="shared" si="81"/>
        <v>453.51032862368987</v>
      </c>
      <c r="AK276" s="289">
        <f t="shared" si="87"/>
        <v>72</v>
      </c>
      <c r="AL276" s="352">
        <f t="shared" si="88"/>
        <v>0</v>
      </c>
      <c r="AM276" s="352">
        <f>10+Module!$K$57/($Z$1+1)</f>
        <v>137.3501476531377</v>
      </c>
      <c r="AN276" s="352">
        <f>$Z$1*(25+Module!$I$6)</f>
        <v>37</v>
      </c>
      <c r="AO276" s="352">
        <f>(AM276*($Z$1+1)*0.002488974)/($Z$1+1)*Module!$I$5*Module!$I$7</f>
        <v>104.47202149942042</v>
      </c>
      <c r="AP276" s="352">
        <f>$P$120*Module!$I$7*X276*Module!$I$5</f>
        <v>161.0607084133697</v>
      </c>
      <c r="AQ276" s="334">
        <f t="shared" si="82"/>
        <v>1000000</v>
      </c>
      <c r="AS276" s="352">
        <f t="shared" si="89"/>
        <v>0</v>
      </c>
      <c r="AT276" s="352">
        <f>10+Module!$K$57/($AA$1+1)</f>
        <v>94.900098435425136</v>
      </c>
      <c r="AU276" s="352">
        <f>$AA$1*(25+Module!$I$6)</f>
        <v>74</v>
      </c>
      <c r="AV276" s="352">
        <f>(AT276*($Z$1+1)*0.002488974)/($Z$1+1)*Module!$I$5*Module!$I$7</f>
        <v>72.183432587786953</v>
      </c>
      <c r="AW276" s="352">
        <f>$P$120*Module!$I$7*X276*Module!$I$5</f>
        <v>161.0607084133697</v>
      </c>
      <c r="AX276" s="334">
        <f t="shared" si="83"/>
        <v>1000000</v>
      </c>
      <c r="AZ276" s="352">
        <f t="shared" si="90"/>
        <v>0</v>
      </c>
      <c r="BA276" s="352">
        <f>10+Module!$K$57/($AB$1+1)</f>
        <v>73.675073826568848</v>
      </c>
      <c r="BB276" s="352">
        <f>$AB$1*(25+Module!$I$6)</f>
        <v>111</v>
      </c>
      <c r="BC276" s="352">
        <f>(BA276*($AB$1+1)*0.002488974)/($AB$1+1)*Module!$I$5*Module!$I$7</f>
        <v>56.039138131970212</v>
      </c>
      <c r="BD276" s="352">
        <f>$P$120*Module!$I$7*X276*Module!$I$5</f>
        <v>161.0607084133697</v>
      </c>
      <c r="BE276" s="334">
        <f t="shared" si="84"/>
        <v>1000000</v>
      </c>
      <c r="BG276" s="352">
        <f t="shared" si="91"/>
        <v>0</v>
      </c>
      <c r="BH276" s="352">
        <f>10+Module!$K$57/($AC$1+1)</f>
        <v>60.940059061255084</v>
      </c>
      <c r="BI276" s="352">
        <f>$AC$1*(25+Module!$I$6)</f>
        <v>148</v>
      </c>
      <c r="BJ276" s="352">
        <f>(BH276*($AC$1+1)*0.002488974)/($AC$1+1)*Module!$I$5*Module!$I$7</f>
        <v>46.352561458480167</v>
      </c>
      <c r="BK276" s="352">
        <f>$P$120*Module!$I$7*X276*Module!$I$5</f>
        <v>161.0607084133697</v>
      </c>
      <c r="BL276" s="334">
        <f t="shared" si="85"/>
        <v>1000000</v>
      </c>
    </row>
    <row r="277" spans="23:64" ht="19.5" hidden="1" customHeight="1" thickBot="1">
      <c r="W277" s="570"/>
      <c r="X277" s="289">
        <f t="shared" si="86"/>
        <v>73</v>
      </c>
      <c r="Y277" s="290">
        <f>'calcul pneu pour calculateur'!P278</f>
        <v>90.235768388620116</v>
      </c>
      <c r="Z277" s="291">
        <f t="shared" si="78"/>
        <v>180.47153677724023</v>
      </c>
      <c r="AA277" s="291">
        <f t="shared" si="79"/>
        <v>270.70730516586036</v>
      </c>
      <c r="AB277" s="291">
        <f t="shared" si="80"/>
        <v>360.94307355448046</v>
      </c>
      <c r="AC277" s="291">
        <f t="shared" si="81"/>
        <v>451.17884194310057</v>
      </c>
      <c r="AK277" s="289">
        <f t="shared" si="87"/>
        <v>73</v>
      </c>
      <c r="AL277" s="352">
        <f t="shared" si="88"/>
        <v>0</v>
      </c>
      <c r="AM277" s="352">
        <f>10+Module!$K$57/($Z$1+1)</f>
        <v>137.3501476531377</v>
      </c>
      <c r="AN277" s="352">
        <f>$Z$1*(25+Module!$I$6)</f>
        <v>37</v>
      </c>
      <c r="AO277" s="352">
        <f>(AM277*($Z$1+1)*0.002488974)/($Z$1+1)*Module!$I$5*Module!$I$7</f>
        <v>104.47202149942042</v>
      </c>
      <c r="AP277" s="352">
        <f>$P$120*Module!$I$7*X277*Module!$I$5</f>
        <v>163.29766269688872</v>
      </c>
      <c r="AQ277" s="334">
        <f t="shared" si="82"/>
        <v>1000000</v>
      </c>
      <c r="AS277" s="352">
        <f t="shared" si="89"/>
        <v>0</v>
      </c>
      <c r="AT277" s="352">
        <f>10+Module!$K$57/($AA$1+1)</f>
        <v>94.900098435425136</v>
      </c>
      <c r="AU277" s="352">
        <f>$AA$1*(25+Module!$I$6)</f>
        <v>74</v>
      </c>
      <c r="AV277" s="352">
        <f>(AT277*($Z$1+1)*0.002488974)/($Z$1+1)*Module!$I$5*Module!$I$7</f>
        <v>72.183432587786953</v>
      </c>
      <c r="AW277" s="352">
        <f>$P$120*Module!$I$7*X277*Module!$I$5</f>
        <v>163.29766269688872</v>
      </c>
      <c r="AX277" s="334">
        <f t="shared" si="83"/>
        <v>1000000</v>
      </c>
      <c r="AZ277" s="352">
        <f t="shared" si="90"/>
        <v>0</v>
      </c>
      <c r="BA277" s="352">
        <f>10+Module!$K$57/($AB$1+1)</f>
        <v>73.675073826568848</v>
      </c>
      <c r="BB277" s="352">
        <f>$AB$1*(25+Module!$I$6)</f>
        <v>111</v>
      </c>
      <c r="BC277" s="352">
        <f>(BA277*($AB$1+1)*0.002488974)/($AB$1+1)*Module!$I$5*Module!$I$7</f>
        <v>56.039138131970212</v>
      </c>
      <c r="BD277" s="352">
        <f>$P$120*Module!$I$7*X277*Module!$I$5</f>
        <v>163.29766269688872</v>
      </c>
      <c r="BE277" s="334">
        <f t="shared" si="84"/>
        <v>1000000</v>
      </c>
      <c r="BG277" s="352">
        <f t="shared" si="91"/>
        <v>0</v>
      </c>
      <c r="BH277" s="352">
        <f>10+Module!$K$57/($AC$1+1)</f>
        <v>60.940059061255084</v>
      </c>
      <c r="BI277" s="352">
        <f>$AC$1*(25+Module!$I$6)</f>
        <v>148</v>
      </c>
      <c r="BJ277" s="352">
        <f>(BH277*($AC$1+1)*0.002488974)/($AC$1+1)*Module!$I$5*Module!$I$7</f>
        <v>46.352561458480167</v>
      </c>
      <c r="BK277" s="352">
        <f>$P$120*Module!$I$7*X277*Module!$I$5</f>
        <v>163.29766269688872</v>
      </c>
      <c r="BL277" s="334">
        <f t="shared" si="85"/>
        <v>1000000</v>
      </c>
    </row>
    <row r="278" spans="23:64" ht="19.5" hidden="1" customHeight="1" thickBot="1">
      <c r="W278" s="570"/>
      <c r="X278" s="289">
        <f t="shared" si="86"/>
        <v>74</v>
      </c>
      <c r="Y278" s="290">
        <f>'calcul pneu pour calculateur'!P279</f>
        <v>89.769471052502269</v>
      </c>
      <c r="Z278" s="291">
        <f t="shared" si="78"/>
        <v>179.53894210500454</v>
      </c>
      <c r="AA278" s="291">
        <f t="shared" si="79"/>
        <v>269.30841315750683</v>
      </c>
      <c r="AB278" s="291">
        <f t="shared" si="80"/>
        <v>359.07788421000907</v>
      </c>
      <c r="AC278" s="291">
        <f t="shared" si="81"/>
        <v>448.84735526251131</v>
      </c>
      <c r="AK278" s="289">
        <f t="shared" si="87"/>
        <v>74</v>
      </c>
      <c r="AL278" s="352">
        <f t="shared" si="88"/>
        <v>0</v>
      </c>
      <c r="AM278" s="352">
        <f>10+Module!$K$57/($Z$1+1)</f>
        <v>137.3501476531377</v>
      </c>
      <c r="AN278" s="352">
        <f>$Z$1*(25+Module!$I$6)</f>
        <v>37</v>
      </c>
      <c r="AO278" s="352">
        <f>(AM278*($Z$1+1)*0.002488974)/($Z$1+1)*Module!$I$5*Module!$I$7</f>
        <v>104.47202149942042</v>
      </c>
      <c r="AP278" s="352">
        <f>$P$120*Module!$I$7*X278*Module!$I$5</f>
        <v>165.53461698040775</v>
      </c>
      <c r="AQ278" s="334">
        <f t="shared" si="82"/>
        <v>1000000</v>
      </c>
      <c r="AS278" s="352">
        <f t="shared" si="89"/>
        <v>0</v>
      </c>
      <c r="AT278" s="352">
        <f>10+Module!$K$57/($AA$1+1)</f>
        <v>94.900098435425136</v>
      </c>
      <c r="AU278" s="352">
        <f>$AA$1*(25+Module!$I$6)</f>
        <v>74</v>
      </c>
      <c r="AV278" s="352">
        <f>(AT278*($Z$1+1)*0.002488974)/($Z$1+1)*Module!$I$5*Module!$I$7</f>
        <v>72.183432587786953</v>
      </c>
      <c r="AW278" s="352">
        <f>$P$120*Module!$I$7*X278*Module!$I$5</f>
        <v>165.53461698040775</v>
      </c>
      <c r="AX278" s="334">
        <f t="shared" si="83"/>
        <v>1000000</v>
      </c>
      <c r="AZ278" s="352">
        <f t="shared" si="90"/>
        <v>0</v>
      </c>
      <c r="BA278" s="352">
        <f>10+Module!$K$57/($AB$1+1)</f>
        <v>73.675073826568848</v>
      </c>
      <c r="BB278" s="352">
        <f>$AB$1*(25+Module!$I$6)</f>
        <v>111</v>
      </c>
      <c r="BC278" s="352">
        <f>(BA278*($AB$1+1)*0.002488974)/($AB$1+1)*Module!$I$5*Module!$I$7</f>
        <v>56.039138131970212</v>
      </c>
      <c r="BD278" s="352">
        <f>$P$120*Module!$I$7*X278*Module!$I$5</f>
        <v>165.53461698040775</v>
      </c>
      <c r="BE278" s="334">
        <f t="shared" si="84"/>
        <v>1000000</v>
      </c>
      <c r="BG278" s="352">
        <f t="shared" si="91"/>
        <v>0</v>
      </c>
      <c r="BH278" s="352">
        <f>10+Module!$K$57/($AC$1+1)</f>
        <v>60.940059061255084</v>
      </c>
      <c r="BI278" s="352">
        <f>$AC$1*(25+Module!$I$6)</f>
        <v>148</v>
      </c>
      <c r="BJ278" s="352">
        <f>(BH278*($AC$1+1)*0.002488974)/($AC$1+1)*Module!$I$5*Module!$I$7</f>
        <v>46.352561458480167</v>
      </c>
      <c r="BK278" s="352">
        <f>$P$120*Module!$I$7*X278*Module!$I$5</f>
        <v>165.53461698040775</v>
      </c>
      <c r="BL278" s="334">
        <f t="shared" si="85"/>
        <v>1000000</v>
      </c>
    </row>
    <row r="279" spans="23:64" ht="19.5" hidden="1" customHeight="1" thickBot="1">
      <c r="W279" s="570"/>
      <c r="X279" s="289">
        <f t="shared" si="86"/>
        <v>75</v>
      </c>
      <c r="Y279" s="290">
        <f>'calcul pneu pour calculateur'!P280</f>
        <v>89.303173716384364</v>
      </c>
      <c r="Z279" s="291">
        <f t="shared" si="78"/>
        <v>178.60634743276873</v>
      </c>
      <c r="AA279" s="291">
        <f t="shared" si="79"/>
        <v>267.90952114915308</v>
      </c>
      <c r="AB279" s="291">
        <f t="shared" si="80"/>
        <v>357.21269486553746</v>
      </c>
      <c r="AC279" s="291">
        <f t="shared" si="81"/>
        <v>446.51586858192184</v>
      </c>
      <c r="AK279" s="289">
        <f t="shared" si="87"/>
        <v>75</v>
      </c>
      <c r="AL279" s="352">
        <f t="shared" si="88"/>
        <v>0</v>
      </c>
      <c r="AM279" s="352">
        <f>10+Module!$K$57/($Z$1+1)</f>
        <v>137.3501476531377</v>
      </c>
      <c r="AN279" s="352">
        <f>$Z$1*(25+Module!$I$6)</f>
        <v>37</v>
      </c>
      <c r="AO279" s="352">
        <f>(AM279*($Z$1+1)*0.002488974)/($Z$1+1)*Module!$I$5*Module!$I$7</f>
        <v>104.47202149942042</v>
      </c>
      <c r="AP279" s="352">
        <f>$P$120*Module!$I$7*X279*Module!$I$5</f>
        <v>167.77157126392677</v>
      </c>
      <c r="AQ279" s="334">
        <f t="shared" si="82"/>
        <v>1000000</v>
      </c>
      <c r="AS279" s="352">
        <f t="shared" si="89"/>
        <v>0</v>
      </c>
      <c r="AT279" s="352">
        <f>10+Module!$K$57/($AA$1+1)</f>
        <v>94.900098435425136</v>
      </c>
      <c r="AU279" s="352">
        <f>$AA$1*(25+Module!$I$6)</f>
        <v>74</v>
      </c>
      <c r="AV279" s="352">
        <f>(AT279*($Z$1+1)*0.002488974)/($Z$1+1)*Module!$I$5*Module!$I$7</f>
        <v>72.183432587786953</v>
      </c>
      <c r="AW279" s="352">
        <f>$P$120*Module!$I$7*X279*Module!$I$5</f>
        <v>167.77157126392677</v>
      </c>
      <c r="AX279" s="334">
        <f t="shared" si="83"/>
        <v>1000000</v>
      </c>
      <c r="AZ279" s="352">
        <f t="shared" si="90"/>
        <v>0</v>
      </c>
      <c r="BA279" s="352">
        <f>10+Module!$K$57/($AB$1+1)</f>
        <v>73.675073826568848</v>
      </c>
      <c r="BB279" s="352">
        <f>$AB$1*(25+Module!$I$6)</f>
        <v>111</v>
      </c>
      <c r="BC279" s="352">
        <f>(BA279*($AB$1+1)*0.002488974)/($AB$1+1)*Module!$I$5*Module!$I$7</f>
        <v>56.039138131970212</v>
      </c>
      <c r="BD279" s="352">
        <f>$P$120*Module!$I$7*X279*Module!$I$5</f>
        <v>167.77157126392677</v>
      </c>
      <c r="BE279" s="334">
        <f t="shared" si="84"/>
        <v>1000000</v>
      </c>
      <c r="BG279" s="352">
        <f t="shared" si="91"/>
        <v>0</v>
      </c>
      <c r="BH279" s="352">
        <f>10+Module!$K$57/($AC$1+1)</f>
        <v>60.940059061255084</v>
      </c>
      <c r="BI279" s="352">
        <f>$AC$1*(25+Module!$I$6)</f>
        <v>148</v>
      </c>
      <c r="BJ279" s="352">
        <f>(BH279*($AC$1+1)*0.002488974)/($AC$1+1)*Module!$I$5*Module!$I$7</f>
        <v>46.352561458480167</v>
      </c>
      <c r="BK279" s="352">
        <f>$P$120*Module!$I$7*X279*Module!$I$5</f>
        <v>167.77157126392677</v>
      </c>
      <c r="BL279" s="334">
        <f t="shared" si="85"/>
        <v>1000000</v>
      </c>
    </row>
    <row r="280" spans="23:64" ht="19.5" hidden="1" customHeight="1" thickBot="1">
      <c r="W280" s="570"/>
      <c r="X280" s="289">
        <f t="shared" si="86"/>
        <v>76</v>
      </c>
      <c r="Y280" s="290">
        <f>'calcul pneu pour calculateur'!P281</f>
        <v>88.836876380266503</v>
      </c>
      <c r="Z280" s="291">
        <f t="shared" si="78"/>
        <v>177.67375276053301</v>
      </c>
      <c r="AA280" s="291">
        <f t="shared" si="79"/>
        <v>266.51062914079949</v>
      </c>
      <c r="AB280" s="291">
        <f t="shared" si="80"/>
        <v>355.34750552106601</v>
      </c>
      <c r="AC280" s="291">
        <f t="shared" si="81"/>
        <v>444.18438190133253</v>
      </c>
      <c r="AK280" s="289">
        <f t="shared" si="87"/>
        <v>76</v>
      </c>
      <c r="AL280" s="352">
        <f t="shared" si="88"/>
        <v>0</v>
      </c>
      <c r="AM280" s="352">
        <f>10+Module!$K$57/($Z$1+1)</f>
        <v>137.3501476531377</v>
      </c>
      <c r="AN280" s="352">
        <f>$Z$1*(25+Module!$I$6)</f>
        <v>37</v>
      </c>
      <c r="AO280" s="352">
        <f>(AM280*($Z$1+1)*0.002488974)/($Z$1+1)*Module!$I$5*Module!$I$7</f>
        <v>104.47202149942042</v>
      </c>
      <c r="AP280" s="352">
        <f>$P$120*Module!$I$7*X280*Module!$I$5</f>
        <v>170.0085255474458</v>
      </c>
      <c r="AQ280" s="334">
        <f t="shared" si="82"/>
        <v>1000000</v>
      </c>
      <c r="AS280" s="352">
        <f t="shared" si="89"/>
        <v>0</v>
      </c>
      <c r="AT280" s="352">
        <f>10+Module!$K$57/($AA$1+1)</f>
        <v>94.900098435425136</v>
      </c>
      <c r="AU280" s="352">
        <f>$AA$1*(25+Module!$I$6)</f>
        <v>74</v>
      </c>
      <c r="AV280" s="352">
        <f>(AT280*($Z$1+1)*0.002488974)/($Z$1+1)*Module!$I$5*Module!$I$7</f>
        <v>72.183432587786953</v>
      </c>
      <c r="AW280" s="352">
        <f>$P$120*Module!$I$7*X280*Module!$I$5</f>
        <v>170.0085255474458</v>
      </c>
      <c r="AX280" s="334">
        <f t="shared" si="83"/>
        <v>1000000</v>
      </c>
      <c r="AZ280" s="352">
        <f t="shared" si="90"/>
        <v>0</v>
      </c>
      <c r="BA280" s="352">
        <f>10+Module!$K$57/($AB$1+1)</f>
        <v>73.675073826568848</v>
      </c>
      <c r="BB280" s="352">
        <f>$AB$1*(25+Module!$I$6)</f>
        <v>111</v>
      </c>
      <c r="BC280" s="352">
        <f>(BA280*($AB$1+1)*0.002488974)/($AB$1+1)*Module!$I$5*Module!$I$7</f>
        <v>56.039138131970212</v>
      </c>
      <c r="BD280" s="352">
        <f>$P$120*Module!$I$7*X280*Module!$I$5</f>
        <v>170.0085255474458</v>
      </c>
      <c r="BE280" s="334">
        <f t="shared" si="84"/>
        <v>1000000</v>
      </c>
      <c r="BG280" s="352">
        <f t="shared" si="91"/>
        <v>0</v>
      </c>
      <c r="BH280" s="352">
        <f>10+Module!$K$57/($AC$1+1)</f>
        <v>60.940059061255084</v>
      </c>
      <c r="BI280" s="352">
        <f>$AC$1*(25+Module!$I$6)</f>
        <v>148</v>
      </c>
      <c r="BJ280" s="352">
        <f>(BH280*($AC$1+1)*0.002488974)/($AC$1+1)*Module!$I$5*Module!$I$7</f>
        <v>46.352561458480167</v>
      </c>
      <c r="BK280" s="352">
        <f>$P$120*Module!$I$7*X280*Module!$I$5</f>
        <v>170.0085255474458</v>
      </c>
      <c r="BL280" s="334">
        <f t="shared" si="85"/>
        <v>1000000</v>
      </c>
    </row>
    <row r="281" spans="23:64" ht="19.5" hidden="1" customHeight="1" thickBot="1">
      <c r="W281" s="570"/>
      <c r="X281" s="289">
        <f t="shared" si="86"/>
        <v>77</v>
      </c>
      <c r="Y281" s="290">
        <f>'calcul pneu pour calculateur'!P282</f>
        <v>88.370579044148627</v>
      </c>
      <c r="Z281" s="291">
        <f t="shared" si="78"/>
        <v>176.74115808829725</v>
      </c>
      <c r="AA281" s="291">
        <f t="shared" si="79"/>
        <v>265.11173713244591</v>
      </c>
      <c r="AB281" s="291">
        <f t="shared" si="80"/>
        <v>353.48231617659451</v>
      </c>
      <c r="AC281" s="291">
        <f t="shared" si="81"/>
        <v>441.85289522074311</v>
      </c>
      <c r="AK281" s="289">
        <f t="shared" si="87"/>
        <v>77</v>
      </c>
      <c r="AL281" s="352">
        <f t="shared" si="88"/>
        <v>0</v>
      </c>
      <c r="AM281" s="352">
        <f>10+Module!$K$57/($Z$1+1)</f>
        <v>137.3501476531377</v>
      </c>
      <c r="AN281" s="352">
        <f>$Z$1*(25+Module!$I$6)</f>
        <v>37</v>
      </c>
      <c r="AO281" s="352">
        <f>(AM281*($Z$1+1)*0.002488974)/($Z$1+1)*Module!$I$5*Module!$I$7</f>
        <v>104.47202149942042</v>
      </c>
      <c r="AP281" s="352">
        <f>$P$120*Module!$I$7*X281*Module!$I$5</f>
        <v>172.24547983096483</v>
      </c>
      <c r="AQ281" s="334">
        <f t="shared" si="82"/>
        <v>1000000</v>
      </c>
      <c r="AS281" s="352">
        <f t="shared" si="89"/>
        <v>0</v>
      </c>
      <c r="AT281" s="352">
        <f>10+Module!$K$57/($AA$1+1)</f>
        <v>94.900098435425136</v>
      </c>
      <c r="AU281" s="352">
        <f>$AA$1*(25+Module!$I$6)</f>
        <v>74</v>
      </c>
      <c r="AV281" s="352">
        <f>(AT281*($Z$1+1)*0.002488974)/($Z$1+1)*Module!$I$5*Module!$I$7</f>
        <v>72.183432587786953</v>
      </c>
      <c r="AW281" s="352">
        <f>$P$120*Module!$I$7*X281*Module!$I$5</f>
        <v>172.24547983096483</v>
      </c>
      <c r="AX281" s="334">
        <f t="shared" si="83"/>
        <v>1000000</v>
      </c>
      <c r="AZ281" s="352">
        <f t="shared" si="90"/>
        <v>0</v>
      </c>
      <c r="BA281" s="352">
        <f>10+Module!$K$57/($AB$1+1)</f>
        <v>73.675073826568848</v>
      </c>
      <c r="BB281" s="352">
        <f>$AB$1*(25+Module!$I$6)</f>
        <v>111</v>
      </c>
      <c r="BC281" s="352">
        <f>(BA281*($AB$1+1)*0.002488974)/($AB$1+1)*Module!$I$5*Module!$I$7</f>
        <v>56.039138131970212</v>
      </c>
      <c r="BD281" s="352">
        <f>$P$120*Module!$I$7*X281*Module!$I$5</f>
        <v>172.24547983096483</v>
      </c>
      <c r="BE281" s="334">
        <f t="shared" si="84"/>
        <v>1000000</v>
      </c>
      <c r="BG281" s="352">
        <f t="shared" si="91"/>
        <v>0</v>
      </c>
      <c r="BH281" s="352">
        <f>10+Module!$K$57/($AC$1+1)</f>
        <v>60.940059061255084</v>
      </c>
      <c r="BI281" s="352">
        <f>$AC$1*(25+Module!$I$6)</f>
        <v>148</v>
      </c>
      <c r="BJ281" s="352">
        <f>(BH281*($AC$1+1)*0.002488974)/($AC$1+1)*Module!$I$5*Module!$I$7</f>
        <v>46.352561458480167</v>
      </c>
      <c r="BK281" s="352">
        <f>$P$120*Module!$I$7*X281*Module!$I$5</f>
        <v>172.24547983096483</v>
      </c>
      <c r="BL281" s="334">
        <f t="shared" si="85"/>
        <v>1000000</v>
      </c>
    </row>
    <row r="282" spans="23:64" ht="19.5" hidden="1" customHeight="1" thickBot="1">
      <c r="W282" s="570"/>
      <c r="X282" s="289">
        <f t="shared" si="86"/>
        <v>78</v>
      </c>
      <c r="Y282" s="290">
        <f>'calcul pneu pour calculateur'!P283</f>
        <v>87.904281708030766</v>
      </c>
      <c r="Z282" s="291">
        <f t="shared" si="78"/>
        <v>175.80856341606153</v>
      </c>
      <c r="AA282" s="291">
        <f t="shared" si="79"/>
        <v>263.71284512409227</v>
      </c>
      <c r="AB282" s="291">
        <f t="shared" si="80"/>
        <v>351.61712683212306</v>
      </c>
      <c r="AC282" s="291">
        <f t="shared" si="81"/>
        <v>439.52140854015386</v>
      </c>
      <c r="AK282" s="289">
        <f t="shared" si="87"/>
        <v>78</v>
      </c>
      <c r="AL282" s="352">
        <f t="shared" si="88"/>
        <v>0</v>
      </c>
      <c r="AM282" s="352">
        <f>10+Module!$K$57/($Z$1+1)</f>
        <v>137.3501476531377</v>
      </c>
      <c r="AN282" s="352">
        <f>$Z$1*(25+Module!$I$6)</f>
        <v>37</v>
      </c>
      <c r="AO282" s="352">
        <f>(AM282*($Z$1+1)*0.002488974)/($Z$1+1)*Module!$I$5*Module!$I$7</f>
        <v>104.47202149942042</v>
      </c>
      <c r="AP282" s="352">
        <f>$P$120*Module!$I$7*X282*Module!$I$5</f>
        <v>174.48243411448385</v>
      </c>
      <c r="AQ282" s="334">
        <f t="shared" si="82"/>
        <v>1000000</v>
      </c>
      <c r="AS282" s="352">
        <f t="shared" si="89"/>
        <v>0</v>
      </c>
      <c r="AT282" s="352">
        <f>10+Module!$K$57/($AA$1+1)</f>
        <v>94.900098435425136</v>
      </c>
      <c r="AU282" s="352">
        <f>$AA$1*(25+Module!$I$6)</f>
        <v>74</v>
      </c>
      <c r="AV282" s="352">
        <f>(AT282*($Z$1+1)*0.002488974)/($Z$1+1)*Module!$I$5*Module!$I$7</f>
        <v>72.183432587786953</v>
      </c>
      <c r="AW282" s="352">
        <f>$P$120*Module!$I$7*X282*Module!$I$5</f>
        <v>174.48243411448385</v>
      </c>
      <c r="AX282" s="334">
        <f t="shared" si="83"/>
        <v>1000000</v>
      </c>
      <c r="AZ282" s="352">
        <f t="shared" si="90"/>
        <v>0</v>
      </c>
      <c r="BA282" s="352">
        <f>10+Module!$K$57/($AB$1+1)</f>
        <v>73.675073826568848</v>
      </c>
      <c r="BB282" s="352">
        <f>$AB$1*(25+Module!$I$6)</f>
        <v>111</v>
      </c>
      <c r="BC282" s="352">
        <f>(BA282*($AB$1+1)*0.002488974)/($AB$1+1)*Module!$I$5*Module!$I$7</f>
        <v>56.039138131970212</v>
      </c>
      <c r="BD282" s="352">
        <f>$P$120*Module!$I$7*X282*Module!$I$5</f>
        <v>174.48243411448385</v>
      </c>
      <c r="BE282" s="334">
        <f t="shared" si="84"/>
        <v>1000000</v>
      </c>
      <c r="BG282" s="352">
        <f t="shared" si="91"/>
        <v>0</v>
      </c>
      <c r="BH282" s="352">
        <f>10+Module!$K$57/($AC$1+1)</f>
        <v>60.940059061255084</v>
      </c>
      <c r="BI282" s="352">
        <f>$AC$1*(25+Module!$I$6)</f>
        <v>148</v>
      </c>
      <c r="BJ282" s="352">
        <f>(BH282*($AC$1+1)*0.002488974)/($AC$1+1)*Module!$I$5*Module!$I$7</f>
        <v>46.352561458480167</v>
      </c>
      <c r="BK282" s="352">
        <f>$P$120*Module!$I$7*X282*Module!$I$5</f>
        <v>174.48243411448385</v>
      </c>
      <c r="BL282" s="334">
        <f t="shared" si="85"/>
        <v>1000000</v>
      </c>
    </row>
    <row r="283" spans="23:64" ht="19.5" hidden="1" customHeight="1" thickBot="1">
      <c r="W283" s="570"/>
      <c r="X283" s="289">
        <f t="shared" si="86"/>
        <v>79</v>
      </c>
      <c r="Y283" s="290">
        <f>'calcul pneu pour calculateur'!P284</f>
        <v>87.437984371912904</v>
      </c>
      <c r="Z283" s="291">
        <f t="shared" si="78"/>
        <v>174.87596874382581</v>
      </c>
      <c r="AA283" s="291">
        <f t="shared" si="79"/>
        <v>262.31395311573874</v>
      </c>
      <c r="AB283" s="291">
        <f t="shared" si="80"/>
        <v>349.75193748765162</v>
      </c>
      <c r="AC283" s="291">
        <f t="shared" si="81"/>
        <v>437.18992185956449</v>
      </c>
      <c r="AK283" s="289">
        <f t="shared" si="87"/>
        <v>79</v>
      </c>
      <c r="AL283" s="352">
        <f t="shared" si="88"/>
        <v>0</v>
      </c>
      <c r="AM283" s="352">
        <f>10+Module!$K$57/($Z$1+1)</f>
        <v>137.3501476531377</v>
      </c>
      <c r="AN283" s="352">
        <f>$Z$1*(25+Module!$I$6)</f>
        <v>37</v>
      </c>
      <c r="AO283" s="352">
        <f>(AM283*($Z$1+1)*0.002488974)/($Z$1+1)*Module!$I$5*Module!$I$7</f>
        <v>104.47202149942042</v>
      </c>
      <c r="AP283" s="352">
        <f>$P$120*Module!$I$7*X283*Module!$I$5</f>
        <v>176.71938839800288</v>
      </c>
      <c r="AQ283" s="334">
        <f t="shared" si="82"/>
        <v>1000000</v>
      </c>
      <c r="AS283" s="352">
        <f t="shared" si="89"/>
        <v>0</v>
      </c>
      <c r="AT283" s="352">
        <f>10+Module!$K$57/($AA$1+1)</f>
        <v>94.900098435425136</v>
      </c>
      <c r="AU283" s="352">
        <f>$AA$1*(25+Module!$I$6)</f>
        <v>74</v>
      </c>
      <c r="AV283" s="352">
        <f>(AT283*($Z$1+1)*0.002488974)/($Z$1+1)*Module!$I$5*Module!$I$7</f>
        <v>72.183432587786953</v>
      </c>
      <c r="AW283" s="352">
        <f>$P$120*Module!$I$7*X283*Module!$I$5</f>
        <v>176.71938839800288</v>
      </c>
      <c r="AX283" s="334">
        <f t="shared" si="83"/>
        <v>1000000</v>
      </c>
      <c r="AZ283" s="352">
        <f t="shared" si="90"/>
        <v>0</v>
      </c>
      <c r="BA283" s="352">
        <f>10+Module!$K$57/($AB$1+1)</f>
        <v>73.675073826568848</v>
      </c>
      <c r="BB283" s="352">
        <f>$AB$1*(25+Module!$I$6)</f>
        <v>111</v>
      </c>
      <c r="BC283" s="352">
        <f>(BA283*($AB$1+1)*0.002488974)/($AB$1+1)*Module!$I$5*Module!$I$7</f>
        <v>56.039138131970212</v>
      </c>
      <c r="BD283" s="352">
        <f>$P$120*Module!$I$7*X283*Module!$I$5</f>
        <v>176.71938839800288</v>
      </c>
      <c r="BE283" s="334">
        <f t="shared" si="84"/>
        <v>1000000</v>
      </c>
      <c r="BG283" s="352">
        <f t="shared" si="91"/>
        <v>0</v>
      </c>
      <c r="BH283" s="352">
        <f>10+Module!$K$57/($AC$1+1)</f>
        <v>60.940059061255084</v>
      </c>
      <c r="BI283" s="352">
        <f>$AC$1*(25+Module!$I$6)</f>
        <v>148</v>
      </c>
      <c r="BJ283" s="352">
        <f>(BH283*($AC$1+1)*0.002488974)/($AC$1+1)*Module!$I$5*Module!$I$7</f>
        <v>46.352561458480167</v>
      </c>
      <c r="BK283" s="352">
        <f>$P$120*Module!$I$7*X283*Module!$I$5</f>
        <v>176.71938839800288</v>
      </c>
      <c r="BL283" s="334">
        <f t="shared" si="85"/>
        <v>1000000</v>
      </c>
    </row>
    <row r="284" spans="23:64" ht="19.5" hidden="1" customHeight="1" thickBot="1">
      <c r="W284" s="570"/>
      <c r="X284" s="289">
        <f t="shared" si="86"/>
        <v>80</v>
      </c>
      <c r="Y284" s="290">
        <f>'calcul pneu pour calculateur'!P285</f>
        <v>86.971687035795028</v>
      </c>
      <c r="Z284" s="291">
        <f t="shared" si="78"/>
        <v>173.94337407159006</v>
      </c>
      <c r="AA284" s="291">
        <f t="shared" si="79"/>
        <v>260.9150611073851</v>
      </c>
      <c r="AB284" s="291">
        <f t="shared" si="80"/>
        <v>347.88674814318011</v>
      </c>
      <c r="AC284" s="291">
        <f t="shared" si="81"/>
        <v>434.85843517897513</v>
      </c>
      <c r="AK284" s="289">
        <f t="shared" si="87"/>
        <v>80</v>
      </c>
      <c r="AL284" s="352">
        <f t="shared" si="88"/>
        <v>0</v>
      </c>
      <c r="AM284" s="352">
        <f>10+Module!$K$57/($Z$1+1)</f>
        <v>137.3501476531377</v>
      </c>
      <c r="AN284" s="352">
        <f>$Z$1*(25+Module!$I$6)</f>
        <v>37</v>
      </c>
      <c r="AO284" s="352">
        <f>(AM284*($Z$1+1)*0.002488974)/($Z$1+1)*Module!$I$5*Module!$I$7</f>
        <v>104.47202149942042</v>
      </c>
      <c r="AP284" s="352">
        <f>$P$120*Module!$I$7*X284*Module!$I$5</f>
        <v>178.9563426815219</v>
      </c>
      <c r="AQ284" s="334">
        <f t="shared" si="82"/>
        <v>1000000</v>
      </c>
      <c r="AS284" s="352">
        <f t="shared" si="89"/>
        <v>0</v>
      </c>
      <c r="AT284" s="352">
        <f>10+Module!$K$57/($AA$1+1)</f>
        <v>94.900098435425136</v>
      </c>
      <c r="AU284" s="352">
        <f>$AA$1*(25+Module!$I$6)</f>
        <v>74</v>
      </c>
      <c r="AV284" s="352">
        <f>(AT284*($Z$1+1)*0.002488974)/($Z$1+1)*Module!$I$5*Module!$I$7</f>
        <v>72.183432587786953</v>
      </c>
      <c r="AW284" s="352">
        <f>$P$120*Module!$I$7*X284*Module!$I$5</f>
        <v>178.9563426815219</v>
      </c>
      <c r="AX284" s="334">
        <f t="shared" si="83"/>
        <v>1000000</v>
      </c>
      <c r="AZ284" s="352">
        <f t="shared" si="90"/>
        <v>0</v>
      </c>
      <c r="BA284" s="352">
        <f>10+Module!$K$57/($AB$1+1)</f>
        <v>73.675073826568848</v>
      </c>
      <c r="BB284" s="352">
        <f>$AB$1*(25+Module!$I$6)</f>
        <v>111</v>
      </c>
      <c r="BC284" s="352">
        <f>(BA284*($AB$1+1)*0.002488974)/($AB$1+1)*Module!$I$5*Module!$I$7</f>
        <v>56.039138131970212</v>
      </c>
      <c r="BD284" s="352">
        <f>$P$120*Module!$I$7*X284*Module!$I$5</f>
        <v>178.9563426815219</v>
      </c>
      <c r="BE284" s="334">
        <f t="shared" si="84"/>
        <v>1000000</v>
      </c>
      <c r="BG284" s="352">
        <f t="shared" si="91"/>
        <v>0</v>
      </c>
      <c r="BH284" s="352">
        <f>10+Module!$K$57/($AC$1+1)</f>
        <v>60.940059061255084</v>
      </c>
      <c r="BI284" s="352">
        <f>$AC$1*(25+Module!$I$6)</f>
        <v>148</v>
      </c>
      <c r="BJ284" s="352">
        <f>(BH284*($AC$1+1)*0.002488974)/($AC$1+1)*Module!$I$5*Module!$I$7</f>
        <v>46.352561458480167</v>
      </c>
      <c r="BK284" s="352">
        <f>$P$120*Module!$I$7*X284*Module!$I$5</f>
        <v>178.9563426815219</v>
      </c>
      <c r="BL284" s="334">
        <f t="shared" si="85"/>
        <v>1000000</v>
      </c>
    </row>
    <row r="285" spans="23:64" ht="19.5" hidden="1" customHeight="1" thickBot="1">
      <c r="W285" s="570"/>
      <c r="X285" s="289">
        <f t="shared" si="86"/>
        <v>81</v>
      </c>
      <c r="Y285" s="290">
        <f>'calcul pneu pour calculateur'!P286</f>
        <v>86.505389699677153</v>
      </c>
      <c r="Z285" s="291">
        <f t="shared" si="78"/>
        <v>173.01077939935431</v>
      </c>
      <c r="AA285" s="291">
        <f t="shared" si="79"/>
        <v>259.51616909903146</v>
      </c>
      <c r="AB285" s="291">
        <f t="shared" si="80"/>
        <v>346.02155879870861</v>
      </c>
      <c r="AC285" s="291">
        <f t="shared" si="81"/>
        <v>432.52694849838576</v>
      </c>
      <c r="AK285" s="289">
        <f t="shared" si="87"/>
        <v>81</v>
      </c>
      <c r="AL285" s="352">
        <f t="shared" si="88"/>
        <v>0</v>
      </c>
      <c r="AM285" s="352">
        <f>10+Module!$K$57/($Z$1+1)</f>
        <v>137.3501476531377</v>
      </c>
      <c r="AN285" s="352">
        <f>$Z$1*(25+Module!$I$6)</f>
        <v>37</v>
      </c>
      <c r="AO285" s="352">
        <f>(AM285*($Z$1+1)*0.002488974)/($Z$1+1)*Module!$I$5*Module!$I$7</f>
        <v>104.47202149942042</v>
      </c>
      <c r="AP285" s="352">
        <f>$P$120*Module!$I$7*X285*Module!$I$5</f>
        <v>181.19329696504093</v>
      </c>
      <c r="AQ285" s="334">
        <f t="shared" si="82"/>
        <v>1000000</v>
      </c>
      <c r="AS285" s="352">
        <f t="shared" si="89"/>
        <v>0</v>
      </c>
      <c r="AT285" s="352">
        <f>10+Module!$K$57/($AA$1+1)</f>
        <v>94.900098435425136</v>
      </c>
      <c r="AU285" s="352">
        <f>$AA$1*(25+Module!$I$6)</f>
        <v>74</v>
      </c>
      <c r="AV285" s="352">
        <f>(AT285*($Z$1+1)*0.002488974)/($Z$1+1)*Module!$I$5*Module!$I$7</f>
        <v>72.183432587786953</v>
      </c>
      <c r="AW285" s="352">
        <f>$P$120*Module!$I$7*X285*Module!$I$5</f>
        <v>181.19329696504093</v>
      </c>
      <c r="AX285" s="334">
        <f t="shared" si="83"/>
        <v>1000000</v>
      </c>
      <c r="AZ285" s="352">
        <f t="shared" si="90"/>
        <v>0</v>
      </c>
      <c r="BA285" s="352">
        <f>10+Module!$K$57/($AB$1+1)</f>
        <v>73.675073826568848</v>
      </c>
      <c r="BB285" s="352">
        <f>$AB$1*(25+Module!$I$6)</f>
        <v>111</v>
      </c>
      <c r="BC285" s="352">
        <f>(BA285*($AB$1+1)*0.002488974)/($AB$1+1)*Module!$I$5*Module!$I$7</f>
        <v>56.039138131970212</v>
      </c>
      <c r="BD285" s="352">
        <f>$P$120*Module!$I$7*X285*Module!$I$5</f>
        <v>181.19329696504093</v>
      </c>
      <c r="BE285" s="334">
        <f t="shared" si="84"/>
        <v>1000000</v>
      </c>
      <c r="BG285" s="352">
        <f t="shared" si="91"/>
        <v>0</v>
      </c>
      <c r="BH285" s="352">
        <f>10+Module!$K$57/($AC$1+1)</f>
        <v>60.940059061255084</v>
      </c>
      <c r="BI285" s="352">
        <f>$AC$1*(25+Module!$I$6)</f>
        <v>148</v>
      </c>
      <c r="BJ285" s="352">
        <f>(BH285*($AC$1+1)*0.002488974)/($AC$1+1)*Module!$I$5*Module!$I$7</f>
        <v>46.352561458480167</v>
      </c>
      <c r="BK285" s="352">
        <f>$P$120*Module!$I$7*X285*Module!$I$5</f>
        <v>181.19329696504093</v>
      </c>
      <c r="BL285" s="334">
        <f t="shared" si="85"/>
        <v>1000000</v>
      </c>
    </row>
    <row r="286" spans="23:64" ht="19.5" hidden="1" customHeight="1" thickBot="1">
      <c r="W286" s="570"/>
      <c r="X286" s="289">
        <f t="shared" si="86"/>
        <v>82</v>
      </c>
      <c r="Y286" s="290">
        <f>'calcul pneu pour calculateur'!P287</f>
        <v>86.039092363559277</v>
      </c>
      <c r="Z286" s="291">
        <f t="shared" si="78"/>
        <v>172.07818472711855</v>
      </c>
      <c r="AA286" s="291">
        <f t="shared" si="79"/>
        <v>258.11727709067782</v>
      </c>
      <c r="AB286" s="291">
        <f t="shared" si="80"/>
        <v>344.15636945423711</v>
      </c>
      <c r="AC286" s="291">
        <f t="shared" si="81"/>
        <v>430.1954618177964</v>
      </c>
      <c r="AK286" s="289">
        <f t="shared" si="87"/>
        <v>82</v>
      </c>
      <c r="AL286" s="352">
        <f t="shared" si="88"/>
        <v>0</v>
      </c>
      <c r="AM286" s="352">
        <f>10+Module!$K$57/($Z$1+1)</f>
        <v>137.3501476531377</v>
      </c>
      <c r="AN286" s="352">
        <f>$Z$1*(25+Module!$I$6)</f>
        <v>37</v>
      </c>
      <c r="AO286" s="352">
        <f>(AM286*($Z$1+1)*0.002488974)/($Z$1+1)*Module!$I$5*Module!$I$7</f>
        <v>104.47202149942042</v>
      </c>
      <c r="AP286" s="352">
        <f>$P$120*Module!$I$7*X286*Module!$I$5</f>
        <v>183.43025124855996</v>
      </c>
      <c r="AQ286" s="334">
        <f t="shared" si="82"/>
        <v>1000000</v>
      </c>
      <c r="AS286" s="352">
        <f t="shared" si="89"/>
        <v>0</v>
      </c>
      <c r="AT286" s="352">
        <f>10+Module!$K$57/($AA$1+1)</f>
        <v>94.900098435425136</v>
      </c>
      <c r="AU286" s="352">
        <f>$AA$1*(25+Module!$I$6)</f>
        <v>74</v>
      </c>
      <c r="AV286" s="352">
        <f>(AT286*($Z$1+1)*0.002488974)/($Z$1+1)*Module!$I$5*Module!$I$7</f>
        <v>72.183432587786953</v>
      </c>
      <c r="AW286" s="352">
        <f>$P$120*Module!$I$7*X286*Module!$I$5</f>
        <v>183.43025124855996</v>
      </c>
      <c r="AX286" s="334">
        <f t="shared" si="83"/>
        <v>1000000</v>
      </c>
      <c r="AZ286" s="352">
        <f t="shared" si="90"/>
        <v>0</v>
      </c>
      <c r="BA286" s="352">
        <f>10+Module!$K$57/($AB$1+1)</f>
        <v>73.675073826568848</v>
      </c>
      <c r="BB286" s="352">
        <f>$AB$1*(25+Module!$I$6)</f>
        <v>111</v>
      </c>
      <c r="BC286" s="352">
        <f>(BA286*($AB$1+1)*0.002488974)/($AB$1+1)*Module!$I$5*Module!$I$7</f>
        <v>56.039138131970212</v>
      </c>
      <c r="BD286" s="352">
        <f>$P$120*Module!$I$7*X286*Module!$I$5</f>
        <v>183.43025124855996</v>
      </c>
      <c r="BE286" s="334">
        <f t="shared" si="84"/>
        <v>1000000</v>
      </c>
      <c r="BG286" s="352">
        <f t="shared" si="91"/>
        <v>0</v>
      </c>
      <c r="BH286" s="352">
        <f>10+Module!$K$57/($AC$1+1)</f>
        <v>60.940059061255084</v>
      </c>
      <c r="BI286" s="352">
        <f>$AC$1*(25+Module!$I$6)</f>
        <v>148</v>
      </c>
      <c r="BJ286" s="352">
        <f>(BH286*($AC$1+1)*0.002488974)/($AC$1+1)*Module!$I$5*Module!$I$7</f>
        <v>46.352561458480167</v>
      </c>
      <c r="BK286" s="352">
        <f>$P$120*Module!$I$7*X286*Module!$I$5</f>
        <v>183.43025124855996</v>
      </c>
      <c r="BL286" s="334">
        <f t="shared" si="85"/>
        <v>1000000</v>
      </c>
    </row>
    <row r="287" spans="23:64" ht="19.5" hidden="1" customHeight="1" thickBot="1">
      <c r="W287" s="570"/>
      <c r="X287" s="289">
        <f t="shared" si="86"/>
        <v>83</v>
      </c>
      <c r="Y287" s="290">
        <f>'calcul pneu pour calculateur'!P288</f>
        <v>85.572795027441416</v>
      </c>
      <c r="Z287" s="291">
        <f t="shared" si="78"/>
        <v>171.14559005488283</v>
      </c>
      <c r="AA287" s="291">
        <f t="shared" si="79"/>
        <v>256.71838508232423</v>
      </c>
      <c r="AB287" s="291">
        <f t="shared" si="80"/>
        <v>342.29118010976566</v>
      </c>
      <c r="AC287" s="291">
        <f t="shared" si="81"/>
        <v>427.86397513720709</v>
      </c>
      <c r="AK287" s="289">
        <f t="shared" si="87"/>
        <v>83</v>
      </c>
      <c r="AL287" s="352">
        <f t="shared" si="88"/>
        <v>0</v>
      </c>
      <c r="AM287" s="352">
        <f>10+Module!$K$57/($Z$1+1)</f>
        <v>137.3501476531377</v>
      </c>
      <c r="AN287" s="352">
        <f>$Z$1*(25+Module!$I$6)</f>
        <v>37</v>
      </c>
      <c r="AO287" s="352">
        <f>(AM287*($Z$1+1)*0.002488974)/($Z$1+1)*Module!$I$5*Module!$I$7</f>
        <v>104.47202149942042</v>
      </c>
      <c r="AP287" s="352">
        <f>$P$120*Module!$I$7*X287*Module!$I$5</f>
        <v>185.66720553207898</v>
      </c>
      <c r="AQ287" s="334">
        <f t="shared" si="82"/>
        <v>1000000</v>
      </c>
      <c r="AS287" s="352">
        <f t="shared" si="89"/>
        <v>0</v>
      </c>
      <c r="AT287" s="352">
        <f>10+Module!$K$57/($AA$1+1)</f>
        <v>94.900098435425136</v>
      </c>
      <c r="AU287" s="352">
        <f>$AA$1*(25+Module!$I$6)</f>
        <v>74</v>
      </c>
      <c r="AV287" s="352">
        <f>(AT287*($Z$1+1)*0.002488974)/($Z$1+1)*Module!$I$5*Module!$I$7</f>
        <v>72.183432587786953</v>
      </c>
      <c r="AW287" s="352">
        <f>$P$120*Module!$I$7*X287*Module!$I$5</f>
        <v>185.66720553207898</v>
      </c>
      <c r="AX287" s="334">
        <f t="shared" si="83"/>
        <v>1000000</v>
      </c>
      <c r="AZ287" s="352">
        <f t="shared" si="90"/>
        <v>0</v>
      </c>
      <c r="BA287" s="352">
        <f>10+Module!$K$57/($AB$1+1)</f>
        <v>73.675073826568848</v>
      </c>
      <c r="BB287" s="352">
        <f>$AB$1*(25+Module!$I$6)</f>
        <v>111</v>
      </c>
      <c r="BC287" s="352">
        <f>(BA287*($AB$1+1)*0.002488974)/($AB$1+1)*Module!$I$5*Module!$I$7</f>
        <v>56.039138131970212</v>
      </c>
      <c r="BD287" s="352">
        <f>$P$120*Module!$I$7*X287*Module!$I$5</f>
        <v>185.66720553207898</v>
      </c>
      <c r="BE287" s="334">
        <f t="shared" si="84"/>
        <v>1000000</v>
      </c>
      <c r="BG287" s="352">
        <f t="shared" si="91"/>
        <v>0</v>
      </c>
      <c r="BH287" s="352">
        <f>10+Module!$K$57/($AC$1+1)</f>
        <v>60.940059061255084</v>
      </c>
      <c r="BI287" s="352">
        <f>$AC$1*(25+Module!$I$6)</f>
        <v>148</v>
      </c>
      <c r="BJ287" s="352">
        <f>(BH287*($AC$1+1)*0.002488974)/($AC$1+1)*Module!$I$5*Module!$I$7</f>
        <v>46.352561458480167</v>
      </c>
      <c r="BK287" s="352">
        <f>$P$120*Module!$I$7*X287*Module!$I$5</f>
        <v>185.66720553207898</v>
      </c>
      <c r="BL287" s="334">
        <f t="shared" si="85"/>
        <v>1000000</v>
      </c>
    </row>
    <row r="288" spans="23:64" ht="19.5" hidden="1" customHeight="1" thickBot="1">
      <c r="W288" s="570"/>
      <c r="X288" s="289">
        <f t="shared" si="86"/>
        <v>84</v>
      </c>
      <c r="Y288" s="290">
        <f>'calcul pneu pour calculateur'!P289</f>
        <v>85.106497691323554</v>
      </c>
      <c r="Z288" s="291">
        <f t="shared" si="78"/>
        <v>170.21299538264711</v>
      </c>
      <c r="AA288" s="291">
        <f t="shared" si="79"/>
        <v>255.31949307397065</v>
      </c>
      <c r="AB288" s="291">
        <f t="shared" si="80"/>
        <v>340.42599076529422</v>
      </c>
      <c r="AC288" s="291">
        <f t="shared" si="81"/>
        <v>425.53248845661778</v>
      </c>
      <c r="AK288" s="289">
        <f t="shared" si="87"/>
        <v>84</v>
      </c>
      <c r="AL288" s="352">
        <f t="shared" si="88"/>
        <v>0</v>
      </c>
      <c r="AM288" s="352">
        <f>10+Module!$K$57/($Z$1+1)</f>
        <v>137.3501476531377</v>
      </c>
      <c r="AN288" s="352">
        <f>$Z$1*(25+Module!$I$6)</f>
        <v>37</v>
      </c>
      <c r="AO288" s="352">
        <f>(AM288*($Z$1+1)*0.002488974)/($Z$1+1)*Module!$I$5*Module!$I$7</f>
        <v>104.47202149942042</v>
      </c>
      <c r="AP288" s="352">
        <f>$P$120*Module!$I$7*X288*Module!$I$5</f>
        <v>187.90415981559798</v>
      </c>
      <c r="AQ288" s="334">
        <f t="shared" si="82"/>
        <v>1000000</v>
      </c>
      <c r="AS288" s="352">
        <f t="shared" si="89"/>
        <v>0</v>
      </c>
      <c r="AT288" s="352">
        <f>10+Module!$K$57/($AA$1+1)</f>
        <v>94.900098435425136</v>
      </c>
      <c r="AU288" s="352">
        <f>$AA$1*(25+Module!$I$6)</f>
        <v>74</v>
      </c>
      <c r="AV288" s="352">
        <f>(AT288*($Z$1+1)*0.002488974)/($Z$1+1)*Module!$I$5*Module!$I$7</f>
        <v>72.183432587786953</v>
      </c>
      <c r="AW288" s="352">
        <f>$P$120*Module!$I$7*X288*Module!$I$5</f>
        <v>187.90415981559798</v>
      </c>
      <c r="AX288" s="334">
        <f t="shared" si="83"/>
        <v>1000000</v>
      </c>
      <c r="AZ288" s="352">
        <f t="shared" si="90"/>
        <v>0</v>
      </c>
      <c r="BA288" s="352">
        <f>10+Module!$K$57/($AB$1+1)</f>
        <v>73.675073826568848</v>
      </c>
      <c r="BB288" s="352">
        <f>$AB$1*(25+Module!$I$6)</f>
        <v>111</v>
      </c>
      <c r="BC288" s="352">
        <f>(BA288*($AB$1+1)*0.002488974)/($AB$1+1)*Module!$I$5*Module!$I$7</f>
        <v>56.039138131970212</v>
      </c>
      <c r="BD288" s="352">
        <f>$P$120*Module!$I$7*X288*Module!$I$5</f>
        <v>187.90415981559798</v>
      </c>
      <c r="BE288" s="334">
        <f t="shared" si="84"/>
        <v>1000000</v>
      </c>
      <c r="BG288" s="352">
        <f t="shared" si="91"/>
        <v>0</v>
      </c>
      <c r="BH288" s="352">
        <f>10+Module!$K$57/($AC$1+1)</f>
        <v>60.940059061255084</v>
      </c>
      <c r="BI288" s="352">
        <f>$AC$1*(25+Module!$I$6)</f>
        <v>148</v>
      </c>
      <c r="BJ288" s="352">
        <f>(BH288*($AC$1+1)*0.002488974)/($AC$1+1)*Module!$I$5*Module!$I$7</f>
        <v>46.352561458480167</v>
      </c>
      <c r="BK288" s="352">
        <f>$P$120*Module!$I$7*X288*Module!$I$5</f>
        <v>187.90415981559798</v>
      </c>
      <c r="BL288" s="334">
        <f t="shared" si="85"/>
        <v>1000000</v>
      </c>
    </row>
    <row r="289" spans="23:64" ht="19.5" hidden="1" customHeight="1" thickBot="1">
      <c r="W289" s="570"/>
      <c r="X289" s="289">
        <f t="shared" si="86"/>
        <v>85</v>
      </c>
      <c r="Y289" s="290">
        <f>'calcul pneu pour calculateur'!P290</f>
        <v>84.640200355205678</v>
      </c>
      <c r="Z289" s="291">
        <f t="shared" si="78"/>
        <v>169.28040071041136</v>
      </c>
      <c r="AA289" s="291">
        <f t="shared" si="79"/>
        <v>253.92060106561703</v>
      </c>
      <c r="AB289" s="291">
        <f t="shared" si="80"/>
        <v>338.56080142082271</v>
      </c>
      <c r="AC289" s="291">
        <f t="shared" si="81"/>
        <v>423.20100177602842</v>
      </c>
      <c r="AK289" s="289">
        <f t="shared" si="87"/>
        <v>85</v>
      </c>
      <c r="AL289" s="352">
        <f t="shared" si="88"/>
        <v>0</v>
      </c>
      <c r="AM289" s="352">
        <f>10+Module!$K$57/($Z$1+1)</f>
        <v>137.3501476531377</v>
      </c>
      <c r="AN289" s="352">
        <f>$Z$1*(25+Module!$I$6)</f>
        <v>37</v>
      </c>
      <c r="AO289" s="352">
        <f>(AM289*($Z$1+1)*0.002488974)/($Z$1+1)*Module!$I$5*Module!$I$7</f>
        <v>104.47202149942042</v>
      </c>
      <c r="AP289" s="352">
        <f>$P$120*Module!$I$7*X289*Module!$I$5</f>
        <v>190.141114099117</v>
      </c>
      <c r="AQ289" s="334">
        <f t="shared" si="82"/>
        <v>1000000</v>
      </c>
      <c r="AS289" s="352">
        <f t="shared" si="89"/>
        <v>0</v>
      </c>
      <c r="AT289" s="352">
        <f>10+Module!$K$57/($AA$1+1)</f>
        <v>94.900098435425136</v>
      </c>
      <c r="AU289" s="352">
        <f>$AA$1*(25+Module!$I$6)</f>
        <v>74</v>
      </c>
      <c r="AV289" s="352">
        <f>(AT289*($Z$1+1)*0.002488974)/($Z$1+1)*Module!$I$5*Module!$I$7</f>
        <v>72.183432587786953</v>
      </c>
      <c r="AW289" s="352">
        <f>$P$120*Module!$I$7*X289*Module!$I$5</f>
        <v>190.141114099117</v>
      </c>
      <c r="AX289" s="334">
        <f t="shared" si="83"/>
        <v>1000000</v>
      </c>
      <c r="AZ289" s="352">
        <f t="shared" si="90"/>
        <v>0</v>
      </c>
      <c r="BA289" s="352">
        <f>10+Module!$K$57/($AB$1+1)</f>
        <v>73.675073826568848</v>
      </c>
      <c r="BB289" s="352">
        <f>$AB$1*(25+Module!$I$6)</f>
        <v>111</v>
      </c>
      <c r="BC289" s="352">
        <f>(BA289*($AB$1+1)*0.002488974)/($AB$1+1)*Module!$I$5*Module!$I$7</f>
        <v>56.039138131970212</v>
      </c>
      <c r="BD289" s="352">
        <f>$P$120*Module!$I$7*X289*Module!$I$5</f>
        <v>190.141114099117</v>
      </c>
      <c r="BE289" s="334">
        <f t="shared" si="84"/>
        <v>1000000</v>
      </c>
      <c r="BG289" s="352">
        <f t="shared" si="91"/>
        <v>0</v>
      </c>
      <c r="BH289" s="352">
        <f>10+Module!$K$57/($AC$1+1)</f>
        <v>60.940059061255084</v>
      </c>
      <c r="BI289" s="352">
        <f>$AC$1*(25+Module!$I$6)</f>
        <v>148</v>
      </c>
      <c r="BJ289" s="352">
        <f>(BH289*($AC$1+1)*0.002488974)/($AC$1+1)*Module!$I$5*Module!$I$7</f>
        <v>46.352561458480167</v>
      </c>
      <c r="BK289" s="352">
        <f>$P$120*Module!$I$7*X289*Module!$I$5</f>
        <v>190.141114099117</v>
      </c>
      <c r="BL289" s="334">
        <f t="shared" si="85"/>
        <v>1000000</v>
      </c>
    </row>
    <row r="290" spans="23:64" ht="19.5" hidden="1" customHeight="1" thickBot="1">
      <c r="W290" s="570"/>
      <c r="X290" s="289">
        <f t="shared" si="86"/>
        <v>86</v>
      </c>
      <c r="Y290" s="290">
        <f>'calcul pneu pour calculateur'!P291</f>
        <v>84.173903019087803</v>
      </c>
      <c r="Z290" s="291">
        <f t="shared" si="78"/>
        <v>168.34780603817561</v>
      </c>
      <c r="AA290" s="291">
        <f t="shared" si="79"/>
        <v>252.52170905726342</v>
      </c>
      <c r="AB290" s="291">
        <f t="shared" si="80"/>
        <v>336.69561207635121</v>
      </c>
      <c r="AC290" s="291">
        <f t="shared" si="81"/>
        <v>420.869515095439</v>
      </c>
      <c r="AK290" s="289">
        <f t="shared" si="87"/>
        <v>86</v>
      </c>
      <c r="AL290" s="352">
        <f t="shared" si="88"/>
        <v>0</v>
      </c>
      <c r="AM290" s="352">
        <f>10+Module!$K$57/($Z$1+1)</f>
        <v>137.3501476531377</v>
      </c>
      <c r="AN290" s="352">
        <f>$Z$1*(25+Module!$I$6)</f>
        <v>37</v>
      </c>
      <c r="AO290" s="352">
        <f>(AM290*($Z$1+1)*0.002488974)/($Z$1+1)*Module!$I$5*Module!$I$7</f>
        <v>104.47202149942042</v>
      </c>
      <c r="AP290" s="352">
        <f>$P$120*Module!$I$7*X290*Module!$I$5</f>
        <v>192.37806838263603</v>
      </c>
      <c r="AQ290" s="334">
        <f t="shared" si="82"/>
        <v>1000000</v>
      </c>
      <c r="AS290" s="352">
        <f t="shared" si="89"/>
        <v>0</v>
      </c>
      <c r="AT290" s="352">
        <f>10+Module!$K$57/($AA$1+1)</f>
        <v>94.900098435425136</v>
      </c>
      <c r="AU290" s="352">
        <f>$AA$1*(25+Module!$I$6)</f>
        <v>74</v>
      </c>
      <c r="AV290" s="352">
        <f>(AT290*($Z$1+1)*0.002488974)/($Z$1+1)*Module!$I$5*Module!$I$7</f>
        <v>72.183432587786953</v>
      </c>
      <c r="AW290" s="352">
        <f>$P$120*Module!$I$7*X290*Module!$I$5</f>
        <v>192.37806838263603</v>
      </c>
      <c r="AX290" s="334">
        <f t="shared" si="83"/>
        <v>1000000</v>
      </c>
      <c r="AZ290" s="352">
        <f t="shared" si="90"/>
        <v>0</v>
      </c>
      <c r="BA290" s="352">
        <f>10+Module!$K$57/($AB$1+1)</f>
        <v>73.675073826568848</v>
      </c>
      <c r="BB290" s="352">
        <f>$AB$1*(25+Module!$I$6)</f>
        <v>111</v>
      </c>
      <c r="BC290" s="352">
        <f>(BA290*($AB$1+1)*0.002488974)/($AB$1+1)*Module!$I$5*Module!$I$7</f>
        <v>56.039138131970212</v>
      </c>
      <c r="BD290" s="352">
        <f>$P$120*Module!$I$7*X290*Module!$I$5</f>
        <v>192.37806838263603</v>
      </c>
      <c r="BE290" s="334">
        <f t="shared" si="84"/>
        <v>1000000</v>
      </c>
      <c r="BG290" s="352">
        <f t="shared" si="91"/>
        <v>0</v>
      </c>
      <c r="BH290" s="352">
        <f>10+Module!$K$57/($AC$1+1)</f>
        <v>60.940059061255084</v>
      </c>
      <c r="BI290" s="352">
        <f>$AC$1*(25+Module!$I$6)</f>
        <v>148</v>
      </c>
      <c r="BJ290" s="352">
        <f>(BH290*($AC$1+1)*0.002488974)/($AC$1+1)*Module!$I$5*Module!$I$7</f>
        <v>46.352561458480167</v>
      </c>
      <c r="BK290" s="352">
        <f>$P$120*Module!$I$7*X290*Module!$I$5</f>
        <v>192.37806838263603</v>
      </c>
      <c r="BL290" s="334">
        <f t="shared" si="85"/>
        <v>1000000</v>
      </c>
    </row>
    <row r="291" spans="23:64" ht="19.5" hidden="1" customHeight="1" thickBot="1">
      <c r="W291" s="570"/>
      <c r="X291" s="289">
        <f t="shared" si="86"/>
        <v>87</v>
      </c>
      <c r="Y291" s="290">
        <f>'calcul pneu pour calculateur'!P292</f>
        <v>83.707605682969941</v>
      </c>
      <c r="Z291" s="291">
        <f t="shared" si="78"/>
        <v>167.41521136593988</v>
      </c>
      <c r="AA291" s="291">
        <f t="shared" si="79"/>
        <v>251.12281704890984</v>
      </c>
      <c r="AB291" s="291">
        <f t="shared" si="80"/>
        <v>334.83042273187976</v>
      </c>
      <c r="AC291" s="291">
        <f t="shared" si="81"/>
        <v>418.53802841484969</v>
      </c>
      <c r="AK291" s="289">
        <f t="shared" si="87"/>
        <v>87</v>
      </c>
      <c r="AL291" s="352">
        <f t="shared" si="88"/>
        <v>0</v>
      </c>
      <c r="AM291" s="352">
        <f>10+Module!$K$57/($Z$1+1)</f>
        <v>137.3501476531377</v>
      </c>
      <c r="AN291" s="352">
        <f>$Z$1*(25+Module!$I$6)</f>
        <v>37</v>
      </c>
      <c r="AO291" s="352">
        <f>(AM291*($Z$1+1)*0.002488974)/($Z$1+1)*Module!$I$5*Module!$I$7</f>
        <v>104.47202149942042</v>
      </c>
      <c r="AP291" s="352">
        <f>$P$120*Module!$I$7*X291*Module!$I$5</f>
        <v>194.61502266615506</v>
      </c>
      <c r="AQ291" s="334">
        <f t="shared" si="82"/>
        <v>1000000</v>
      </c>
      <c r="AS291" s="352">
        <f t="shared" si="89"/>
        <v>0</v>
      </c>
      <c r="AT291" s="352">
        <f>10+Module!$K$57/($AA$1+1)</f>
        <v>94.900098435425136</v>
      </c>
      <c r="AU291" s="352">
        <f>$AA$1*(25+Module!$I$6)</f>
        <v>74</v>
      </c>
      <c r="AV291" s="352">
        <f>(AT291*($Z$1+1)*0.002488974)/($Z$1+1)*Module!$I$5*Module!$I$7</f>
        <v>72.183432587786953</v>
      </c>
      <c r="AW291" s="352">
        <f>$P$120*Module!$I$7*X291*Module!$I$5</f>
        <v>194.61502266615506</v>
      </c>
      <c r="AX291" s="334">
        <f t="shared" si="83"/>
        <v>1000000</v>
      </c>
      <c r="AZ291" s="352">
        <f t="shared" si="90"/>
        <v>0</v>
      </c>
      <c r="BA291" s="352">
        <f>10+Module!$K$57/($AB$1+1)</f>
        <v>73.675073826568848</v>
      </c>
      <c r="BB291" s="352">
        <f>$AB$1*(25+Module!$I$6)</f>
        <v>111</v>
      </c>
      <c r="BC291" s="352">
        <f>(BA291*($AB$1+1)*0.002488974)/($AB$1+1)*Module!$I$5*Module!$I$7</f>
        <v>56.039138131970212</v>
      </c>
      <c r="BD291" s="352">
        <f>$P$120*Module!$I$7*X291*Module!$I$5</f>
        <v>194.61502266615506</v>
      </c>
      <c r="BE291" s="334">
        <f t="shared" si="84"/>
        <v>1000000</v>
      </c>
      <c r="BG291" s="352">
        <f t="shared" si="91"/>
        <v>0</v>
      </c>
      <c r="BH291" s="352">
        <f>10+Module!$K$57/($AC$1+1)</f>
        <v>60.940059061255084</v>
      </c>
      <c r="BI291" s="352">
        <f>$AC$1*(25+Module!$I$6)</f>
        <v>148</v>
      </c>
      <c r="BJ291" s="352">
        <f>(BH291*($AC$1+1)*0.002488974)/($AC$1+1)*Module!$I$5*Module!$I$7</f>
        <v>46.352561458480167</v>
      </c>
      <c r="BK291" s="352">
        <f>$P$120*Module!$I$7*X291*Module!$I$5</f>
        <v>194.61502266615506</v>
      </c>
      <c r="BL291" s="334">
        <f t="shared" si="85"/>
        <v>1000000</v>
      </c>
    </row>
    <row r="292" spans="23:64" ht="19.5" hidden="1" customHeight="1" thickBot="1">
      <c r="W292" s="570"/>
      <c r="X292" s="289">
        <f t="shared" si="86"/>
        <v>88</v>
      </c>
      <c r="Y292" s="290">
        <f>'calcul pneu pour calculateur'!P293</f>
        <v>83.241308346852065</v>
      </c>
      <c r="Z292" s="291">
        <f t="shared" si="78"/>
        <v>166.48261669370413</v>
      </c>
      <c r="AA292" s="291">
        <f t="shared" si="79"/>
        <v>249.7239250405562</v>
      </c>
      <c r="AB292" s="291">
        <f t="shared" si="80"/>
        <v>332.96523338740826</v>
      </c>
      <c r="AC292" s="291">
        <f t="shared" si="81"/>
        <v>416.20654173426033</v>
      </c>
      <c r="AK292" s="289">
        <f t="shared" si="87"/>
        <v>88</v>
      </c>
      <c r="AL292" s="352">
        <f t="shared" si="88"/>
        <v>0</v>
      </c>
      <c r="AM292" s="352">
        <f>10+Module!$K$57/($Z$1+1)</f>
        <v>137.3501476531377</v>
      </c>
      <c r="AN292" s="352">
        <f>$Z$1*(25+Module!$I$6)</f>
        <v>37</v>
      </c>
      <c r="AO292" s="352">
        <f>(AM292*($Z$1+1)*0.002488974)/($Z$1+1)*Module!$I$5*Module!$I$7</f>
        <v>104.47202149942042</v>
      </c>
      <c r="AP292" s="352">
        <f>$P$120*Module!$I$7*X292*Module!$I$5</f>
        <v>196.85197694967408</v>
      </c>
      <c r="AQ292" s="334">
        <f t="shared" si="82"/>
        <v>1000000</v>
      </c>
      <c r="AS292" s="352">
        <f t="shared" si="89"/>
        <v>0</v>
      </c>
      <c r="AT292" s="352">
        <f>10+Module!$K$57/($AA$1+1)</f>
        <v>94.900098435425136</v>
      </c>
      <c r="AU292" s="352">
        <f>$AA$1*(25+Module!$I$6)</f>
        <v>74</v>
      </c>
      <c r="AV292" s="352">
        <f>(AT292*($Z$1+1)*0.002488974)/($Z$1+1)*Module!$I$5*Module!$I$7</f>
        <v>72.183432587786953</v>
      </c>
      <c r="AW292" s="352">
        <f>$P$120*Module!$I$7*X292*Module!$I$5</f>
        <v>196.85197694967408</v>
      </c>
      <c r="AX292" s="334">
        <f t="shared" si="83"/>
        <v>1000000</v>
      </c>
      <c r="AZ292" s="352">
        <f t="shared" si="90"/>
        <v>0</v>
      </c>
      <c r="BA292" s="352">
        <f>10+Module!$K$57/($AB$1+1)</f>
        <v>73.675073826568848</v>
      </c>
      <c r="BB292" s="352">
        <f>$AB$1*(25+Module!$I$6)</f>
        <v>111</v>
      </c>
      <c r="BC292" s="352">
        <f>(BA292*($AB$1+1)*0.002488974)/($AB$1+1)*Module!$I$5*Module!$I$7</f>
        <v>56.039138131970212</v>
      </c>
      <c r="BD292" s="352">
        <f>$P$120*Module!$I$7*X292*Module!$I$5</f>
        <v>196.85197694967408</v>
      </c>
      <c r="BE292" s="334">
        <f t="shared" si="84"/>
        <v>1000000</v>
      </c>
      <c r="BG292" s="352">
        <f t="shared" si="91"/>
        <v>0</v>
      </c>
      <c r="BH292" s="352">
        <f>10+Module!$K$57/($AC$1+1)</f>
        <v>60.940059061255084</v>
      </c>
      <c r="BI292" s="352">
        <f>$AC$1*(25+Module!$I$6)</f>
        <v>148</v>
      </c>
      <c r="BJ292" s="352">
        <f>(BH292*($AC$1+1)*0.002488974)/($AC$1+1)*Module!$I$5*Module!$I$7</f>
        <v>46.352561458480167</v>
      </c>
      <c r="BK292" s="352">
        <f>$P$120*Module!$I$7*X292*Module!$I$5</f>
        <v>196.85197694967408</v>
      </c>
      <c r="BL292" s="334">
        <f t="shared" si="85"/>
        <v>1000000</v>
      </c>
    </row>
    <row r="293" spans="23:64" ht="19.5" hidden="1" customHeight="1" thickBot="1">
      <c r="W293" s="570"/>
      <c r="X293" s="289">
        <f t="shared" si="86"/>
        <v>89</v>
      </c>
      <c r="Y293" s="290">
        <f>'calcul pneu pour calculateur'!P294</f>
        <v>82.775011010734204</v>
      </c>
      <c r="Z293" s="291">
        <f t="shared" si="78"/>
        <v>165.55002202146841</v>
      </c>
      <c r="AA293" s="291">
        <f t="shared" si="79"/>
        <v>248.32503303220261</v>
      </c>
      <c r="AB293" s="291">
        <f t="shared" si="80"/>
        <v>331.10004404293682</v>
      </c>
      <c r="AC293" s="291">
        <f t="shared" si="81"/>
        <v>413.87505505367102</v>
      </c>
      <c r="AK293" s="289">
        <f t="shared" si="87"/>
        <v>89</v>
      </c>
      <c r="AL293" s="352">
        <f t="shared" si="88"/>
        <v>0</v>
      </c>
      <c r="AM293" s="352">
        <f>10+Module!$K$57/($Z$1+1)</f>
        <v>137.3501476531377</v>
      </c>
      <c r="AN293" s="352">
        <f>$Z$1*(25+Module!$I$6)</f>
        <v>37</v>
      </c>
      <c r="AO293" s="352">
        <f>(AM293*($Z$1+1)*0.002488974)/($Z$1+1)*Module!$I$5*Module!$I$7</f>
        <v>104.47202149942042</v>
      </c>
      <c r="AP293" s="352">
        <f>$P$120*Module!$I$7*X293*Module!$I$5</f>
        <v>199.08893123319311</v>
      </c>
      <c r="AQ293" s="334">
        <f t="shared" si="82"/>
        <v>1000000</v>
      </c>
      <c r="AS293" s="352">
        <f t="shared" si="89"/>
        <v>0</v>
      </c>
      <c r="AT293" s="352">
        <f>10+Module!$K$57/($AA$1+1)</f>
        <v>94.900098435425136</v>
      </c>
      <c r="AU293" s="352">
        <f>$AA$1*(25+Module!$I$6)</f>
        <v>74</v>
      </c>
      <c r="AV293" s="352">
        <f>(AT293*($Z$1+1)*0.002488974)/($Z$1+1)*Module!$I$5*Module!$I$7</f>
        <v>72.183432587786953</v>
      </c>
      <c r="AW293" s="352">
        <f>$P$120*Module!$I$7*X293*Module!$I$5</f>
        <v>199.08893123319311</v>
      </c>
      <c r="AX293" s="334">
        <f t="shared" si="83"/>
        <v>1000000</v>
      </c>
      <c r="AZ293" s="352">
        <f t="shared" si="90"/>
        <v>0</v>
      </c>
      <c r="BA293" s="352">
        <f>10+Module!$K$57/($AB$1+1)</f>
        <v>73.675073826568848</v>
      </c>
      <c r="BB293" s="352">
        <f>$AB$1*(25+Module!$I$6)</f>
        <v>111</v>
      </c>
      <c r="BC293" s="352">
        <f>(BA293*($AB$1+1)*0.002488974)/($AB$1+1)*Module!$I$5*Module!$I$7</f>
        <v>56.039138131970212</v>
      </c>
      <c r="BD293" s="352">
        <f>$P$120*Module!$I$7*X293*Module!$I$5</f>
        <v>199.08893123319311</v>
      </c>
      <c r="BE293" s="334">
        <f t="shared" si="84"/>
        <v>1000000</v>
      </c>
      <c r="BG293" s="352">
        <f t="shared" si="91"/>
        <v>0</v>
      </c>
      <c r="BH293" s="352">
        <f>10+Module!$K$57/($AC$1+1)</f>
        <v>60.940059061255084</v>
      </c>
      <c r="BI293" s="352">
        <f>$AC$1*(25+Module!$I$6)</f>
        <v>148</v>
      </c>
      <c r="BJ293" s="352">
        <f>(BH293*($AC$1+1)*0.002488974)/($AC$1+1)*Module!$I$5*Module!$I$7</f>
        <v>46.352561458480167</v>
      </c>
      <c r="BK293" s="352">
        <f>$P$120*Module!$I$7*X293*Module!$I$5</f>
        <v>199.08893123319311</v>
      </c>
      <c r="BL293" s="334">
        <f t="shared" si="85"/>
        <v>1000000</v>
      </c>
    </row>
    <row r="294" spans="23:64" ht="19.5" hidden="1" customHeight="1" thickBot="1">
      <c r="W294" s="570"/>
      <c r="X294" s="289">
        <f t="shared" si="86"/>
        <v>90</v>
      </c>
      <c r="Y294" s="290">
        <f>'calcul pneu pour calculateur'!P295</f>
        <v>82.308713674616328</v>
      </c>
      <c r="Z294" s="291">
        <f t="shared" si="78"/>
        <v>164.61742734923266</v>
      </c>
      <c r="AA294" s="291">
        <f t="shared" si="79"/>
        <v>246.92614102384897</v>
      </c>
      <c r="AB294" s="291">
        <f t="shared" si="80"/>
        <v>329.23485469846531</v>
      </c>
      <c r="AC294" s="291">
        <f t="shared" si="81"/>
        <v>411.54356837308165</v>
      </c>
      <c r="AK294" s="289">
        <f t="shared" si="87"/>
        <v>90</v>
      </c>
      <c r="AL294" s="352">
        <f t="shared" si="88"/>
        <v>0</v>
      </c>
      <c r="AM294" s="352">
        <f>10+Module!$K$57/($Z$1+1)</f>
        <v>137.3501476531377</v>
      </c>
      <c r="AN294" s="352">
        <f>$Z$1*(25+Module!$I$6)</f>
        <v>37</v>
      </c>
      <c r="AO294" s="352">
        <f>(AM294*($Z$1+1)*0.002488974)/($Z$1+1)*Module!$I$5*Module!$I$7</f>
        <v>104.47202149942042</v>
      </c>
      <c r="AP294" s="352">
        <f>$P$120*Module!$I$7*X294*Module!$I$5</f>
        <v>201.32588551671213</v>
      </c>
      <c r="AQ294" s="334">
        <f t="shared" si="82"/>
        <v>1000000</v>
      </c>
      <c r="AS294" s="352">
        <f t="shared" si="89"/>
        <v>0</v>
      </c>
      <c r="AT294" s="352">
        <f>10+Module!$K$57/($AA$1+1)</f>
        <v>94.900098435425136</v>
      </c>
      <c r="AU294" s="352">
        <f>$AA$1*(25+Module!$I$6)</f>
        <v>74</v>
      </c>
      <c r="AV294" s="352">
        <f>(AT294*($Z$1+1)*0.002488974)/($Z$1+1)*Module!$I$5*Module!$I$7</f>
        <v>72.183432587786953</v>
      </c>
      <c r="AW294" s="352">
        <f>$P$120*Module!$I$7*X294*Module!$I$5</f>
        <v>201.32588551671213</v>
      </c>
      <c r="AX294" s="334">
        <f t="shared" si="83"/>
        <v>1000000</v>
      </c>
      <c r="AZ294" s="352">
        <f t="shared" si="90"/>
        <v>0</v>
      </c>
      <c r="BA294" s="352">
        <f>10+Module!$K$57/($AB$1+1)</f>
        <v>73.675073826568848</v>
      </c>
      <c r="BB294" s="352">
        <f>$AB$1*(25+Module!$I$6)</f>
        <v>111</v>
      </c>
      <c r="BC294" s="352">
        <f>(BA294*($AB$1+1)*0.002488974)/($AB$1+1)*Module!$I$5*Module!$I$7</f>
        <v>56.039138131970212</v>
      </c>
      <c r="BD294" s="352">
        <f>$P$120*Module!$I$7*X294*Module!$I$5</f>
        <v>201.32588551671213</v>
      </c>
      <c r="BE294" s="334">
        <f t="shared" si="84"/>
        <v>1000000</v>
      </c>
      <c r="BG294" s="352">
        <f t="shared" si="91"/>
        <v>0</v>
      </c>
      <c r="BH294" s="352">
        <f>10+Module!$K$57/($AC$1+1)</f>
        <v>60.940059061255084</v>
      </c>
      <c r="BI294" s="352">
        <f>$AC$1*(25+Module!$I$6)</f>
        <v>148</v>
      </c>
      <c r="BJ294" s="352">
        <f>(BH294*($AC$1+1)*0.002488974)/($AC$1+1)*Module!$I$5*Module!$I$7</f>
        <v>46.352561458480167</v>
      </c>
      <c r="BK294" s="352">
        <f>$P$120*Module!$I$7*X294*Module!$I$5</f>
        <v>201.32588551671213</v>
      </c>
      <c r="BL294" s="334">
        <f t="shared" si="85"/>
        <v>1000000</v>
      </c>
    </row>
    <row r="295" spans="23:64" ht="19.5" hidden="1" customHeight="1" thickBot="1">
      <c r="W295" s="570"/>
      <c r="X295" s="289">
        <f t="shared" si="86"/>
        <v>91</v>
      </c>
      <c r="Y295" s="290">
        <f>'calcul pneu pour calculateur'!P296</f>
        <v>81.842416338498452</v>
      </c>
      <c r="Z295" s="291">
        <f t="shared" si="78"/>
        <v>163.6848326769969</v>
      </c>
      <c r="AA295" s="291">
        <f t="shared" si="79"/>
        <v>245.52724901549536</v>
      </c>
      <c r="AB295" s="291">
        <f t="shared" si="80"/>
        <v>327.36966535399381</v>
      </c>
      <c r="AC295" s="291">
        <f t="shared" si="81"/>
        <v>409.21208169249223</v>
      </c>
      <c r="AK295" s="289">
        <f t="shared" si="87"/>
        <v>91</v>
      </c>
      <c r="AL295" s="352">
        <f t="shared" si="88"/>
        <v>0</v>
      </c>
      <c r="AM295" s="352">
        <f>10+Module!$K$57/($Z$1+1)</f>
        <v>137.3501476531377</v>
      </c>
      <c r="AN295" s="352">
        <f>$Z$1*(25+Module!$I$6)</f>
        <v>37</v>
      </c>
      <c r="AO295" s="352">
        <f>(AM295*($Z$1+1)*0.002488974)/($Z$1+1)*Module!$I$5*Module!$I$7</f>
        <v>104.47202149942042</v>
      </c>
      <c r="AP295" s="352">
        <f>$P$120*Module!$I$7*X295*Module!$I$5</f>
        <v>203.56283980023116</v>
      </c>
      <c r="AQ295" s="334">
        <f t="shared" si="82"/>
        <v>1000000</v>
      </c>
      <c r="AS295" s="352">
        <f t="shared" si="89"/>
        <v>0</v>
      </c>
      <c r="AT295" s="352">
        <f>10+Module!$K$57/($AA$1+1)</f>
        <v>94.900098435425136</v>
      </c>
      <c r="AU295" s="352">
        <f>$AA$1*(25+Module!$I$6)</f>
        <v>74</v>
      </c>
      <c r="AV295" s="352">
        <f>(AT295*($Z$1+1)*0.002488974)/($Z$1+1)*Module!$I$5*Module!$I$7</f>
        <v>72.183432587786953</v>
      </c>
      <c r="AW295" s="352">
        <f>$P$120*Module!$I$7*X295*Module!$I$5</f>
        <v>203.56283980023116</v>
      </c>
      <c r="AX295" s="334">
        <f t="shared" si="83"/>
        <v>1000000</v>
      </c>
      <c r="AZ295" s="352">
        <f t="shared" si="90"/>
        <v>0</v>
      </c>
      <c r="BA295" s="352">
        <f>10+Module!$K$57/($AB$1+1)</f>
        <v>73.675073826568848</v>
      </c>
      <c r="BB295" s="352">
        <f>$AB$1*(25+Module!$I$6)</f>
        <v>111</v>
      </c>
      <c r="BC295" s="352">
        <f>(BA295*($AB$1+1)*0.002488974)/($AB$1+1)*Module!$I$5*Module!$I$7</f>
        <v>56.039138131970212</v>
      </c>
      <c r="BD295" s="352">
        <f>$P$120*Module!$I$7*X295*Module!$I$5</f>
        <v>203.56283980023116</v>
      </c>
      <c r="BE295" s="334">
        <f t="shared" si="84"/>
        <v>1000000</v>
      </c>
      <c r="BG295" s="352">
        <f t="shared" si="91"/>
        <v>0</v>
      </c>
      <c r="BH295" s="352">
        <f>10+Module!$K$57/($AC$1+1)</f>
        <v>60.940059061255084</v>
      </c>
      <c r="BI295" s="352">
        <f>$AC$1*(25+Module!$I$6)</f>
        <v>148</v>
      </c>
      <c r="BJ295" s="352">
        <f>(BH295*($AC$1+1)*0.002488974)/($AC$1+1)*Module!$I$5*Module!$I$7</f>
        <v>46.352561458480167</v>
      </c>
      <c r="BK295" s="352">
        <f>$P$120*Module!$I$7*X295*Module!$I$5</f>
        <v>203.56283980023116</v>
      </c>
      <c r="BL295" s="334">
        <f t="shared" si="85"/>
        <v>1000000</v>
      </c>
    </row>
    <row r="296" spans="23:64" ht="19.5" hidden="1" customHeight="1" thickBot="1">
      <c r="W296" s="570"/>
      <c r="X296" s="289">
        <f t="shared" si="86"/>
        <v>92</v>
      </c>
      <c r="Y296" s="290">
        <f>'calcul pneu pour calculateur'!P297</f>
        <v>81.376119002380619</v>
      </c>
      <c r="Z296" s="291">
        <f t="shared" si="78"/>
        <v>162.75223800476124</v>
      </c>
      <c r="AA296" s="291">
        <f t="shared" si="79"/>
        <v>244.12835700714186</v>
      </c>
      <c r="AB296" s="291">
        <f t="shared" si="80"/>
        <v>325.50447600952248</v>
      </c>
      <c r="AC296" s="291">
        <f t="shared" si="81"/>
        <v>406.8805950119031</v>
      </c>
      <c r="AK296" s="289">
        <f t="shared" si="87"/>
        <v>92</v>
      </c>
      <c r="AL296" s="352">
        <f t="shared" si="88"/>
        <v>0</v>
      </c>
      <c r="AM296" s="352">
        <f>10+Module!$K$57/($Z$1+1)</f>
        <v>137.3501476531377</v>
      </c>
      <c r="AN296" s="352">
        <f>$Z$1*(25+Module!$I$6)</f>
        <v>37</v>
      </c>
      <c r="AO296" s="352">
        <f>(AM296*($Z$1+1)*0.002488974)/($Z$1+1)*Module!$I$5*Module!$I$7</f>
        <v>104.47202149942042</v>
      </c>
      <c r="AP296" s="352">
        <f>$P$120*Module!$I$7*X296*Module!$I$5</f>
        <v>205.79979408375019</v>
      </c>
      <c r="AQ296" s="334">
        <f t="shared" si="82"/>
        <v>1000000</v>
      </c>
      <c r="AS296" s="352">
        <f t="shared" si="89"/>
        <v>0</v>
      </c>
      <c r="AT296" s="352">
        <f>10+Module!$K$57/($AA$1+1)</f>
        <v>94.900098435425136</v>
      </c>
      <c r="AU296" s="352">
        <f>$AA$1*(25+Module!$I$6)</f>
        <v>74</v>
      </c>
      <c r="AV296" s="352">
        <f>(AT296*($Z$1+1)*0.002488974)/($Z$1+1)*Module!$I$5*Module!$I$7</f>
        <v>72.183432587786953</v>
      </c>
      <c r="AW296" s="352">
        <f>$P$120*Module!$I$7*X296*Module!$I$5</f>
        <v>205.79979408375019</v>
      </c>
      <c r="AX296" s="334">
        <f t="shared" si="83"/>
        <v>1000000</v>
      </c>
      <c r="AZ296" s="352">
        <f t="shared" si="90"/>
        <v>0</v>
      </c>
      <c r="BA296" s="352">
        <f>10+Module!$K$57/($AB$1+1)</f>
        <v>73.675073826568848</v>
      </c>
      <c r="BB296" s="352">
        <f>$AB$1*(25+Module!$I$6)</f>
        <v>111</v>
      </c>
      <c r="BC296" s="352">
        <f>(BA296*($AB$1+1)*0.002488974)/($AB$1+1)*Module!$I$5*Module!$I$7</f>
        <v>56.039138131970212</v>
      </c>
      <c r="BD296" s="352">
        <f>$P$120*Module!$I$7*X296*Module!$I$5</f>
        <v>205.79979408375019</v>
      </c>
      <c r="BE296" s="334">
        <f t="shared" si="84"/>
        <v>1000000</v>
      </c>
      <c r="BG296" s="352">
        <f t="shared" si="91"/>
        <v>0</v>
      </c>
      <c r="BH296" s="352">
        <f>10+Module!$K$57/($AC$1+1)</f>
        <v>60.940059061255084</v>
      </c>
      <c r="BI296" s="352">
        <f>$AC$1*(25+Module!$I$6)</f>
        <v>148</v>
      </c>
      <c r="BJ296" s="352">
        <f>(BH296*($AC$1+1)*0.002488974)/($AC$1+1)*Module!$I$5*Module!$I$7</f>
        <v>46.352561458480167</v>
      </c>
      <c r="BK296" s="352">
        <f>$P$120*Module!$I$7*X296*Module!$I$5</f>
        <v>205.79979408375019</v>
      </c>
      <c r="BL296" s="334">
        <f t="shared" si="85"/>
        <v>1000000</v>
      </c>
    </row>
    <row r="297" spans="23:64" ht="15.75" hidden="1" thickBot="1">
      <c r="W297" s="570"/>
      <c r="X297" s="289">
        <f t="shared" si="86"/>
        <v>93</v>
      </c>
      <c r="Y297" s="290">
        <f>'calcul pneu pour calculateur'!P298</f>
        <v>80.909821666262729</v>
      </c>
      <c r="Z297" s="291">
        <f t="shared" si="78"/>
        <v>161.81964333252546</v>
      </c>
      <c r="AA297" s="291">
        <f t="shared" si="79"/>
        <v>242.72946499878819</v>
      </c>
      <c r="AB297" s="291">
        <f t="shared" si="80"/>
        <v>323.63928666505092</v>
      </c>
      <c r="AC297" s="291">
        <f t="shared" si="81"/>
        <v>404.54910833131362</v>
      </c>
      <c r="AK297" s="289">
        <f t="shared" si="87"/>
        <v>93</v>
      </c>
      <c r="AL297" s="352">
        <f t="shared" si="88"/>
        <v>0</v>
      </c>
      <c r="AM297" s="352">
        <f>10+Module!$K$57/($Z$1+1)</f>
        <v>137.3501476531377</v>
      </c>
      <c r="AN297" s="352">
        <f>$Z$1*(25+Module!$I$6)</f>
        <v>37</v>
      </c>
      <c r="AO297" s="352">
        <f>(AM297*($Z$1+1)*0.002488974)/($Z$1+1)*Module!$I$5*Module!$I$7</f>
        <v>104.47202149942042</v>
      </c>
      <c r="AP297" s="352">
        <f>$P$120*Module!$I$7*X297*Module!$I$5</f>
        <v>208.03674836726921</v>
      </c>
      <c r="AQ297" s="334">
        <f t="shared" si="82"/>
        <v>1000000</v>
      </c>
      <c r="AS297" s="352">
        <f t="shared" si="89"/>
        <v>0</v>
      </c>
      <c r="AT297" s="352">
        <f>10+Module!$K$57/($AA$1+1)</f>
        <v>94.900098435425136</v>
      </c>
      <c r="AU297" s="352">
        <f>$AA$1*(25+Module!$I$6)</f>
        <v>74</v>
      </c>
      <c r="AV297" s="352">
        <f>(AT297*($Z$1+1)*0.002488974)/($Z$1+1)*Module!$I$5*Module!$I$7</f>
        <v>72.183432587786953</v>
      </c>
      <c r="AW297" s="352">
        <f>$P$120*Module!$I$7*X297*Module!$I$5</f>
        <v>208.03674836726921</v>
      </c>
      <c r="AX297" s="334">
        <f t="shared" si="83"/>
        <v>1000000</v>
      </c>
      <c r="AZ297" s="352">
        <f t="shared" si="90"/>
        <v>0</v>
      </c>
      <c r="BA297" s="352">
        <f>10+Module!$K$57/($AB$1+1)</f>
        <v>73.675073826568848</v>
      </c>
      <c r="BB297" s="352">
        <f>$AB$1*(25+Module!$I$6)</f>
        <v>111</v>
      </c>
      <c r="BC297" s="352">
        <f>(BA297*($AB$1+1)*0.002488974)/($AB$1+1)*Module!$I$5*Module!$I$7</f>
        <v>56.039138131970212</v>
      </c>
      <c r="BD297" s="352">
        <f>$P$120*Module!$I$7*X297*Module!$I$5</f>
        <v>208.03674836726921</v>
      </c>
      <c r="BE297" s="334">
        <f t="shared" si="84"/>
        <v>1000000</v>
      </c>
      <c r="BG297" s="352">
        <f t="shared" si="91"/>
        <v>0</v>
      </c>
      <c r="BH297" s="352">
        <f>10+Module!$K$57/($AC$1+1)</f>
        <v>60.940059061255084</v>
      </c>
      <c r="BI297" s="352">
        <f>$AC$1*(25+Module!$I$6)</f>
        <v>148</v>
      </c>
      <c r="BJ297" s="352">
        <f>(BH297*($AC$1+1)*0.002488974)/($AC$1+1)*Module!$I$5*Module!$I$7</f>
        <v>46.352561458480167</v>
      </c>
      <c r="BK297" s="352">
        <f>$P$120*Module!$I$7*X297*Module!$I$5</f>
        <v>208.03674836726921</v>
      </c>
      <c r="BL297" s="334">
        <f t="shared" si="85"/>
        <v>1000000</v>
      </c>
    </row>
    <row r="298" spans="23:64" ht="15.75" hidden="1" thickBot="1">
      <c r="W298" s="570"/>
      <c r="X298" s="289">
        <f t="shared" si="86"/>
        <v>94</v>
      </c>
      <c r="Y298" s="290">
        <f>'calcul pneu pour calculateur'!P299</f>
        <v>80.443524330144854</v>
      </c>
      <c r="Z298" s="291">
        <f t="shared" si="78"/>
        <v>160.88704866028971</v>
      </c>
      <c r="AA298" s="291">
        <f t="shared" si="79"/>
        <v>241.33057299043458</v>
      </c>
      <c r="AB298" s="291">
        <f t="shared" si="80"/>
        <v>321.77409732057941</v>
      </c>
      <c r="AC298" s="291">
        <f t="shared" si="81"/>
        <v>402.21762165072425</v>
      </c>
      <c r="AK298" s="289">
        <f t="shared" si="87"/>
        <v>94</v>
      </c>
      <c r="AL298" s="352">
        <f t="shared" si="88"/>
        <v>0</v>
      </c>
      <c r="AM298" s="352">
        <f>10+Module!$K$57/($Z$1+1)</f>
        <v>137.3501476531377</v>
      </c>
      <c r="AN298" s="352">
        <f>$Z$1*(25+Module!$I$6)</f>
        <v>37</v>
      </c>
      <c r="AO298" s="352">
        <f>(AM298*($Z$1+1)*0.002488974)/($Z$1+1)*Module!$I$5*Module!$I$7</f>
        <v>104.47202149942042</v>
      </c>
      <c r="AP298" s="352">
        <f>$P$120*Module!$I$7*X298*Module!$I$5</f>
        <v>210.27370265078824</v>
      </c>
      <c r="AQ298" s="334">
        <f t="shared" si="82"/>
        <v>1000000</v>
      </c>
      <c r="AS298" s="352">
        <f t="shared" si="89"/>
        <v>0</v>
      </c>
      <c r="AT298" s="352">
        <f>10+Module!$K$57/($AA$1+1)</f>
        <v>94.900098435425136</v>
      </c>
      <c r="AU298" s="352">
        <f>$AA$1*(25+Module!$I$6)</f>
        <v>74</v>
      </c>
      <c r="AV298" s="352">
        <f>(AT298*($Z$1+1)*0.002488974)/($Z$1+1)*Module!$I$5*Module!$I$7</f>
        <v>72.183432587786953</v>
      </c>
      <c r="AW298" s="352">
        <f>$P$120*Module!$I$7*X298*Module!$I$5</f>
        <v>210.27370265078824</v>
      </c>
      <c r="AX298" s="334">
        <f t="shared" si="83"/>
        <v>1000000</v>
      </c>
      <c r="AZ298" s="352">
        <f t="shared" si="90"/>
        <v>0</v>
      </c>
      <c r="BA298" s="352">
        <f>10+Module!$K$57/($AB$1+1)</f>
        <v>73.675073826568848</v>
      </c>
      <c r="BB298" s="352">
        <f>$AB$1*(25+Module!$I$6)</f>
        <v>111</v>
      </c>
      <c r="BC298" s="352">
        <f>(BA298*($AB$1+1)*0.002488974)/($AB$1+1)*Module!$I$5*Module!$I$7</f>
        <v>56.039138131970212</v>
      </c>
      <c r="BD298" s="352">
        <f>$P$120*Module!$I$7*X298*Module!$I$5</f>
        <v>210.27370265078824</v>
      </c>
      <c r="BE298" s="334">
        <f t="shared" si="84"/>
        <v>1000000</v>
      </c>
      <c r="BG298" s="352">
        <f t="shared" si="91"/>
        <v>0</v>
      </c>
      <c r="BH298" s="352">
        <f>10+Module!$K$57/($AC$1+1)</f>
        <v>60.940059061255084</v>
      </c>
      <c r="BI298" s="352">
        <f>$AC$1*(25+Module!$I$6)</f>
        <v>148</v>
      </c>
      <c r="BJ298" s="352">
        <f>(BH298*($AC$1+1)*0.002488974)/($AC$1+1)*Module!$I$5*Module!$I$7</f>
        <v>46.352561458480167</v>
      </c>
      <c r="BK298" s="352">
        <f>$P$120*Module!$I$7*X298*Module!$I$5</f>
        <v>210.27370265078824</v>
      </c>
      <c r="BL298" s="334">
        <f t="shared" si="85"/>
        <v>1000000</v>
      </c>
    </row>
    <row r="299" spans="23:64" ht="15.75" hidden="1" thickBot="1">
      <c r="W299" s="570"/>
      <c r="X299" s="289">
        <f t="shared" si="86"/>
        <v>95</v>
      </c>
      <c r="Y299" s="290">
        <f>'calcul pneu pour calculateur'!P300</f>
        <v>79.977226994027006</v>
      </c>
      <c r="Z299" s="291">
        <f t="shared" ref="Z299:Z362" si="92">Y299*2</f>
        <v>159.95445398805401</v>
      </c>
      <c r="AA299" s="291">
        <f t="shared" ref="AA299:AA362" si="93">Y299*3</f>
        <v>239.93168098208102</v>
      </c>
      <c r="AB299" s="291">
        <f t="shared" ref="AB299:AB362" si="94">Y299*4</f>
        <v>319.90890797610803</v>
      </c>
      <c r="AC299" s="291">
        <f t="shared" ref="AC299:AC362" si="95">Y299*5</f>
        <v>399.886134970135</v>
      </c>
      <c r="AK299" s="289">
        <f t="shared" si="87"/>
        <v>95</v>
      </c>
      <c r="AL299" s="352">
        <f t="shared" si="88"/>
        <v>0</v>
      </c>
      <c r="AM299" s="352">
        <f>10+Module!$K$57/($Z$1+1)</f>
        <v>137.3501476531377</v>
      </c>
      <c r="AN299" s="352">
        <f>$Z$1*(25+Module!$I$6)</f>
        <v>37</v>
      </c>
      <c r="AO299" s="352">
        <f>(AM299*($Z$1+1)*0.002488974)/($Z$1+1)*Module!$I$5*Module!$I$7</f>
        <v>104.47202149942042</v>
      </c>
      <c r="AP299" s="352">
        <f>$P$120*Module!$I$7*X299*Module!$I$5</f>
        <v>212.51065693430726</v>
      </c>
      <c r="AQ299" s="334">
        <f t="shared" si="82"/>
        <v>1000000</v>
      </c>
      <c r="AS299" s="352">
        <f t="shared" si="89"/>
        <v>0</v>
      </c>
      <c r="AT299" s="352">
        <f>10+Module!$K$57/($AA$1+1)</f>
        <v>94.900098435425136</v>
      </c>
      <c r="AU299" s="352">
        <f>$AA$1*(25+Module!$I$6)</f>
        <v>74</v>
      </c>
      <c r="AV299" s="352">
        <f>(AT299*($Z$1+1)*0.002488974)/($Z$1+1)*Module!$I$5*Module!$I$7</f>
        <v>72.183432587786953</v>
      </c>
      <c r="AW299" s="352">
        <f>$P$120*Module!$I$7*X299*Module!$I$5</f>
        <v>212.51065693430726</v>
      </c>
      <c r="AX299" s="334">
        <f t="shared" si="83"/>
        <v>1000000</v>
      </c>
      <c r="AZ299" s="352">
        <f t="shared" si="90"/>
        <v>0</v>
      </c>
      <c r="BA299" s="352">
        <f>10+Module!$K$57/($AB$1+1)</f>
        <v>73.675073826568848</v>
      </c>
      <c r="BB299" s="352">
        <f>$AB$1*(25+Module!$I$6)</f>
        <v>111</v>
      </c>
      <c r="BC299" s="352">
        <f>(BA299*($AB$1+1)*0.002488974)/($AB$1+1)*Module!$I$5*Module!$I$7</f>
        <v>56.039138131970212</v>
      </c>
      <c r="BD299" s="352">
        <f>$P$120*Module!$I$7*X299*Module!$I$5</f>
        <v>212.51065693430726</v>
      </c>
      <c r="BE299" s="334">
        <f t="shared" si="84"/>
        <v>1000000</v>
      </c>
      <c r="BG299" s="352">
        <f t="shared" si="91"/>
        <v>0</v>
      </c>
      <c r="BH299" s="352">
        <f>10+Module!$K$57/($AC$1+1)</f>
        <v>60.940059061255084</v>
      </c>
      <c r="BI299" s="352">
        <f>$AC$1*(25+Module!$I$6)</f>
        <v>148</v>
      </c>
      <c r="BJ299" s="352">
        <f>(BH299*($AC$1+1)*0.002488974)/($AC$1+1)*Module!$I$5*Module!$I$7</f>
        <v>46.352561458480167</v>
      </c>
      <c r="BK299" s="352">
        <f>$P$120*Module!$I$7*X299*Module!$I$5</f>
        <v>212.51065693430726</v>
      </c>
      <c r="BL299" s="334">
        <f t="shared" si="85"/>
        <v>1000000</v>
      </c>
    </row>
    <row r="300" spans="23:64" ht="15.75" hidden="1" thickBot="1">
      <c r="W300" s="570"/>
      <c r="X300" s="289">
        <f t="shared" si="86"/>
        <v>96</v>
      </c>
      <c r="Y300" s="290">
        <f>'calcul pneu pour calculateur'!P301</f>
        <v>79.510929657909116</v>
      </c>
      <c r="Z300" s="291">
        <f t="shared" si="92"/>
        <v>159.02185931581823</v>
      </c>
      <c r="AA300" s="291">
        <f t="shared" si="93"/>
        <v>238.53278897372735</v>
      </c>
      <c r="AB300" s="291">
        <f t="shared" si="94"/>
        <v>318.04371863163647</v>
      </c>
      <c r="AC300" s="291">
        <f t="shared" si="95"/>
        <v>397.55464828954558</v>
      </c>
      <c r="AK300" s="289">
        <f t="shared" si="87"/>
        <v>96</v>
      </c>
      <c r="AL300" s="352">
        <f t="shared" si="88"/>
        <v>0</v>
      </c>
      <c r="AM300" s="352">
        <f>10+Module!$K$57/($Z$1+1)</f>
        <v>137.3501476531377</v>
      </c>
      <c r="AN300" s="352">
        <f>$Z$1*(25+Module!$I$6)</f>
        <v>37</v>
      </c>
      <c r="AO300" s="352">
        <f>(AM300*($Z$1+1)*0.002488974)/($Z$1+1)*Module!$I$5*Module!$I$7</f>
        <v>104.47202149942042</v>
      </c>
      <c r="AP300" s="352">
        <f>$P$120*Module!$I$7*X300*Module!$I$5</f>
        <v>214.74761121782626</v>
      </c>
      <c r="AQ300" s="334">
        <f t="shared" si="82"/>
        <v>1000000</v>
      </c>
      <c r="AS300" s="352">
        <f t="shared" si="89"/>
        <v>0</v>
      </c>
      <c r="AT300" s="352">
        <f>10+Module!$K$57/($AA$1+1)</f>
        <v>94.900098435425136</v>
      </c>
      <c r="AU300" s="352">
        <f>$AA$1*(25+Module!$I$6)</f>
        <v>74</v>
      </c>
      <c r="AV300" s="352">
        <f>(AT300*($Z$1+1)*0.002488974)/($Z$1+1)*Module!$I$5*Module!$I$7</f>
        <v>72.183432587786953</v>
      </c>
      <c r="AW300" s="352">
        <f>$P$120*Module!$I$7*X300*Module!$I$5</f>
        <v>214.74761121782626</v>
      </c>
      <c r="AX300" s="334">
        <f t="shared" si="83"/>
        <v>1000000</v>
      </c>
      <c r="AZ300" s="352">
        <f t="shared" si="90"/>
        <v>0</v>
      </c>
      <c r="BA300" s="352">
        <f>10+Module!$K$57/($AB$1+1)</f>
        <v>73.675073826568848</v>
      </c>
      <c r="BB300" s="352">
        <f>$AB$1*(25+Module!$I$6)</f>
        <v>111</v>
      </c>
      <c r="BC300" s="352">
        <f>(BA300*($AB$1+1)*0.002488974)/($AB$1+1)*Module!$I$5*Module!$I$7</f>
        <v>56.039138131970212</v>
      </c>
      <c r="BD300" s="352">
        <f>$P$120*Module!$I$7*X300*Module!$I$5</f>
        <v>214.74761121782626</v>
      </c>
      <c r="BE300" s="334">
        <f t="shared" si="84"/>
        <v>1000000</v>
      </c>
      <c r="BG300" s="352">
        <f t="shared" si="91"/>
        <v>0</v>
      </c>
      <c r="BH300" s="352">
        <f>10+Module!$K$57/($AC$1+1)</f>
        <v>60.940059061255084</v>
      </c>
      <c r="BI300" s="352">
        <f>$AC$1*(25+Module!$I$6)</f>
        <v>148</v>
      </c>
      <c r="BJ300" s="352">
        <f>(BH300*($AC$1+1)*0.002488974)/($AC$1+1)*Module!$I$5*Module!$I$7</f>
        <v>46.352561458480167</v>
      </c>
      <c r="BK300" s="352">
        <f>$P$120*Module!$I$7*X300*Module!$I$5</f>
        <v>214.74761121782626</v>
      </c>
      <c r="BL300" s="334">
        <f t="shared" si="85"/>
        <v>1000000</v>
      </c>
    </row>
    <row r="301" spans="23:64" ht="15.75" hidden="1" thickBot="1">
      <c r="W301" s="570"/>
      <c r="X301" s="289">
        <f t="shared" si="86"/>
        <v>97</v>
      </c>
      <c r="Y301" s="290">
        <f>'calcul pneu pour calculateur'!P302</f>
        <v>79.044632321791269</v>
      </c>
      <c r="Z301" s="291">
        <f t="shared" si="92"/>
        <v>158.08926464358254</v>
      </c>
      <c r="AA301" s="291">
        <f t="shared" si="93"/>
        <v>237.13389696537382</v>
      </c>
      <c r="AB301" s="291">
        <f t="shared" si="94"/>
        <v>316.17852928716508</v>
      </c>
      <c r="AC301" s="291">
        <f t="shared" si="95"/>
        <v>395.22316160895633</v>
      </c>
      <c r="AK301" s="289">
        <f t="shared" si="87"/>
        <v>97</v>
      </c>
      <c r="AL301" s="352">
        <f t="shared" si="88"/>
        <v>0</v>
      </c>
      <c r="AM301" s="352">
        <f>10+Module!$K$57/($Z$1+1)</f>
        <v>137.3501476531377</v>
      </c>
      <c r="AN301" s="352">
        <f>$Z$1*(25+Module!$I$6)</f>
        <v>37</v>
      </c>
      <c r="AO301" s="352">
        <f>(AM301*($Z$1+1)*0.002488974)/($Z$1+1)*Module!$I$5*Module!$I$7</f>
        <v>104.47202149942042</v>
      </c>
      <c r="AP301" s="352">
        <f>$P$120*Module!$I$7*X301*Module!$I$5</f>
        <v>216.98456550134529</v>
      </c>
      <c r="AQ301" s="334">
        <f t="shared" si="82"/>
        <v>1000000</v>
      </c>
      <c r="AS301" s="352">
        <f t="shared" si="89"/>
        <v>0</v>
      </c>
      <c r="AT301" s="352">
        <f>10+Module!$K$57/($AA$1+1)</f>
        <v>94.900098435425136</v>
      </c>
      <c r="AU301" s="352">
        <f>$AA$1*(25+Module!$I$6)</f>
        <v>74</v>
      </c>
      <c r="AV301" s="352">
        <f>(AT301*($Z$1+1)*0.002488974)/($Z$1+1)*Module!$I$5*Module!$I$7</f>
        <v>72.183432587786953</v>
      </c>
      <c r="AW301" s="352">
        <f>$P$120*Module!$I$7*X301*Module!$I$5</f>
        <v>216.98456550134529</v>
      </c>
      <c r="AX301" s="334">
        <f t="shared" si="83"/>
        <v>1000000</v>
      </c>
      <c r="AZ301" s="352">
        <f t="shared" si="90"/>
        <v>0</v>
      </c>
      <c r="BA301" s="352">
        <f>10+Module!$K$57/($AB$1+1)</f>
        <v>73.675073826568848</v>
      </c>
      <c r="BB301" s="352">
        <f>$AB$1*(25+Module!$I$6)</f>
        <v>111</v>
      </c>
      <c r="BC301" s="352">
        <f>(BA301*($AB$1+1)*0.002488974)/($AB$1+1)*Module!$I$5*Module!$I$7</f>
        <v>56.039138131970212</v>
      </c>
      <c r="BD301" s="352">
        <f>$P$120*Module!$I$7*X301*Module!$I$5</f>
        <v>216.98456550134529</v>
      </c>
      <c r="BE301" s="334">
        <f t="shared" si="84"/>
        <v>1000000</v>
      </c>
      <c r="BG301" s="352">
        <f t="shared" si="91"/>
        <v>0</v>
      </c>
      <c r="BH301" s="352">
        <f>10+Module!$K$57/($AC$1+1)</f>
        <v>60.940059061255084</v>
      </c>
      <c r="BI301" s="352">
        <f>$AC$1*(25+Module!$I$6)</f>
        <v>148</v>
      </c>
      <c r="BJ301" s="352">
        <f>(BH301*($AC$1+1)*0.002488974)/($AC$1+1)*Module!$I$5*Module!$I$7</f>
        <v>46.352561458480167</v>
      </c>
      <c r="BK301" s="352">
        <f>$P$120*Module!$I$7*X301*Module!$I$5</f>
        <v>216.98456550134529</v>
      </c>
      <c r="BL301" s="334">
        <f t="shared" si="85"/>
        <v>1000000</v>
      </c>
    </row>
    <row r="302" spans="23:64" ht="15.75" hidden="1" thickBot="1">
      <c r="W302" s="570"/>
      <c r="X302" s="289">
        <f t="shared" si="86"/>
        <v>98</v>
      </c>
      <c r="Y302" s="290">
        <f>'calcul pneu pour calculateur'!P303</f>
        <v>78.578334985673379</v>
      </c>
      <c r="Z302" s="291">
        <f t="shared" si="92"/>
        <v>157.15666997134676</v>
      </c>
      <c r="AA302" s="291">
        <f t="shared" si="93"/>
        <v>235.73500495702012</v>
      </c>
      <c r="AB302" s="291">
        <f t="shared" si="94"/>
        <v>314.31333994269352</v>
      </c>
      <c r="AC302" s="291">
        <f t="shared" si="95"/>
        <v>392.89167492836691</v>
      </c>
      <c r="AK302" s="289">
        <f t="shared" si="87"/>
        <v>98</v>
      </c>
      <c r="AL302" s="352">
        <f t="shared" si="88"/>
        <v>0</v>
      </c>
      <c r="AM302" s="352">
        <f>10+Module!$K$57/($Z$1+1)</f>
        <v>137.3501476531377</v>
      </c>
      <c r="AN302" s="352">
        <f>$Z$1*(25+Module!$I$6)</f>
        <v>37</v>
      </c>
      <c r="AO302" s="352">
        <f>(AM302*($Z$1+1)*0.002488974)/($Z$1+1)*Module!$I$5*Module!$I$7</f>
        <v>104.47202149942042</v>
      </c>
      <c r="AP302" s="352">
        <f>$P$120*Module!$I$7*X302*Module!$I$5</f>
        <v>219.22151978486431</v>
      </c>
      <c r="AQ302" s="334">
        <f t="shared" si="82"/>
        <v>1000000</v>
      </c>
      <c r="AS302" s="352">
        <f t="shared" si="89"/>
        <v>0</v>
      </c>
      <c r="AT302" s="352">
        <f>10+Module!$K$57/($AA$1+1)</f>
        <v>94.900098435425136</v>
      </c>
      <c r="AU302" s="352">
        <f>$AA$1*(25+Module!$I$6)</f>
        <v>74</v>
      </c>
      <c r="AV302" s="352">
        <f>(AT302*($Z$1+1)*0.002488974)/($Z$1+1)*Module!$I$5*Module!$I$7</f>
        <v>72.183432587786953</v>
      </c>
      <c r="AW302" s="352">
        <f>$P$120*Module!$I$7*X302*Module!$I$5</f>
        <v>219.22151978486431</v>
      </c>
      <c r="AX302" s="334">
        <f t="shared" si="83"/>
        <v>1000000</v>
      </c>
      <c r="AZ302" s="352">
        <f t="shared" si="90"/>
        <v>0</v>
      </c>
      <c r="BA302" s="352">
        <f>10+Module!$K$57/($AB$1+1)</f>
        <v>73.675073826568848</v>
      </c>
      <c r="BB302" s="352">
        <f>$AB$1*(25+Module!$I$6)</f>
        <v>111</v>
      </c>
      <c r="BC302" s="352">
        <f>(BA302*($AB$1+1)*0.002488974)/($AB$1+1)*Module!$I$5*Module!$I$7</f>
        <v>56.039138131970212</v>
      </c>
      <c r="BD302" s="352">
        <f>$P$120*Module!$I$7*X302*Module!$I$5</f>
        <v>219.22151978486431</v>
      </c>
      <c r="BE302" s="334">
        <f t="shared" si="84"/>
        <v>1000000</v>
      </c>
      <c r="BG302" s="352">
        <f t="shared" si="91"/>
        <v>0</v>
      </c>
      <c r="BH302" s="352">
        <f>10+Module!$K$57/($AC$1+1)</f>
        <v>60.940059061255084</v>
      </c>
      <c r="BI302" s="352">
        <f>$AC$1*(25+Module!$I$6)</f>
        <v>148</v>
      </c>
      <c r="BJ302" s="352">
        <f>(BH302*($AC$1+1)*0.002488974)/($AC$1+1)*Module!$I$5*Module!$I$7</f>
        <v>46.352561458480167</v>
      </c>
      <c r="BK302" s="352">
        <f>$P$120*Module!$I$7*X302*Module!$I$5</f>
        <v>219.22151978486431</v>
      </c>
      <c r="BL302" s="334">
        <f t="shared" si="85"/>
        <v>1000000</v>
      </c>
    </row>
    <row r="303" spans="23:64" ht="15.75" hidden="1" thickBot="1">
      <c r="W303" s="570"/>
      <c r="X303" s="289">
        <f t="shared" si="86"/>
        <v>99</v>
      </c>
      <c r="Y303" s="290">
        <f>'calcul pneu pour calculateur'!P304</f>
        <v>78.112037649555504</v>
      </c>
      <c r="Z303" s="291">
        <f t="shared" si="92"/>
        <v>156.22407529911101</v>
      </c>
      <c r="AA303" s="291">
        <f t="shared" si="93"/>
        <v>234.33611294866651</v>
      </c>
      <c r="AB303" s="291">
        <f t="shared" si="94"/>
        <v>312.44815059822201</v>
      </c>
      <c r="AC303" s="291">
        <f t="shared" si="95"/>
        <v>390.56018824777755</v>
      </c>
      <c r="AK303" s="289">
        <f t="shared" si="87"/>
        <v>99</v>
      </c>
      <c r="AL303" s="352">
        <f t="shared" si="88"/>
        <v>0</v>
      </c>
      <c r="AM303" s="352">
        <f>10+Module!$K$57/($Z$1+1)</f>
        <v>137.3501476531377</v>
      </c>
      <c r="AN303" s="352">
        <f>$Z$1*(25+Module!$I$6)</f>
        <v>37</v>
      </c>
      <c r="AO303" s="352">
        <f>(AM303*($Z$1+1)*0.002488974)/($Z$1+1)*Module!$I$5*Module!$I$7</f>
        <v>104.47202149942042</v>
      </c>
      <c r="AP303" s="352">
        <f>$P$120*Module!$I$7*X303*Module!$I$5</f>
        <v>221.45847406838334</v>
      </c>
      <c r="AQ303" s="334">
        <f t="shared" si="82"/>
        <v>1000000</v>
      </c>
      <c r="AS303" s="352">
        <f t="shared" si="89"/>
        <v>0</v>
      </c>
      <c r="AT303" s="352">
        <f>10+Module!$K$57/($AA$1+1)</f>
        <v>94.900098435425136</v>
      </c>
      <c r="AU303" s="352">
        <f>$AA$1*(25+Module!$I$6)</f>
        <v>74</v>
      </c>
      <c r="AV303" s="352">
        <f>(AT303*($Z$1+1)*0.002488974)/($Z$1+1)*Module!$I$5*Module!$I$7</f>
        <v>72.183432587786953</v>
      </c>
      <c r="AW303" s="352">
        <f>$P$120*Module!$I$7*X303*Module!$I$5</f>
        <v>221.45847406838334</v>
      </c>
      <c r="AX303" s="334">
        <f t="shared" si="83"/>
        <v>1000000</v>
      </c>
      <c r="AZ303" s="352">
        <f t="shared" si="90"/>
        <v>0</v>
      </c>
      <c r="BA303" s="352">
        <f>10+Module!$K$57/($AB$1+1)</f>
        <v>73.675073826568848</v>
      </c>
      <c r="BB303" s="352">
        <f>$AB$1*(25+Module!$I$6)</f>
        <v>111</v>
      </c>
      <c r="BC303" s="352">
        <f>(BA303*($AB$1+1)*0.002488974)/($AB$1+1)*Module!$I$5*Module!$I$7</f>
        <v>56.039138131970212</v>
      </c>
      <c r="BD303" s="352">
        <f>$P$120*Module!$I$7*X303*Module!$I$5</f>
        <v>221.45847406838334</v>
      </c>
      <c r="BE303" s="334">
        <f t="shared" si="84"/>
        <v>1000000</v>
      </c>
      <c r="BG303" s="352">
        <f t="shared" si="91"/>
        <v>0</v>
      </c>
      <c r="BH303" s="352">
        <f>10+Module!$K$57/($AC$1+1)</f>
        <v>60.940059061255084</v>
      </c>
      <c r="BI303" s="352">
        <f>$AC$1*(25+Module!$I$6)</f>
        <v>148</v>
      </c>
      <c r="BJ303" s="352">
        <f>(BH303*($AC$1+1)*0.002488974)/($AC$1+1)*Module!$I$5*Module!$I$7</f>
        <v>46.352561458480167</v>
      </c>
      <c r="BK303" s="352">
        <f>$P$120*Module!$I$7*X303*Module!$I$5</f>
        <v>221.45847406838334</v>
      </c>
      <c r="BL303" s="334">
        <f t="shared" si="85"/>
        <v>1000000</v>
      </c>
    </row>
    <row r="304" spans="23:64" ht="15.75" hidden="1" thickBot="1">
      <c r="W304" s="571"/>
      <c r="X304" s="289">
        <f t="shared" si="86"/>
        <v>100</v>
      </c>
      <c r="Y304" s="290">
        <f>'calcul pneu pour calculateur'!P305</f>
        <v>77.645740313437642</v>
      </c>
      <c r="Z304" s="291">
        <f t="shared" si="92"/>
        <v>155.29148062687528</v>
      </c>
      <c r="AA304" s="291">
        <f t="shared" si="93"/>
        <v>232.93722094031293</v>
      </c>
      <c r="AB304" s="291">
        <f t="shared" si="94"/>
        <v>310.58296125375057</v>
      </c>
      <c r="AC304" s="291">
        <f t="shared" si="95"/>
        <v>388.22870156718818</v>
      </c>
      <c r="AK304" s="289">
        <f t="shared" si="87"/>
        <v>100</v>
      </c>
      <c r="AL304" s="352">
        <f t="shared" si="88"/>
        <v>0</v>
      </c>
      <c r="AM304" s="352">
        <f>10+Module!$K$57/($Z$1+1)</f>
        <v>137.3501476531377</v>
      </c>
      <c r="AN304" s="352">
        <f>$Z$1*(25+Module!$I$6)</f>
        <v>37</v>
      </c>
      <c r="AO304" s="352">
        <f>(AM304*($Z$1+1)*0.002488974)/($Z$1+1)*Module!$I$5*Module!$I$7</f>
        <v>104.47202149942042</v>
      </c>
      <c r="AP304" s="352">
        <f>$P$120*Module!$I$7*X304*Module!$I$5</f>
        <v>223.69542835190236</v>
      </c>
      <c r="AQ304" s="334">
        <f t="shared" si="82"/>
        <v>1000000</v>
      </c>
      <c r="AS304" s="352">
        <f t="shared" si="89"/>
        <v>0</v>
      </c>
      <c r="AT304" s="352">
        <f>10+Module!$K$57/($AA$1+1)</f>
        <v>94.900098435425136</v>
      </c>
      <c r="AU304" s="352">
        <f>$AA$1*(25+Module!$I$6)</f>
        <v>74</v>
      </c>
      <c r="AV304" s="352">
        <f>(AT304*($Z$1+1)*0.002488974)/($Z$1+1)*Module!$I$5*Module!$I$7</f>
        <v>72.183432587786953</v>
      </c>
      <c r="AW304" s="352">
        <f>$P$120*Module!$I$7*X304*Module!$I$5</f>
        <v>223.69542835190236</v>
      </c>
      <c r="AX304" s="334">
        <f t="shared" si="83"/>
        <v>1000000</v>
      </c>
      <c r="AZ304" s="352">
        <f t="shared" si="90"/>
        <v>0</v>
      </c>
      <c r="BA304" s="352">
        <f>10+Module!$K$57/($AB$1+1)</f>
        <v>73.675073826568848</v>
      </c>
      <c r="BB304" s="352">
        <f>$AB$1*(25+Module!$I$6)</f>
        <v>111</v>
      </c>
      <c r="BC304" s="352">
        <f>(BA304*($AB$1+1)*0.002488974)/($AB$1+1)*Module!$I$5*Module!$I$7</f>
        <v>56.039138131970212</v>
      </c>
      <c r="BD304" s="352">
        <f>$P$120*Module!$I$7*X304*Module!$I$5</f>
        <v>223.69542835190236</v>
      </c>
      <c r="BE304" s="334">
        <f t="shared" si="84"/>
        <v>1000000</v>
      </c>
      <c r="BG304" s="352">
        <f t="shared" si="91"/>
        <v>0</v>
      </c>
      <c r="BH304" s="352">
        <f>10+Module!$K$57/($AC$1+1)</f>
        <v>60.940059061255084</v>
      </c>
      <c r="BI304" s="352">
        <f>$AC$1*(25+Module!$I$6)</f>
        <v>148</v>
      </c>
      <c r="BJ304" s="352">
        <f>(BH304*($AC$1+1)*0.002488974)/($AC$1+1)*Module!$I$5*Module!$I$7</f>
        <v>46.352561458480167</v>
      </c>
      <c r="BK304" s="352">
        <f>$P$120*Module!$I$7*X304*Module!$I$5</f>
        <v>223.69542835190236</v>
      </c>
      <c r="BL304" s="334">
        <f t="shared" si="85"/>
        <v>1000000</v>
      </c>
    </row>
    <row r="305" spans="23:64" ht="15.75" hidden="1" customHeight="1" thickBot="1">
      <c r="W305" s="569" t="s">
        <v>393</v>
      </c>
      <c r="X305" s="289">
        <v>0</v>
      </c>
      <c r="Y305" s="290">
        <f>'calcul pneu pour calculateur'!P306</f>
        <v>182.05490382234257</v>
      </c>
      <c r="Z305" s="291">
        <f t="shared" si="92"/>
        <v>364.10980764468513</v>
      </c>
      <c r="AA305" s="291">
        <f t="shared" si="93"/>
        <v>546.1647114670277</v>
      </c>
      <c r="AB305" s="291">
        <f t="shared" si="94"/>
        <v>728.21961528937027</v>
      </c>
      <c r="AC305" s="291">
        <f t="shared" si="95"/>
        <v>910.27451911171283</v>
      </c>
      <c r="AK305" s="289">
        <v>0</v>
      </c>
      <c r="AL305" s="352">
        <f>$H$64</f>
        <v>0</v>
      </c>
      <c r="AM305" s="352">
        <f>10+Module!$K$57/($Z$1+1)</f>
        <v>137.3501476531377</v>
      </c>
      <c r="AN305" s="352">
        <f>$Z$1*(25+Module!$I$6)</f>
        <v>37</v>
      </c>
      <c r="AO305" s="352">
        <f>(AM305*($Z$1+1)*0.002488974)/($Z$1+1)*Module!$I$5*Module!$I$7</f>
        <v>104.47202149942042</v>
      </c>
      <c r="AP305" s="352">
        <f>$P$120*Module!$I$7*X305*Module!$I$5</f>
        <v>0</v>
      </c>
      <c r="AQ305" s="334">
        <f t="shared" si="82"/>
        <v>141.47202149942041</v>
      </c>
      <c r="AS305" s="352">
        <f>$H$64</f>
        <v>0</v>
      </c>
      <c r="AT305" s="352">
        <f>10+Module!$K$57/($AA$1+1)</f>
        <v>94.900098435425136</v>
      </c>
      <c r="AU305" s="352">
        <f>$AA$1*(25+Module!$I$6)</f>
        <v>74</v>
      </c>
      <c r="AV305" s="352">
        <f>(AT305*($Z$1+1)*0.002488974)/($Z$1+1)*Module!$I$5*Module!$I$7</f>
        <v>72.183432587786953</v>
      </c>
      <c r="AW305" s="352">
        <f>$P$120*Module!$I$7*X305*Module!$I$5</f>
        <v>0</v>
      </c>
      <c r="AX305" s="334">
        <f t="shared" si="83"/>
        <v>146.18343258778697</v>
      </c>
      <c r="AZ305" s="352">
        <f>$H$64</f>
        <v>0</v>
      </c>
      <c r="BA305" s="352">
        <f>10+Module!$K$57/($AB$1+1)</f>
        <v>73.675073826568848</v>
      </c>
      <c r="BB305" s="352">
        <f>$AB$1*(25+Module!$I$6)</f>
        <v>111</v>
      </c>
      <c r="BC305" s="352">
        <f>(BA305*($AB$1+1)*0.002488974)/($AB$1+1)*Module!$I$5*Module!$I$7</f>
        <v>56.039138131970212</v>
      </c>
      <c r="BD305" s="352">
        <f>$P$120*Module!$I$7*X305*Module!$I$5</f>
        <v>0</v>
      </c>
      <c r="BE305" s="334">
        <f t="shared" si="84"/>
        <v>167.03913813197022</v>
      </c>
      <c r="BG305" s="352">
        <f>$H$64</f>
        <v>0</v>
      </c>
      <c r="BH305" s="352">
        <f>10+Module!$K$57/($AC$1+1)</f>
        <v>60.940059061255084</v>
      </c>
      <c r="BI305" s="352">
        <f>$AC$1*(25+Module!$I$6)</f>
        <v>148</v>
      </c>
      <c r="BJ305" s="352">
        <f>(BH305*($AC$1+1)*0.002488974)/($AC$1+1)*Module!$I$5*Module!$I$7</f>
        <v>46.352561458480167</v>
      </c>
      <c r="BK305" s="352">
        <f>$P$120*Module!$I$7*X305*Module!$I$5</f>
        <v>0</v>
      </c>
      <c r="BL305" s="334">
        <f t="shared" si="85"/>
        <v>194.35256145848018</v>
      </c>
    </row>
    <row r="306" spans="23:64" ht="15.75" hidden="1" thickBot="1">
      <c r="W306" s="570"/>
      <c r="X306" s="289">
        <f t="shared" si="86"/>
        <v>1</v>
      </c>
      <c r="Y306" s="290">
        <f>'calcul pneu pour calculateur'!P307</f>
        <v>181.42192080540494</v>
      </c>
      <c r="Z306" s="291">
        <f t="shared" si="92"/>
        <v>362.84384161080987</v>
      </c>
      <c r="AA306" s="291">
        <f t="shared" si="93"/>
        <v>544.26576241621478</v>
      </c>
      <c r="AB306" s="291">
        <f t="shared" si="94"/>
        <v>725.68768322161975</v>
      </c>
      <c r="AC306" s="291">
        <f t="shared" si="95"/>
        <v>907.10960402702472</v>
      </c>
      <c r="AK306" s="289">
        <f t="shared" si="87"/>
        <v>1</v>
      </c>
      <c r="AL306" s="352">
        <f t="shared" ref="AL306:AL369" si="96">$H$64</f>
        <v>0</v>
      </c>
      <c r="AM306" s="352">
        <f>10+Module!$K$57/($Z$1+1)</f>
        <v>137.3501476531377</v>
      </c>
      <c r="AN306" s="352">
        <f>$Z$1*(25+Module!$I$6)</f>
        <v>37</v>
      </c>
      <c r="AO306" s="352">
        <f>(AM306*($Z$1+1)*0.002488974)/($Z$1+1)*Module!$I$5*Module!$I$7</f>
        <v>104.47202149942042</v>
      </c>
      <c r="AP306" s="352">
        <f>$P$120*Module!$I$7*X306*Module!$I$5</f>
        <v>2.2369542835190237</v>
      </c>
      <c r="AQ306" s="334">
        <f t="shared" si="82"/>
        <v>139.23506721590138</v>
      </c>
      <c r="AS306" s="352">
        <f t="shared" ref="AS306:AS369" si="97">$H$64</f>
        <v>0</v>
      </c>
      <c r="AT306" s="352">
        <f>10+Module!$K$57/($AA$1+1)</f>
        <v>94.900098435425136</v>
      </c>
      <c r="AU306" s="352">
        <f>$AA$1*(25+Module!$I$6)</f>
        <v>74</v>
      </c>
      <c r="AV306" s="352">
        <f>(AT306*($Z$1+1)*0.002488974)/($Z$1+1)*Module!$I$5*Module!$I$7</f>
        <v>72.183432587786953</v>
      </c>
      <c r="AW306" s="352">
        <f>$P$120*Module!$I$7*X306*Module!$I$5</f>
        <v>2.2369542835190237</v>
      </c>
      <c r="AX306" s="334">
        <f t="shared" si="83"/>
        <v>143.94647830426794</v>
      </c>
      <c r="AZ306" s="352">
        <f t="shared" ref="AZ306:AZ369" si="98">$H$64</f>
        <v>0</v>
      </c>
      <c r="BA306" s="352">
        <f>10+Module!$K$57/($AB$1+1)</f>
        <v>73.675073826568848</v>
      </c>
      <c r="BB306" s="352">
        <f>$AB$1*(25+Module!$I$6)</f>
        <v>111</v>
      </c>
      <c r="BC306" s="352">
        <f>(BA306*($AB$1+1)*0.002488974)/($AB$1+1)*Module!$I$5*Module!$I$7</f>
        <v>56.039138131970212</v>
      </c>
      <c r="BD306" s="352">
        <f>$P$120*Module!$I$7*X306*Module!$I$5</f>
        <v>2.2369542835190237</v>
      </c>
      <c r="BE306" s="334">
        <f t="shared" si="84"/>
        <v>164.80218384845119</v>
      </c>
      <c r="BG306" s="352">
        <f t="shared" ref="BG306:BG369" si="99">$H$64</f>
        <v>0</v>
      </c>
      <c r="BH306" s="352">
        <f>10+Module!$K$57/($AC$1+1)</f>
        <v>60.940059061255084</v>
      </c>
      <c r="BI306" s="352">
        <f>$AC$1*(25+Module!$I$6)</f>
        <v>148</v>
      </c>
      <c r="BJ306" s="352">
        <f>(BH306*($AC$1+1)*0.002488974)/($AC$1+1)*Module!$I$5*Module!$I$7</f>
        <v>46.352561458480167</v>
      </c>
      <c r="BK306" s="352">
        <f>$P$120*Module!$I$7*X306*Module!$I$5</f>
        <v>2.2369542835190237</v>
      </c>
      <c r="BL306" s="334">
        <f t="shared" si="85"/>
        <v>192.11560717496116</v>
      </c>
    </row>
    <row r="307" spans="23:64" ht="15.75" hidden="1" thickBot="1">
      <c r="W307" s="570"/>
      <c r="X307" s="289">
        <f t="shared" si="86"/>
        <v>2</v>
      </c>
      <c r="Y307" s="290">
        <f>'calcul pneu pour calculateur'!P308</f>
        <v>180.78893778846734</v>
      </c>
      <c r="Z307" s="291">
        <f t="shared" si="92"/>
        <v>361.57787557693467</v>
      </c>
      <c r="AA307" s="291">
        <f t="shared" si="93"/>
        <v>542.36681336540198</v>
      </c>
      <c r="AB307" s="291">
        <f t="shared" si="94"/>
        <v>723.15575115386935</v>
      </c>
      <c r="AC307" s="291">
        <f t="shared" si="95"/>
        <v>903.94468894233671</v>
      </c>
      <c r="AK307" s="289">
        <f t="shared" si="87"/>
        <v>2</v>
      </c>
      <c r="AL307" s="352">
        <f t="shared" si="96"/>
        <v>0</v>
      </c>
      <c r="AM307" s="352">
        <f>10+Module!$K$57/($Z$1+1)</f>
        <v>137.3501476531377</v>
      </c>
      <c r="AN307" s="352">
        <f>$Z$1*(25+Module!$I$6)</f>
        <v>37</v>
      </c>
      <c r="AO307" s="352">
        <f>(AM307*($Z$1+1)*0.002488974)/($Z$1+1)*Module!$I$5*Module!$I$7</f>
        <v>104.47202149942042</v>
      </c>
      <c r="AP307" s="352">
        <f>$P$120*Module!$I$7*X307*Module!$I$5</f>
        <v>4.4739085670380474</v>
      </c>
      <c r="AQ307" s="334">
        <f t="shared" si="82"/>
        <v>136.99811293238236</v>
      </c>
      <c r="AS307" s="352">
        <f t="shared" si="97"/>
        <v>0</v>
      </c>
      <c r="AT307" s="352">
        <f>10+Module!$K$57/($AA$1+1)</f>
        <v>94.900098435425136</v>
      </c>
      <c r="AU307" s="352">
        <f>$AA$1*(25+Module!$I$6)</f>
        <v>74</v>
      </c>
      <c r="AV307" s="352">
        <f>(AT307*($Z$1+1)*0.002488974)/($Z$1+1)*Module!$I$5*Module!$I$7</f>
        <v>72.183432587786953</v>
      </c>
      <c r="AW307" s="352">
        <f>$P$120*Module!$I$7*X307*Module!$I$5</f>
        <v>4.4739085670380474</v>
      </c>
      <c r="AX307" s="334">
        <f t="shared" si="83"/>
        <v>141.70952402074892</v>
      </c>
      <c r="AZ307" s="352">
        <f t="shared" si="98"/>
        <v>0</v>
      </c>
      <c r="BA307" s="352">
        <f>10+Module!$K$57/($AB$1+1)</f>
        <v>73.675073826568848</v>
      </c>
      <c r="BB307" s="352">
        <f>$AB$1*(25+Module!$I$6)</f>
        <v>111</v>
      </c>
      <c r="BC307" s="352">
        <f>(BA307*($AB$1+1)*0.002488974)/($AB$1+1)*Module!$I$5*Module!$I$7</f>
        <v>56.039138131970212</v>
      </c>
      <c r="BD307" s="352">
        <f>$P$120*Module!$I$7*X307*Module!$I$5</f>
        <v>4.4739085670380474</v>
      </c>
      <c r="BE307" s="334">
        <f t="shared" si="84"/>
        <v>162.56522956493217</v>
      </c>
      <c r="BG307" s="352">
        <f t="shared" si="99"/>
        <v>0</v>
      </c>
      <c r="BH307" s="352">
        <f>10+Module!$K$57/($AC$1+1)</f>
        <v>60.940059061255084</v>
      </c>
      <c r="BI307" s="352">
        <f>$AC$1*(25+Module!$I$6)</f>
        <v>148</v>
      </c>
      <c r="BJ307" s="352">
        <f>(BH307*($AC$1+1)*0.002488974)/($AC$1+1)*Module!$I$5*Module!$I$7</f>
        <v>46.352561458480167</v>
      </c>
      <c r="BK307" s="352">
        <f>$P$120*Module!$I$7*X307*Module!$I$5</f>
        <v>4.4739085670380474</v>
      </c>
      <c r="BL307" s="334">
        <f t="shared" si="85"/>
        <v>189.87865289144213</v>
      </c>
    </row>
    <row r="308" spans="23:64" ht="15.75" hidden="1" thickBot="1">
      <c r="W308" s="570"/>
      <c r="X308" s="289">
        <f t="shared" si="86"/>
        <v>3</v>
      </c>
      <c r="Y308" s="290">
        <f>'calcul pneu pour calculateur'!P309</f>
        <v>180.15595477152974</v>
      </c>
      <c r="Z308" s="291">
        <f t="shared" si="92"/>
        <v>360.31190954305947</v>
      </c>
      <c r="AA308" s="291">
        <f t="shared" si="93"/>
        <v>540.46786431458918</v>
      </c>
      <c r="AB308" s="291">
        <f t="shared" si="94"/>
        <v>720.62381908611894</v>
      </c>
      <c r="AC308" s="291">
        <f t="shared" si="95"/>
        <v>900.77977385764871</v>
      </c>
      <c r="AK308" s="289">
        <f t="shared" si="87"/>
        <v>3</v>
      </c>
      <c r="AL308" s="352">
        <f t="shared" si="96"/>
        <v>0</v>
      </c>
      <c r="AM308" s="352">
        <f>10+Module!$K$57/($Z$1+1)</f>
        <v>137.3501476531377</v>
      </c>
      <c r="AN308" s="352">
        <f>$Z$1*(25+Module!$I$6)</f>
        <v>37</v>
      </c>
      <c r="AO308" s="352">
        <f>(AM308*($Z$1+1)*0.002488974)/($Z$1+1)*Module!$I$5*Module!$I$7</f>
        <v>104.47202149942042</v>
      </c>
      <c r="AP308" s="352">
        <f>$P$120*Module!$I$7*X308*Module!$I$5</f>
        <v>6.7108628505570707</v>
      </c>
      <c r="AQ308" s="334">
        <f t="shared" si="82"/>
        <v>134.76115864886333</v>
      </c>
      <c r="AS308" s="352">
        <f t="shared" si="97"/>
        <v>0</v>
      </c>
      <c r="AT308" s="352">
        <f>10+Module!$K$57/($AA$1+1)</f>
        <v>94.900098435425136</v>
      </c>
      <c r="AU308" s="352">
        <f>$AA$1*(25+Module!$I$6)</f>
        <v>74</v>
      </c>
      <c r="AV308" s="352">
        <f>(AT308*($Z$1+1)*0.002488974)/($Z$1+1)*Module!$I$5*Module!$I$7</f>
        <v>72.183432587786953</v>
      </c>
      <c r="AW308" s="352">
        <f>$P$120*Module!$I$7*X308*Module!$I$5</f>
        <v>6.7108628505570707</v>
      </c>
      <c r="AX308" s="334">
        <f t="shared" si="83"/>
        <v>139.47256973722989</v>
      </c>
      <c r="AZ308" s="352">
        <f t="shared" si="98"/>
        <v>0</v>
      </c>
      <c r="BA308" s="352">
        <f>10+Module!$K$57/($AB$1+1)</f>
        <v>73.675073826568848</v>
      </c>
      <c r="BB308" s="352">
        <f>$AB$1*(25+Module!$I$6)</f>
        <v>111</v>
      </c>
      <c r="BC308" s="352">
        <f>(BA308*($AB$1+1)*0.002488974)/($AB$1+1)*Module!$I$5*Module!$I$7</f>
        <v>56.039138131970212</v>
      </c>
      <c r="BD308" s="352">
        <f>$P$120*Module!$I$7*X308*Module!$I$5</f>
        <v>6.7108628505570707</v>
      </c>
      <c r="BE308" s="334">
        <f t="shared" si="84"/>
        <v>160.32827528141314</v>
      </c>
      <c r="BG308" s="352">
        <f t="shared" si="99"/>
        <v>0</v>
      </c>
      <c r="BH308" s="352">
        <f>10+Module!$K$57/($AC$1+1)</f>
        <v>60.940059061255084</v>
      </c>
      <c r="BI308" s="352">
        <f>$AC$1*(25+Module!$I$6)</f>
        <v>148</v>
      </c>
      <c r="BJ308" s="352">
        <f>(BH308*($AC$1+1)*0.002488974)/($AC$1+1)*Module!$I$5*Module!$I$7</f>
        <v>46.352561458480167</v>
      </c>
      <c r="BK308" s="352">
        <f>$P$120*Module!$I$7*X308*Module!$I$5</f>
        <v>6.7108628505570707</v>
      </c>
      <c r="BL308" s="334">
        <f t="shared" si="85"/>
        <v>187.6416986079231</v>
      </c>
    </row>
    <row r="309" spans="23:64" ht="15.75" hidden="1" thickBot="1">
      <c r="W309" s="570"/>
      <c r="X309" s="289">
        <f t="shared" si="86"/>
        <v>4</v>
      </c>
      <c r="Y309" s="290">
        <f>'calcul pneu pour calculateur'!P310</f>
        <v>179.52297175459211</v>
      </c>
      <c r="Z309" s="291">
        <f t="shared" si="92"/>
        <v>359.04594350918421</v>
      </c>
      <c r="AA309" s="291">
        <f t="shared" si="93"/>
        <v>538.56891526377626</v>
      </c>
      <c r="AB309" s="291">
        <f t="shared" si="94"/>
        <v>718.09188701836842</v>
      </c>
      <c r="AC309" s="291">
        <f t="shared" si="95"/>
        <v>897.61485877296059</v>
      </c>
      <c r="AK309" s="289">
        <f t="shared" si="87"/>
        <v>4</v>
      </c>
      <c r="AL309" s="352">
        <f t="shared" si="96"/>
        <v>0</v>
      </c>
      <c r="AM309" s="352">
        <f>10+Module!$K$57/($Z$1+1)</f>
        <v>137.3501476531377</v>
      </c>
      <c r="AN309" s="352">
        <f>$Z$1*(25+Module!$I$6)</f>
        <v>37</v>
      </c>
      <c r="AO309" s="352">
        <f>(AM309*($Z$1+1)*0.002488974)/($Z$1+1)*Module!$I$5*Module!$I$7</f>
        <v>104.47202149942042</v>
      </c>
      <c r="AP309" s="352">
        <f>$P$120*Module!$I$7*X309*Module!$I$5</f>
        <v>8.9478171340760948</v>
      </c>
      <c r="AQ309" s="334">
        <f t="shared" si="82"/>
        <v>132.5242043653443</v>
      </c>
      <c r="AS309" s="352">
        <f t="shared" si="97"/>
        <v>0</v>
      </c>
      <c r="AT309" s="352">
        <f>10+Module!$K$57/($AA$1+1)</f>
        <v>94.900098435425136</v>
      </c>
      <c r="AU309" s="352">
        <f>$AA$1*(25+Module!$I$6)</f>
        <v>74</v>
      </c>
      <c r="AV309" s="352">
        <f>(AT309*($Z$1+1)*0.002488974)/($Z$1+1)*Module!$I$5*Module!$I$7</f>
        <v>72.183432587786953</v>
      </c>
      <c r="AW309" s="352">
        <f>$P$120*Module!$I$7*X309*Module!$I$5</f>
        <v>8.9478171340760948</v>
      </c>
      <c r="AX309" s="334">
        <f t="shared" si="83"/>
        <v>137.23561545371086</v>
      </c>
      <c r="AZ309" s="352">
        <f t="shared" si="98"/>
        <v>0</v>
      </c>
      <c r="BA309" s="352">
        <f>10+Module!$K$57/($AB$1+1)</f>
        <v>73.675073826568848</v>
      </c>
      <c r="BB309" s="352">
        <f>$AB$1*(25+Module!$I$6)</f>
        <v>111</v>
      </c>
      <c r="BC309" s="352">
        <f>(BA309*($AB$1+1)*0.002488974)/($AB$1+1)*Module!$I$5*Module!$I$7</f>
        <v>56.039138131970212</v>
      </c>
      <c r="BD309" s="352">
        <f>$P$120*Module!$I$7*X309*Module!$I$5</f>
        <v>8.9478171340760948</v>
      </c>
      <c r="BE309" s="334">
        <f t="shared" si="84"/>
        <v>158.09132099789412</v>
      </c>
      <c r="BG309" s="352">
        <f t="shared" si="99"/>
        <v>0</v>
      </c>
      <c r="BH309" s="352">
        <f>10+Module!$K$57/($AC$1+1)</f>
        <v>60.940059061255084</v>
      </c>
      <c r="BI309" s="352">
        <f>$AC$1*(25+Module!$I$6)</f>
        <v>148</v>
      </c>
      <c r="BJ309" s="352">
        <f>(BH309*($AC$1+1)*0.002488974)/($AC$1+1)*Module!$I$5*Module!$I$7</f>
        <v>46.352561458480167</v>
      </c>
      <c r="BK309" s="352">
        <f>$P$120*Module!$I$7*X309*Module!$I$5</f>
        <v>8.9478171340760948</v>
      </c>
      <c r="BL309" s="334">
        <f t="shared" si="85"/>
        <v>185.40474432440408</v>
      </c>
    </row>
    <row r="310" spans="23:64" ht="15.75" hidden="1" thickBot="1">
      <c r="W310" s="570"/>
      <c r="X310" s="289">
        <f t="shared" si="86"/>
        <v>5</v>
      </c>
      <c r="Y310" s="290">
        <f>'calcul pneu pour calculateur'!P311</f>
        <v>178.88998873765451</v>
      </c>
      <c r="Z310" s="291">
        <f t="shared" si="92"/>
        <v>357.77997747530901</v>
      </c>
      <c r="AA310" s="291">
        <f t="shared" si="93"/>
        <v>536.66996621296357</v>
      </c>
      <c r="AB310" s="291">
        <f t="shared" si="94"/>
        <v>715.55995495061802</v>
      </c>
      <c r="AC310" s="291">
        <f t="shared" si="95"/>
        <v>894.44994368827247</v>
      </c>
      <c r="AK310" s="289">
        <f t="shared" si="87"/>
        <v>5</v>
      </c>
      <c r="AL310" s="352">
        <f t="shared" si="96"/>
        <v>0</v>
      </c>
      <c r="AM310" s="352">
        <f>10+Module!$K$57/($Z$1+1)</f>
        <v>137.3501476531377</v>
      </c>
      <c r="AN310" s="352">
        <f>$Z$1*(25+Module!$I$6)</f>
        <v>37</v>
      </c>
      <c r="AO310" s="352">
        <f>(AM310*($Z$1+1)*0.002488974)/($Z$1+1)*Module!$I$5*Module!$I$7</f>
        <v>104.47202149942042</v>
      </c>
      <c r="AP310" s="352">
        <f>$P$120*Module!$I$7*X310*Module!$I$5</f>
        <v>11.184771417595119</v>
      </c>
      <c r="AQ310" s="334">
        <f t="shared" si="82"/>
        <v>130.28725008182528</v>
      </c>
      <c r="AS310" s="352">
        <f t="shared" si="97"/>
        <v>0</v>
      </c>
      <c r="AT310" s="352">
        <f>10+Module!$K$57/($AA$1+1)</f>
        <v>94.900098435425136</v>
      </c>
      <c r="AU310" s="352">
        <f>$AA$1*(25+Module!$I$6)</f>
        <v>74</v>
      </c>
      <c r="AV310" s="352">
        <f>(AT310*($Z$1+1)*0.002488974)/($Z$1+1)*Module!$I$5*Module!$I$7</f>
        <v>72.183432587786953</v>
      </c>
      <c r="AW310" s="352">
        <f>$P$120*Module!$I$7*X310*Module!$I$5</f>
        <v>11.184771417595119</v>
      </c>
      <c r="AX310" s="334">
        <f t="shared" si="83"/>
        <v>134.99866117019184</v>
      </c>
      <c r="AZ310" s="352">
        <f t="shared" si="98"/>
        <v>0</v>
      </c>
      <c r="BA310" s="352">
        <f>10+Module!$K$57/($AB$1+1)</f>
        <v>73.675073826568848</v>
      </c>
      <c r="BB310" s="352">
        <f>$AB$1*(25+Module!$I$6)</f>
        <v>111</v>
      </c>
      <c r="BC310" s="352">
        <f>(BA310*($AB$1+1)*0.002488974)/($AB$1+1)*Module!$I$5*Module!$I$7</f>
        <v>56.039138131970212</v>
      </c>
      <c r="BD310" s="352">
        <f>$P$120*Module!$I$7*X310*Module!$I$5</f>
        <v>11.184771417595119</v>
      </c>
      <c r="BE310" s="334">
        <f t="shared" si="84"/>
        <v>155.85436671437509</v>
      </c>
      <c r="BG310" s="352">
        <f t="shared" si="99"/>
        <v>0</v>
      </c>
      <c r="BH310" s="352">
        <f>10+Module!$K$57/($AC$1+1)</f>
        <v>60.940059061255084</v>
      </c>
      <c r="BI310" s="352">
        <f>$AC$1*(25+Module!$I$6)</f>
        <v>148</v>
      </c>
      <c r="BJ310" s="352">
        <f>(BH310*($AC$1+1)*0.002488974)/($AC$1+1)*Module!$I$5*Module!$I$7</f>
        <v>46.352561458480167</v>
      </c>
      <c r="BK310" s="352">
        <f>$P$120*Module!$I$7*X310*Module!$I$5</f>
        <v>11.184771417595119</v>
      </c>
      <c r="BL310" s="334">
        <f t="shared" si="85"/>
        <v>183.16779004088505</v>
      </c>
    </row>
    <row r="311" spans="23:64" ht="15.75" hidden="1" thickBot="1">
      <c r="W311" s="570"/>
      <c r="X311" s="289">
        <f t="shared" si="86"/>
        <v>6</v>
      </c>
      <c r="Y311" s="290">
        <f>'calcul pneu pour calculateur'!P312</f>
        <v>178.2570057207169</v>
      </c>
      <c r="Z311" s="291">
        <f t="shared" si="92"/>
        <v>356.51401144143381</v>
      </c>
      <c r="AA311" s="291">
        <f t="shared" si="93"/>
        <v>534.77101716215066</v>
      </c>
      <c r="AB311" s="291">
        <f t="shared" si="94"/>
        <v>713.02802288286762</v>
      </c>
      <c r="AC311" s="291">
        <f t="shared" si="95"/>
        <v>891.28502860358458</v>
      </c>
      <c r="AK311" s="289">
        <f t="shared" si="87"/>
        <v>6</v>
      </c>
      <c r="AL311" s="352">
        <f t="shared" si="96"/>
        <v>0</v>
      </c>
      <c r="AM311" s="352">
        <f>10+Module!$K$57/($Z$1+1)</f>
        <v>137.3501476531377</v>
      </c>
      <c r="AN311" s="352">
        <f>$Z$1*(25+Module!$I$6)</f>
        <v>37</v>
      </c>
      <c r="AO311" s="352">
        <f>(AM311*($Z$1+1)*0.002488974)/($Z$1+1)*Module!$I$5*Module!$I$7</f>
        <v>104.47202149942042</v>
      </c>
      <c r="AP311" s="352">
        <f>$P$120*Module!$I$7*X311*Module!$I$5</f>
        <v>13.421725701114141</v>
      </c>
      <c r="AQ311" s="334">
        <f t="shared" si="82"/>
        <v>128.05029579830625</v>
      </c>
      <c r="AS311" s="352">
        <f t="shared" si="97"/>
        <v>0</v>
      </c>
      <c r="AT311" s="352">
        <f>10+Module!$K$57/($AA$1+1)</f>
        <v>94.900098435425136</v>
      </c>
      <c r="AU311" s="352">
        <f>$AA$1*(25+Module!$I$6)</f>
        <v>74</v>
      </c>
      <c r="AV311" s="352">
        <f>(AT311*($Z$1+1)*0.002488974)/($Z$1+1)*Module!$I$5*Module!$I$7</f>
        <v>72.183432587786953</v>
      </c>
      <c r="AW311" s="352">
        <f>$P$120*Module!$I$7*X311*Module!$I$5</f>
        <v>13.421725701114141</v>
      </c>
      <c r="AX311" s="334">
        <f t="shared" si="83"/>
        <v>132.76170688667281</v>
      </c>
      <c r="AZ311" s="352">
        <f t="shared" si="98"/>
        <v>0</v>
      </c>
      <c r="BA311" s="352">
        <f>10+Module!$K$57/($AB$1+1)</f>
        <v>73.675073826568848</v>
      </c>
      <c r="BB311" s="352">
        <f>$AB$1*(25+Module!$I$6)</f>
        <v>111</v>
      </c>
      <c r="BC311" s="352">
        <f>(BA311*($AB$1+1)*0.002488974)/($AB$1+1)*Module!$I$5*Module!$I$7</f>
        <v>56.039138131970212</v>
      </c>
      <c r="BD311" s="352">
        <f>$P$120*Module!$I$7*X311*Module!$I$5</f>
        <v>13.421725701114141</v>
      </c>
      <c r="BE311" s="334">
        <f t="shared" si="84"/>
        <v>153.61741243085606</v>
      </c>
      <c r="BG311" s="352">
        <f t="shared" si="99"/>
        <v>0</v>
      </c>
      <c r="BH311" s="352">
        <f>10+Module!$K$57/($AC$1+1)</f>
        <v>60.940059061255084</v>
      </c>
      <c r="BI311" s="352">
        <f>$AC$1*(25+Module!$I$6)</f>
        <v>148</v>
      </c>
      <c r="BJ311" s="352">
        <f>(BH311*($AC$1+1)*0.002488974)/($AC$1+1)*Module!$I$5*Module!$I$7</f>
        <v>46.352561458480167</v>
      </c>
      <c r="BK311" s="352">
        <f>$P$120*Module!$I$7*X311*Module!$I$5</f>
        <v>13.421725701114141</v>
      </c>
      <c r="BL311" s="334">
        <f t="shared" si="85"/>
        <v>180.93083575736603</v>
      </c>
    </row>
    <row r="312" spans="23:64" ht="15.75" hidden="1" thickBot="1">
      <c r="W312" s="570"/>
      <c r="X312" s="289">
        <f t="shared" si="86"/>
        <v>7</v>
      </c>
      <c r="Y312" s="290">
        <f>'calcul pneu pour calculateur'!P313</f>
        <v>177.6240227037793</v>
      </c>
      <c r="Z312" s="291">
        <f t="shared" si="92"/>
        <v>355.24804540755861</v>
      </c>
      <c r="AA312" s="291">
        <f t="shared" si="93"/>
        <v>532.87206811133797</v>
      </c>
      <c r="AB312" s="291">
        <f t="shared" si="94"/>
        <v>710.49609081511721</v>
      </c>
      <c r="AC312" s="291">
        <f t="shared" si="95"/>
        <v>888.12011351889646</v>
      </c>
      <c r="AK312" s="289">
        <f t="shared" si="87"/>
        <v>7</v>
      </c>
      <c r="AL312" s="352">
        <f t="shared" si="96"/>
        <v>0</v>
      </c>
      <c r="AM312" s="352">
        <f>10+Module!$K$57/($Z$1+1)</f>
        <v>137.3501476531377</v>
      </c>
      <c r="AN312" s="352">
        <f>$Z$1*(25+Module!$I$6)</f>
        <v>37</v>
      </c>
      <c r="AO312" s="352">
        <f>(AM312*($Z$1+1)*0.002488974)/($Z$1+1)*Module!$I$5*Module!$I$7</f>
        <v>104.47202149942042</v>
      </c>
      <c r="AP312" s="352">
        <f>$P$120*Module!$I$7*X312*Module!$I$5</f>
        <v>15.658679984633167</v>
      </c>
      <c r="AQ312" s="334">
        <f t="shared" si="82"/>
        <v>125.81334151478724</v>
      </c>
      <c r="AS312" s="352">
        <f t="shared" si="97"/>
        <v>0</v>
      </c>
      <c r="AT312" s="352">
        <f>10+Module!$K$57/($AA$1+1)</f>
        <v>94.900098435425136</v>
      </c>
      <c r="AU312" s="352">
        <f>$AA$1*(25+Module!$I$6)</f>
        <v>74</v>
      </c>
      <c r="AV312" s="352">
        <f>(AT312*($Z$1+1)*0.002488974)/($Z$1+1)*Module!$I$5*Module!$I$7</f>
        <v>72.183432587786953</v>
      </c>
      <c r="AW312" s="352">
        <f>$P$120*Module!$I$7*X312*Module!$I$5</f>
        <v>15.658679984633167</v>
      </c>
      <c r="AX312" s="334">
        <f t="shared" si="83"/>
        <v>130.52475260315379</v>
      </c>
      <c r="AZ312" s="352">
        <f t="shared" si="98"/>
        <v>0</v>
      </c>
      <c r="BA312" s="352">
        <f>10+Module!$K$57/($AB$1+1)</f>
        <v>73.675073826568848</v>
      </c>
      <c r="BB312" s="352">
        <f>$AB$1*(25+Module!$I$6)</f>
        <v>111</v>
      </c>
      <c r="BC312" s="352">
        <f>(BA312*($AB$1+1)*0.002488974)/($AB$1+1)*Module!$I$5*Module!$I$7</f>
        <v>56.039138131970212</v>
      </c>
      <c r="BD312" s="352">
        <f>$P$120*Module!$I$7*X312*Module!$I$5</f>
        <v>15.658679984633167</v>
      </c>
      <c r="BE312" s="334">
        <f t="shared" si="84"/>
        <v>151.38045814733704</v>
      </c>
      <c r="BG312" s="352">
        <f t="shared" si="99"/>
        <v>0</v>
      </c>
      <c r="BH312" s="352">
        <f>10+Module!$K$57/($AC$1+1)</f>
        <v>60.940059061255084</v>
      </c>
      <c r="BI312" s="352">
        <f>$AC$1*(25+Module!$I$6)</f>
        <v>148</v>
      </c>
      <c r="BJ312" s="352">
        <f>(BH312*($AC$1+1)*0.002488974)/($AC$1+1)*Module!$I$5*Module!$I$7</f>
        <v>46.352561458480167</v>
      </c>
      <c r="BK312" s="352">
        <f>$P$120*Module!$I$7*X312*Module!$I$5</f>
        <v>15.658679984633167</v>
      </c>
      <c r="BL312" s="334">
        <f t="shared" si="85"/>
        <v>178.693881473847</v>
      </c>
    </row>
    <row r="313" spans="23:64" ht="15.75" hidden="1" thickBot="1">
      <c r="W313" s="570"/>
      <c r="X313" s="289">
        <f t="shared" si="86"/>
        <v>8</v>
      </c>
      <c r="Y313" s="290">
        <f>'calcul pneu pour calculateur'!P314</f>
        <v>176.99103968684167</v>
      </c>
      <c r="Z313" s="291">
        <f t="shared" si="92"/>
        <v>353.98207937368335</v>
      </c>
      <c r="AA313" s="291">
        <f t="shared" si="93"/>
        <v>530.97311906052505</v>
      </c>
      <c r="AB313" s="291">
        <f t="shared" si="94"/>
        <v>707.9641587473667</v>
      </c>
      <c r="AC313" s="291">
        <f t="shared" si="95"/>
        <v>884.95519843420834</v>
      </c>
      <c r="AK313" s="289">
        <f t="shared" si="87"/>
        <v>8</v>
      </c>
      <c r="AL313" s="352">
        <f t="shared" si="96"/>
        <v>0</v>
      </c>
      <c r="AM313" s="352">
        <f>10+Module!$K$57/($Z$1+1)</f>
        <v>137.3501476531377</v>
      </c>
      <c r="AN313" s="352">
        <f>$Z$1*(25+Module!$I$6)</f>
        <v>37</v>
      </c>
      <c r="AO313" s="352">
        <f>(AM313*($Z$1+1)*0.002488974)/($Z$1+1)*Module!$I$5*Module!$I$7</f>
        <v>104.47202149942042</v>
      </c>
      <c r="AP313" s="352">
        <f>$P$120*Module!$I$7*X313*Module!$I$5</f>
        <v>17.89563426815219</v>
      </c>
      <c r="AQ313" s="334">
        <f t="shared" si="82"/>
        <v>123.57638723126821</v>
      </c>
      <c r="AS313" s="352">
        <f t="shared" si="97"/>
        <v>0</v>
      </c>
      <c r="AT313" s="352">
        <f>10+Module!$K$57/($AA$1+1)</f>
        <v>94.900098435425136</v>
      </c>
      <c r="AU313" s="352">
        <f>$AA$1*(25+Module!$I$6)</f>
        <v>74</v>
      </c>
      <c r="AV313" s="352">
        <f>(AT313*($Z$1+1)*0.002488974)/($Z$1+1)*Module!$I$5*Module!$I$7</f>
        <v>72.183432587786953</v>
      </c>
      <c r="AW313" s="352">
        <f>$P$120*Module!$I$7*X313*Module!$I$5</f>
        <v>17.89563426815219</v>
      </c>
      <c r="AX313" s="334">
        <f t="shared" si="83"/>
        <v>128.28779831963479</v>
      </c>
      <c r="AZ313" s="352">
        <f t="shared" si="98"/>
        <v>0</v>
      </c>
      <c r="BA313" s="352">
        <f>10+Module!$K$57/($AB$1+1)</f>
        <v>73.675073826568848</v>
      </c>
      <c r="BB313" s="352">
        <f>$AB$1*(25+Module!$I$6)</f>
        <v>111</v>
      </c>
      <c r="BC313" s="352">
        <f>(BA313*($AB$1+1)*0.002488974)/($AB$1+1)*Module!$I$5*Module!$I$7</f>
        <v>56.039138131970212</v>
      </c>
      <c r="BD313" s="352">
        <f>$P$120*Module!$I$7*X313*Module!$I$5</f>
        <v>17.89563426815219</v>
      </c>
      <c r="BE313" s="334">
        <f t="shared" si="84"/>
        <v>149.14350386381804</v>
      </c>
      <c r="BG313" s="352">
        <f t="shared" si="99"/>
        <v>0</v>
      </c>
      <c r="BH313" s="352">
        <f>10+Module!$K$57/($AC$1+1)</f>
        <v>60.940059061255084</v>
      </c>
      <c r="BI313" s="352">
        <f>$AC$1*(25+Module!$I$6)</f>
        <v>148</v>
      </c>
      <c r="BJ313" s="352">
        <f>(BH313*($AC$1+1)*0.002488974)/($AC$1+1)*Module!$I$5*Module!$I$7</f>
        <v>46.352561458480167</v>
      </c>
      <c r="BK313" s="352">
        <f>$P$120*Module!$I$7*X313*Module!$I$5</f>
        <v>17.89563426815219</v>
      </c>
      <c r="BL313" s="334">
        <f t="shared" si="85"/>
        <v>176.456927190328</v>
      </c>
    </row>
    <row r="314" spans="23:64" ht="15.75" hidden="1" thickBot="1">
      <c r="W314" s="570"/>
      <c r="X314" s="289">
        <f t="shared" si="86"/>
        <v>9</v>
      </c>
      <c r="Y314" s="290">
        <f>'calcul pneu pour calculateur'!P315</f>
        <v>176.35805666990404</v>
      </c>
      <c r="Z314" s="291">
        <f t="shared" si="92"/>
        <v>352.71611333980809</v>
      </c>
      <c r="AA314" s="291">
        <f t="shared" si="93"/>
        <v>529.07417000971213</v>
      </c>
      <c r="AB314" s="291">
        <f t="shared" si="94"/>
        <v>705.43222667961618</v>
      </c>
      <c r="AC314" s="291">
        <f t="shared" si="95"/>
        <v>881.79028334952022</v>
      </c>
      <c r="AK314" s="289">
        <f t="shared" si="87"/>
        <v>9</v>
      </c>
      <c r="AL314" s="352">
        <f t="shared" si="96"/>
        <v>0</v>
      </c>
      <c r="AM314" s="352">
        <f>10+Module!$K$57/($Z$1+1)</f>
        <v>137.3501476531377</v>
      </c>
      <c r="AN314" s="352">
        <f>$Z$1*(25+Module!$I$6)</f>
        <v>37</v>
      </c>
      <c r="AO314" s="352">
        <f>(AM314*($Z$1+1)*0.002488974)/($Z$1+1)*Module!$I$5*Module!$I$7</f>
        <v>104.47202149942042</v>
      </c>
      <c r="AP314" s="352">
        <f>$P$120*Module!$I$7*X314*Module!$I$5</f>
        <v>20.132588551671212</v>
      </c>
      <c r="AQ314" s="334">
        <f t="shared" si="82"/>
        <v>121.3394329477492</v>
      </c>
      <c r="AS314" s="352">
        <f t="shared" si="97"/>
        <v>0</v>
      </c>
      <c r="AT314" s="352">
        <f>10+Module!$K$57/($AA$1+1)</f>
        <v>94.900098435425136</v>
      </c>
      <c r="AU314" s="352">
        <f>$AA$1*(25+Module!$I$6)</f>
        <v>74</v>
      </c>
      <c r="AV314" s="352">
        <f>(AT314*($Z$1+1)*0.002488974)/($Z$1+1)*Module!$I$5*Module!$I$7</f>
        <v>72.183432587786953</v>
      </c>
      <c r="AW314" s="352">
        <f>$P$120*Module!$I$7*X314*Module!$I$5</f>
        <v>20.132588551671212</v>
      </c>
      <c r="AX314" s="334">
        <f t="shared" si="83"/>
        <v>126.05084403611576</v>
      </c>
      <c r="AZ314" s="352">
        <f t="shared" si="98"/>
        <v>0</v>
      </c>
      <c r="BA314" s="352">
        <f>10+Module!$K$57/($AB$1+1)</f>
        <v>73.675073826568848</v>
      </c>
      <c r="BB314" s="352">
        <f>$AB$1*(25+Module!$I$6)</f>
        <v>111</v>
      </c>
      <c r="BC314" s="352">
        <f>(BA314*($AB$1+1)*0.002488974)/($AB$1+1)*Module!$I$5*Module!$I$7</f>
        <v>56.039138131970212</v>
      </c>
      <c r="BD314" s="352">
        <f>$P$120*Module!$I$7*X314*Module!$I$5</f>
        <v>20.132588551671212</v>
      </c>
      <c r="BE314" s="334">
        <f t="shared" si="84"/>
        <v>146.90654958029901</v>
      </c>
      <c r="BG314" s="352">
        <f t="shared" si="99"/>
        <v>0</v>
      </c>
      <c r="BH314" s="352">
        <f>10+Module!$K$57/($AC$1+1)</f>
        <v>60.940059061255084</v>
      </c>
      <c r="BI314" s="352">
        <f>$AC$1*(25+Module!$I$6)</f>
        <v>148</v>
      </c>
      <c r="BJ314" s="352">
        <f>(BH314*($AC$1+1)*0.002488974)/($AC$1+1)*Module!$I$5*Module!$I$7</f>
        <v>46.352561458480167</v>
      </c>
      <c r="BK314" s="352">
        <f>$P$120*Module!$I$7*X314*Module!$I$5</f>
        <v>20.132588551671212</v>
      </c>
      <c r="BL314" s="334">
        <f t="shared" si="85"/>
        <v>174.21997290680898</v>
      </c>
    </row>
    <row r="315" spans="23:64" ht="15.75" hidden="1" thickBot="1">
      <c r="W315" s="570"/>
      <c r="X315" s="289">
        <f t="shared" si="86"/>
        <v>10</v>
      </c>
      <c r="Y315" s="290">
        <f>'calcul pneu pour calculateur'!P316</f>
        <v>175.72507365296644</v>
      </c>
      <c r="Z315" s="291">
        <f t="shared" si="92"/>
        <v>351.45014730593289</v>
      </c>
      <c r="AA315" s="291">
        <f t="shared" si="93"/>
        <v>527.17522095889933</v>
      </c>
      <c r="AB315" s="291">
        <f t="shared" si="94"/>
        <v>702.90029461186577</v>
      </c>
      <c r="AC315" s="291">
        <f t="shared" si="95"/>
        <v>878.62536826483222</v>
      </c>
      <c r="AK315" s="289">
        <f t="shared" si="87"/>
        <v>10</v>
      </c>
      <c r="AL315" s="352">
        <f t="shared" si="96"/>
        <v>0</v>
      </c>
      <c r="AM315" s="352">
        <f>10+Module!$K$57/($Z$1+1)</f>
        <v>137.3501476531377</v>
      </c>
      <c r="AN315" s="352">
        <f>$Z$1*(25+Module!$I$6)</f>
        <v>37</v>
      </c>
      <c r="AO315" s="352">
        <f>(AM315*($Z$1+1)*0.002488974)/($Z$1+1)*Module!$I$5*Module!$I$7</f>
        <v>104.47202149942042</v>
      </c>
      <c r="AP315" s="352">
        <f>$P$120*Module!$I$7*X315*Module!$I$5</f>
        <v>22.369542835190238</v>
      </c>
      <c r="AQ315" s="334">
        <f t="shared" si="82"/>
        <v>119.10247866423018</v>
      </c>
      <c r="AS315" s="352">
        <f t="shared" si="97"/>
        <v>0</v>
      </c>
      <c r="AT315" s="352">
        <f>10+Module!$K$57/($AA$1+1)</f>
        <v>94.900098435425136</v>
      </c>
      <c r="AU315" s="352">
        <f>$AA$1*(25+Module!$I$6)</f>
        <v>74</v>
      </c>
      <c r="AV315" s="352">
        <f>(AT315*($Z$1+1)*0.002488974)/($Z$1+1)*Module!$I$5*Module!$I$7</f>
        <v>72.183432587786953</v>
      </c>
      <c r="AW315" s="352">
        <f>$P$120*Module!$I$7*X315*Module!$I$5</f>
        <v>22.369542835190238</v>
      </c>
      <c r="AX315" s="334">
        <f t="shared" si="83"/>
        <v>123.81388975259674</v>
      </c>
      <c r="AZ315" s="352">
        <f t="shared" si="98"/>
        <v>0</v>
      </c>
      <c r="BA315" s="352">
        <f>10+Module!$K$57/($AB$1+1)</f>
        <v>73.675073826568848</v>
      </c>
      <c r="BB315" s="352">
        <f>$AB$1*(25+Module!$I$6)</f>
        <v>111</v>
      </c>
      <c r="BC315" s="352">
        <f>(BA315*($AB$1+1)*0.002488974)/($AB$1+1)*Module!$I$5*Module!$I$7</f>
        <v>56.039138131970212</v>
      </c>
      <c r="BD315" s="352">
        <f>$P$120*Module!$I$7*X315*Module!$I$5</f>
        <v>22.369542835190238</v>
      </c>
      <c r="BE315" s="334">
        <f t="shared" si="84"/>
        <v>144.66959529677999</v>
      </c>
      <c r="BG315" s="352">
        <f t="shared" si="99"/>
        <v>0</v>
      </c>
      <c r="BH315" s="352">
        <f>10+Module!$K$57/($AC$1+1)</f>
        <v>60.940059061255084</v>
      </c>
      <c r="BI315" s="352">
        <f>$AC$1*(25+Module!$I$6)</f>
        <v>148</v>
      </c>
      <c r="BJ315" s="352">
        <f>(BH315*($AC$1+1)*0.002488974)/($AC$1+1)*Module!$I$5*Module!$I$7</f>
        <v>46.352561458480167</v>
      </c>
      <c r="BK315" s="352">
        <f>$P$120*Module!$I$7*X315*Module!$I$5</f>
        <v>22.369542835190238</v>
      </c>
      <c r="BL315" s="334">
        <f t="shared" si="85"/>
        <v>171.98301862328995</v>
      </c>
    </row>
    <row r="316" spans="23:64" ht="15.75" hidden="1" thickBot="1">
      <c r="W316" s="570"/>
      <c r="X316" s="289">
        <f t="shared" si="86"/>
        <v>11</v>
      </c>
      <c r="Y316" s="290">
        <f>'calcul pneu pour calculateur'!P317</f>
        <v>175.09209063602884</v>
      </c>
      <c r="Z316" s="291">
        <f t="shared" si="92"/>
        <v>350.18418127205769</v>
      </c>
      <c r="AA316" s="291">
        <f t="shared" si="93"/>
        <v>525.27627190808653</v>
      </c>
      <c r="AB316" s="291">
        <f t="shared" si="94"/>
        <v>700.36836254411537</v>
      </c>
      <c r="AC316" s="291">
        <f t="shared" si="95"/>
        <v>875.46045318014421</v>
      </c>
      <c r="AK316" s="289">
        <f t="shared" si="87"/>
        <v>11</v>
      </c>
      <c r="AL316" s="352">
        <f t="shared" si="96"/>
        <v>0</v>
      </c>
      <c r="AM316" s="352">
        <f>10+Module!$K$57/($Z$1+1)</f>
        <v>137.3501476531377</v>
      </c>
      <c r="AN316" s="352">
        <f>$Z$1*(25+Module!$I$6)</f>
        <v>37</v>
      </c>
      <c r="AO316" s="352">
        <f>(AM316*($Z$1+1)*0.002488974)/($Z$1+1)*Module!$I$5*Module!$I$7</f>
        <v>104.47202149942042</v>
      </c>
      <c r="AP316" s="352">
        <f>$P$120*Module!$I$7*X316*Module!$I$5</f>
        <v>24.60649711870926</v>
      </c>
      <c r="AQ316" s="334">
        <f t="shared" si="82"/>
        <v>1000000</v>
      </c>
      <c r="AS316" s="352">
        <f t="shared" si="97"/>
        <v>0</v>
      </c>
      <c r="AT316" s="352">
        <f>10+Module!$K$57/($AA$1+1)</f>
        <v>94.900098435425136</v>
      </c>
      <c r="AU316" s="352">
        <f>$AA$1*(25+Module!$I$6)</f>
        <v>74</v>
      </c>
      <c r="AV316" s="352">
        <f>(AT316*($Z$1+1)*0.002488974)/($Z$1+1)*Module!$I$5*Module!$I$7</f>
        <v>72.183432587786953</v>
      </c>
      <c r="AW316" s="352">
        <f>$P$120*Module!$I$7*X316*Module!$I$5</f>
        <v>24.60649711870926</v>
      </c>
      <c r="AX316" s="334">
        <f t="shared" si="83"/>
        <v>1000000</v>
      </c>
      <c r="AZ316" s="352">
        <f t="shared" si="98"/>
        <v>0</v>
      </c>
      <c r="BA316" s="352">
        <f>10+Module!$K$57/($AB$1+1)</f>
        <v>73.675073826568848</v>
      </c>
      <c r="BB316" s="352">
        <f>$AB$1*(25+Module!$I$6)</f>
        <v>111</v>
      </c>
      <c r="BC316" s="352">
        <f>(BA316*($AB$1+1)*0.002488974)/($AB$1+1)*Module!$I$5*Module!$I$7</f>
        <v>56.039138131970212</v>
      </c>
      <c r="BD316" s="352">
        <f>$P$120*Module!$I$7*X316*Module!$I$5</f>
        <v>24.60649711870926</v>
      </c>
      <c r="BE316" s="334">
        <f t="shared" si="84"/>
        <v>1000000</v>
      </c>
      <c r="BG316" s="352">
        <f t="shared" si="99"/>
        <v>0</v>
      </c>
      <c r="BH316" s="352">
        <f>10+Module!$K$57/($AC$1+1)</f>
        <v>60.940059061255084</v>
      </c>
      <c r="BI316" s="352">
        <f>$AC$1*(25+Module!$I$6)</f>
        <v>148</v>
      </c>
      <c r="BJ316" s="352">
        <f>(BH316*($AC$1+1)*0.002488974)/($AC$1+1)*Module!$I$5*Module!$I$7</f>
        <v>46.352561458480167</v>
      </c>
      <c r="BK316" s="352">
        <f>$P$120*Module!$I$7*X316*Module!$I$5</f>
        <v>24.60649711870926</v>
      </c>
      <c r="BL316" s="334">
        <f t="shared" si="85"/>
        <v>1000000</v>
      </c>
    </row>
    <row r="317" spans="23:64" ht="15.75" hidden="1" thickBot="1">
      <c r="W317" s="570"/>
      <c r="X317" s="289">
        <f t="shared" si="86"/>
        <v>12</v>
      </c>
      <c r="Y317" s="290">
        <f>'calcul pneu pour calculateur'!P318</f>
        <v>174.45910761909124</v>
      </c>
      <c r="Z317" s="291">
        <f t="shared" si="92"/>
        <v>348.91821523818248</v>
      </c>
      <c r="AA317" s="291">
        <f t="shared" si="93"/>
        <v>523.37732285727373</v>
      </c>
      <c r="AB317" s="291">
        <f t="shared" si="94"/>
        <v>697.83643047636497</v>
      </c>
      <c r="AC317" s="291">
        <f t="shared" si="95"/>
        <v>872.29553809545621</v>
      </c>
      <c r="AK317" s="289">
        <f t="shared" si="87"/>
        <v>12</v>
      </c>
      <c r="AL317" s="352">
        <f t="shared" si="96"/>
        <v>0</v>
      </c>
      <c r="AM317" s="352">
        <f>10+Module!$K$57/($Z$1+1)</f>
        <v>137.3501476531377</v>
      </c>
      <c r="AN317" s="352">
        <f>$Z$1*(25+Module!$I$6)</f>
        <v>37</v>
      </c>
      <c r="AO317" s="352">
        <f>(AM317*($Z$1+1)*0.002488974)/($Z$1+1)*Module!$I$5*Module!$I$7</f>
        <v>104.47202149942042</v>
      </c>
      <c r="AP317" s="352">
        <f>$P$120*Module!$I$7*X317*Module!$I$5</f>
        <v>26.843451402228283</v>
      </c>
      <c r="AQ317" s="334">
        <f t="shared" si="82"/>
        <v>1000000</v>
      </c>
      <c r="AS317" s="352">
        <f t="shared" si="97"/>
        <v>0</v>
      </c>
      <c r="AT317" s="352">
        <f>10+Module!$K$57/($AA$1+1)</f>
        <v>94.900098435425136</v>
      </c>
      <c r="AU317" s="352">
        <f>$AA$1*(25+Module!$I$6)</f>
        <v>74</v>
      </c>
      <c r="AV317" s="352">
        <f>(AT317*($Z$1+1)*0.002488974)/($Z$1+1)*Module!$I$5*Module!$I$7</f>
        <v>72.183432587786953</v>
      </c>
      <c r="AW317" s="352">
        <f>$P$120*Module!$I$7*X317*Module!$I$5</f>
        <v>26.843451402228283</v>
      </c>
      <c r="AX317" s="334">
        <f t="shared" si="83"/>
        <v>1000000</v>
      </c>
      <c r="AZ317" s="352">
        <f t="shared" si="98"/>
        <v>0</v>
      </c>
      <c r="BA317" s="352">
        <f>10+Module!$K$57/($AB$1+1)</f>
        <v>73.675073826568848</v>
      </c>
      <c r="BB317" s="352">
        <f>$AB$1*(25+Module!$I$6)</f>
        <v>111</v>
      </c>
      <c r="BC317" s="352">
        <f>(BA317*($AB$1+1)*0.002488974)/($AB$1+1)*Module!$I$5*Module!$I$7</f>
        <v>56.039138131970212</v>
      </c>
      <c r="BD317" s="352">
        <f>$P$120*Module!$I$7*X317*Module!$I$5</f>
        <v>26.843451402228283</v>
      </c>
      <c r="BE317" s="334">
        <f t="shared" si="84"/>
        <v>1000000</v>
      </c>
      <c r="BG317" s="352">
        <f t="shared" si="99"/>
        <v>0</v>
      </c>
      <c r="BH317" s="352">
        <f>10+Module!$K$57/($AC$1+1)</f>
        <v>60.940059061255084</v>
      </c>
      <c r="BI317" s="352">
        <f>$AC$1*(25+Module!$I$6)</f>
        <v>148</v>
      </c>
      <c r="BJ317" s="352">
        <f>(BH317*($AC$1+1)*0.002488974)/($AC$1+1)*Module!$I$5*Module!$I$7</f>
        <v>46.352561458480167</v>
      </c>
      <c r="BK317" s="352">
        <f>$P$120*Module!$I$7*X317*Module!$I$5</f>
        <v>26.843451402228283</v>
      </c>
      <c r="BL317" s="334">
        <f t="shared" si="85"/>
        <v>1000000</v>
      </c>
    </row>
    <row r="318" spans="23:64" ht="15.75" hidden="1" thickBot="1">
      <c r="W318" s="570"/>
      <c r="X318" s="289">
        <f t="shared" si="86"/>
        <v>13</v>
      </c>
      <c r="Y318" s="290">
        <f>'calcul pneu pour calculateur'!P319</f>
        <v>173.82612460215361</v>
      </c>
      <c r="Z318" s="291">
        <f t="shared" si="92"/>
        <v>347.65224920430722</v>
      </c>
      <c r="AA318" s="291">
        <f t="shared" si="93"/>
        <v>521.47837380646081</v>
      </c>
      <c r="AB318" s="291">
        <f t="shared" si="94"/>
        <v>695.30449840861445</v>
      </c>
      <c r="AC318" s="291">
        <f t="shared" si="95"/>
        <v>869.13062301076809</v>
      </c>
      <c r="AK318" s="289">
        <f t="shared" si="87"/>
        <v>13</v>
      </c>
      <c r="AL318" s="352">
        <f t="shared" si="96"/>
        <v>0</v>
      </c>
      <c r="AM318" s="352">
        <f>10+Module!$K$57/($Z$1+1)</f>
        <v>137.3501476531377</v>
      </c>
      <c r="AN318" s="352">
        <f>$Z$1*(25+Module!$I$6)</f>
        <v>37</v>
      </c>
      <c r="AO318" s="352">
        <f>(AM318*($Z$1+1)*0.002488974)/($Z$1+1)*Module!$I$5*Module!$I$7</f>
        <v>104.47202149942042</v>
      </c>
      <c r="AP318" s="352">
        <f>$P$120*Module!$I$7*X318*Module!$I$5</f>
        <v>29.080405685747309</v>
      </c>
      <c r="AQ318" s="334">
        <f t="shared" si="82"/>
        <v>1000000</v>
      </c>
      <c r="AS318" s="352">
        <f t="shared" si="97"/>
        <v>0</v>
      </c>
      <c r="AT318" s="352">
        <f>10+Module!$K$57/($AA$1+1)</f>
        <v>94.900098435425136</v>
      </c>
      <c r="AU318" s="352">
        <f>$AA$1*(25+Module!$I$6)</f>
        <v>74</v>
      </c>
      <c r="AV318" s="352">
        <f>(AT318*($Z$1+1)*0.002488974)/($Z$1+1)*Module!$I$5*Module!$I$7</f>
        <v>72.183432587786953</v>
      </c>
      <c r="AW318" s="352">
        <f>$P$120*Module!$I$7*X318*Module!$I$5</f>
        <v>29.080405685747309</v>
      </c>
      <c r="AX318" s="334">
        <f t="shared" si="83"/>
        <v>1000000</v>
      </c>
      <c r="AZ318" s="352">
        <f t="shared" si="98"/>
        <v>0</v>
      </c>
      <c r="BA318" s="352">
        <f>10+Module!$K$57/($AB$1+1)</f>
        <v>73.675073826568848</v>
      </c>
      <c r="BB318" s="352">
        <f>$AB$1*(25+Module!$I$6)</f>
        <v>111</v>
      </c>
      <c r="BC318" s="352">
        <f>(BA318*($AB$1+1)*0.002488974)/($AB$1+1)*Module!$I$5*Module!$I$7</f>
        <v>56.039138131970212</v>
      </c>
      <c r="BD318" s="352">
        <f>$P$120*Module!$I$7*X318*Module!$I$5</f>
        <v>29.080405685747309</v>
      </c>
      <c r="BE318" s="334">
        <f t="shared" si="84"/>
        <v>1000000</v>
      </c>
      <c r="BG318" s="352">
        <f t="shared" si="99"/>
        <v>0</v>
      </c>
      <c r="BH318" s="352">
        <f>10+Module!$K$57/($AC$1+1)</f>
        <v>60.940059061255084</v>
      </c>
      <c r="BI318" s="352">
        <f>$AC$1*(25+Module!$I$6)</f>
        <v>148</v>
      </c>
      <c r="BJ318" s="352">
        <f>(BH318*($AC$1+1)*0.002488974)/($AC$1+1)*Module!$I$5*Module!$I$7</f>
        <v>46.352561458480167</v>
      </c>
      <c r="BK318" s="352">
        <f>$P$120*Module!$I$7*X318*Module!$I$5</f>
        <v>29.080405685747309</v>
      </c>
      <c r="BL318" s="334">
        <f t="shared" si="85"/>
        <v>1000000</v>
      </c>
    </row>
    <row r="319" spans="23:64" ht="15.75" hidden="1" thickBot="1">
      <c r="W319" s="570"/>
      <c r="X319" s="289">
        <f t="shared" si="86"/>
        <v>14</v>
      </c>
      <c r="Y319" s="290">
        <f>'calcul pneu pour calculateur'!P320</f>
        <v>173.19314158521598</v>
      </c>
      <c r="Z319" s="291">
        <f t="shared" si="92"/>
        <v>346.38628317043197</v>
      </c>
      <c r="AA319" s="291">
        <f t="shared" si="93"/>
        <v>519.57942475564801</v>
      </c>
      <c r="AB319" s="291">
        <f t="shared" si="94"/>
        <v>692.77256634086393</v>
      </c>
      <c r="AC319" s="291">
        <f t="shared" si="95"/>
        <v>865.96570792607986</v>
      </c>
      <c r="AK319" s="289">
        <f t="shared" si="87"/>
        <v>14</v>
      </c>
      <c r="AL319" s="352">
        <f t="shared" si="96"/>
        <v>0</v>
      </c>
      <c r="AM319" s="352">
        <f>10+Module!$K$57/($Z$1+1)</f>
        <v>137.3501476531377</v>
      </c>
      <c r="AN319" s="352">
        <f>$Z$1*(25+Module!$I$6)</f>
        <v>37</v>
      </c>
      <c r="AO319" s="352">
        <f>(AM319*($Z$1+1)*0.002488974)/($Z$1+1)*Module!$I$5*Module!$I$7</f>
        <v>104.47202149942042</v>
      </c>
      <c r="AP319" s="352">
        <f>$P$120*Module!$I$7*X319*Module!$I$5</f>
        <v>31.317359969266334</v>
      </c>
      <c r="AQ319" s="334">
        <f t="shared" si="82"/>
        <v>1000000</v>
      </c>
      <c r="AS319" s="352">
        <f t="shared" si="97"/>
        <v>0</v>
      </c>
      <c r="AT319" s="352">
        <f>10+Module!$K$57/($AA$1+1)</f>
        <v>94.900098435425136</v>
      </c>
      <c r="AU319" s="352">
        <f>$AA$1*(25+Module!$I$6)</f>
        <v>74</v>
      </c>
      <c r="AV319" s="352">
        <f>(AT319*($Z$1+1)*0.002488974)/($Z$1+1)*Module!$I$5*Module!$I$7</f>
        <v>72.183432587786953</v>
      </c>
      <c r="AW319" s="352">
        <f>$P$120*Module!$I$7*X319*Module!$I$5</f>
        <v>31.317359969266334</v>
      </c>
      <c r="AX319" s="334">
        <f t="shared" si="83"/>
        <v>1000000</v>
      </c>
      <c r="AZ319" s="352">
        <f t="shared" si="98"/>
        <v>0</v>
      </c>
      <c r="BA319" s="352">
        <f>10+Module!$K$57/($AB$1+1)</f>
        <v>73.675073826568848</v>
      </c>
      <c r="BB319" s="352">
        <f>$AB$1*(25+Module!$I$6)</f>
        <v>111</v>
      </c>
      <c r="BC319" s="352">
        <f>(BA319*($AB$1+1)*0.002488974)/($AB$1+1)*Module!$I$5*Module!$I$7</f>
        <v>56.039138131970212</v>
      </c>
      <c r="BD319" s="352">
        <f>$P$120*Module!$I$7*X319*Module!$I$5</f>
        <v>31.317359969266334</v>
      </c>
      <c r="BE319" s="334">
        <f t="shared" si="84"/>
        <v>1000000</v>
      </c>
      <c r="BG319" s="352">
        <f t="shared" si="99"/>
        <v>0</v>
      </c>
      <c r="BH319" s="352">
        <f>10+Module!$K$57/($AC$1+1)</f>
        <v>60.940059061255084</v>
      </c>
      <c r="BI319" s="352">
        <f>$AC$1*(25+Module!$I$6)</f>
        <v>148</v>
      </c>
      <c r="BJ319" s="352">
        <f>(BH319*($AC$1+1)*0.002488974)/($AC$1+1)*Module!$I$5*Module!$I$7</f>
        <v>46.352561458480167</v>
      </c>
      <c r="BK319" s="352">
        <f>$P$120*Module!$I$7*X319*Module!$I$5</f>
        <v>31.317359969266334</v>
      </c>
      <c r="BL319" s="334">
        <f t="shared" si="85"/>
        <v>1000000</v>
      </c>
    </row>
    <row r="320" spans="23:64" ht="15.75" hidden="1" thickBot="1">
      <c r="W320" s="570"/>
      <c r="X320" s="289">
        <f t="shared" si="86"/>
        <v>15</v>
      </c>
      <c r="Y320" s="290">
        <f>'calcul pneu pour calculateur'!P321</f>
        <v>172.56015856827838</v>
      </c>
      <c r="Z320" s="291">
        <f t="shared" si="92"/>
        <v>345.12031713655676</v>
      </c>
      <c r="AA320" s="291">
        <f t="shared" si="93"/>
        <v>517.68047570483509</v>
      </c>
      <c r="AB320" s="291">
        <f t="shared" si="94"/>
        <v>690.24063427311353</v>
      </c>
      <c r="AC320" s="291">
        <f t="shared" si="95"/>
        <v>862.80079284139197</v>
      </c>
      <c r="AK320" s="289">
        <f t="shared" si="87"/>
        <v>15</v>
      </c>
      <c r="AL320" s="352">
        <f t="shared" si="96"/>
        <v>0</v>
      </c>
      <c r="AM320" s="352">
        <f>10+Module!$K$57/($Z$1+1)</f>
        <v>137.3501476531377</v>
      </c>
      <c r="AN320" s="352">
        <f>$Z$1*(25+Module!$I$6)</f>
        <v>37</v>
      </c>
      <c r="AO320" s="352">
        <f>(AM320*($Z$1+1)*0.002488974)/($Z$1+1)*Module!$I$5*Module!$I$7</f>
        <v>104.47202149942042</v>
      </c>
      <c r="AP320" s="352">
        <f>$P$120*Module!$I$7*X320*Module!$I$5</f>
        <v>33.554314252785353</v>
      </c>
      <c r="AQ320" s="334">
        <f t="shared" si="82"/>
        <v>1000000</v>
      </c>
      <c r="AS320" s="352">
        <f t="shared" si="97"/>
        <v>0</v>
      </c>
      <c r="AT320" s="352">
        <f>10+Module!$K$57/($AA$1+1)</f>
        <v>94.900098435425136</v>
      </c>
      <c r="AU320" s="352">
        <f>$AA$1*(25+Module!$I$6)</f>
        <v>74</v>
      </c>
      <c r="AV320" s="352">
        <f>(AT320*($Z$1+1)*0.002488974)/($Z$1+1)*Module!$I$5*Module!$I$7</f>
        <v>72.183432587786953</v>
      </c>
      <c r="AW320" s="352">
        <f>$P$120*Module!$I$7*X320*Module!$I$5</f>
        <v>33.554314252785353</v>
      </c>
      <c r="AX320" s="334">
        <f t="shared" si="83"/>
        <v>1000000</v>
      </c>
      <c r="AZ320" s="352">
        <f t="shared" si="98"/>
        <v>0</v>
      </c>
      <c r="BA320" s="352">
        <f>10+Module!$K$57/($AB$1+1)</f>
        <v>73.675073826568848</v>
      </c>
      <c r="BB320" s="352">
        <f>$AB$1*(25+Module!$I$6)</f>
        <v>111</v>
      </c>
      <c r="BC320" s="352">
        <f>(BA320*($AB$1+1)*0.002488974)/($AB$1+1)*Module!$I$5*Module!$I$7</f>
        <v>56.039138131970212</v>
      </c>
      <c r="BD320" s="352">
        <f>$P$120*Module!$I$7*X320*Module!$I$5</f>
        <v>33.554314252785353</v>
      </c>
      <c r="BE320" s="334">
        <f t="shared" si="84"/>
        <v>1000000</v>
      </c>
      <c r="BG320" s="352">
        <f t="shared" si="99"/>
        <v>0</v>
      </c>
      <c r="BH320" s="352">
        <f>10+Module!$K$57/($AC$1+1)</f>
        <v>60.940059061255084</v>
      </c>
      <c r="BI320" s="352">
        <f>$AC$1*(25+Module!$I$6)</f>
        <v>148</v>
      </c>
      <c r="BJ320" s="352">
        <f>(BH320*($AC$1+1)*0.002488974)/($AC$1+1)*Module!$I$5*Module!$I$7</f>
        <v>46.352561458480167</v>
      </c>
      <c r="BK320" s="352">
        <f>$P$120*Module!$I$7*X320*Module!$I$5</f>
        <v>33.554314252785353</v>
      </c>
      <c r="BL320" s="334">
        <f t="shared" si="85"/>
        <v>1000000</v>
      </c>
    </row>
    <row r="321" spans="23:64" ht="15.75" hidden="1" thickBot="1">
      <c r="W321" s="570"/>
      <c r="X321" s="289">
        <f t="shared" si="86"/>
        <v>16</v>
      </c>
      <c r="Y321" s="290">
        <f>'calcul pneu pour calculateur'!P322</f>
        <v>171.92717555134078</v>
      </c>
      <c r="Z321" s="291">
        <f t="shared" si="92"/>
        <v>343.85435110268156</v>
      </c>
      <c r="AA321" s="291">
        <f t="shared" si="93"/>
        <v>515.7815266540224</v>
      </c>
      <c r="AB321" s="291">
        <f t="shared" si="94"/>
        <v>687.70870220536312</v>
      </c>
      <c r="AC321" s="291">
        <f t="shared" si="95"/>
        <v>859.63587775670385</v>
      </c>
      <c r="AK321" s="289">
        <f t="shared" si="87"/>
        <v>16</v>
      </c>
      <c r="AL321" s="352">
        <f t="shared" si="96"/>
        <v>0</v>
      </c>
      <c r="AM321" s="352">
        <f>10+Module!$K$57/($Z$1+1)</f>
        <v>137.3501476531377</v>
      </c>
      <c r="AN321" s="352">
        <f>$Z$1*(25+Module!$I$6)</f>
        <v>37</v>
      </c>
      <c r="AO321" s="352">
        <f>(AM321*($Z$1+1)*0.002488974)/($Z$1+1)*Module!$I$5*Module!$I$7</f>
        <v>104.47202149942042</v>
      </c>
      <c r="AP321" s="352">
        <f>$P$120*Module!$I$7*X321*Module!$I$5</f>
        <v>35.791268536304379</v>
      </c>
      <c r="AQ321" s="334">
        <f t="shared" si="82"/>
        <v>1000000</v>
      </c>
      <c r="AS321" s="352">
        <f t="shared" si="97"/>
        <v>0</v>
      </c>
      <c r="AT321" s="352">
        <f>10+Module!$K$57/($AA$1+1)</f>
        <v>94.900098435425136</v>
      </c>
      <c r="AU321" s="352">
        <f>$AA$1*(25+Module!$I$6)</f>
        <v>74</v>
      </c>
      <c r="AV321" s="352">
        <f>(AT321*($Z$1+1)*0.002488974)/($Z$1+1)*Module!$I$5*Module!$I$7</f>
        <v>72.183432587786953</v>
      </c>
      <c r="AW321" s="352">
        <f>$P$120*Module!$I$7*X321*Module!$I$5</f>
        <v>35.791268536304379</v>
      </c>
      <c r="AX321" s="334">
        <f t="shared" si="83"/>
        <v>1000000</v>
      </c>
      <c r="AZ321" s="352">
        <f t="shared" si="98"/>
        <v>0</v>
      </c>
      <c r="BA321" s="352">
        <f>10+Module!$K$57/($AB$1+1)</f>
        <v>73.675073826568848</v>
      </c>
      <c r="BB321" s="352">
        <f>$AB$1*(25+Module!$I$6)</f>
        <v>111</v>
      </c>
      <c r="BC321" s="352">
        <f>(BA321*($AB$1+1)*0.002488974)/($AB$1+1)*Module!$I$5*Module!$I$7</f>
        <v>56.039138131970212</v>
      </c>
      <c r="BD321" s="352">
        <f>$P$120*Module!$I$7*X321*Module!$I$5</f>
        <v>35.791268536304379</v>
      </c>
      <c r="BE321" s="334">
        <f t="shared" si="84"/>
        <v>1000000</v>
      </c>
      <c r="BG321" s="352">
        <f t="shared" si="99"/>
        <v>0</v>
      </c>
      <c r="BH321" s="352">
        <f>10+Module!$K$57/($AC$1+1)</f>
        <v>60.940059061255084</v>
      </c>
      <c r="BI321" s="352">
        <f>$AC$1*(25+Module!$I$6)</f>
        <v>148</v>
      </c>
      <c r="BJ321" s="352">
        <f>(BH321*($AC$1+1)*0.002488974)/($AC$1+1)*Module!$I$5*Module!$I$7</f>
        <v>46.352561458480167</v>
      </c>
      <c r="BK321" s="352">
        <f>$P$120*Module!$I$7*X321*Module!$I$5</f>
        <v>35.791268536304379</v>
      </c>
      <c r="BL321" s="334">
        <f t="shared" si="85"/>
        <v>1000000</v>
      </c>
    </row>
    <row r="322" spans="23:64" ht="15.75" hidden="1" thickBot="1">
      <c r="W322" s="570"/>
      <c r="X322" s="289">
        <f t="shared" si="86"/>
        <v>17</v>
      </c>
      <c r="Y322" s="290">
        <f>'calcul pneu pour calculateur'!P323</f>
        <v>171.29419253440318</v>
      </c>
      <c r="Z322" s="291">
        <f t="shared" si="92"/>
        <v>342.58838506880636</v>
      </c>
      <c r="AA322" s="291">
        <f t="shared" si="93"/>
        <v>513.88257760320948</v>
      </c>
      <c r="AB322" s="291">
        <f t="shared" si="94"/>
        <v>685.17677013761272</v>
      </c>
      <c r="AC322" s="291">
        <f t="shared" si="95"/>
        <v>856.47096267201596</v>
      </c>
      <c r="AK322" s="289">
        <f t="shared" si="87"/>
        <v>17</v>
      </c>
      <c r="AL322" s="352">
        <f t="shared" si="96"/>
        <v>0</v>
      </c>
      <c r="AM322" s="352">
        <f>10+Module!$K$57/($Z$1+1)</f>
        <v>137.3501476531377</v>
      </c>
      <c r="AN322" s="352">
        <f>$Z$1*(25+Module!$I$6)</f>
        <v>37</v>
      </c>
      <c r="AO322" s="352">
        <f>(AM322*($Z$1+1)*0.002488974)/($Z$1+1)*Module!$I$5*Module!$I$7</f>
        <v>104.47202149942042</v>
      </c>
      <c r="AP322" s="352">
        <f>$P$120*Module!$I$7*X322*Module!$I$5</f>
        <v>38.028222819823405</v>
      </c>
      <c r="AQ322" s="334">
        <f t="shared" si="82"/>
        <v>1000000</v>
      </c>
      <c r="AS322" s="352">
        <f t="shared" si="97"/>
        <v>0</v>
      </c>
      <c r="AT322" s="352">
        <f>10+Module!$K$57/($AA$1+1)</f>
        <v>94.900098435425136</v>
      </c>
      <c r="AU322" s="352">
        <f>$AA$1*(25+Module!$I$6)</f>
        <v>74</v>
      </c>
      <c r="AV322" s="352">
        <f>(AT322*($Z$1+1)*0.002488974)/($Z$1+1)*Module!$I$5*Module!$I$7</f>
        <v>72.183432587786953</v>
      </c>
      <c r="AW322" s="352">
        <f>$P$120*Module!$I$7*X322*Module!$I$5</f>
        <v>38.028222819823405</v>
      </c>
      <c r="AX322" s="334">
        <f t="shared" si="83"/>
        <v>1000000</v>
      </c>
      <c r="AZ322" s="352">
        <f t="shared" si="98"/>
        <v>0</v>
      </c>
      <c r="BA322" s="352">
        <f>10+Module!$K$57/($AB$1+1)</f>
        <v>73.675073826568848</v>
      </c>
      <c r="BB322" s="352">
        <f>$AB$1*(25+Module!$I$6)</f>
        <v>111</v>
      </c>
      <c r="BC322" s="352">
        <f>(BA322*($AB$1+1)*0.002488974)/($AB$1+1)*Module!$I$5*Module!$I$7</f>
        <v>56.039138131970212</v>
      </c>
      <c r="BD322" s="352">
        <f>$P$120*Module!$I$7*X322*Module!$I$5</f>
        <v>38.028222819823405</v>
      </c>
      <c r="BE322" s="334">
        <f t="shared" si="84"/>
        <v>1000000</v>
      </c>
      <c r="BG322" s="352">
        <f t="shared" si="99"/>
        <v>0</v>
      </c>
      <c r="BH322" s="352">
        <f>10+Module!$K$57/($AC$1+1)</f>
        <v>60.940059061255084</v>
      </c>
      <c r="BI322" s="352">
        <f>$AC$1*(25+Module!$I$6)</f>
        <v>148</v>
      </c>
      <c r="BJ322" s="352">
        <f>(BH322*($AC$1+1)*0.002488974)/($AC$1+1)*Module!$I$5*Module!$I$7</f>
        <v>46.352561458480167</v>
      </c>
      <c r="BK322" s="352">
        <f>$P$120*Module!$I$7*X322*Module!$I$5</f>
        <v>38.028222819823405</v>
      </c>
      <c r="BL322" s="334">
        <f t="shared" si="85"/>
        <v>1000000</v>
      </c>
    </row>
    <row r="323" spans="23:64" ht="15.75" hidden="1" thickBot="1">
      <c r="W323" s="570"/>
      <c r="X323" s="289">
        <f t="shared" si="86"/>
        <v>18</v>
      </c>
      <c r="Y323" s="290">
        <f>'calcul pneu pour calculateur'!P324</f>
        <v>170.66120951746558</v>
      </c>
      <c r="Z323" s="291">
        <f t="shared" si="92"/>
        <v>341.32241903493116</v>
      </c>
      <c r="AA323" s="291">
        <f t="shared" si="93"/>
        <v>511.98362855239674</v>
      </c>
      <c r="AB323" s="291">
        <f t="shared" si="94"/>
        <v>682.64483806986232</v>
      </c>
      <c r="AC323" s="291">
        <f t="shared" si="95"/>
        <v>853.30604758732784</v>
      </c>
      <c r="AK323" s="289">
        <f t="shared" si="87"/>
        <v>18</v>
      </c>
      <c r="AL323" s="352">
        <f t="shared" si="96"/>
        <v>0</v>
      </c>
      <c r="AM323" s="352">
        <f>10+Module!$K$57/($Z$1+1)</f>
        <v>137.3501476531377</v>
      </c>
      <c r="AN323" s="352">
        <f>$Z$1*(25+Module!$I$6)</f>
        <v>37</v>
      </c>
      <c r="AO323" s="352">
        <f>(AM323*($Z$1+1)*0.002488974)/($Z$1+1)*Module!$I$5*Module!$I$7</f>
        <v>104.47202149942042</v>
      </c>
      <c r="AP323" s="352">
        <f>$P$120*Module!$I$7*X323*Module!$I$5</f>
        <v>40.265177103342424</v>
      </c>
      <c r="AQ323" s="334">
        <f t="shared" ref="AQ323:AQ386" si="100">IF(AK323 &gt;$AJ$17,1000000,AL323+AN323+AO323-AP323)</f>
        <v>1000000</v>
      </c>
      <c r="AS323" s="352">
        <f t="shared" si="97"/>
        <v>0</v>
      </c>
      <c r="AT323" s="352">
        <f>10+Module!$K$57/($AA$1+1)</f>
        <v>94.900098435425136</v>
      </c>
      <c r="AU323" s="352">
        <f>$AA$1*(25+Module!$I$6)</f>
        <v>74</v>
      </c>
      <c r="AV323" s="352">
        <f>(AT323*($Z$1+1)*0.002488974)/($Z$1+1)*Module!$I$5*Module!$I$7</f>
        <v>72.183432587786953</v>
      </c>
      <c r="AW323" s="352">
        <f>$P$120*Module!$I$7*X323*Module!$I$5</f>
        <v>40.265177103342424</v>
      </c>
      <c r="AX323" s="334">
        <f t="shared" ref="AX323:AX386" si="101">IF(AK323 &gt;$AJ$17,1000000,AS323+AU323+AV323-AW323)</f>
        <v>1000000</v>
      </c>
      <c r="AZ323" s="352">
        <f t="shared" si="98"/>
        <v>0</v>
      </c>
      <c r="BA323" s="352">
        <f>10+Module!$K$57/($AB$1+1)</f>
        <v>73.675073826568848</v>
      </c>
      <c r="BB323" s="352">
        <f>$AB$1*(25+Module!$I$6)</f>
        <v>111</v>
      </c>
      <c r="BC323" s="352">
        <f>(BA323*($AB$1+1)*0.002488974)/($AB$1+1)*Module!$I$5*Module!$I$7</f>
        <v>56.039138131970212</v>
      </c>
      <c r="BD323" s="352">
        <f>$P$120*Module!$I$7*X323*Module!$I$5</f>
        <v>40.265177103342424</v>
      </c>
      <c r="BE323" s="334">
        <f t="shared" ref="BE323:BE386" si="102">IF(AK323 &gt;$AJ$17,1000000,AZ323+BB323+BC323-BD323)</f>
        <v>1000000</v>
      </c>
      <c r="BG323" s="352">
        <f t="shared" si="99"/>
        <v>0</v>
      </c>
      <c r="BH323" s="352">
        <f>10+Module!$K$57/($AC$1+1)</f>
        <v>60.940059061255084</v>
      </c>
      <c r="BI323" s="352">
        <f>$AC$1*(25+Module!$I$6)</f>
        <v>148</v>
      </c>
      <c r="BJ323" s="352">
        <f>(BH323*($AC$1+1)*0.002488974)/($AC$1+1)*Module!$I$5*Module!$I$7</f>
        <v>46.352561458480167</v>
      </c>
      <c r="BK323" s="352">
        <f>$P$120*Module!$I$7*X323*Module!$I$5</f>
        <v>40.265177103342424</v>
      </c>
      <c r="BL323" s="334">
        <f t="shared" ref="BL323:BL386" si="103">IF(AK323 &gt;$AJ$17,1000000,BG323+BI323+BJ323-BK323)</f>
        <v>1000000</v>
      </c>
    </row>
    <row r="324" spans="23:64" ht="15.75" hidden="1" thickBot="1">
      <c r="W324" s="570"/>
      <c r="X324" s="289">
        <f t="shared" ref="X324:X387" si="104">X323+1</f>
        <v>19</v>
      </c>
      <c r="Y324" s="290">
        <f>'calcul pneu pour calculateur'!P325</f>
        <v>170.02822650052795</v>
      </c>
      <c r="Z324" s="291">
        <f t="shared" si="92"/>
        <v>340.0564530010559</v>
      </c>
      <c r="AA324" s="291">
        <f t="shared" si="93"/>
        <v>510.08467950158388</v>
      </c>
      <c r="AB324" s="291">
        <f t="shared" si="94"/>
        <v>680.1129060021118</v>
      </c>
      <c r="AC324" s="291">
        <f t="shared" si="95"/>
        <v>850.14113250263972</v>
      </c>
      <c r="AK324" s="289">
        <f t="shared" ref="AK324:AK387" si="105">AK323+1</f>
        <v>19</v>
      </c>
      <c r="AL324" s="352">
        <f t="shared" si="96"/>
        <v>0</v>
      </c>
      <c r="AM324" s="352">
        <f>10+Module!$K$57/($Z$1+1)</f>
        <v>137.3501476531377</v>
      </c>
      <c r="AN324" s="352">
        <f>$Z$1*(25+Module!$I$6)</f>
        <v>37</v>
      </c>
      <c r="AO324" s="352">
        <f>(AM324*($Z$1+1)*0.002488974)/($Z$1+1)*Module!$I$5*Module!$I$7</f>
        <v>104.47202149942042</v>
      </c>
      <c r="AP324" s="352">
        <f>$P$120*Module!$I$7*X324*Module!$I$5</f>
        <v>42.50213138686145</v>
      </c>
      <c r="AQ324" s="334">
        <f t="shared" si="100"/>
        <v>1000000</v>
      </c>
      <c r="AS324" s="352">
        <f t="shared" si="97"/>
        <v>0</v>
      </c>
      <c r="AT324" s="352">
        <f>10+Module!$K$57/($AA$1+1)</f>
        <v>94.900098435425136</v>
      </c>
      <c r="AU324" s="352">
        <f>$AA$1*(25+Module!$I$6)</f>
        <v>74</v>
      </c>
      <c r="AV324" s="352">
        <f>(AT324*($Z$1+1)*0.002488974)/($Z$1+1)*Module!$I$5*Module!$I$7</f>
        <v>72.183432587786953</v>
      </c>
      <c r="AW324" s="352">
        <f>$P$120*Module!$I$7*X324*Module!$I$5</f>
        <v>42.50213138686145</v>
      </c>
      <c r="AX324" s="334">
        <f t="shared" si="101"/>
        <v>1000000</v>
      </c>
      <c r="AZ324" s="352">
        <f t="shared" si="98"/>
        <v>0</v>
      </c>
      <c r="BA324" s="352">
        <f>10+Module!$K$57/($AB$1+1)</f>
        <v>73.675073826568848</v>
      </c>
      <c r="BB324" s="352">
        <f>$AB$1*(25+Module!$I$6)</f>
        <v>111</v>
      </c>
      <c r="BC324" s="352">
        <f>(BA324*($AB$1+1)*0.002488974)/($AB$1+1)*Module!$I$5*Module!$I$7</f>
        <v>56.039138131970212</v>
      </c>
      <c r="BD324" s="352">
        <f>$P$120*Module!$I$7*X324*Module!$I$5</f>
        <v>42.50213138686145</v>
      </c>
      <c r="BE324" s="334">
        <f t="shared" si="102"/>
        <v>1000000</v>
      </c>
      <c r="BG324" s="352">
        <f t="shared" si="99"/>
        <v>0</v>
      </c>
      <c r="BH324" s="352">
        <f>10+Module!$K$57/($AC$1+1)</f>
        <v>60.940059061255084</v>
      </c>
      <c r="BI324" s="352">
        <f>$AC$1*(25+Module!$I$6)</f>
        <v>148</v>
      </c>
      <c r="BJ324" s="352">
        <f>(BH324*($AC$1+1)*0.002488974)/($AC$1+1)*Module!$I$5*Module!$I$7</f>
        <v>46.352561458480167</v>
      </c>
      <c r="BK324" s="352">
        <f>$P$120*Module!$I$7*X324*Module!$I$5</f>
        <v>42.50213138686145</v>
      </c>
      <c r="BL324" s="334">
        <f t="shared" si="103"/>
        <v>1000000</v>
      </c>
    </row>
    <row r="325" spans="23:64" ht="15.75" hidden="1" thickBot="1">
      <c r="W325" s="570"/>
      <c r="X325" s="289">
        <f t="shared" si="104"/>
        <v>20</v>
      </c>
      <c r="Y325" s="290">
        <f>'calcul pneu pour calculateur'!P326</f>
        <v>169.39524348359032</v>
      </c>
      <c r="Z325" s="291">
        <f t="shared" si="92"/>
        <v>338.79048696718064</v>
      </c>
      <c r="AA325" s="291">
        <f t="shared" si="93"/>
        <v>508.18573045077096</v>
      </c>
      <c r="AB325" s="291">
        <f t="shared" si="94"/>
        <v>677.58097393436128</v>
      </c>
      <c r="AC325" s="291">
        <f t="shared" si="95"/>
        <v>846.9762174179516</v>
      </c>
      <c r="AK325" s="289">
        <f t="shared" si="105"/>
        <v>20</v>
      </c>
      <c r="AL325" s="352">
        <f t="shared" si="96"/>
        <v>0</v>
      </c>
      <c r="AM325" s="352">
        <f>10+Module!$K$57/($Z$1+1)</f>
        <v>137.3501476531377</v>
      </c>
      <c r="AN325" s="352">
        <f>$Z$1*(25+Module!$I$6)</f>
        <v>37</v>
      </c>
      <c r="AO325" s="352">
        <f>(AM325*($Z$1+1)*0.002488974)/($Z$1+1)*Module!$I$5*Module!$I$7</f>
        <v>104.47202149942042</v>
      </c>
      <c r="AP325" s="352">
        <f>$P$120*Module!$I$7*X325*Module!$I$5</f>
        <v>44.739085670380476</v>
      </c>
      <c r="AQ325" s="334">
        <f t="shared" si="100"/>
        <v>1000000</v>
      </c>
      <c r="AS325" s="352">
        <f t="shared" si="97"/>
        <v>0</v>
      </c>
      <c r="AT325" s="352">
        <f>10+Module!$K$57/($AA$1+1)</f>
        <v>94.900098435425136</v>
      </c>
      <c r="AU325" s="352">
        <f>$AA$1*(25+Module!$I$6)</f>
        <v>74</v>
      </c>
      <c r="AV325" s="352">
        <f>(AT325*($Z$1+1)*0.002488974)/($Z$1+1)*Module!$I$5*Module!$I$7</f>
        <v>72.183432587786953</v>
      </c>
      <c r="AW325" s="352">
        <f>$P$120*Module!$I$7*X325*Module!$I$5</f>
        <v>44.739085670380476</v>
      </c>
      <c r="AX325" s="334">
        <f t="shared" si="101"/>
        <v>1000000</v>
      </c>
      <c r="AZ325" s="352">
        <f t="shared" si="98"/>
        <v>0</v>
      </c>
      <c r="BA325" s="352">
        <f>10+Module!$K$57/($AB$1+1)</f>
        <v>73.675073826568848</v>
      </c>
      <c r="BB325" s="352">
        <f>$AB$1*(25+Module!$I$6)</f>
        <v>111</v>
      </c>
      <c r="BC325" s="352">
        <f>(BA325*($AB$1+1)*0.002488974)/($AB$1+1)*Module!$I$5*Module!$I$7</f>
        <v>56.039138131970212</v>
      </c>
      <c r="BD325" s="352">
        <f>$P$120*Module!$I$7*X325*Module!$I$5</f>
        <v>44.739085670380476</v>
      </c>
      <c r="BE325" s="334">
        <f t="shared" si="102"/>
        <v>1000000</v>
      </c>
      <c r="BG325" s="352">
        <f t="shared" si="99"/>
        <v>0</v>
      </c>
      <c r="BH325" s="352">
        <f>10+Module!$K$57/($AC$1+1)</f>
        <v>60.940059061255084</v>
      </c>
      <c r="BI325" s="352">
        <f>$AC$1*(25+Module!$I$6)</f>
        <v>148</v>
      </c>
      <c r="BJ325" s="352">
        <f>(BH325*($AC$1+1)*0.002488974)/($AC$1+1)*Module!$I$5*Module!$I$7</f>
        <v>46.352561458480167</v>
      </c>
      <c r="BK325" s="352">
        <f>$P$120*Module!$I$7*X325*Module!$I$5</f>
        <v>44.739085670380476</v>
      </c>
      <c r="BL325" s="334">
        <f t="shared" si="103"/>
        <v>1000000</v>
      </c>
    </row>
    <row r="326" spans="23:64" ht="15.75" hidden="1" thickBot="1">
      <c r="W326" s="570"/>
      <c r="X326" s="289">
        <f t="shared" si="104"/>
        <v>21</v>
      </c>
      <c r="Y326" s="290">
        <f>'calcul pneu pour calculateur'!P327</f>
        <v>168.76226046665272</v>
      </c>
      <c r="Z326" s="291">
        <f t="shared" si="92"/>
        <v>337.52452093330544</v>
      </c>
      <c r="AA326" s="291">
        <f t="shared" si="93"/>
        <v>506.28678139995816</v>
      </c>
      <c r="AB326" s="291">
        <f t="shared" si="94"/>
        <v>675.04904186661088</v>
      </c>
      <c r="AC326" s="291">
        <f t="shared" si="95"/>
        <v>843.8113023332636</v>
      </c>
      <c r="AK326" s="289">
        <f t="shared" si="105"/>
        <v>21</v>
      </c>
      <c r="AL326" s="352">
        <f t="shared" si="96"/>
        <v>0</v>
      </c>
      <c r="AM326" s="352">
        <f>10+Module!$K$57/($Z$1+1)</f>
        <v>137.3501476531377</v>
      </c>
      <c r="AN326" s="352">
        <f>$Z$1*(25+Module!$I$6)</f>
        <v>37</v>
      </c>
      <c r="AO326" s="352">
        <f>(AM326*($Z$1+1)*0.002488974)/($Z$1+1)*Module!$I$5*Module!$I$7</f>
        <v>104.47202149942042</v>
      </c>
      <c r="AP326" s="352">
        <f>$P$120*Module!$I$7*X326*Module!$I$5</f>
        <v>46.976039953899495</v>
      </c>
      <c r="AQ326" s="334">
        <f t="shared" si="100"/>
        <v>1000000</v>
      </c>
      <c r="AS326" s="352">
        <f t="shared" si="97"/>
        <v>0</v>
      </c>
      <c r="AT326" s="352">
        <f>10+Module!$K$57/($AA$1+1)</f>
        <v>94.900098435425136</v>
      </c>
      <c r="AU326" s="352">
        <f>$AA$1*(25+Module!$I$6)</f>
        <v>74</v>
      </c>
      <c r="AV326" s="352">
        <f>(AT326*($Z$1+1)*0.002488974)/($Z$1+1)*Module!$I$5*Module!$I$7</f>
        <v>72.183432587786953</v>
      </c>
      <c r="AW326" s="352">
        <f>$P$120*Module!$I$7*X326*Module!$I$5</f>
        <v>46.976039953899495</v>
      </c>
      <c r="AX326" s="334">
        <f t="shared" si="101"/>
        <v>1000000</v>
      </c>
      <c r="AZ326" s="352">
        <f t="shared" si="98"/>
        <v>0</v>
      </c>
      <c r="BA326" s="352">
        <f>10+Module!$K$57/($AB$1+1)</f>
        <v>73.675073826568848</v>
      </c>
      <c r="BB326" s="352">
        <f>$AB$1*(25+Module!$I$6)</f>
        <v>111</v>
      </c>
      <c r="BC326" s="352">
        <f>(BA326*($AB$1+1)*0.002488974)/($AB$1+1)*Module!$I$5*Module!$I$7</f>
        <v>56.039138131970212</v>
      </c>
      <c r="BD326" s="352">
        <f>$P$120*Module!$I$7*X326*Module!$I$5</f>
        <v>46.976039953899495</v>
      </c>
      <c r="BE326" s="334">
        <f t="shared" si="102"/>
        <v>1000000</v>
      </c>
      <c r="BG326" s="352">
        <f t="shared" si="99"/>
        <v>0</v>
      </c>
      <c r="BH326" s="352">
        <f>10+Module!$K$57/($AC$1+1)</f>
        <v>60.940059061255084</v>
      </c>
      <c r="BI326" s="352">
        <f>$AC$1*(25+Module!$I$6)</f>
        <v>148</v>
      </c>
      <c r="BJ326" s="352">
        <f>(BH326*($AC$1+1)*0.002488974)/($AC$1+1)*Module!$I$5*Module!$I$7</f>
        <v>46.352561458480167</v>
      </c>
      <c r="BK326" s="352">
        <f>$P$120*Module!$I$7*X326*Module!$I$5</f>
        <v>46.976039953899495</v>
      </c>
      <c r="BL326" s="334">
        <f t="shared" si="103"/>
        <v>1000000</v>
      </c>
    </row>
    <row r="327" spans="23:64" ht="15.75" hidden="1" thickBot="1">
      <c r="W327" s="570"/>
      <c r="X327" s="289">
        <f t="shared" si="104"/>
        <v>22</v>
      </c>
      <c r="Y327" s="290">
        <f>'calcul pneu pour calculateur'!P328</f>
        <v>168.12927744971512</v>
      </c>
      <c r="Z327" s="291">
        <f t="shared" si="92"/>
        <v>336.25855489943024</v>
      </c>
      <c r="AA327" s="291">
        <f t="shared" si="93"/>
        <v>504.38783234914536</v>
      </c>
      <c r="AB327" s="291">
        <f t="shared" si="94"/>
        <v>672.51710979886047</v>
      </c>
      <c r="AC327" s="291">
        <f t="shared" si="95"/>
        <v>840.64638724857559</v>
      </c>
      <c r="AK327" s="289">
        <f t="shared" si="105"/>
        <v>22</v>
      </c>
      <c r="AL327" s="352">
        <f t="shared" si="96"/>
        <v>0</v>
      </c>
      <c r="AM327" s="352">
        <f>10+Module!$K$57/($Z$1+1)</f>
        <v>137.3501476531377</v>
      </c>
      <c r="AN327" s="352">
        <f>$Z$1*(25+Module!$I$6)</f>
        <v>37</v>
      </c>
      <c r="AO327" s="352">
        <f>(AM327*($Z$1+1)*0.002488974)/($Z$1+1)*Module!$I$5*Module!$I$7</f>
        <v>104.47202149942042</v>
      </c>
      <c r="AP327" s="352">
        <f>$P$120*Module!$I$7*X327*Module!$I$5</f>
        <v>49.212994237418521</v>
      </c>
      <c r="AQ327" s="334">
        <f t="shared" si="100"/>
        <v>1000000</v>
      </c>
      <c r="AS327" s="352">
        <f t="shared" si="97"/>
        <v>0</v>
      </c>
      <c r="AT327" s="352">
        <f>10+Module!$K$57/($AA$1+1)</f>
        <v>94.900098435425136</v>
      </c>
      <c r="AU327" s="352">
        <f>$AA$1*(25+Module!$I$6)</f>
        <v>74</v>
      </c>
      <c r="AV327" s="352">
        <f>(AT327*($Z$1+1)*0.002488974)/($Z$1+1)*Module!$I$5*Module!$I$7</f>
        <v>72.183432587786953</v>
      </c>
      <c r="AW327" s="352">
        <f>$P$120*Module!$I$7*X327*Module!$I$5</f>
        <v>49.212994237418521</v>
      </c>
      <c r="AX327" s="334">
        <f t="shared" si="101"/>
        <v>1000000</v>
      </c>
      <c r="AZ327" s="352">
        <f t="shared" si="98"/>
        <v>0</v>
      </c>
      <c r="BA327" s="352">
        <f>10+Module!$K$57/($AB$1+1)</f>
        <v>73.675073826568848</v>
      </c>
      <c r="BB327" s="352">
        <f>$AB$1*(25+Module!$I$6)</f>
        <v>111</v>
      </c>
      <c r="BC327" s="352">
        <f>(BA327*($AB$1+1)*0.002488974)/($AB$1+1)*Module!$I$5*Module!$I$7</f>
        <v>56.039138131970212</v>
      </c>
      <c r="BD327" s="352">
        <f>$P$120*Module!$I$7*X327*Module!$I$5</f>
        <v>49.212994237418521</v>
      </c>
      <c r="BE327" s="334">
        <f t="shared" si="102"/>
        <v>1000000</v>
      </c>
      <c r="BG327" s="352">
        <f t="shared" si="99"/>
        <v>0</v>
      </c>
      <c r="BH327" s="352">
        <f>10+Module!$K$57/($AC$1+1)</f>
        <v>60.940059061255084</v>
      </c>
      <c r="BI327" s="352">
        <f>$AC$1*(25+Module!$I$6)</f>
        <v>148</v>
      </c>
      <c r="BJ327" s="352">
        <f>(BH327*($AC$1+1)*0.002488974)/($AC$1+1)*Module!$I$5*Module!$I$7</f>
        <v>46.352561458480167</v>
      </c>
      <c r="BK327" s="352">
        <f>$P$120*Module!$I$7*X327*Module!$I$5</f>
        <v>49.212994237418521</v>
      </c>
      <c r="BL327" s="334">
        <f t="shared" si="103"/>
        <v>1000000</v>
      </c>
    </row>
    <row r="328" spans="23:64" ht="15.75" hidden="1" thickBot="1">
      <c r="W328" s="570"/>
      <c r="X328" s="289">
        <f t="shared" si="104"/>
        <v>23</v>
      </c>
      <c r="Y328" s="290">
        <f>'calcul pneu pour calculateur'!P329</f>
        <v>167.49629443277752</v>
      </c>
      <c r="Z328" s="291">
        <f t="shared" si="92"/>
        <v>334.99258886555504</v>
      </c>
      <c r="AA328" s="291">
        <f t="shared" si="93"/>
        <v>502.48888329833255</v>
      </c>
      <c r="AB328" s="291">
        <f t="shared" si="94"/>
        <v>669.98517773111007</v>
      </c>
      <c r="AC328" s="291">
        <f t="shared" si="95"/>
        <v>837.48147216388759</v>
      </c>
      <c r="AK328" s="289">
        <f t="shared" si="105"/>
        <v>23</v>
      </c>
      <c r="AL328" s="352">
        <f t="shared" si="96"/>
        <v>0</v>
      </c>
      <c r="AM328" s="352">
        <f>10+Module!$K$57/($Z$1+1)</f>
        <v>137.3501476531377</v>
      </c>
      <c r="AN328" s="352">
        <f>$Z$1*(25+Module!$I$6)</f>
        <v>37</v>
      </c>
      <c r="AO328" s="352">
        <f>(AM328*($Z$1+1)*0.002488974)/($Z$1+1)*Module!$I$5*Module!$I$7</f>
        <v>104.47202149942042</v>
      </c>
      <c r="AP328" s="352">
        <f>$P$120*Module!$I$7*X328*Module!$I$5</f>
        <v>51.449948520937546</v>
      </c>
      <c r="AQ328" s="334">
        <f t="shared" si="100"/>
        <v>1000000</v>
      </c>
      <c r="AS328" s="352">
        <f t="shared" si="97"/>
        <v>0</v>
      </c>
      <c r="AT328" s="352">
        <f>10+Module!$K$57/($AA$1+1)</f>
        <v>94.900098435425136</v>
      </c>
      <c r="AU328" s="352">
        <f>$AA$1*(25+Module!$I$6)</f>
        <v>74</v>
      </c>
      <c r="AV328" s="352">
        <f>(AT328*($Z$1+1)*0.002488974)/($Z$1+1)*Module!$I$5*Module!$I$7</f>
        <v>72.183432587786953</v>
      </c>
      <c r="AW328" s="352">
        <f>$P$120*Module!$I$7*X328*Module!$I$5</f>
        <v>51.449948520937546</v>
      </c>
      <c r="AX328" s="334">
        <f t="shared" si="101"/>
        <v>1000000</v>
      </c>
      <c r="AZ328" s="352">
        <f t="shared" si="98"/>
        <v>0</v>
      </c>
      <c r="BA328" s="352">
        <f>10+Module!$K$57/($AB$1+1)</f>
        <v>73.675073826568848</v>
      </c>
      <c r="BB328" s="352">
        <f>$AB$1*(25+Module!$I$6)</f>
        <v>111</v>
      </c>
      <c r="BC328" s="352">
        <f>(BA328*($AB$1+1)*0.002488974)/($AB$1+1)*Module!$I$5*Module!$I$7</f>
        <v>56.039138131970212</v>
      </c>
      <c r="BD328" s="352">
        <f>$P$120*Module!$I$7*X328*Module!$I$5</f>
        <v>51.449948520937546</v>
      </c>
      <c r="BE328" s="334">
        <f t="shared" si="102"/>
        <v>1000000</v>
      </c>
      <c r="BG328" s="352">
        <f t="shared" si="99"/>
        <v>0</v>
      </c>
      <c r="BH328" s="352">
        <f>10+Module!$K$57/($AC$1+1)</f>
        <v>60.940059061255084</v>
      </c>
      <c r="BI328" s="352">
        <f>$AC$1*(25+Module!$I$6)</f>
        <v>148</v>
      </c>
      <c r="BJ328" s="352">
        <f>(BH328*($AC$1+1)*0.002488974)/($AC$1+1)*Module!$I$5*Module!$I$7</f>
        <v>46.352561458480167</v>
      </c>
      <c r="BK328" s="352">
        <f>$P$120*Module!$I$7*X328*Module!$I$5</f>
        <v>51.449948520937546</v>
      </c>
      <c r="BL328" s="334">
        <f t="shared" si="103"/>
        <v>1000000</v>
      </c>
    </row>
    <row r="329" spans="23:64" ht="15.75" hidden="1" thickBot="1">
      <c r="W329" s="570"/>
      <c r="X329" s="289">
        <f t="shared" si="104"/>
        <v>24</v>
      </c>
      <c r="Y329" s="290">
        <f>'calcul pneu pour calculateur'!P330</f>
        <v>166.86331141583992</v>
      </c>
      <c r="Z329" s="291">
        <f t="shared" si="92"/>
        <v>333.72662283167983</v>
      </c>
      <c r="AA329" s="291">
        <f t="shared" si="93"/>
        <v>500.58993424751975</v>
      </c>
      <c r="AB329" s="291">
        <f t="shared" si="94"/>
        <v>667.45324566335967</v>
      </c>
      <c r="AC329" s="291">
        <f t="shared" si="95"/>
        <v>834.31655707919958</v>
      </c>
      <c r="AK329" s="289">
        <f t="shared" si="105"/>
        <v>24</v>
      </c>
      <c r="AL329" s="352">
        <f t="shared" si="96"/>
        <v>0</v>
      </c>
      <c r="AM329" s="352">
        <f>10+Module!$K$57/($Z$1+1)</f>
        <v>137.3501476531377</v>
      </c>
      <c r="AN329" s="352">
        <f>$Z$1*(25+Module!$I$6)</f>
        <v>37</v>
      </c>
      <c r="AO329" s="352">
        <f>(AM329*($Z$1+1)*0.002488974)/($Z$1+1)*Module!$I$5*Module!$I$7</f>
        <v>104.47202149942042</v>
      </c>
      <c r="AP329" s="352">
        <f>$P$120*Module!$I$7*X329*Module!$I$5</f>
        <v>53.686902804456565</v>
      </c>
      <c r="AQ329" s="334">
        <f t="shared" si="100"/>
        <v>1000000</v>
      </c>
      <c r="AS329" s="352">
        <f t="shared" si="97"/>
        <v>0</v>
      </c>
      <c r="AT329" s="352">
        <f>10+Module!$K$57/($AA$1+1)</f>
        <v>94.900098435425136</v>
      </c>
      <c r="AU329" s="352">
        <f>$AA$1*(25+Module!$I$6)</f>
        <v>74</v>
      </c>
      <c r="AV329" s="352">
        <f>(AT329*($Z$1+1)*0.002488974)/($Z$1+1)*Module!$I$5*Module!$I$7</f>
        <v>72.183432587786953</v>
      </c>
      <c r="AW329" s="352">
        <f>$P$120*Module!$I$7*X329*Module!$I$5</f>
        <v>53.686902804456565</v>
      </c>
      <c r="AX329" s="334">
        <f t="shared" si="101"/>
        <v>1000000</v>
      </c>
      <c r="AZ329" s="352">
        <f t="shared" si="98"/>
        <v>0</v>
      </c>
      <c r="BA329" s="352">
        <f>10+Module!$K$57/($AB$1+1)</f>
        <v>73.675073826568848</v>
      </c>
      <c r="BB329" s="352">
        <f>$AB$1*(25+Module!$I$6)</f>
        <v>111</v>
      </c>
      <c r="BC329" s="352">
        <f>(BA329*($AB$1+1)*0.002488974)/($AB$1+1)*Module!$I$5*Module!$I$7</f>
        <v>56.039138131970212</v>
      </c>
      <c r="BD329" s="352">
        <f>$P$120*Module!$I$7*X329*Module!$I$5</f>
        <v>53.686902804456565</v>
      </c>
      <c r="BE329" s="334">
        <f t="shared" si="102"/>
        <v>1000000</v>
      </c>
      <c r="BG329" s="352">
        <f t="shared" si="99"/>
        <v>0</v>
      </c>
      <c r="BH329" s="352">
        <f>10+Module!$K$57/($AC$1+1)</f>
        <v>60.940059061255084</v>
      </c>
      <c r="BI329" s="352">
        <f>$AC$1*(25+Module!$I$6)</f>
        <v>148</v>
      </c>
      <c r="BJ329" s="352">
        <f>(BH329*($AC$1+1)*0.002488974)/($AC$1+1)*Module!$I$5*Module!$I$7</f>
        <v>46.352561458480167</v>
      </c>
      <c r="BK329" s="352">
        <f>$P$120*Module!$I$7*X329*Module!$I$5</f>
        <v>53.686902804456565</v>
      </c>
      <c r="BL329" s="334">
        <f t="shared" si="103"/>
        <v>1000000</v>
      </c>
    </row>
    <row r="330" spans="23:64" ht="15.75" hidden="1" thickBot="1">
      <c r="W330" s="570"/>
      <c r="X330" s="289">
        <f t="shared" si="104"/>
        <v>25</v>
      </c>
      <c r="Y330" s="290">
        <f>'calcul pneu pour calculateur'!P331</f>
        <v>166.23032839890229</v>
      </c>
      <c r="Z330" s="291">
        <f t="shared" si="92"/>
        <v>332.46065679780457</v>
      </c>
      <c r="AA330" s="291">
        <f t="shared" si="93"/>
        <v>498.69098519670683</v>
      </c>
      <c r="AB330" s="291">
        <f t="shared" si="94"/>
        <v>664.92131359560915</v>
      </c>
      <c r="AC330" s="291">
        <f t="shared" si="95"/>
        <v>831.15164199451146</v>
      </c>
      <c r="AK330" s="289">
        <f t="shared" si="105"/>
        <v>25</v>
      </c>
      <c r="AL330" s="352">
        <f t="shared" si="96"/>
        <v>0</v>
      </c>
      <c r="AM330" s="352">
        <f>10+Module!$K$57/($Z$1+1)</f>
        <v>137.3501476531377</v>
      </c>
      <c r="AN330" s="352">
        <f>$Z$1*(25+Module!$I$6)</f>
        <v>37</v>
      </c>
      <c r="AO330" s="352">
        <f>(AM330*($Z$1+1)*0.002488974)/($Z$1+1)*Module!$I$5*Module!$I$7</f>
        <v>104.47202149942042</v>
      </c>
      <c r="AP330" s="352">
        <f>$P$120*Module!$I$7*X330*Module!$I$5</f>
        <v>55.923857087975591</v>
      </c>
      <c r="AQ330" s="334">
        <f t="shared" si="100"/>
        <v>1000000</v>
      </c>
      <c r="AS330" s="352">
        <f t="shared" si="97"/>
        <v>0</v>
      </c>
      <c r="AT330" s="352">
        <f>10+Module!$K$57/($AA$1+1)</f>
        <v>94.900098435425136</v>
      </c>
      <c r="AU330" s="352">
        <f>$AA$1*(25+Module!$I$6)</f>
        <v>74</v>
      </c>
      <c r="AV330" s="352">
        <f>(AT330*($Z$1+1)*0.002488974)/($Z$1+1)*Module!$I$5*Module!$I$7</f>
        <v>72.183432587786953</v>
      </c>
      <c r="AW330" s="352">
        <f>$P$120*Module!$I$7*X330*Module!$I$5</f>
        <v>55.923857087975591</v>
      </c>
      <c r="AX330" s="334">
        <f t="shared" si="101"/>
        <v>1000000</v>
      </c>
      <c r="AZ330" s="352">
        <f t="shared" si="98"/>
        <v>0</v>
      </c>
      <c r="BA330" s="352">
        <f>10+Module!$K$57/($AB$1+1)</f>
        <v>73.675073826568848</v>
      </c>
      <c r="BB330" s="352">
        <f>$AB$1*(25+Module!$I$6)</f>
        <v>111</v>
      </c>
      <c r="BC330" s="352">
        <f>(BA330*($AB$1+1)*0.002488974)/($AB$1+1)*Module!$I$5*Module!$I$7</f>
        <v>56.039138131970212</v>
      </c>
      <c r="BD330" s="352">
        <f>$P$120*Module!$I$7*X330*Module!$I$5</f>
        <v>55.923857087975591</v>
      </c>
      <c r="BE330" s="334">
        <f t="shared" si="102"/>
        <v>1000000</v>
      </c>
      <c r="BG330" s="352">
        <f t="shared" si="99"/>
        <v>0</v>
      </c>
      <c r="BH330" s="352">
        <f>10+Module!$K$57/($AC$1+1)</f>
        <v>60.940059061255084</v>
      </c>
      <c r="BI330" s="352">
        <f>$AC$1*(25+Module!$I$6)</f>
        <v>148</v>
      </c>
      <c r="BJ330" s="352">
        <f>(BH330*($AC$1+1)*0.002488974)/($AC$1+1)*Module!$I$5*Module!$I$7</f>
        <v>46.352561458480167</v>
      </c>
      <c r="BK330" s="352">
        <f>$P$120*Module!$I$7*X330*Module!$I$5</f>
        <v>55.923857087975591</v>
      </c>
      <c r="BL330" s="334">
        <f t="shared" si="103"/>
        <v>1000000</v>
      </c>
    </row>
    <row r="331" spans="23:64" ht="15.75" hidden="1" thickBot="1">
      <c r="W331" s="570"/>
      <c r="X331" s="289">
        <f t="shared" si="104"/>
        <v>26</v>
      </c>
      <c r="Y331" s="290">
        <f>'calcul pneu pour calculateur'!P332</f>
        <v>165.59734538196466</v>
      </c>
      <c r="Z331" s="291">
        <f t="shared" si="92"/>
        <v>331.19469076392932</v>
      </c>
      <c r="AA331" s="291">
        <f t="shared" si="93"/>
        <v>496.79203614589397</v>
      </c>
      <c r="AB331" s="291">
        <f t="shared" si="94"/>
        <v>662.38938152785863</v>
      </c>
      <c r="AC331" s="291">
        <f t="shared" si="95"/>
        <v>827.98672690982335</v>
      </c>
      <c r="AK331" s="289">
        <f t="shared" si="105"/>
        <v>26</v>
      </c>
      <c r="AL331" s="352">
        <f t="shared" si="96"/>
        <v>0</v>
      </c>
      <c r="AM331" s="352">
        <f>10+Module!$K$57/($Z$1+1)</f>
        <v>137.3501476531377</v>
      </c>
      <c r="AN331" s="352">
        <f>$Z$1*(25+Module!$I$6)</f>
        <v>37</v>
      </c>
      <c r="AO331" s="352">
        <f>(AM331*($Z$1+1)*0.002488974)/($Z$1+1)*Module!$I$5*Module!$I$7</f>
        <v>104.47202149942042</v>
      </c>
      <c r="AP331" s="352">
        <f>$P$120*Module!$I$7*X331*Module!$I$5</f>
        <v>58.160811371494617</v>
      </c>
      <c r="AQ331" s="334">
        <f t="shared" si="100"/>
        <v>1000000</v>
      </c>
      <c r="AS331" s="352">
        <f t="shared" si="97"/>
        <v>0</v>
      </c>
      <c r="AT331" s="352">
        <f>10+Module!$K$57/($AA$1+1)</f>
        <v>94.900098435425136</v>
      </c>
      <c r="AU331" s="352">
        <f>$AA$1*(25+Module!$I$6)</f>
        <v>74</v>
      </c>
      <c r="AV331" s="352">
        <f>(AT331*($Z$1+1)*0.002488974)/($Z$1+1)*Module!$I$5*Module!$I$7</f>
        <v>72.183432587786953</v>
      </c>
      <c r="AW331" s="352">
        <f>$P$120*Module!$I$7*X331*Module!$I$5</f>
        <v>58.160811371494617</v>
      </c>
      <c r="AX331" s="334">
        <f t="shared" si="101"/>
        <v>1000000</v>
      </c>
      <c r="AZ331" s="352">
        <f t="shared" si="98"/>
        <v>0</v>
      </c>
      <c r="BA331" s="352">
        <f>10+Module!$K$57/($AB$1+1)</f>
        <v>73.675073826568848</v>
      </c>
      <c r="BB331" s="352">
        <f>$AB$1*(25+Module!$I$6)</f>
        <v>111</v>
      </c>
      <c r="BC331" s="352">
        <f>(BA331*($AB$1+1)*0.002488974)/($AB$1+1)*Module!$I$5*Module!$I$7</f>
        <v>56.039138131970212</v>
      </c>
      <c r="BD331" s="352">
        <f>$P$120*Module!$I$7*X331*Module!$I$5</f>
        <v>58.160811371494617</v>
      </c>
      <c r="BE331" s="334">
        <f t="shared" si="102"/>
        <v>1000000</v>
      </c>
      <c r="BG331" s="352">
        <f t="shared" si="99"/>
        <v>0</v>
      </c>
      <c r="BH331" s="352">
        <f>10+Module!$K$57/($AC$1+1)</f>
        <v>60.940059061255084</v>
      </c>
      <c r="BI331" s="352">
        <f>$AC$1*(25+Module!$I$6)</f>
        <v>148</v>
      </c>
      <c r="BJ331" s="352">
        <f>(BH331*($AC$1+1)*0.002488974)/($AC$1+1)*Module!$I$5*Module!$I$7</f>
        <v>46.352561458480167</v>
      </c>
      <c r="BK331" s="352">
        <f>$P$120*Module!$I$7*X331*Module!$I$5</f>
        <v>58.160811371494617</v>
      </c>
      <c r="BL331" s="334">
        <f t="shared" si="103"/>
        <v>1000000</v>
      </c>
    </row>
    <row r="332" spans="23:64" ht="15.75" hidden="1" thickBot="1">
      <c r="W332" s="570"/>
      <c r="X332" s="289">
        <f t="shared" si="104"/>
        <v>27</v>
      </c>
      <c r="Y332" s="290">
        <f>'calcul pneu pour calculateur'!P333</f>
        <v>164.96436236502706</v>
      </c>
      <c r="Z332" s="291">
        <f t="shared" si="92"/>
        <v>329.92872473005411</v>
      </c>
      <c r="AA332" s="291">
        <f t="shared" si="93"/>
        <v>494.89308709508117</v>
      </c>
      <c r="AB332" s="291">
        <f t="shared" si="94"/>
        <v>659.85744946010823</v>
      </c>
      <c r="AC332" s="291">
        <f t="shared" si="95"/>
        <v>824.82181182513523</v>
      </c>
      <c r="AK332" s="289">
        <f t="shared" si="105"/>
        <v>27</v>
      </c>
      <c r="AL332" s="352">
        <f t="shared" si="96"/>
        <v>0</v>
      </c>
      <c r="AM332" s="352">
        <f>10+Module!$K$57/($Z$1+1)</f>
        <v>137.3501476531377</v>
      </c>
      <c r="AN332" s="352">
        <f>$Z$1*(25+Module!$I$6)</f>
        <v>37</v>
      </c>
      <c r="AO332" s="352">
        <f>(AM332*($Z$1+1)*0.002488974)/($Z$1+1)*Module!$I$5*Module!$I$7</f>
        <v>104.47202149942042</v>
      </c>
      <c r="AP332" s="352">
        <f>$P$120*Module!$I$7*X332*Module!$I$5</f>
        <v>60.397765655013643</v>
      </c>
      <c r="AQ332" s="334">
        <f t="shared" si="100"/>
        <v>1000000</v>
      </c>
      <c r="AS332" s="352">
        <f t="shared" si="97"/>
        <v>0</v>
      </c>
      <c r="AT332" s="352">
        <f>10+Module!$K$57/($AA$1+1)</f>
        <v>94.900098435425136</v>
      </c>
      <c r="AU332" s="352">
        <f>$AA$1*(25+Module!$I$6)</f>
        <v>74</v>
      </c>
      <c r="AV332" s="352">
        <f>(AT332*($Z$1+1)*0.002488974)/($Z$1+1)*Module!$I$5*Module!$I$7</f>
        <v>72.183432587786953</v>
      </c>
      <c r="AW332" s="352">
        <f>$P$120*Module!$I$7*X332*Module!$I$5</f>
        <v>60.397765655013643</v>
      </c>
      <c r="AX332" s="334">
        <f t="shared" si="101"/>
        <v>1000000</v>
      </c>
      <c r="AZ332" s="352">
        <f t="shared" si="98"/>
        <v>0</v>
      </c>
      <c r="BA332" s="352">
        <f>10+Module!$K$57/($AB$1+1)</f>
        <v>73.675073826568848</v>
      </c>
      <c r="BB332" s="352">
        <f>$AB$1*(25+Module!$I$6)</f>
        <v>111</v>
      </c>
      <c r="BC332" s="352">
        <f>(BA332*($AB$1+1)*0.002488974)/($AB$1+1)*Module!$I$5*Module!$I$7</f>
        <v>56.039138131970212</v>
      </c>
      <c r="BD332" s="352">
        <f>$P$120*Module!$I$7*X332*Module!$I$5</f>
        <v>60.397765655013643</v>
      </c>
      <c r="BE332" s="334">
        <f t="shared" si="102"/>
        <v>1000000</v>
      </c>
      <c r="BG332" s="352">
        <f t="shared" si="99"/>
        <v>0</v>
      </c>
      <c r="BH332" s="352">
        <f>10+Module!$K$57/($AC$1+1)</f>
        <v>60.940059061255084</v>
      </c>
      <c r="BI332" s="352">
        <f>$AC$1*(25+Module!$I$6)</f>
        <v>148</v>
      </c>
      <c r="BJ332" s="352">
        <f>(BH332*($AC$1+1)*0.002488974)/($AC$1+1)*Module!$I$5*Module!$I$7</f>
        <v>46.352561458480167</v>
      </c>
      <c r="BK332" s="352">
        <f>$P$120*Module!$I$7*X332*Module!$I$5</f>
        <v>60.397765655013643</v>
      </c>
      <c r="BL332" s="334">
        <f t="shared" si="103"/>
        <v>1000000</v>
      </c>
    </row>
    <row r="333" spans="23:64" ht="15.75" hidden="1" thickBot="1">
      <c r="W333" s="570"/>
      <c r="X333" s="289">
        <f t="shared" si="104"/>
        <v>28</v>
      </c>
      <c r="Y333" s="290">
        <f>'calcul pneu pour calculateur'!P334</f>
        <v>164.33137934808946</v>
      </c>
      <c r="Z333" s="291">
        <f t="shared" si="92"/>
        <v>328.66275869617891</v>
      </c>
      <c r="AA333" s="291">
        <f t="shared" si="93"/>
        <v>492.99413804426837</v>
      </c>
      <c r="AB333" s="291">
        <f t="shared" si="94"/>
        <v>657.32551739235782</v>
      </c>
      <c r="AC333" s="291">
        <f t="shared" si="95"/>
        <v>821.65689674044734</v>
      </c>
      <c r="AK333" s="289">
        <f t="shared" si="105"/>
        <v>28</v>
      </c>
      <c r="AL333" s="352">
        <f t="shared" si="96"/>
        <v>0</v>
      </c>
      <c r="AM333" s="352">
        <f>10+Module!$K$57/($Z$1+1)</f>
        <v>137.3501476531377</v>
      </c>
      <c r="AN333" s="352">
        <f>$Z$1*(25+Module!$I$6)</f>
        <v>37</v>
      </c>
      <c r="AO333" s="352">
        <f>(AM333*($Z$1+1)*0.002488974)/($Z$1+1)*Module!$I$5*Module!$I$7</f>
        <v>104.47202149942042</v>
      </c>
      <c r="AP333" s="352">
        <f>$P$120*Module!$I$7*X333*Module!$I$5</f>
        <v>62.634719938532669</v>
      </c>
      <c r="AQ333" s="334">
        <f t="shared" si="100"/>
        <v>1000000</v>
      </c>
      <c r="AS333" s="352">
        <f t="shared" si="97"/>
        <v>0</v>
      </c>
      <c r="AT333" s="352">
        <f>10+Module!$K$57/($AA$1+1)</f>
        <v>94.900098435425136</v>
      </c>
      <c r="AU333" s="352">
        <f>$AA$1*(25+Module!$I$6)</f>
        <v>74</v>
      </c>
      <c r="AV333" s="352">
        <f>(AT333*($Z$1+1)*0.002488974)/($Z$1+1)*Module!$I$5*Module!$I$7</f>
        <v>72.183432587786953</v>
      </c>
      <c r="AW333" s="352">
        <f>$P$120*Module!$I$7*X333*Module!$I$5</f>
        <v>62.634719938532669</v>
      </c>
      <c r="AX333" s="334">
        <f t="shared" si="101"/>
        <v>1000000</v>
      </c>
      <c r="AZ333" s="352">
        <f t="shared" si="98"/>
        <v>0</v>
      </c>
      <c r="BA333" s="352">
        <f>10+Module!$K$57/($AB$1+1)</f>
        <v>73.675073826568848</v>
      </c>
      <c r="BB333" s="352">
        <f>$AB$1*(25+Module!$I$6)</f>
        <v>111</v>
      </c>
      <c r="BC333" s="352">
        <f>(BA333*($AB$1+1)*0.002488974)/($AB$1+1)*Module!$I$5*Module!$I$7</f>
        <v>56.039138131970212</v>
      </c>
      <c r="BD333" s="352">
        <f>$P$120*Module!$I$7*X333*Module!$I$5</f>
        <v>62.634719938532669</v>
      </c>
      <c r="BE333" s="334">
        <f t="shared" si="102"/>
        <v>1000000</v>
      </c>
      <c r="BG333" s="352">
        <f t="shared" si="99"/>
        <v>0</v>
      </c>
      <c r="BH333" s="352">
        <f>10+Module!$K$57/($AC$1+1)</f>
        <v>60.940059061255084</v>
      </c>
      <c r="BI333" s="352">
        <f>$AC$1*(25+Module!$I$6)</f>
        <v>148</v>
      </c>
      <c r="BJ333" s="352">
        <f>(BH333*($AC$1+1)*0.002488974)/($AC$1+1)*Module!$I$5*Module!$I$7</f>
        <v>46.352561458480167</v>
      </c>
      <c r="BK333" s="352">
        <f>$P$120*Module!$I$7*X333*Module!$I$5</f>
        <v>62.634719938532669</v>
      </c>
      <c r="BL333" s="334">
        <f t="shared" si="103"/>
        <v>1000000</v>
      </c>
    </row>
    <row r="334" spans="23:64" ht="15.75" hidden="1" thickBot="1">
      <c r="W334" s="570"/>
      <c r="X334" s="289">
        <f t="shared" si="104"/>
        <v>29</v>
      </c>
      <c r="Y334" s="290">
        <f>'calcul pneu pour calculateur'!P335</f>
        <v>163.69839633115186</v>
      </c>
      <c r="Z334" s="291">
        <f t="shared" si="92"/>
        <v>327.39679266230371</v>
      </c>
      <c r="AA334" s="291">
        <f t="shared" si="93"/>
        <v>491.09518899345557</v>
      </c>
      <c r="AB334" s="291">
        <f t="shared" si="94"/>
        <v>654.79358532460742</v>
      </c>
      <c r="AC334" s="291">
        <f t="shared" si="95"/>
        <v>818.49198165575922</v>
      </c>
      <c r="AK334" s="289">
        <f t="shared" si="105"/>
        <v>29</v>
      </c>
      <c r="AL334" s="352">
        <f t="shared" si="96"/>
        <v>0</v>
      </c>
      <c r="AM334" s="352">
        <f>10+Module!$K$57/($Z$1+1)</f>
        <v>137.3501476531377</v>
      </c>
      <c r="AN334" s="352">
        <f>$Z$1*(25+Module!$I$6)</f>
        <v>37</v>
      </c>
      <c r="AO334" s="352">
        <f>(AM334*($Z$1+1)*0.002488974)/($Z$1+1)*Module!$I$5*Module!$I$7</f>
        <v>104.47202149942042</v>
      </c>
      <c r="AP334" s="352">
        <f>$P$120*Module!$I$7*X334*Module!$I$5</f>
        <v>64.871674222051681</v>
      </c>
      <c r="AQ334" s="334">
        <f t="shared" si="100"/>
        <v>1000000</v>
      </c>
      <c r="AS334" s="352">
        <f t="shared" si="97"/>
        <v>0</v>
      </c>
      <c r="AT334" s="352">
        <f>10+Module!$K$57/($AA$1+1)</f>
        <v>94.900098435425136</v>
      </c>
      <c r="AU334" s="352">
        <f>$AA$1*(25+Module!$I$6)</f>
        <v>74</v>
      </c>
      <c r="AV334" s="352">
        <f>(AT334*($Z$1+1)*0.002488974)/($Z$1+1)*Module!$I$5*Module!$I$7</f>
        <v>72.183432587786953</v>
      </c>
      <c r="AW334" s="352">
        <f>$P$120*Module!$I$7*X334*Module!$I$5</f>
        <v>64.871674222051681</v>
      </c>
      <c r="AX334" s="334">
        <f t="shared" si="101"/>
        <v>1000000</v>
      </c>
      <c r="AZ334" s="352">
        <f t="shared" si="98"/>
        <v>0</v>
      </c>
      <c r="BA334" s="352">
        <f>10+Module!$K$57/($AB$1+1)</f>
        <v>73.675073826568848</v>
      </c>
      <c r="BB334" s="352">
        <f>$AB$1*(25+Module!$I$6)</f>
        <v>111</v>
      </c>
      <c r="BC334" s="352">
        <f>(BA334*($AB$1+1)*0.002488974)/($AB$1+1)*Module!$I$5*Module!$I$7</f>
        <v>56.039138131970212</v>
      </c>
      <c r="BD334" s="352">
        <f>$P$120*Module!$I$7*X334*Module!$I$5</f>
        <v>64.871674222051681</v>
      </c>
      <c r="BE334" s="334">
        <f t="shared" si="102"/>
        <v>1000000</v>
      </c>
      <c r="BG334" s="352">
        <f t="shared" si="99"/>
        <v>0</v>
      </c>
      <c r="BH334" s="352">
        <f>10+Module!$K$57/($AC$1+1)</f>
        <v>60.940059061255084</v>
      </c>
      <c r="BI334" s="352">
        <f>$AC$1*(25+Module!$I$6)</f>
        <v>148</v>
      </c>
      <c r="BJ334" s="352">
        <f>(BH334*($AC$1+1)*0.002488974)/($AC$1+1)*Module!$I$5*Module!$I$7</f>
        <v>46.352561458480167</v>
      </c>
      <c r="BK334" s="352">
        <f>$P$120*Module!$I$7*X334*Module!$I$5</f>
        <v>64.871674222051681</v>
      </c>
      <c r="BL334" s="334">
        <f t="shared" si="103"/>
        <v>1000000</v>
      </c>
    </row>
    <row r="335" spans="23:64" ht="15.75" hidden="1" thickBot="1">
      <c r="W335" s="570"/>
      <c r="X335" s="289">
        <f t="shared" si="104"/>
        <v>30</v>
      </c>
      <c r="Y335" s="290">
        <f>'calcul pneu pour calculateur'!P336</f>
        <v>163.06541331421423</v>
      </c>
      <c r="Z335" s="291">
        <f t="shared" si="92"/>
        <v>326.13082662842845</v>
      </c>
      <c r="AA335" s="291">
        <f t="shared" si="93"/>
        <v>489.19623994264271</v>
      </c>
      <c r="AB335" s="291">
        <f t="shared" si="94"/>
        <v>652.2616532568569</v>
      </c>
      <c r="AC335" s="291">
        <f t="shared" si="95"/>
        <v>815.3270665710711</v>
      </c>
      <c r="AK335" s="289">
        <f t="shared" si="105"/>
        <v>30</v>
      </c>
      <c r="AL335" s="352">
        <f t="shared" si="96"/>
        <v>0</v>
      </c>
      <c r="AM335" s="352">
        <f>10+Module!$K$57/($Z$1+1)</f>
        <v>137.3501476531377</v>
      </c>
      <c r="AN335" s="352">
        <f>$Z$1*(25+Module!$I$6)</f>
        <v>37</v>
      </c>
      <c r="AO335" s="352">
        <f>(AM335*($Z$1+1)*0.002488974)/($Z$1+1)*Module!$I$5*Module!$I$7</f>
        <v>104.47202149942042</v>
      </c>
      <c r="AP335" s="352">
        <f>$P$120*Module!$I$7*X335*Module!$I$5</f>
        <v>67.108628505570707</v>
      </c>
      <c r="AQ335" s="334">
        <f t="shared" si="100"/>
        <v>1000000</v>
      </c>
      <c r="AS335" s="352">
        <f t="shared" si="97"/>
        <v>0</v>
      </c>
      <c r="AT335" s="352">
        <f>10+Module!$K$57/($AA$1+1)</f>
        <v>94.900098435425136</v>
      </c>
      <c r="AU335" s="352">
        <f>$AA$1*(25+Module!$I$6)</f>
        <v>74</v>
      </c>
      <c r="AV335" s="352">
        <f>(AT335*($Z$1+1)*0.002488974)/($Z$1+1)*Module!$I$5*Module!$I$7</f>
        <v>72.183432587786953</v>
      </c>
      <c r="AW335" s="352">
        <f>$P$120*Module!$I$7*X335*Module!$I$5</f>
        <v>67.108628505570707</v>
      </c>
      <c r="AX335" s="334">
        <f t="shared" si="101"/>
        <v>1000000</v>
      </c>
      <c r="AZ335" s="352">
        <f t="shared" si="98"/>
        <v>0</v>
      </c>
      <c r="BA335" s="352">
        <f>10+Module!$K$57/($AB$1+1)</f>
        <v>73.675073826568848</v>
      </c>
      <c r="BB335" s="352">
        <f>$AB$1*(25+Module!$I$6)</f>
        <v>111</v>
      </c>
      <c r="BC335" s="352">
        <f>(BA335*($AB$1+1)*0.002488974)/($AB$1+1)*Module!$I$5*Module!$I$7</f>
        <v>56.039138131970212</v>
      </c>
      <c r="BD335" s="352">
        <f>$P$120*Module!$I$7*X335*Module!$I$5</f>
        <v>67.108628505570707</v>
      </c>
      <c r="BE335" s="334">
        <f t="shared" si="102"/>
        <v>1000000</v>
      </c>
      <c r="BG335" s="352">
        <f t="shared" si="99"/>
        <v>0</v>
      </c>
      <c r="BH335" s="352">
        <f>10+Module!$K$57/($AC$1+1)</f>
        <v>60.940059061255084</v>
      </c>
      <c r="BI335" s="352">
        <f>$AC$1*(25+Module!$I$6)</f>
        <v>148</v>
      </c>
      <c r="BJ335" s="352">
        <f>(BH335*($AC$1+1)*0.002488974)/($AC$1+1)*Module!$I$5*Module!$I$7</f>
        <v>46.352561458480167</v>
      </c>
      <c r="BK335" s="352">
        <f>$P$120*Module!$I$7*X335*Module!$I$5</f>
        <v>67.108628505570707</v>
      </c>
      <c r="BL335" s="334">
        <f t="shared" si="103"/>
        <v>1000000</v>
      </c>
    </row>
    <row r="336" spans="23:64" ht="15.75" hidden="1" thickBot="1">
      <c r="W336" s="570"/>
      <c r="X336" s="289">
        <f t="shared" si="104"/>
        <v>31</v>
      </c>
      <c r="Y336" s="290">
        <f>'calcul pneu pour calculateur'!P337</f>
        <v>162.43243029727662</v>
      </c>
      <c r="Z336" s="291">
        <f t="shared" si="92"/>
        <v>324.86486059455325</v>
      </c>
      <c r="AA336" s="291">
        <f t="shared" si="93"/>
        <v>487.2972908918299</v>
      </c>
      <c r="AB336" s="291">
        <f t="shared" si="94"/>
        <v>649.7297211891065</v>
      </c>
      <c r="AC336" s="291">
        <f t="shared" si="95"/>
        <v>812.1621514863831</v>
      </c>
      <c r="AK336" s="289">
        <f t="shared" si="105"/>
        <v>31</v>
      </c>
      <c r="AL336" s="352">
        <f t="shared" si="96"/>
        <v>0</v>
      </c>
      <c r="AM336" s="352">
        <f>10+Module!$K$57/($Z$1+1)</f>
        <v>137.3501476531377</v>
      </c>
      <c r="AN336" s="352">
        <f>$Z$1*(25+Module!$I$6)</f>
        <v>37</v>
      </c>
      <c r="AO336" s="352">
        <f>(AM336*($Z$1+1)*0.002488974)/($Z$1+1)*Module!$I$5*Module!$I$7</f>
        <v>104.47202149942042</v>
      </c>
      <c r="AP336" s="352">
        <f>$P$120*Module!$I$7*X336*Module!$I$5</f>
        <v>69.345582789089733</v>
      </c>
      <c r="AQ336" s="334">
        <f t="shared" si="100"/>
        <v>1000000</v>
      </c>
      <c r="AS336" s="352">
        <f t="shared" si="97"/>
        <v>0</v>
      </c>
      <c r="AT336" s="352">
        <f>10+Module!$K$57/($AA$1+1)</f>
        <v>94.900098435425136</v>
      </c>
      <c r="AU336" s="352">
        <f>$AA$1*(25+Module!$I$6)</f>
        <v>74</v>
      </c>
      <c r="AV336" s="352">
        <f>(AT336*($Z$1+1)*0.002488974)/($Z$1+1)*Module!$I$5*Module!$I$7</f>
        <v>72.183432587786953</v>
      </c>
      <c r="AW336" s="352">
        <f>$P$120*Module!$I$7*X336*Module!$I$5</f>
        <v>69.345582789089733</v>
      </c>
      <c r="AX336" s="334">
        <f t="shared" si="101"/>
        <v>1000000</v>
      </c>
      <c r="AZ336" s="352">
        <f t="shared" si="98"/>
        <v>0</v>
      </c>
      <c r="BA336" s="352">
        <f>10+Module!$K$57/($AB$1+1)</f>
        <v>73.675073826568848</v>
      </c>
      <c r="BB336" s="352">
        <f>$AB$1*(25+Module!$I$6)</f>
        <v>111</v>
      </c>
      <c r="BC336" s="352">
        <f>(BA336*($AB$1+1)*0.002488974)/($AB$1+1)*Module!$I$5*Module!$I$7</f>
        <v>56.039138131970212</v>
      </c>
      <c r="BD336" s="352">
        <f>$P$120*Module!$I$7*X336*Module!$I$5</f>
        <v>69.345582789089733</v>
      </c>
      <c r="BE336" s="334">
        <f t="shared" si="102"/>
        <v>1000000</v>
      </c>
      <c r="BG336" s="352">
        <f t="shared" si="99"/>
        <v>0</v>
      </c>
      <c r="BH336" s="352">
        <f>10+Module!$K$57/($AC$1+1)</f>
        <v>60.940059061255084</v>
      </c>
      <c r="BI336" s="352">
        <f>$AC$1*(25+Module!$I$6)</f>
        <v>148</v>
      </c>
      <c r="BJ336" s="352">
        <f>(BH336*($AC$1+1)*0.002488974)/($AC$1+1)*Module!$I$5*Module!$I$7</f>
        <v>46.352561458480167</v>
      </c>
      <c r="BK336" s="352">
        <f>$P$120*Module!$I$7*X336*Module!$I$5</f>
        <v>69.345582789089733</v>
      </c>
      <c r="BL336" s="334">
        <f t="shared" si="103"/>
        <v>1000000</v>
      </c>
    </row>
    <row r="337" spans="23:64" ht="15.75" hidden="1" thickBot="1">
      <c r="W337" s="570"/>
      <c r="X337" s="289">
        <f t="shared" si="104"/>
        <v>32</v>
      </c>
      <c r="Y337" s="290">
        <f>'calcul pneu pour calculateur'!P338</f>
        <v>161.799447280339</v>
      </c>
      <c r="Z337" s="291">
        <f t="shared" si="92"/>
        <v>323.59889456067799</v>
      </c>
      <c r="AA337" s="291">
        <f t="shared" si="93"/>
        <v>485.39834184101699</v>
      </c>
      <c r="AB337" s="291">
        <f t="shared" si="94"/>
        <v>647.19778912135598</v>
      </c>
      <c r="AC337" s="291">
        <f t="shared" si="95"/>
        <v>808.99723640169498</v>
      </c>
      <c r="AK337" s="289">
        <f t="shared" si="105"/>
        <v>32</v>
      </c>
      <c r="AL337" s="352">
        <f t="shared" si="96"/>
        <v>0</v>
      </c>
      <c r="AM337" s="352">
        <f>10+Module!$K$57/($Z$1+1)</f>
        <v>137.3501476531377</v>
      </c>
      <c r="AN337" s="352">
        <f>$Z$1*(25+Module!$I$6)</f>
        <v>37</v>
      </c>
      <c r="AO337" s="352">
        <f>(AM337*($Z$1+1)*0.002488974)/($Z$1+1)*Module!$I$5*Module!$I$7</f>
        <v>104.47202149942042</v>
      </c>
      <c r="AP337" s="352">
        <f>$P$120*Module!$I$7*X337*Module!$I$5</f>
        <v>71.582537072608758</v>
      </c>
      <c r="AQ337" s="334">
        <f t="shared" si="100"/>
        <v>1000000</v>
      </c>
      <c r="AS337" s="352">
        <f t="shared" si="97"/>
        <v>0</v>
      </c>
      <c r="AT337" s="352">
        <f>10+Module!$K$57/($AA$1+1)</f>
        <v>94.900098435425136</v>
      </c>
      <c r="AU337" s="352">
        <f>$AA$1*(25+Module!$I$6)</f>
        <v>74</v>
      </c>
      <c r="AV337" s="352">
        <f>(AT337*($Z$1+1)*0.002488974)/($Z$1+1)*Module!$I$5*Module!$I$7</f>
        <v>72.183432587786953</v>
      </c>
      <c r="AW337" s="352">
        <f>$P$120*Module!$I$7*X337*Module!$I$5</f>
        <v>71.582537072608758</v>
      </c>
      <c r="AX337" s="334">
        <f t="shared" si="101"/>
        <v>1000000</v>
      </c>
      <c r="AZ337" s="352">
        <f t="shared" si="98"/>
        <v>0</v>
      </c>
      <c r="BA337" s="352">
        <f>10+Module!$K$57/($AB$1+1)</f>
        <v>73.675073826568848</v>
      </c>
      <c r="BB337" s="352">
        <f>$AB$1*(25+Module!$I$6)</f>
        <v>111</v>
      </c>
      <c r="BC337" s="352">
        <f>(BA337*($AB$1+1)*0.002488974)/($AB$1+1)*Module!$I$5*Module!$I$7</f>
        <v>56.039138131970212</v>
      </c>
      <c r="BD337" s="352">
        <f>$P$120*Module!$I$7*X337*Module!$I$5</f>
        <v>71.582537072608758</v>
      </c>
      <c r="BE337" s="334">
        <f t="shared" si="102"/>
        <v>1000000</v>
      </c>
      <c r="BG337" s="352">
        <f t="shared" si="99"/>
        <v>0</v>
      </c>
      <c r="BH337" s="352">
        <f>10+Module!$K$57/($AC$1+1)</f>
        <v>60.940059061255084</v>
      </c>
      <c r="BI337" s="352">
        <f>$AC$1*(25+Module!$I$6)</f>
        <v>148</v>
      </c>
      <c r="BJ337" s="352">
        <f>(BH337*($AC$1+1)*0.002488974)/($AC$1+1)*Module!$I$5*Module!$I$7</f>
        <v>46.352561458480167</v>
      </c>
      <c r="BK337" s="352">
        <f>$P$120*Module!$I$7*X337*Module!$I$5</f>
        <v>71.582537072608758</v>
      </c>
      <c r="BL337" s="334">
        <f t="shared" si="103"/>
        <v>1000000</v>
      </c>
    </row>
    <row r="338" spans="23:64" ht="15.75" hidden="1" thickBot="1">
      <c r="W338" s="570"/>
      <c r="X338" s="289">
        <f t="shared" si="104"/>
        <v>33</v>
      </c>
      <c r="Y338" s="290">
        <f>'calcul pneu pour calculateur'!P339</f>
        <v>161.16646426340139</v>
      </c>
      <c r="Z338" s="291">
        <f t="shared" si="92"/>
        <v>322.33292852680279</v>
      </c>
      <c r="AA338" s="291">
        <f t="shared" si="93"/>
        <v>483.49939279020418</v>
      </c>
      <c r="AB338" s="291">
        <f t="shared" si="94"/>
        <v>644.66585705360558</v>
      </c>
      <c r="AC338" s="291">
        <f t="shared" si="95"/>
        <v>805.83232131700697</v>
      </c>
      <c r="AK338" s="289">
        <f t="shared" si="105"/>
        <v>33</v>
      </c>
      <c r="AL338" s="352">
        <f t="shared" si="96"/>
        <v>0</v>
      </c>
      <c r="AM338" s="352">
        <f>10+Module!$K$57/($Z$1+1)</f>
        <v>137.3501476531377</v>
      </c>
      <c r="AN338" s="352">
        <f>$Z$1*(25+Module!$I$6)</f>
        <v>37</v>
      </c>
      <c r="AO338" s="352">
        <f>(AM338*($Z$1+1)*0.002488974)/($Z$1+1)*Module!$I$5*Module!$I$7</f>
        <v>104.47202149942042</v>
      </c>
      <c r="AP338" s="352">
        <f>$P$120*Module!$I$7*X338*Module!$I$5</f>
        <v>73.819491356127784</v>
      </c>
      <c r="AQ338" s="334">
        <f t="shared" si="100"/>
        <v>1000000</v>
      </c>
      <c r="AS338" s="352">
        <f t="shared" si="97"/>
        <v>0</v>
      </c>
      <c r="AT338" s="352">
        <f>10+Module!$K$57/($AA$1+1)</f>
        <v>94.900098435425136</v>
      </c>
      <c r="AU338" s="352">
        <f>$AA$1*(25+Module!$I$6)</f>
        <v>74</v>
      </c>
      <c r="AV338" s="352">
        <f>(AT338*($Z$1+1)*0.002488974)/($Z$1+1)*Module!$I$5*Module!$I$7</f>
        <v>72.183432587786953</v>
      </c>
      <c r="AW338" s="352">
        <f>$P$120*Module!$I$7*X338*Module!$I$5</f>
        <v>73.819491356127784</v>
      </c>
      <c r="AX338" s="334">
        <f t="shared" si="101"/>
        <v>1000000</v>
      </c>
      <c r="AZ338" s="352">
        <f t="shared" si="98"/>
        <v>0</v>
      </c>
      <c r="BA338" s="352">
        <f>10+Module!$K$57/($AB$1+1)</f>
        <v>73.675073826568848</v>
      </c>
      <c r="BB338" s="352">
        <f>$AB$1*(25+Module!$I$6)</f>
        <v>111</v>
      </c>
      <c r="BC338" s="352">
        <f>(BA338*($AB$1+1)*0.002488974)/($AB$1+1)*Module!$I$5*Module!$I$7</f>
        <v>56.039138131970212</v>
      </c>
      <c r="BD338" s="352">
        <f>$P$120*Module!$I$7*X338*Module!$I$5</f>
        <v>73.819491356127784</v>
      </c>
      <c r="BE338" s="334">
        <f t="shared" si="102"/>
        <v>1000000</v>
      </c>
      <c r="BG338" s="352">
        <f t="shared" si="99"/>
        <v>0</v>
      </c>
      <c r="BH338" s="352">
        <f>10+Module!$K$57/($AC$1+1)</f>
        <v>60.940059061255084</v>
      </c>
      <c r="BI338" s="352">
        <f>$AC$1*(25+Module!$I$6)</f>
        <v>148</v>
      </c>
      <c r="BJ338" s="352">
        <f>(BH338*($AC$1+1)*0.002488974)/($AC$1+1)*Module!$I$5*Module!$I$7</f>
        <v>46.352561458480167</v>
      </c>
      <c r="BK338" s="352">
        <f>$P$120*Module!$I$7*X338*Module!$I$5</f>
        <v>73.819491356127784</v>
      </c>
      <c r="BL338" s="334">
        <f t="shared" si="103"/>
        <v>1000000</v>
      </c>
    </row>
    <row r="339" spans="23:64" ht="15.75" hidden="1" thickBot="1">
      <c r="W339" s="570"/>
      <c r="X339" s="289">
        <f t="shared" si="104"/>
        <v>34</v>
      </c>
      <c r="Y339" s="290">
        <f>'calcul pneu pour calculateur'!P340</f>
        <v>160.53348124646379</v>
      </c>
      <c r="Z339" s="291">
        <f t="shared" si="92"/>
        <v>321.06696249292759</v>
      </c>
      <c r="AA339" s="291">
        <f t="shared" si="93"/>
        <v>481.60044373939138</v>
      </c>
      <c r="AB339" s="291">
        <f t="shared" si="94"/>
        <v>642.13392498585517</v>
      </c>
      <c r="AC339" s="291">
        <f t="shared" si="95"/>
        <v>802.66740623231897</v>
      </c>
      <c r="AK339" s="289">
        <f t="shared" si="105"/>
        <v>34</v>
      </c>
      <c r="AL339" s="352">
        <f t="shared" si="96"/>
        <v>0</v>
      </c>
      <c r="AM339" s="352">
        <f>10+Module!$K$57/($Z$1+1)</f>
        <v>137.3501476531377</v>
      </c>
      <c r="AN339" s="352">
        <f>$Z$1*(25+Module!$I$6)</f>
        <v>37</v>
      </c>
      <c r="AO339" s="352">
        <f>(AM339*($Z$1+1)*0.002488974)/($Z$1+1)*Module!$I$5*Module!$I$7</f>
        <v>104.47202149942042</v>
      </c>
      <c r="AP339" s="352">
        <f>$P$120*Module!$I$7*X339*Module!$I$5</f>
        <v>76.05644563964681</v>
      </c>
      <c r="AQ339" s="334">
        <f t="shared" si="100"/>
        <v>1000000</v>
      </c>
      <c r="AS339" s="352">
        <f t="shared" si="97"/>
        <v>0</v>
      </c>
      <c r="AT339" s="352">
        <f>10+Module!$K$57/($AA$1+1)</f>
        <v>94.900098435425136</v>
      </c>
      <c r="AU339" s="352">
        <f>$AA$1*(25+Module!$I$6)</f>
        <v>74</v>
      </c>
      <c r="AV339" s="352">
        <f>(AT339*($Z$1+1)*0.002488974)/($Z$1+1)*Module!$I$5*Module!$I$7</f>
        <v>72.183432587786953</v>
      </c>
      <c r="AW339" s="352">
        <f>$P$120*Module!$I$7*X339*Module!$I$5</f>
        <v>76.05644563964681</v>
      </c>
      <c r="AX339" s="334">
        <f t="shared" si="101"/>
        <v>1000000</v>
      </c>
      <c r="AZ339" s="352">
        <f t="shared" si="98"/>
        <v>0</v>
      </c>
      <c r="BA339" s="352">
        <f>10+Module!$K$57/($AB$1+1)</f>
        <v>73.675073826568848</v>
      </c>
      <c r="BB339" s="352">
        <f>$AB$1*(25+Module!$I$6)</f>
        <v>111</v>
      </c>
      <c r="BC339" s="352">
        <f>(BA339*($AB$1+1)*0.002488974)/($AB$1+1)*Module!$I$5*Module!$I$7</f>
        <v>56.039138131970212</v>
      </c>
      <c r="BD339" s="352">
        <f>$P$120*Module!$I$7*X339*Module!$I$5</f>
        <v>76.05644563964681</v>
      </c>
      <c r="BE339" s="334">
        <f t="shared" si="102"/>
        <v>1000000</v>
      </c>
      <c r="BG339" s="352">
        <f t="shared" si="99"/>
        <v>0</v>
      </c>
      <c r="BH339" s="352">
        <f>10+Module!$K$57/($AC$1+1)</f>
        <v>60.940059061255084</v>
      </c>
      <c r="BI339" s="352">
        <f>$AC$1*(25+Module!$I$6)</f>
        <v>148</v>
      </c>
      <c r="BJ339" s="352">
        <f>(BH339*($AC$1+1)*0.002488974)/($AC$1+1)*Module!$I$5*Module!$I$7</f>
        <v>46.352561458480167</v>
      </c>
      <c r="BK339" s="352">
        <f>$P$120*Module!$I$7*X339*Module!$I$5</f>
        <v>76.05644563964681</v>
      </c>
      <c r="BL339" s="334">
        <f t="shared" si="103"/>
        <v>1000000</v>
      </c>
    </row>
    <row r="340" spans="23:64" ht="15.75" hidden="1" thickBot="1">
      <c r="W340" s="570"/>
      <c r="X340" s="289">
        <f t="shared" si="104"/>
        <v>35</v>
      </c>
      <c r="Y340" s="290">
        <f>'calcul pneu pour calculateur'!P341</f>
        <v>159.90049822952619</v>
      </c>
      <c r="Z340" s="291">
        <f t="shared" si="92"/>
        <v>319.80099645905239</v>
      </c>
      <c r="AA340" s="291">
        <f t="shared" si="93"/>
        <v>479.70149468857858</v>
      </c>
      <c r="AB340" s="291">
        <f t="shared" si="94"/>
        <v>639.60199291810477</v>
      </c>
      <c r="AC340" s="291">
        <f t="shared" si="95"/>
        <v>799.50249114763096</v>
      </c>
      <c r="AK340" s="289">
        <f t="shared" si="105"/>
        <v>35</v>
      </c>
      <c r="AL340" s="352">
        <f t="shared" si="96"/>
        <v>0</v>
      </c>
      <c r="AM340" s="352">
        <f>10+Module!$K$57/($Z$1+1)</f>
        <v>137.3501476531377</v>
      </c>
      <c r="AN340" s="352">
        <f>$Z$1*(25+Module!$I$6)</f>
        <v>37</v>
      </c>
      <c r="AO340" s="352">
        <f>(AM340*($Z$1+1)*0.002488974)/($Z$1+1)*Module!$I$5*Module!$I$7</f>
        <v>104.47202149942042</v>
      </c>
      <c r="AP340" s="352">
        <f>$P$120*Module!$I$7*X340*Module!$I$5</f>
        <v>78.293399923165836</v>
      </c>
      <c r="AQ340" s="334">
        <f t="shared" si="100"/>
        <v>1000000</v>
      </c>
      <c r="AS340" s="352">
        <f t="shared" si="97"/>
        <v>0</v>
      </c>
      <c r="AT340" s="352">
        <f>10+Module!$K$57/($AA$1+1)</f>
        <v>94.900098435425136</v>
      </c>
      <c r="AU340" s="352">
        <f>$AA$1*(25+Module!$I$6)</f>
        <v>74</v>
      </c>
      <c r="AV340" s="352">
        <f>(AT340*($Z$1+1)*0.002488974)/($Z$1+1)*Module!$I$5*Module!$I$7</f>
        <v>72.183432587786953</v>
      </c>
      <c r="AW340" s="352">
        <f>$P$120*Module!$I$7*X340*Module!$I$5</f>
        <v>78.293399923165836</v>
      </c>
      <c r="AX340" s="334">
        <f t="shared" si="101"/>
        <v>1000000</v>
      </c>
      <c r="AZ340" s="352">
        <f t="shared" si="98"/>
        <v>0</v>
      </c>
      <c r="BA340" s="352">
        <f>10+Module!$K$57/($AB$1+1)</f>
        <v>73.675073826568848</v>
      </c>
      <c r="BB340" s="352">
        <f>$AB$1*(25+Module!$I$6)</f>
        <v>111</v>
      </c>
      <c r="BC340" s="352">
        <f>(BA340*($AB$1+1)*0.002488974)/($AB$1+1)*Module!$I$5*Module!$I$7</f>
        <v>56.039138131970212</v>
      </c>
      <c r="BD340" s="352">
        <f>$P$120*Module!$I$7*X340*Module!$I$5</f>
        <v>78.293399923165836</v>
      </c>
      <c r="BE340" s="334">
        <f t="shared" si="102"/>
        <v>1000000</v>
      </c>
      <c r="BG340" s="352">
        <f t="shared" si="99"/>
        <v>0</v>
      </c>
      <c r="BH340" s="352">
        <f>10+Module!$K$57/($AC$1+1)</f>
        <v>60.940059061255084</v>
      </c>
      <c r="BI340" s="352">
        <f>$AC$1*(25+Module!$I$6)</f>
        <v>148</v>
      </c>
      <c r="BJ340" s="352">
        <f>(BH340*($AC$1+1)*0.002488974)/($AC$1+1)*Module!$I$5*Module!$I$7</f>
        <v>46.352561458480167</v>
      </c>
      <c r="BK340" s="352">
        <f>$P$120*Module!$I$7*X340*Module!$I$5</f>
        <v>78.293399923165836</v>
      </c>
      <c r="BL340" s="334">
        <f t="shared" si="103"/>
        <v>1000000</v>
      </c>
    </row>
    <row r="341" spans="23:64" ht="15.75" hidden="1" thickBot="1">
      <c r="W341" s="570"/>
      <c r="X341" s="289">
        <f t="shared" si="104"/>
        <v>36</v>
      </c>
      <c r="Y341" s="290">
        <f>'calcul pneu pour calculateur'!P342</f>
        <v>159.26751521258856</v>
      </c>
      <c r="Z341" s="291">
        <f t="shared" si="92"/>
        <v>318.53503042517713</v>
      </c>
      <c r="AA341" s="291">
        <f t="shared" si="93"/>
        <v>477.80254563776566</v>
      </c>
      <c r="AB341" s="291">
        <f t="shared" si="94"/>
        <v>637.07006085035425</v>
      </c>
      <c r="AC341" s="291">
        <f t="shared" si="95"/>
        <v>796.33757606294284</v>
      </c>
      <c r="AK341" s="289">
        <f t="shared" si="105"/>
        <v>36</v>
      </c>
      <c r="AL341" s="352">
        <f t="shared" si="96"/>
        <v>0</v>
      </c>
      <c r="AM341" s="352">
        <f>10+Module!$K$57/($Z$1+1)</f>
        <v>137.3501476531377</v>
      </c>
      <c r="AN341" s="352">
        <f>$Z$1*(25+Module!$I$6)</f>
        <v>37</v>
      </c>
      <c r="AO341" s="352">
        <f>(AM341*($Z$1+1)*0.002488974)/($Z$1+1)*Module!$I$5*Module!$I$7</f>
        <v>104.47202149942042</v>
      </c>
      <c r="AP341" s="352">
        <f>$P$120*Module!$I$7*X341*Module!$I$5</f>
        <v>80.530354206684848</v>
      </c>
      <c r="AQ341" s="334">
        <f t="shared" si="100"/>
        <v>1000000</v>
      </c>
      <c r="AS341" s="352">
        <f t="shared" si="97"/>
        <v>0</v>
      </c>
      <c r="AT341" s="352">
        <f>10+Module!$K$57/($AA$1+1)</f>
        <v>94.900098435425136</v>
      </c>
      <c r="AU341" s="352">
        <f>$AA$1*(25+Module!$I$6)</f>
        <v>74</v>
      </c>
      <c r="AV341" s="352">
        <f>(AT341*($Z$1+1)*0.002488974)/($Z$1+1)*Module!$I$5*Module!$I$7</f>
        <v>72.183432587786953</v>
      </c>
      <c r="AW341" s="352">
        <f>$P$120*Module!$I$7*X341*Module!$I$5</f>
        <v>80.530354206684848</v>
      </c>
      <c r="AX341" s="334">
        <f t="shared" si="101"/>
        <v>1000000</v>
      </c>
      <c r="AZ341" s="352">
        <f t="shared" si="98"/>
        <v>0</v>
      </c>
      <c r="BA341" s="352">
        <f>10+Module!$K$57/($AB$1+1)</f>
        <v>73.675073826568848</v>
      </c>
      <c r="BB341" s="352">
        <f>$AB$1*(25+Module!$I$6)</f>
        <v>111</v>
      </c>
      <c r="BC341" s="352">
        <f>(BA341*($AB$1+1)*0.002488974)/($AB$1+1)*Module!$I$5*Module!$I$7</f>
        <v>56.039138131970212</v>
      </c>
      <c r="BD341" s="352">
        <f>$P$120*Module!$I$7*X341*Module!$I$5</f>
        <v>80.530354206684848</v>
      </c>
      <c r="BE341" s="334">
        <f t="shared" si="102"/>
        <v>1000000</v>
      </c>
      <c r="BG341" s="352">
        <f t="shared" si="99"/>
        <v>0</v>
      </c>
      <c r="BH341" s="352">
        <f>10+Module!$K$57/($AC$1+1)</f>
        <v>60.940059061255084</v>
      </c>
      <c r="BI341" s="352">
        <f>$AC$1*(25+Module!$I$6)</f>
        <v>148</v>
      </c>
      <c r="BJ341" s="352">
        <f>(BH341*($AC$1+1)*0.002488974)/($AC$1+1)*Module!$I$5*Module!$I$7</f>
        <v>46.352561458480167</v>
      </c>
      <c r="BK341" s="352">
        <f>$P$120*Module!$I$7*X341*Module!$I$5</f>
        <v>80.530354206684848</v>
      </c>
      <c r="BL341" s="334">
        <f t="shared" si="103"/>
        <v>1000000</v>
      </c>
    </row>
    <row r="342" spans="23:64" ht="15.75" hidden="1" thickBot="1">
      <c r="W342" s="570"/>
      <c r="X342" s="289">
        <f t="shared" si="104"/>
        <v>37</v>
      </c>
      <c r="Y342" s="290">
        <f>'calcul pneu pour calculateur'!P343</f>
        <v>158.63453219565093</v>
      </c>
      <c r="Z342" s="291">
        <f t="shared" si="92"/>
        <v>317.26906439130187</v>
      </c>
      <c r="AA342" s="291">
        <f t="shared" si="93"/>
        <v>475.9035965869528</v>
      </c>
      <c r="AB342" s="291">
        <f t="shared" si="94"/>
        <v>634.53812878260374</v>
      </c>
      <c r="AC342" s="291">
        <f t="shared" si="95"/>
        <v>793.17266097825473</v>
      </c>
      <c r="AK342" s="289">
        <f t="shared" si="105"/>
        <v>37</v>
      </c>
      <c r="AL342" s="352">
        <f t="shared" si="96"/>
        <v>0</v>
      </c>
      <c r="AM342" s="352">
        <f>10+Module!$K$57/($Z$1+1)</f>
        <v>137.3501476531377</v>
      </c>
      <c r="AN342" s="352">
        <f>$Z$1*(25+Module!$I$6)</f>
        <v>37</v>
      </c>
      <c r="AO342" s="352">
        <f>(AM342*($Z$1+1)*0.002488974)/($Z$1+1)*Module!$I$5*Module!$I$7</f>
        <v>104.47202149942042</v>
      </c>
      <c r="AP342" s="352">
        <f>$P$120*Module!$I$7*X342*Module!$I$5</f>
        <v>82.767308490203874</v>
      </c>
      <c r="AQ342" s="334">
        <f t="shared" si="100"/>
        <v>1000000</v>
      </c>
      <c r="AS342" s="352">
        <f t="shared" si="97"/>
        <v>0</v>
      </c>
      <c r="AT342" s="352">
        <f>10+Module!$K$57/($AA$1+1)</f>
        <v>94.900098435425136</v>
      </c>
      <c r="AU342" s="352">
        <f>$AA$1*(25+Module!$I$6)</f>
        <v>74</v>
      </c>
      <c r="AV342" s="352">
        <f>(AT342*($Z$1+1)*0.002488974)/($Z$1+1)*Module!$I$5*Module!$I$7</f>
        <v>72.183432587786953</v>
      </c>
      <c r="AW342" s="352">
        <f>$P$120*Module!$I$7*X342*Module!$I$5</f>
        <v>82.767308490203874</v>
      </c>
      <c r="AX342" s="334">
        <f t="shared" si="101"/>
        <v>1000000</v>
      </c>
      <c r="AZ342" s="352">
        <f t="shared" si="98"/>
        <v>0</v>
      </c>
      <c r="BA342" s="352">
        <f>10+Module!$K$57/($AB$1+1)</f>
        <v>73.675073826568848</v>
      </c>
      <c r="BB342" s="352">
        <f>$AB$1*(25+Module!$I$6)</f>
        <v>111</v>
      </c>
      <c r="BC342" s="352">
        <f>(BA342*($AB$1+1)*0.002488974)/($AB$1+1)*Module!$I$5*Module!$I$7</f>
        <v>56.039138131970212</v>
      </c>
      <c r="BD342" s="352">
        <f>$P$120*Module!$I$7*X342*Module!$I$5</f>
        <v>82.767308490203874</v>
      </c>
      <c r="BE342" s="334">
        <f t="shared" si="102"/>
        <v>1000000</v>
      </c>
      <c r="BG342" s="352">
        <f t="shared" si="99"/>
        <v>0</v>
      </c>
      <c r="BH342" s="352">
        <f>10+Module!$K$57/($AC$1+1)</f>
        <v>60.940059061255084</v>
      </c>
      <c r="BI342" s="352">
        <f>$AC$1*(25+Module!$I$6)</f>
        <v>148</v>
      </c>
      <c r="BJ342" s="352">
        <f>(BH342*($AC$1+1)*0.002488974)/($AC$1+1)*Module!$I$5*Module!$I$7</f>
        <v>46.352561458480167</v>
      </c>
      <c r="BK342" s="352">
        <f>$P$120*Module!$I$7*X342*Module!$I$5</f>
        <v>82.767308490203874</v>
      </c>
      <c r="BL342" s="334">
        <f t="shared" si="103"/>
        <v>1000000</v>
      </c>
    </row>
    <row r="343" spans="23:64" ht="15.75" hidden="1" thickBot="1">
      <c r="W343" s="570"/>
      <c r="X343" s="289">
        <f t="shared" si="104"/>
        <v>38</v>
      </c>
      <c r="Y343" s="290">
        <f>'calcul pneu pour calculateur'!P344</f>
        <v>158.00154917871333</v>
      </c>
      <c r="Z343" s="291">
        <f t="shared" si="92"/>
        <v>316.00309835742667</v>
      </c>
      <c r="AA343" s="291">
        <f t="shared" si="93"/>
        <v>474.00464753614</v>
      </c>
      <c r="AB343" s="291">
        <f t="shared" si="94"/>
        <v>632.00619671485333</v>
      </c>
      <c r="AC343" s="291">
        <f t="shared" si="95"/>
        <v>790.00774589356661</v>
      </c>
      <c r="AK343" s="289">
        <f t="shared" si="105"/>
        <v>38</v>
      </c>
      <c r="AL343" s="352">
        <f t="shared" si="96"/>
        <v>0</v>
      </c>
      <c r="AM343" s="352">
        <f>10+Module!$K$57/($Z$1+1)</f>
        <v>137.3501476531377</v>
      </c>
      <c r="AN343" s="352">
        <f>$Z$1*(25+Module!$I$6)</f>
        <v>37</v>
      </c>
      <c r="AO343" s="352">
        <f>(AM343*($Z$1+1)*0.002488974)/($Z$1+1)*Module!$I$5*Module!$I$7</f>
        <v>104.47202149942042</v>
      </c>
      <c r="AP343" s="352">
        <f>$P$120*Module!$I$7*X343*Module!$I$5</f>
        <v>85.0042627737229</v>
      </c>
      <c r="AQ343" s="334">
        <f t="shared" si="100"/>
        <v>1000000</v>
      </c>
      <c r="AS343" s="352">
        <f t="shared" si="97"/>
        <v>0</v>
      </c>
      <c r="AT343" s="352">
        <f>10+Module!$K$57/($AA$1+1)</f>
        <v>94.900098435425136</v>
      </c>
      <c r="AU343" s="352">
        <f>$AA$1*(25+Module!$I$6)</f>
        <v>74</v>
      </c>
      <c r="AV343" s="352">
        <f>(AT343*($Z$1+1)*0.002488974)/($Z$1+1)*Module!$I$5*Module!$I$7</f>
        <v>72.183432587786953</v>
      </c>
      <c r="AW343" s="352">
        <f>$P$120*Module!$I$7*X343*Module!$I$5</f>
        <v>85.0042627737229</v>
      </c>
      <c r="AX343" s="334">
        <f t="shared" si="101"/>
        <v>1000000</v>
      </c>
      <c r="AZ343" s="352">
        <f t="shared" si="98"/>
        <v>0</v>
      </c>
      <c r="BA343" s="352">
        <f>10+Module!$K$57/($AB$1+1)</f>
        <v>73.675073826568848</v>
      </c>
      <c r="BB343" s="352">
        <f>$AB$1*(25+Module!$I$6)</f>
        <v>111</v>
      </c>
      <c r="BC343" s="352">
        <f>(BA343*($AB$1+1)*0.002488974)/($AB$1+1)*Module!$I$5*Module!$I$7</f>
        <v>56.039138131970212</v>
      </c>
      <c r="BD343" s="352">
        <f>$P$120*Module!$I$7*X343*Module!$I$5</f>
        <v>85.0042627737229</v>
      </c>
      <c r="BE343" s="334">
        <f t="shared" si="102"/>
        <v>1000000</v>
      </c>
      <c r="BG343" s="352">
        <f t="shared" si="99"/>
        <v>0</v>
      </c>
      <c r="BH343" s="352">
        <f>10+Module!$K$57/($AC$1+1)</f>
        <v>60.940059061255084</v>
      </c>
      <c r="BI343" s="352">
        <f>$AC$1*(25+Module!$I$6)</f>
        <v>148</v>
      </c>
      <c r="BJ343" s="352">
        <f>(BH343*($AC$1+1)*0.002488974)/($AC$1+1)*Module!$I$5*Module!$I$7</f>
        <v>46.352561458480167</v>
      </c>
      <c r="BK343" s="352">
        <f>$P$120*Module!$I$7*X343*Module!$I$5</f>
        <v>85.0042627737229</v>
      </c>
      <c r="BL343" s="334">
        <f t="shared" si="103"/>
        <v>1000000</v>
      </c>
    </row>
    <row r="344" spans="23:64" ht="15.75" hidden="1" thickBot="1">
      <c r="W344" s="570"/>
      <c r="X344" s="289">
        <f t="shared" si="104"/>
        <v>39</v>
      </c>
      <c r="Y344" s="290">
        <f>'calcul pneu pour calculateur'!P345</f>
        <v>157.36856616177573</v>
      </c>
      <c r="Z344" s="291">
        <f t="shared" si="92"/>
        <v>314.73713232355146</v>
      </c>
      <c r="AA344" s="291">
        <f t="shared" si="93"/>
        <v>472.1056984853272</v>
      </c>
      <c r="AB344" s="291">
        <f t="shared" si="94"/>
        <v>629.47426464710293</v>
      </c>
      <c r="AC344" s="291">
        <f t="shared" si="95"/>
        <v>786.84283080887872</v>
      </c>
      <c r="AK344" s="289">
        <f t="shared" si="105"/>
        <v>39</v>
      </c>
      <c r="AL344" s="352">
        <f t="shared" si="96"/>
        <v>0</v>
      </c>
      <c r="AM344" s="352">
        <f>10+Module!$K$57/($Z$1+1)</f>
        <v>137.3501476531377</v>
      </c>
      <c r="AN344" s="352">
        <f>$Z$1*(25+Module!$I$6)</f>
        <v>37</v>
      </c>
      <c r="AO344" s="352">
        <f>(AM344*($Z$1+1)*0.002488974)/($Z$1+1)*Module!$I$5*Module!$I$7</f>
        <v>104.47202149942042</v>
      </c>
      <c r="AP344" s="352">
        <f>$P$120*Module!$I$7*X344*Module!$I$5</f>
        <v>87.241217057241926</v>
      </c>
      <c r="AQ344" s="334">
        <f t="shared" si="100"/>
        <v>1000000</v>
      </c>
      <c r="AS344" s="352">
        <f t="shared" si="97"/>
        <v>0</v>
      </c>
      <c r="AT344" s="352">
        <f>10+Module!$K$57/($AA$1+1)</f>
        <v>94.900098435425136</v>
      </c>
      <c r="AU344" s="352">
        <f>$AA$1*(25+Module!$I$6)</f>
        <v>74</v>
      </c>
      <c r="AV344" s="352">
        <f>(AT344*($Z$1+1)*0.002488974)/($Z$1+1)*Module!$I$5*Module!$I$7</f>
        <v>72.183432587786953</v>
      </c>
      <c r="AW344" s="352">
        <f>$P$120*Module!$I$7*X344*Module!$I$5</f>
        <v>87.241217057241926</v>
      </c>
      <c r="AX344" s="334">
        <f t="shared" si="101"/>
        <v>1000000</v>
      </c>
      <c r="AZ344" s="352">
        <f t="shared" si="98"/>
        <v>0</v>
      </c>
      <c r="BA344" s="352">
        <f>10+Module!$K$57/($AB$1+1)</f>
        <v>73.675073826568848</v>
      </c>
      <c r="BB344" s="352">
        <f>$AB$1*(25+Module!$I$6)</f>
        <v>111</v>
      </c>
      <c r="BC344" s="352">
        <f>(BA344*($AB$1+1)*0.002488974)/($AB$1+1)*Module!$I$5*Module!$I$7</f>
        <v>56.039138131970212</v>
      </c>
      <c r="BD344" s="352">
        <f>$P$120*Module!$I$7*X344*Module!$I$5</f>
        <v>87.241217057241926</v>
      </c>
      <c r="BE344" s="334">
        <f t="shared" si="102"/>
        <v>1000000</v>
      </c>
      <c r="BG344" s="352">
        <f t="shared" si="99"/>
        <v>0</v>
      </c>
      <c r="BH344" s="352">
        <f>10+Module!$K$57/($AC$1+1)</f>
        <v>60.940059061255084</v>
      </c>
      <c r="BI344" s="352">
        <f>$AC$1*(25+Module!$I$6)</f>
        <v>148</v>
      </c>
      <c r="BJ344" s="352">
        <f>(BH344*($AC$1+1)*0.002488974)/($AC$1+1)*Module!$I$5*Module!$I$7</f>
        <v>46.352561458480167</v>
      </c>
      <c r="BK344" s="352">
        <f>$P$120*Module!$I$7*X344*Module!$I$5</f>
        <v>87.241217057241926</v>
      </c>
      <c r="BL344" s="334">
        <f t="shared" si="103"/>
        <v>1000000</v>
      </c>
    </row>
    <row r="345" spans="23:64" ht="15.75" hidden="1" thickBot="1">
      <c r="W345" s="570"/>
      <c r="X345" s="289">
        <f t="shared" si="104"/>
        <v>40</v>
      </c>
      <c r="Y345" s="290">
        <f>'calcul pneu pour calculateur'!P346</f>
        <v>156.73558314483813</v>
      </c>
      <c r="Z345" s="291">
        <f t="shared" si="92"/>
        <v>313.47116628967626</v>
      </c>
      <c r="AA345" s="291">
        <f t="shared" si="93"/>
        <v>470.20674943451439</v>
      </c>
      <c r="AB345" s="291">
        <f t="shared" si="94"/>
        <v>626.94233257935252</v>
      </c>
      <c r="AC345" s="291">
        <f t="shared" si="95"/>
        <v>783.6779157241906</v>
      </c>
      <c r="AK345" s="289">
        <f t="shared" si="105"/>
        <v>40</v>
      </c>
      <c r="AL345" s="352">
        <f t="shared" si="96"/>
        <v>0</v>
      </c>
      <c r="AM345" s="352">
        <f>10+Module!$K$57/($Z$1+1)</f>
        <v>137.3501476531377</v>
      </c>
      <c r="AN345" s="352">
        <f>$Z$1*(25+Module!$I$6)</f>
        <v>37</v>
      </c>
      <c r="AO345" s="352">
        <f>(AM345*($Z$1+1)*0.002488974)/($Z$1+1)*Module!$I$5*Module!$I$7</f>
        <v>104.47202149942042</v>
      </c>
      <c r="AP345" s="352">
        <f>$P$120*Module!$I$7*X345*Module!$I$5</f>
        <v>89.478171340760952</v>
      </c>
      <c r="AQ345" s="334">
        <f t="shared" si="100"/>
        <v>1000000</v>
      </c>
      <c r="AS345" s="352">
        <f t="shared" si="97"/>
        <v>0</v>
      </c>
      <c r="AT345" s="352">
        <f>10+Module!$K$57/($AA$1+1)</f>
        <v>94.900098435425136</v>
      </c>
      <c r="AU345" s="352">
        <f>$AA$1*(25+Module!$I$6)</f>
        <v>74</v>
      </c>
      <c r="AV345" s="352">
        <f>(AT345*($Z$1+1)*0.002488974)/($Z$1+1)*Module!$I$5*Module!$I$7</f>
        <v>72.183432587786953</v>
      </c>
      <c r="AW345" s="352">
        <f>$P$120*Module!$I$7*X345*Module!$I$5</f>
        <v>89.478171340760952</v>
      </c>
      <c r="AX345" s="334">
        <f t="shared" si="101"/>
        <v>1000000</v>
      </c>
      <c r="AZ345" s="352">
        <f t="shared" si="98"/>
        <v>0</v>
      </c>
      <c r="BA345" s="352">
        <f>10+Module!$K$57/($AB$1+1)</f>
        <v>73.675073826568848</v>
      </c>
      <c r="BB345" s="352">
        <f>$AB$1*(25+Module!$I$6)</f>
        <v>111</v>
      </c>
      <c r="BC345" s="352">
        <f>(BA345*($AB$1+1)*0.002488974)/($AB$1+1)*Module!$I$5*Module!$I$7</f>
        <v>56.039138131970212</v>
      </c>
      <c r="BD345" s="352">
        <f>$P$120*Module!$I$7*X345*Module!$I$5</f>
        <v>89.478171340760952</v>
      </c>
      <c r="BE345" s="334">
        <f t="shared" si="102"/>
        <v>1000000</v>
      </c>
      <c r="BG345" s="352">
        <f t="shared" si="99"/>
        <v>0</v>
      </c>
      <c r="BH345" s="352">
        <f>10+Module!$K$57/($AC$1+1)</f>
        <v>60.940059061255084</v>
      </c>
      <c r="BI345" s="352">
        <f>$AC$1*(25+Module!$I$6)</f>
        <v>148</v>
      </c>
      <c r="BJ345" s="352">
        <f>(BH345*($AC$1+1)*0.002488974)/($AC$1+1)*Module!$I$5*Module!$I$7</f>
        <v>46.352561458480167</v>
      </c>
      <c r="BK345" s="352">
        <f>$P$120*Module!$I$7*X345*Module!$I$5</f>
        <v>89.478171340760952</v>
      </c>
      <c r="BL345" s="334">
        <f t="shared" si="103"/>
        <v>1000000</v>
      </c>
    </row>
    <row r="346" spans="23:64" ht="15.75" hidden="1" thickBot="1">
      <c r="W346" s="570"/>
      <c r="X346" s="289">
        <f t="shared" si="104"/>
        <v>41</v>
      </c>
      <c r="Y346" s="290">
        <f>'calcul pneu pour calculateur'!P347</f>
        <v>156.1026001279005</v>
      </c>
      <c r="Z346" s="291">
        <f t="shared" si="92"/>
        <v>312.205200255801</v>
      </c>
      <c r="AA346" s="291">
        <f t="shared" si="93"/>
        <v>468.30780038370153</v>
      </c>
      <c r="AB346" s="291">
        <f t="shared" si="94"/>
        <v>624.41040051160201</v>
      </c>
      <c r="AC346" s="291">
        <f t="shared" si="95"/>
        <v>780.51300063950248</v>
      </c>
      <c r="AK346" s="289">
        <f t="shared" si="105"/>
        <v>41</v>
      </c>
      <c r="AL346" s="352">
        <f t="shared" si="96"/>
        <v>0</v>
      </c>
      <c r="AM346" s="352">
        <f>10+Module!$K$57/($Z$1+1)</f>
        <v>137.3501476531377</v>
      </c>
      <c r="AN346" s="352">
        <f>$Z$1*(25+Module!$I$6)</f>
        <v>37</v>
      </c>
      <c r="AO346" s="352">
        <f>(AM346*($Z$1+1)*0.002488974)/($Z$1+1)*Module!$I$5*Module!$I$7</f>
        <v>104.47202149942042</v>
      </c>
      <c r="AP346" s="352">
        <f>$P$120*Module!$I$7*X346*Module!$I$5</f>
        <v>91.715125624279978</v>
      </c>
      <c r="AQ346" s="334">
        <f t="shared" si="100"/>
        <v>1000000</v>
      </c>
      <c r="AS346" s="352">
        <f t="shared" si="97"/>
        <v>0</v>
      </c>
      <c r="AT346" s="352">
        <f>10+Module!$K$57/($AA$1+1)</f>
        <v>94.900098435425136</v>
      </c>
      <c r="AU346" s="352">
        <f>$AA$1*(25+Module!$I$6)</f>
        <v>74</v>
      </c>
      <c r="AV346" s="352">
        <f>(AT346*($Z$1+1)*0.002488974)/($Z$1+1)*Module!$I$5*Module!$I$7</f>
        <v>72.183432587786953</v>
      </c>
      <c r="AW346" s="352">
        <f>$P$120*Module!$I$7*X346*Module!$I$5</f>
        <v>91.715125624279978</v>
      </c>
      <c r="AX346" s="334">
        <f t="shared" si="101"/>
        <v>1000000</v>
      </c>
      <c r="AZ346" s="352">
        <f t="shared" si="98"/>
        <v>0</v>
      </c>
      <c r="BA346" s="352">
        <f>10+Module!$K$57/($AB$1+1)</f>
        <v>73.675073826568848</v>
      </c>
      <c r="BB346" s="352">
        <f>$AB$1*(25+Module!$I$6)</f>
        <v>111</v>
      </c>
      <c r="BC346" s="352">
        <f>(BA346*($AB$1+1)*0.002488974)/($AB$1+1)*Module!$I$5*Module!$I$7</f>
        <v>56.039138131970212</v>
      </c>
      <c r="BD346" s="352">
        <f>$P$120*Module!$I$7*X346*Module!$I$5</f>
        <v>91.715125624279978</v>
      </c>
      <c r="BE346" s="334">
        <f t="shared" si="102"/>
        <v>1000000</v>
      </c>
      <c r="BG346" s="352">
        <f t="shared" si="99"/>
        <v>0</v>
      </c>
      <c r="BH346" s="352">
        <f>10+Module!$K$57/($AC$1+1)</f>
        <v>60.940059061255084</v>
      </c>
      <c r="BI346" s="352">
        <f>$AC$1*(25+Module!$I$6)</f>
        <v>148</v>
      </c>
      <c r="BJ346" s="352">
        <f>(BH346*($AC$1+1)*0.002488974)/($AC$1+1)*Module!$I$5*Module!$I$7</f>
        <v>46.352561458480167</v>
      </c>
      <c r="BK346" s="352">
        <f>$P$120*Module!$I$7*X346*Module!$I$5</f>
        <v>91.715125624279978</v>
      </c>
      <c r="BL346" s="334">
        <f t="shared" si="103"/>
        <v>1000000</v>
      </c>
    </row>
    <row r="347" spans="23:64" ht="15.75" hidden="1" thickBot="1">
      <c r="W347" s="570"/>
      <c r="X347" s="289">
        <f t="shared" si="104"/>
        <v>42</v>
      </c>
      <c r="Y347" s="290">
        <f>'calcul pneu pour calculateur'!P348</f>
        <v>155.46961711096293</v>
      </c>
      <c r="Z347" s="291">
        <f t="shared" si="92"/>
        <v>310.93923422192586</v>
      </c>
      <c r="AA347" s="291">
        <f t="shared" si="93"/>
        <v>466.40885133288879</v>
      </c>
      <c r="AB347" s="291">
        <f t="shared" si="94"/>
        <v>621.87846844385172</v>
      </c>
      <c r="AC347" s="291">
        <f t="shared" si="95"/>
        <v>777.34808555481459</v>
      </c>
      <c r="AK347" s="289">
        <f t="shared" si="105"/>
        <v>42</v>
      </c>
      <c r="AL347" s="352">
        <f t="shared" si="96"/>
        <v>0</v>
      </c>
      <c r="AM347" s="352">
        <f>10+Module!$K$57/($Z$1+1)</f>
        <v>137.3501476531377</v>
      </c>
      <c r="AN347" s="352">
        <f>$Z$1*(25+Module!$I$6)</f>
        <v>37</v>
      </c>
      <c r="AO347" s="352">
        <f>(AM347*($Z$1+1)*0.002488974)/($Z$1+1)*Module!$I$5*Module!$I$7</f>
        <v>104.47202149942042</v>
      </c>
      <c r="AP347" s="352">
        <f>$P$120*Module!$I$7*X347*Module!$I$5</f>
        <v>93.952079907798989</v>
      </c>
      <c r="AQ347" s="334">
        <f t="shared" si="100"/>
        <v>1000000</v>
      </c>
      <c r="AS347" s="352">
        <f t="shared" si="97"/>
        <v>0</v>
      </c>
      <c r="AT347" s="352">
        <f>10+Module!$K$57/($AA$1+1)</f>
        <v>94.900098435425136</v>
      </c>
      <c r="AU347" s="352">
        <f>$AA$1*(25+Module!$I$6)</f>
        <v>74</v>
      </c>
      <c r="AV347" s="352">
        <f>(AT347*($Z$1+1)*0.002488974)/($Z$1+1)*Module!$I$5*Module!$I$7</f>
        <v>72.183432587786953</v>
      </c>
      <c r="AW347" s="352">
        <f>$P$120*Module!$I$7*X347*Module!$I$5</f>
        <v>93.952079907798989</v>
      </c>
      <c r="AX347" s="334">
        <f t="shared" si="101"/>
        <v>1000000</v>
      </c>
      <c r="AZ347" s="352">
        <f t="shared" si="98"/>
        <v>0</v>
      </c>
      <c r="BA347" s="352">
        <f>10+Module!$K$57/($AB$1+1)</f>
        <v>73.675073826568848</v>
      </c>
      <c r="BB347" s="352">
        <f>$AB$1*(25+Module!$I$6)</f>
        <v>111</v>
      </c>
      <c r="BC347" s="352">
        <f>(BA347*($AB$1+1)*0.002488974)/($AB$1+1)*Module!$I$5*Module!$I$7</f>
        <v>56.039138131970212</v>
      </c>
      <c r="BD347" s="352">
        <f>$P$120*Module!$I$7*X347*Module!$I$5</f>
        <v>93.952079907798989</v>
      </c>
      <c r="BE347" s="334">
        <f t="shared" si="102"/>
        <v>1000000</v>
      </c>
      <c r="BG347" s="352">
        <f t="shared" si="99"/>
        <v>0</v>
      </c>
      <c r="BH347" s="352">
        <f>10+Module!$K$57/($AC$1+1)</f>
        <v>60.940059061255084</v>
      </c>
      <c r="BI347" s="352">
        <f>$AC$1*(25+Module!$I$6)</f>
        <v>148</v>
      </c>
      <c r="BJ347" s="352">
        <f>(BH347*($AC$1+1)*0.002488974)/($AC$1+1)*Module!$I$5*Module!$I$7</f>
        <v>46.352561458480167</v>
      </c>
      <c r="BK347" s="352">
        <f>$P$120*Module!$I$7*X347*Module!$I$5</f>
        <v>93.952079907798989</v>
      </c>
      <c r="BL347" s="334">
        <f t="shared" si="103"/>
        <v>1000000</v>
      </c>
    </row>
    <row r="348" spans="23:64" ht="15.75" hidden="1" thickBot="1">
      <c r="W348" s="570"/>
      <c r="X348" s="289">
        <f t="shared" si="104"/>
        <v>43</v>
      </c>
      <c r="Y348" s="290">
        <f>'calcul pneu pour calculateur'!P349</f>
        <v>154.83663409402527</v>
      </c>
      <c r="Z348" s="291">
        <f t="shared" si="92"/>
        <v>309.67326818805054</v>
      </c>
      <c r="AA348" s="291">
        <f t="shared" si="93"/>
        <v>464.50990228207581</v>
      </c>
      <c r="AB348" s="291">
        <f t="shared" si="94"/>
        <v>619.34653637610108</v>
      </c>
      <c r="AC348" s="291">
        <f t="shared" si="95"/>
        <v>774.18317047012636</v>
      </c>
      <c r="AK348" s="289">
        <f t="shared" si="105"/>
        <v>43</v>
      </c>
      <c r="AL348" s="352">
        <f t="shared" si="96"/>
        <v>0</v>
      </c>
      <c r="AM348" s="352">
        <f>10+Module!$K$57/($Z$1+1)</f>
        <v>137.3501476531377</v>
      </c>
      <c r="AN348" s="352">
        <f>$Z$1*(25+Module!$I$6)</f>
        <v>37</v>
      </c>
      <c r="AO348" s="352">
        <f>(AM348*($Z$1+1)*0.002488974)/($Z$1+1)*Module!$I$5*Module!$I$7</f>
        <v>104.47202149942042</v>
      </c>
      <c r="AP348" s="352">
        <f>$P$120*Module!$I$7*X348*Module!$I$5</f>
        <v>96.189034191318015</v>
      </c>
      <c r="AQ348" s="334">
        <f t="shared" si="100"/>
        <v>1000000</v>
      </c>
      <c r="AS348" s="352">
        <f t="shared" si="97"/>
        <v>0</v>
      </c>
      <c r="AT348" s="352">
        <f>10+Module!$K$57/($AA$1+1)</f>
        <v>94.900098435425136</v>
      </c>
      <c r="AU348" s="352">
        <f>$AA$1*(25+Module!$I$6)</f>
        <v>74</v>
      </c>
      <c r="AV348" s="352">
        <f>(AT348*($Z$1+1)*0.002488974)/($Z$1+1)*Module!$I$5*Module!$I$7</f>
        <v>72.183432587786953</v>
      </c>
      <c r="AW348" s="352">
        <f>$P$120*Module!$I$7*X348*Module!$I$5</f>
        <v>96.189034191318015</v>
      </c>
      <c r="AX348" s="334">
        <f t="shared" si="101"/>
        <v>1000000</v>
      </c>
      <c r="AZ348" s="352">
        <f t="shared" si="98"/>
        <v>0</v>
      </c>
      <c r="BA348" s="352">
        <f>10+Module!$K$57/($AB$1+1)</f>
        <v>73.675073826568848</v>
      </c>
      <c r="BB348" s="352">
        <f>$AB$1*(25+Module!$I$6)</f>
        <v>111</v>
      </c>
      <c r="BC348" s="352">
        <f>(BA348*($AB$1+1)*0.002488974)/($AB$1+1)*Module!$I$5*Module!$I$7</f>
        <v>56.039138131970212</v>
      </c>
      <c r="BD348" s="352">
        <f>$P$120*Module!$I$7*X348*Module!$I$5</f>
        <v>96.189034191318015</v>
      </c>
      <c r="BE348" s="334">
        <f t="shared" si="102"/>
        <v>1000000</v>
      </c>
      <c r="BG348" s="352">
        <f t="shared" si="99"/>
        <v>0</v>
      </c>
      <c r="BH348" s="352">
        <f>10+Module!$K$57/($AC$1+1)</f>
        <v>60.940059061255084</v>
      </c>
      <c r="BI348" s="352">
        <f>$AC$1*(25+Module!$I$6)</f>
        <v>148</v>
      </c>
      <c r="BJ348" s="352">
        <f>(BH348*($AC$1+1)*0.002488974)/($AC$1+1)*Module!$I$5*Module!$I$7</f>
        <v>46.352561458480167</v>
      </c>
      <c r="BK348" s="352">
        <f>$P$120*Module!$I$7*X348*Module!$I$5</f>
        <v>96.189034191318015</v>
      </c>
      <c r="BL348" s="334">
        <f t="shared" si="103"/>
        <v>1000000</v>
      </c>
    </row>
    <row r="349" spans="23:64" ht="15.75" hidden="1" thickBot="1">
      <c r="W349" s="570"/>
      <c r="X349" s="289">
        <f t="shared" si="104"/>
        <v>44</v>
      </c>
      <c r="Y349" s="290">
        <f>'calcul pneu pour calculateur'!P350</f>
        <v>154.20365107708767</v>
      </c>
      <c r="Z349" s="291">
        <f t="shared" si="92"/>
        <v>308.40730215417534</v>
      </c>
      <c r="AA349" s="291">
        <f t="shared" si="93"/>
        <v>462.61095323126301</v>
      </c>
      <c r="AB349" s="291">
        <f t="shared" si="94"/>
        <v>616.81460430835068</v>
      </c>
      <c r="AC349" s="291">
        <f t="shared" si="95"/>
        <v>771.01825538543835</v>
      </c>
      <c r="AK349" s="289">
        <f t="shared" si="105"/>
        <v>44</v>
      </c>
      <c r="AL349" s="352">
        <f t="shared" si="96"/>
        <v>0</v>
      </c>
      <c r="AM349" s="352">
        <f>10+Module!$K$57/($Z$1+1)</f>
        <v>137.3501476531377</v>
      </c>
      <c r="AN349" s="352">
        <f>$Z$1*(25+Module!$I$6)</f>
        <v>37</v>
      </c>
      <c r="AO349" s="352">
        <f>(AM349*($Z$1+1)*0.002488974)/($Z$1+1)*Module!$I$5*Module!$I$7</f>
        <v>104.47202149942042</v>
      </c>
      <c r="AP349" s="352">
        <f>$P$120*Module!$I$7*X349*Module!$I$5</f>
        <v>98.425988474837041</v>
      </c>
      <c r="AQ349" s="334">
        <f t="shared" si="100"/>
        <v>1000000</v>
      </c>
      <c r="AS349" s="352">
        <f t="shared" si="97"/>
        <v>0</v>
      </c>
      <c r="AT349" s="352">
        <f>10+Module!$K$57/($AA$1+1)</f>
        <v>94.900098435425136</v>
      </c>
      <c r="AU349" s="352">
        <f>$AA$1*(25+Module!$I$6)</f>
        <v>74</v>
      </c>
      <c r="AV349" s="352">
        <f>(AT349*($Z$1+1)*0.002488974)/($Z$1+1)*Module!$I$5*Module!$I$7</f>
        <v>72.183432587786953</v>
      </c>
      <c r="AW349" s="352">
        <f>$P$120*Module!$I$7*X349*Module!$I$5</f>
        <v>98.425988474837041</v>
      </c>
      <c r="AX349" s="334">
        <f t="shared" si="101"/>
        <v>1000000</v>
      </c>
      <c r="AZ349" s="352">
        <f t="shared" si="98"/>
        <v>0</v>
      </c>
      <c r="BA349" s="352">
        <f>10+Module!$K$57/($AB$1+1)</f>
        <v>73.675073826568848</v>
      </c>
      <c r="BB349" s="352">
        <f>$AB$1*(25+Module!$I$6)</f>
        <v>111</v>
      </c>
      <c r="BC349" s="352">
        <f>(BA349*($AB$1+1)*0.002488974)/($AB$1+1)*Module!$I$5*Module!$I$7</f>
        <v>56.039138131970212</v>
      </c>
      <c r="BD349" s="352">
        <f>$P$120*Module!$I$7*X349*Module!$I$5</f>
        <v>98.425988474837041</v>
      </c>
      <c r="BE349" s="334">
        <f t="shared" si="102"/>
        <v>1000000</v>
      </c>
      <c r="BG349" s="352">
        <f t="shared" si="99"/>
        <v>0</v>
      </c>
      <c r="BH349" s="352">
        <f>10+Module!$K$57/($AC$1+1)</f>
        <v>60.940059061255084</v>
      </c>
      <c r="BI349" s="352">
        <f>$AC$1*(25+Module!$I$6)</f>
        <v>148</v>
      </c>
      <c r="BJ349" s="352">
        <f>(BH349*($AC$1+1)*0.002488974)/($AC$1+1)*Module!$I$5*Module!$I$7</f>
        <v>46.352561458480167</v>
      </c>
      <c r="BK349" s="352">
        <f>$P$120*Module!$I$7*X349*Module!$I$5</f>
        <v>98.425988474837041</v>
      </c>
      <c r="BL349" s="334">
        <f t="shared" si="103"/>
        <v>1000000</v>
      </c>
    </row>
    <row r="350" spans="23:64" ht="15.75" hidden="1" thickBot="1">
      <c r="W350" s="570"/>
      <c r="X350" s="289">
        <f t="shared" si="104"/>
        <v>45</v>
      </c>
      <c r="Y350" s="290">
        <f>'calcul pneu pour calculateur'!P351</f>
        <v>153.57066806015007</v>
      </c>
      <c r="Z350" s="291">
        <f t="shared" si="92"/>
        <v>307.14133612030014</v>
      </c>
      <c r="AA350" s="291">
        <f t="shared" si="93"/>
        <v>460.71200418045021</v>
      </c>
      <c r="AB350" s="291">
        <f t="shared" si="94"/>
        <v>614.28267224060028</v>
      </c>
      <c r="AC350" s="291">
        <f t="shared" si="95"/>
        <v>767.85334030075035</v>
      </c>
      <c r="AK350" s="289">
        <f t="shared" si="105"/>
        <v>45</v>
      </c>
      <c r="AL350" s="352">
        <f t="shared" si="96"/>
        <v>0</v>
      </c>
      <c r="AM350" s="352">
        <f>10+Module!$K$57/($Z$1+1)</f>
        <v>137.3501476531377</v>
      </c>
      <c r="AN350" s="352">
        <f>$Z$1*(25+Module!$I$6)</f>
        <v>37</v>
      </c>
      <c r="AO350" s="352">
        <f>(AM350*($Z$1+1)*0.002488974)/($Z$1+1)*Module!$I$5*Module!$I$7</f>
        <v>104.47202149942042</v>
      </c>
      <c r="AP350" s="352">
        <f>$P$120*Module!$I$7*X350*Module!$I$5</f>
        <v>100.66294275835607</v>
      </c>
      <c r="AQ350" s="334">
        <f t="shared" si="100"/>
        <v>1000000</v>
      </c>
      <c r="AS350" s="352">
        <f t="shared" si="97"/>
        <v>0</v>
      </c>
      <c r="AT350" s="352">
        <f>10+Module!$K$57/($AA$1+1)</f>
        <v>94.900098435425136</v>
      </c>
      <c r="AU350" s="352">
        <f>$AA$1*(25+Module!$I$6)</f>
        <v>74</v>
      </c>
      <c r="AV350" s="352">
        <f>(AT350*($Z$1+1)*0.002488974)/($Z$1+1)*Module!$I$5*Module!$I$7</f>
        <v>72.183432587786953</v>
      </c>
      <c r="AW350" s="352">
        <f>$P$120*Module!$I$7*X350*Module!$I$5</f>
        <v>100.66294275835607</v>
      </c>
      <c r="AX350" s="334">
        <f t="shared" si="101"/>
        <v>1000000</v>
      </c>
      <c r="AZ350" s="352">
        <f t="shared" si="98"/>
        <v>0</v>
      </c>
      <c r="BA350" s="352">
        <f>10+Module!$K$57/($AB$1+1)</f>
        <v>73.675073826568848</v>
      </c>
      <c r="BB350" s="352">
        <f>$AB$1*(25+Module!$I$6)</f>
        <v>111</v>
      </c>
      <c r="BC350" s="352">
        <f>(BA350*($AB$1+1)*0.002488974)/($AB$1+1)*Module!$I$5*Module!$I$7</f>
        <v>56.039138131970212</v>
      </c>
      <c r="BD350" s="352">
        <f>$P$120*Module!$I$7*X350*Module!$I$5</f>
        <v>100.66294275835607</v>
      </c>
      <c r="BE350" s="334">
        <f t="shared" si="102"/>
        <v>1000000</v>
      </c>
      <c r="BG350" s="352">
        <f t="shared" si="99"/>
        <v>0</v>
      </c>
      <c r="BH350" s="352">
        <f>10+Module!$K$57/($AC$1+1)</f>
        <v>60.940059061255084</v>
      </c>
      <c r="BI350" s="352">
        <f>$AC$1*(25+Module!$I$6)</f>
        <v>148</v>
      </c>
      <c r="BJ350" s="352">
        <f>(BH350*($AC$1+1)*0.002488974)/($AC$1+1)*Module!$I$5*Module!$I$7</f>
        <v>46.352561458480167</v>
      </c>
      <c r="BK350" s="352">
        <f>$P$120*Module!$I$7*X350*Module!$I$5</f>
        <v>100.66294275835607</v>
      </c>
      <c r="BL350" s="334">
        <f t="shared" si="103"/>
        <v>1000000</v>
      </c>
    </row>
    <row r="351" spans="23:64" ht="15.75" hidden="1" thickBot="1">
      <c r="W351" s="570"/>
      <c r="X351" s="289">
        <f t="shared" si="104"/>
        <v>46</v>
      </c>
      <c r="Y351" s="290">
        <f>'calcul pneu pour calculateur'!P352</f>
        <v>152.93768504321247</v>
      </c>
      <c r="Z351" s="291">
        <f t="shared" si="92"/>
        <v>305.87537008642494</v>
      </c>
      <c r="AA351" s="291">
        <f t="shared" si="93"/>
        <v>458.81305512963741</v>
      </c>
      <c r="AB351" s="291">
        <f t="shared" si="94"/>
        <v>611.75074017284987</v>
      </c>
      <c r="AC351" s="291">
        <f t="shared" si="95"/>
        <v>764.68842521606234</v>
      </c>
      <c r="AK351" s="289">
        <f t="shared" si="105"/>
        <v>46</v>
      </c>
      <c r="AL351" s="352">
        <f t="shared" si="96"/>
        <v>0</v>
      </c>
      <c r="AM351" s="352">
        <f>10+Module!$K$57/($Z$1+1)</f>
        <v>137.3501476531377</v>
      </c>
      <c r="AN351" s="352">
        <f>$Z$1*(25+Module!$I$6)</f>
        <v>37</v>
      </c>
      <c r="AO351" s="352">
        <f>(AM351*($Z$1+1)*0.002488974)/($Z$1+1)*Module!$I$5*Module!$I$7</f>
        <v>104.47202149942042</v>
      </c>
      <c r="AP351" s="352">
        <f>$P$120*Module!$I$7*X351*Module!$I$5</f>
        <v>102.89989704187509</v>
      </c>
      <c r="AQ351" s="334">
        <f t="shared" si="100"/>
        <v>1000000</v>
      </c>
      <c r="AS351" s="352">
        <f t="shared" si="97"/>
        <v>0</v>
      </c>
      <c r="AT351" s="352">
        <f>10+Module!$K$57/($AA$1+1)</f>
        <v>94.900098435425136</v>
      </c>
      <c r="AU351" s="352">
        <f>$AA$1*(25+Module!$I$6)</f>
        <v>74</v>
      </c>
      <c r="AV351" s="352">
        <f>(AT351*($Z$1+1)*0.002488974)/($Z$1+1)*Module!$I$5*Module!$I$7</f>
        <v>72.183432587786953</v>
      </c>
      <c r="AW351" s="352">
        <f>$P$120*Module!$I$7*X351*Module!$I$5</f>
        <v>102.89989704187509</v>
      </c>
      <c r="AX351" s="334">
        <f t="shared" si="101"/>
        <v>1000000</v>
      </c>
      <c r="AZ351" s="352">
        <f t="shared" si="98"/>
        <v>0</v>
      </c>
      <c r="BA351" s="352">
        <f>10+Module!$K$57/($AB$1+1)</f>
        <v>73.675073826568848</v>
      </c>
      <c r="BB351" s="352">
        <f>$AB$1*(25+Module!$I$6)</f>
        <v>111</v>
      </c>
      <c r="BC351" s="352">
        <f>(BA351*($AB$1+1)*0.002488974)/($AB$1+1)*Module!$I$5*Module!$I$7</f>
        <v>56.039138131970212</v>
      </c>
      <c r="BD351" s="352">
        <f>$P$120*Module!$I$7*X351*Module!$I$5</f>
        <v>102.89989704187509</v>
      </c>
      <c r="BE351" s="334">
        <f t="shared" si="102"/>
        <v>1000000</v>
      </c>
      <c r="BG351" s="352">
        <f t="shared" si="99"/>
        <v>0</v>
      </c>
      <c r="BH351" s="352">
        <f>10+Module!$K$57/($AC$1+1)</f>
        <v>60.940059061255084</v>
      </c>
      <c r="BI351" s="352">
        <f>$AC$1*(25+Module!$I$6)</f>
        <v>148</v>
      </c>
      <c r="BJ351" s="352">
        <f>(BH351*($AC$1+1)*0.002488974)/($AC$1+1)*Module!$I$5*Module!$I$7</f>
        <v>46.352561458480167</v>
      </c>
      <c r="BK351" s="352">
        <f>$P$120*Module!$I$7*X351*Module!$I$5</f>
        <v>102.89989704187509</v>
      </c>
      <c r="BL351" s="334">
        <f t="shared" si="103"/>
        <v>1000000</v>
      </c>
    </row>
    <row r="352" spans="23:64" ht="15.75" hidden="1" thickBot="1">
      <c r="W352" s="570"/>
      <c r="X352" s="289">
        <f t="shared" si="104"/>
        <v>47</v>
      </c>
      <c r="Y352" s="290">
        <f>'calcul pneu pour calculateur'!P353</f>
        <v>152.30470202627484</v>
      </c>
      <c r="Z352" s="291">
        <f t="shared" si="92"/>
        <v>304.60940405254968</v>
      </c>
      <c r="AA352" s="291">
        <f t="shared" si="93"/>
        <v>456.91410607882449</v>
      </c>
      <c r="AB352" s="291">
        <f t="shared" si="94"/>
        <v>609.21880810509936</v>
      </c>
      <c r="AC352" s="291">
        <f t="shared" si="95"/>
        <v>761.52351013137422</v>
      </c>
      <c r="AK352" s="289">
        <f t="shared" si="105"/>
        <v>47</v>
      </c>
      <c r="AL352" s="352">
        <f t="shared" si="96"/>
        <v>0</v>
      </c>
      <c r="AM352" s="352">
        <f>10+Module!$K$57/($Z$1+1)</f>
        <v>137.3501476531377</v>
      </c>
      <c r="AN352" s="352">
        <f>$Z$1*(25+Module!$I$6)</f>
        <v>37</v>
      </c>
      <c r="AO352" s="352">
        <f>(AM352*($Z$1+1)*0.002488974)/($Z$1+1)*Module!$I$5*Module!$I$7</f>
        <v>104.47202149942042</v>
      </c>
      <c r="AP352" s="352">
        <f>$P$120*Module!$I$7*X352*Module!$I$5</f>
        <v>105.13685132539412</v>
      </c>
      <c r="AQ352" s="334">
        <f t="shared" si="100"/>
        <v>1000000</v>
      </c>
      <c r="AS352" s="352">
        <f t="shared" si="97"/>
        <v>0</v>
      </c>
      <c r="AT352" s="352">
        <f>10+Module!$K$57/($AA$1+1)</f>
        <v>94.900098435425136</v>
      </c>
      <c r="AU352" s="352">
        <f>$AA$1*(25+Module!$I$6)</f>
        <v>74</v>
      </c>
      <c r="AV352" s="352">
        <f>(AT352*($Z$1+1)*0.002488974)/($Z$1+1)*Module!$I$5*Module!$I$7</f>
        <v>72.183432587786953</v>
      </c>
      <c r="AW352" s="352">
        <f>$P$120*Module!$I$7*X352*Module!$I$5</f>
        <v>105.13685132539412</v>
      </c>
      <c r="AX352" s="334">
        <f t="shared" si="101"/>
        <v>1000000</v>
      </c>
      <c r="AZ352" s="352">
        <f t="shared" si="98"/>
        <v>0</v>
      </c>
      <c r="BA352" s="352">
        <f>10+Module!$K$57/($AB$1+1)</f>
        <v>73.675073826568848</v>
      </c>
      <c r="BB352" s="352">
        <f>$AB$1*(25+Module!$I$6)</f>
        <v>111</v>
      </c>
      <c r="BC352" s="352">
        <f>(BA352*($AB$1+1)*0.002488974)/($AB$1+1)*Module!$I$5*Module!$I$7</f>
        <v>56.039138131970212</v>
      </c>
      <c r="BD352" s="352">
        <f>$P$120*Module!$I$7*X352*Module!$I$5</f>
        <v>105.13685132539412</v>
      </c>
      <c r="BE352" s="334">
        <f t="shared" si="102"/>
        <v>1000000</v>
      </c>
      <c r="BG352" s="352">
        <f t="shared" si="99"/>
        <v>0</v>
      </c>
      <c r="BH352" s="352">
        <f>10+Module!$K$57/($AC$1+1)</f>
        <v>60.940059061255084</v>
      </c>
      <c r="BI352" s="352">
        <f>$AC$1*(25+Module!$I$6)</f>
        <v>148</v>
      </c>
      <c r="BJ352" s="352">
        <f>(BH352*($AC$1+1)*0.002488974)/($AC$1+1)*Module!$I$5*Module!$I$7</f>
        <v>46.352561458480167</v>
      </c>
      <c r="BK352" s="352">
        <f>$P$120*Module!$I$7*X352*Module!$I$5</f>
        <v>105.13685132539412</v>
      </c>
      <c r="BL352" s="334">
        <f t="shared" si="103"/>
        <v>1000000</v>
      </c>
    </row>
    <row r="353" spans="23:64" ht="15.75" hidden="1" thickBot="1">
      <c r="W353" s="570"/>
      <c r="X353" s="289">
        <f t="shared" si="104"/>
        <v>48</v>
      </c>
      <c r="Y353" s="290">
        <f>'calcul pneu pour calculateur'!P354</f>
        <v>151.67171900933721</v>
      </c>
      <c r="Z353" s="291">
        <f t="shared" si="92"/>
        <v>303.34343801867442</v>
      </c>
      <c r="AA353" s="291">
        <f t="shared" si="93"/>
        <v>455.01515702801163</v>
      </c>
      <c r="AB353" s="291">
        <f t="shared" si="94"/>
        <v>606.68687603734884</v>
      </c>
      <c r="AC353" s="291">
        <f t="shared" si="95"/>
        <v>758.3585950466861</v>
      </c>
      <c r="AK353" s="289">
        <f t="shared" si="105"/>
        <v>48</v>
      </c>
      <c r="AL353" s="352">
        <f t="shared" si="96"/>
        <v>0</v>
      </c>
      <c r="AM353" s="352">
        <f>10+Module!$K$57/($Z$1+1)</f>
        <v>137.3501476531377</v>
      </c>
      <c r="AN353" s="352">
        <f>$Z$1*(25+Module!$I$6)</f>
        <v>37</v>
      </c>
      <c r="AO353" s="352">
        <f>(AM353*($Z$1+1)*0.002488974)/($Z$1+1)*Module!$I$5*Module!$I$7</f>
        <v>104.47202149942042</v>
      </c>
      <c r="AP353" s="352">
        <f>$P$120*Module!$I$7*X353*Module!$I$5</f>
        <v>107.37380560891313</v>
      </c>
      <c r="AQ353" s="334">
        <f t="shared" si="100"/>
        <v>1000000</v>
      </c>
      <c r="AS353" s="352">
        <f t="shared" si="97"/>
        <v>0</v>
      </c>
      <c r="AT353" s="352">
        <f>10+Module!$K$57/($AA$1+1)</f>
        <v>94.900098435425136</v>
      </c>
      <c r="AU353" s="352">
        <f>$AA$1*(25+Module!$I$6)</f>
        <v>74</v>
      </c>
      <c r="AV353" s="352">
        <f>(AT353*($Z$1+1)*0.002488974)/($Z$1+1)*Module!$I$5*Module!$I$7</f>
        <v>72.183432587786953</v>
      </c>
      <c r="AW353" s="352">
        <f>$P$120*Module!$I$7*X353*Module!$I$5</f>
        <v>107.37380560891313</v>
      </c>
      <c r="AX353" s="334">
        <f t="shared" si="101"/>
        <v>1000000</v>
      </c>
      <c r="AZ353" s="352">
        <f t="shared" si="98"/>
        <v>0</v>
      </c>
      <c r="BA353" s="352">
        <f>10+Module!$K$57/($AB$1+1)</f>
        <v>73.675073826568848</v>
      </c>
      <c r="BB353" s="352">
        <f>$AB$1*(25+Module!$I$6)</f>
        <v>111</v>
      </c>
      <c r="BC353" s="352">
        <f>(BA353*($AB$1+1)*0.002488974)/($AB$1+1)*Module!$I$5*Module!$I$7</f>
        <v>56.039138131970212</v>
      </c>
      <c r="BD353" s="352">
        <f>$P$120*Module!$I$7*X353*Module!$I$5</f>
        <v>107.37380560891313</v>
      </c>
      <c r="BE353" s="334">
        <f t="shared" si="102"/>
        <v>1000000</v>
      </c>
      <c r="BG353" s="352">
        <f t="shared" si="99"/>
        <v>0</v>
      </c>
      <c r="BH353" s="352">
        <f>10+Module!$K$57/($AC$1+1)</f>
        <v>60.940059061255084</v>
      </c>
      <c r="BI353" s="352">
        <f>$AC$1*(25+Module!$I$6)</f>
        <v>148</v>
      </c>
      <c r="BJ353" s="352">
        <f>(BH353*($AC$1+1)*0.002488974)/($AC$1+1)*Module!$I$5*Module!$I$7</f>
        <v>46.352561458480167</v>
      </c>
      <c r="BK353" s="352">
        <f>$P$120*Module!$I$7*X353*Module!$I$5</f>
        <v>107.37380560891313</v>
      </c>
      <c r="BL353" s="334">
        <f t="shared" si="103"/>
        <v>1000000</v>
      </c>
    </row>
    <row r="354" spans="23:64" ht="15.75" hidden="1" thickBot="1">
      <c r="W354" s="570"/>
      <c r="X354" s="289">
        <f t="shared" si="104"/>
        <v>49</v>
      </c>
      <c r="Y354" s="290">
        <f>'calcul pneu pour calculateur'!P355</f>
        <v>151.03873599239961</v>
      </c>
      <c r="Z354" s="291">
        <f t="shared" si="92"/>
        <v>302.07747198479922</v>
      </c>
      <c r="AA354" s="291">
        <f t="shared" si="93"/>
        <v>453.11620797719883</v>
      </c>
      <c r="AB354" s="291">
        <f t="shared" si="94"/>
        <v>604.15494396959843</v>
      </c>
      <c r="AC354" s="291">
        <f t="shared" si="95"/>
        <v>755.19367996199799</v>
      </c>
      <c r="AK354" s="289">
        <f t="shared" si="105"/>
        <v>49</v>
      </c>
      <c r="AL354" s="352">
        <f t="shared" si="96"/>
        <v>0</v>
      </c>
      <c r="AM354" s="352">
        <f>10+Module!$K$57/($Z$1+1)</f>
        <v>137.3501476531377</v>
      </c>
      <c r="AN354" s="352">
        <f>$Z$1*(25+Module!$I$6)</f>
        <v>37</v>
      </c>
      <c r="AO354" s="352">
        <f>(AM354*($Z$1+1)*0.002488974)/($Z$1+1)*Module!$I$5*Module!$I$7</f>
        <v>104.47202149942042</v>
      </c>
      <c r="AP354" s="352">
        <f>$P$120*Module!$I$7*X354*Module!$I$5</f>
        <v>109.61075989243216</v>
      </c>
      <c r="AQ354" s="334">
        <f t="shared" si="100"/>
        <v>1000000</v>
      </c>
      <c r="AS354" s="352">
        <f t="shared" si="97"/>
        <v>0</v>
      </c>
      <c r="AT354" s="352">
        <f>10+Module!$K$57/($AA$1+1)</f>
        <v>94.900098435425136</v>
      </c>
      <c r="AU354" s="352">
        <f>$AA$1*(25+Module!$I$6)</f>
        <v>74</v>
      </c>
      <c r="AV354" s="352">
        <f>(AT354*($Z$1+1)*0.002488974)/($Z$1+1)*Module!$I$5*Module!$I$7</f>
        <v>72.183432587786953</v>
      </c>
      <c r="AW354" s="352">
        <f>$P$120*Module!$I$7*X354*Module!$I$5</f>
        <v>109.61075989243216</v>
      </c>
      <c r="AX354" s="334">
        <f t="shared" si="101"/>
        <v>1000000</v>
      </c>
      <c r="AZ354" s="352">
        <f t="shared" si="98"/>
        <v>0</v>
      </c>
      <c r="BA354" s="352">
        <f>10+Module!$K$57/($AB$1+1)</f>
        <v>73.675073826568848</v>
      </c>
      <c r="BB354" s="352">
        <f>$AB$1*(25+Module!$I$6)</f>
        <v>111</v>
      </c>
      <c r="BC354" s="352">
        <f>(BA354*($AB$1+1)*0.002488974)/($AB$1+1)*Module!$I$5*Module!$I$7</f>
        <v>56.039138131970212</v>
      </c>
      <c r="BD354" s="352">
        <f>$P$120*Module!$I$7*X354*Module!$I$5</f>
        <v>109.61075989243216</v>
      </c>
      <c r="BE354" s="334">
        <f t="shared" si="102"/>
        <v>1000000</v>
      </c>
      <c r="BG354" s="352">
        <f t="shared" si="99"/>
        <v>0</v>
      </c>
      <c r="BH354" s="352">
        <f>10+Module!$K$57/($AC$1+1)</f>
        <v>60.940059061255084</v>
      </c>
      <c r="BI354" s="352">
        <f>$AC$1*(25+Module!$I$6)</f>
        <v>148</v>
      </c>
      <c r="BJ354" s="352">
        <f>(BH354*($AC$1+1)*0.002488974)/($AC$1+1)*Module!$I$5*Module!$I$7</f>
        <v>46.352561458480167</v>
      </c>
      <c r="BK354" s="352">
        <f>$P$120*Module!$I$7*X354*Module!$I$5</f>
        <v>109.61075989243216</v>
      </c>
      <c r="BL354" s="334">
        <f t="shared" si="103"/>
        <v>1000000</v>
      </c>
    </row>
    <row r="355" spans="23:64" ht="15.75" hidden="1" thickBot="1">
      <c r="W355" s="570"/>
      <c r="X355" s="289">
        <f t="shared" si="104"/>
        <v>50</v>
      </c>
      <c r="Y355" s="290">
        <f>'calcul pneu pour calculateur'!P356</f>
        <v>150.40575297546201</v>
      </c>
      <c r="Z355" s="291">
        <f t="shared" si="92"/>
        <v>300.81150595092402</v>
      </c>
      <c r="AA355" s="291">
        <f t="shared" si="93"/>
        <v>451.21725892638602</v>
      </c>
      <c r="AB355" s="291">
        <f t="shared" si="94"/>
        <v>601.62301190184803</v>
      </c>
      <c r="AC355" s="291">
        <f t="shared" si="95"/>
        <v>752.0287648773101</v>
      </c>
      <c r="AK355" s="289">
        <f t="shared" si="105"/>
        <v>50</v>
      </c>
      <c r="AL355" s="352">
        <f t="shared" si="96"/>
        <v>0</v>
      </c>
      <c r="AM355" s="352">
        <f>10+Module!$K$57/($Z$1+1)</f>
        <v>137.3501476531377</v>
      </c>
      <c r="AN355" s="352">
        <f>$Z$1*(25+Module!$I$6)</f>
        <v>37</v>
      </c>
      <c r="AO355" s="352">
        <f>(AM355*($Z$1+1)*0.002488974)/($Z$1+1)*Module!$I$5*Module!$I$7</f>
        <v>104.47202149942042</v>
      </c>
      <c r="AP355" s="352">
        <f>$P$120*Module!$I$7*X355*Module!$I$5</f>
        <v>111.84771417595118</v>
      </c>
      <c r="AQ355" s="334">
        <f t="shared" si="100"/>
        <v>1000000</v>
      </c>
      <c r="AS355" s="352">
        <f t="shared" si="97"/>
        <v>0</v>
      </c>
      <c r="AT355" s="352">
        <f>10+Module!$K$57/($AA$1+1)</f>
        <v>94.900098435425136</v>
      </c>
      <c r="AU355" s="352">
        <f>$AA$1*(25+Module!$I$6)</f>
        <v>74</v>
      </c>
      <c r="AV355" s="352">
        <f>(AT355*($Z$1+1)*0.002488974)/($Z$1+1)*Module!$I$5*Module!$I$7</f>
        <v>72.183432587786953</v>
      </c>
      <c r="AW355" s="352">
        <f>$P$120*Module!$I$7*X355*Module!$I$5</f>
        <v>111.84771417595118</v>
      </c>
      <c r="AX355" s="334">
        <f t="shared" si="101"/>
        <v>1000000</v>
      </c>
      <c r="AZ355" s="352">
        <f t="shared" si="98"/>
        <v>0</v>
      </c>
      <c r="BA355" s="352">
        <f>10+Module!$K$57/($AB$1+1)</f>
        <v>73.675073826568848</v>
      </c>
      <c r="BB355" s="352">
        <f>$AB$1*(25+Module!$I$6)</f>
        <v>111</v>
      </c>
      <c r="BC355" s="352">
        <f>(BA355*($AB$1+1)*0.002488974)/($AB$1+1)*Module!$I$5*Module!$I$7</f>
        <v>56.039138131970212</v>
      </c>
      <c r="BD355" s="352">
        <f>$P$120*Module!$I$7*X355*Module!$I$5</f>
        <v>111.84771417595118</v>
      </c>
      <c r="BE355" s="334">
        <f t="shared" si="102"/>
        <v>1000000</v>
      </c>
      <c r="BG355" s="352">
        <f t="shared" si="99"/>
        <v>0</v>
      </c>
      <c r="BH355" s="352">
        <f>10+Module!$K$57/($AC$1+1)</f>
        <v>60.940059061255084</v>
      </c>
      <c r="BI355" s="352">
        <f>$AC$1*(25+Module!$I$6)</f>
        <v>148</v>
      </c>
      <c r="BJ355" s="352">
        <f>(BH355*($AC$1+1)*0.002488974)/($AC$1+1)*Module!$I$5*Module!$I$7</f>
        <v>46.352561458480167</v>
      </c>
      <c r="BK355" s="352">
        <f>$P$120*Module!$I$7*X355*Module!$I$5</f>
        <v>111.84771417595118</v>
      </c>
      <c r="BL355" s="334">
        <f t="shared" si="103"/>
        <v>1000000</v>
      </c>
    </row>
    <row r="356" spans="23:64" ht="15.75" hidden="1" thickBot="1">
      <c r="W356" s="570"/>
      <c r="X356" s="289">
        <f t="shared" si="104"/>
        <v>51</v>
      </c>
      <c r="Y356" s="290">
        <f>'calcul pneu pour calculateur'!P357</f>
        <v>149.77276995852441</v>
      </c>
      <c r="Z356" s="291">
        <f t="shared" si="92"/>
        <v>299.54553991704881</v>
      </c>
      <c r="AA356" s="291">
        <f t="shared" si="93"/>
        <v>449.31830987557322</v>
      </c>
      <c r="AB356" s="291">
        <f t="shared" si="94"/>
        <v>599.09107983409763</v>
      </c>
      <c r="AC356" s="291">
        <f t="shared" si="95"/>
        <v>748.86384979262198</v>
      </c>
      <c r="AK356" s="289">
        <f t="shared" si="105"/>
        <v>51</v>
      </c>
      <c r="AL356" s="352">
        <f t="shared" si="96"/>
        <v>0</v>
      </c>
      <c r="AM356" s="352">
        <f>10+Module!$K$57/($Z$1+1)</f>
        <v>137.3501476531377</v>
      </c>
      <c r="AN356" s="352">
        <f>$Z$1*(25+Module!$I$6)</f>
        <v>37</v>
      </c>
      <c r="AO356" s="352">
        <f>(AM356*($Z$1+1)*0.002488974)/($Z$1+1)*Module!$I$5*Module!$I$7</f>
        <v>104.47202149942042</v>
      </c>
      <c r="AP356" s="352">
        <f>$P$120*Module!$I$7*X356*Module!$I$5</f>
        <v>114.08466845947021</v>
      </c>
      <c r="AQ356" s="334">
        <f t="shared" si="100"/>
        <v>1000000</v>
      </c>
      <c r="AS356" s="352">
        <f t="shared" si="97"/>
        <v>0</v>
      </c>
      <c r="AT356" s="352">
        <f>10+Module!$K$57/($AA$1+1)</f>
        <v>94.900098435425136</v>
      </c>
      <c r="AU356" s="352">
        <f>$AA$1*(25+Module!$I$6)</f>
        <v>74</v>
      </c>
      <c r="AV356" s="352">
        <f>(AT356*($Z$1+1)*0.002488974)/($Z$1+1)*Module!$I$5*Module!$I$7</f>
        <v>72.183432587786953</v>
      </c>
      <c r="AW356" s="352">
        <f>$P$120*Module!$I$7*X356*Module!$I$5</f>
        <v>114.08466845947021</v>
      </c>
      <c r="AX356" s="334">
        <f t="shared" si="101"/>
        <v>1000000</v>
      </c>
      <c r="AZ356" s="352">
        <f t="shared" si="98"/>
        <v>0</v>
      </c>
      <c r="BA356" s="352">
        <f>10+Module!$K$57/($AB$1+1)</f>
        <v>73.675073826568848</v>
      </c>
      <c r="BB356" s="352">
        <f>$AB$1*(25+Module!$I$6)</f>
        <v>111</v>
      </c>
      <c r="BC356" s="352">
        <f>(BA356*($AB$1+1)*0.002488974)/($AB$1+1)*Module!$I$5*Module!$I$7</f>
        <v>56.039138131970212</v>
      </c>
      <c r="BD356" s="352">
        <f>$P$120*Module!$I$7*X356*Module!$I$5</f>
        <v>114.08466845947021</v>
      </c>
      <c r="BE356" s="334">
        <f t="shared" si="102"/>
        <v>1000000</v>
      </c>
      <c r="BG356" s="352">
        <f t="shared" si="99"/>
        <v>0</v>
      </c>
      <c r="BH356" s="352">
        <f>10+Module!$K$57/($AC$1+1)</f>
        <v>60.940059061255084</v>
      </c>
      <c r="BI356" s="352">
        <f>$AC$1*(25+Module!$I$6)</f>
        <v>148</v>
      </c>
      <c r="BJ356" s="352">
        <f>(BH356*($AC$1+1)*0.002488974)/($AC$1+1)*Module!$I$5*Module!$I$7</f>
        <v>46.352561458480167</v>
      </c>
      <c r="BK356" s="352">
        <f>$P$120*Module!$I$7*X356*Module!$I$5</f>
        <v>114.08466845947021</v>
      </c>
      <c r="BL356" s="334">
        <f t="shared" si="103"/>
        <v>1000000</v>
      </c>
    </row>
    <row r="357" spans="23:64" ht="15.75" hidden="1" thickBot="1">
      <c r="W357" s="570"/>
      <c r="X357" s="289">
        <f t="shared" si="104"/>
        <v>52</v>
      </c>
      <c r="Y357" s="290">
        <f>'calcul pneu pour calculateur'!P358</f>
        <v>149.13978694158681</v>
      </c>
      <c r="Z357" s="291">
        <f t="shared" si="92"/>
        <v>298.27957388317361</v>
      </c>
      <c r="AA357" s="291">
        <f t="shared" si="93"/>
        <v>447.41936082476042</v>
      </c>
      <c r="AB357" s="291">
        <f t="shared" si="94"/>
        <v>596.55914776634722</v>
      </c>
      <c r="AC357" s="291">
        <f t="shared" si="95"/>
        <v>745.69893470793409</v>
      </c>
      <c r="AK357" s="289">
        <f t="shared" si="105"/>
        <v>52</v>
      </c>
      <c r="AL357" s="352">
        <f t="shared" si="96"/>
        <v>0</v>
      </c>
      <c r="AM357" s="352">
        <f>10+Module!$K$57/($Z$1+1)</f>
        <v>137.3501476531377</v>
      </c>
      <c r="AN357" s="352">
        <f>$Z$1*(25+Module!$I$6)</f>
        <v>37</v>
      </c>
      <c r="AO357" s="352">
        <f>(AM357*($Z$1+1)*0.002488974)/($Z$1+1)*Module!$I$5*Module!$I$7</f>
        <v>104.47202149942042</v>
      </c>
      <c r="AP357" s="352">
        <f>$P$120*Module!$I$7*X357*Module!$I$5</f>
        <v>116.32162274298923</v>
      </c>
      <c r="AQ357" s="334">
        <f t="shared" si="100"/>
        <v>1000000</v>
      </c>
      <c r="AS357" s="352">
        <f t="shared" si="97"/>
        <v>0</v>
      </c>
      <c r="AT357" s="352">
        <f>10+Module!$K$57/($AA$1+1)</f>
        <v>94.900098435425136</v>
      </c>
      <c r="AU357" s="352">
        <f>$AA$1*(25+Module!$I$6)</f>
        <v>74</v>
      </c>
      <c r="AV357" s="352">
        <f>(AT357*($Z$1+1)*0.002488974)/($Z$1+1)*Module!$I$5*Module!$I$7</f>
        <v>72.183432587786953</v>
      </c>
      <c r="AW357" s="352">
        <f>$P$120*Module!$I$7*X357*Module!$I$5</f>
        <v>116.32162274298923</v>
      </c>
      <c r="AX357" s="334">
        <f t="shared" si="101"/>
        <v>1000000</v>
      </c>
      <c r="AZ357" s="352">
        <f t="shared" si="98"/>
        <v>0</v>
      </c>
      <c r="BA357" s="352">
        <f>10+Module!$K$57/($AB$1+1)</f>
        <v>73.675073826568848</v>
      </c>
      <c r="BB357" s="352">
        <f>$AB$1*(25+Module!$I$6)</f>
        <v>111</v>
      </c>
      <c r="BC357" s="352">
        <f>(BA357*($AB$1+1)*0.002488974)/($AB$1+1)*Module!$I$5*Module!$I$7</f>
        <v>56.039138131970212</v>
      </c>
      <c r="BD357" s="352">
        <f>$P$120*Module!$I$7*X357*Module!$I$5</f>
        <v>116.32162274298923</v>
      </c>
      <c r="BE357" s="334">
        <f t="shared" si="102"/>
        <v>1000000</v>
      </c>
      <c r="BG357" s="352">
        <f t="shared" si="99"/>
        <v>0</v>
      </c>
      <c r="BH357" s="352">
        <f>10+Module!$K$57/($AC$1+1)</f>
        <v>60.940059061255084</v>
      </c>
      <c r="BI357" s="352">
        <f>$AC$1*(25+Module!$I$6)</f>
        <v>148</v>
      </c>
      <c r="BJ357" s="352">
        <f>(BH357*($AC$1+1)*0.002488974)/($AC$1+1)*Module!$I$5*Module!$I$7</f>
        <v>46.352561458480167</v>
      </c>
      <c r="BK357" s="352">
        <f>$P$120*Module!$I$7*X357*Module!$I$5</f>
        <v>116.32162274298923</v>
      </c>
      <c r="BL357" s="334">
        <f t="shared" si="103"/>
        <v>1000000</v>
      </c>
    </row>
    <row r="358" spans="23:64" ht="15.75" hidden="1" thickBot="1">
      <c r="W358" s="570"/>
      <c r="X358" s="289">
        <f t="shared" si="104"/>
        <v>53</v>
      </c>
      <c r="Y358" s="290">
        <f>'calcul pneu pour calculateur'!P359</f>
        <v>148.5068039246492</v>
      </c>
      <c r="Z358" s="291">
        <f t="shared" si="92"/>
        <v>297.01360784929841</v>
      </c>
      <c r="AA358" s="291">
        <f t="shared" si="93"/>
        <v>445.52041177394761</v>
      </c>
      <c r="AB358" s="291">
        <f t="shared" si="94"/>
        <v>594.02721569859682</v>
      </c>
      <c r="AC358" s="291">
        <f t="shared" si="95"/>
        <v>742.53401962324597</v>
      </c>
      <c r="AK358" s="289">
        <f t="shared" si="105"/>
        <v>53</v>
      </c>
      <c r="AL358" s="352">
        <f t="shared" si="96"/>
        <v>0</v>
      </c>
      <c r="AM358" s="352">
        <f>10+Module!$K$57/($Z$1+1)</f>
        <v>137.3501476531377</v>
      </c>
      <c r="AN358" s="352">
        <f>$Z$1*(25+Module!$I$6)</f>
        <v>37</v>
      </c>
      <c r="AO358" s="352">
        <f>(AM358*($Z$1+1)*0.002488974)/($Z$1+1)*Module!$I$5*Module!$I$7</f>
        <v>104.47202149942042</v>
      </c>
      <c r="AP358" s="352">
        <f>$P$120*Module!$I$7*X358*Module!$I$5</f>
        <v>118.55857702650826</v>
      </c>
      <c r="AQ358" s="334">
        <f t="shared" si="100"/>
        <v>1000000</v>
      </c>
      <c r="AS358" s="352">
        <f t="shared" si="97"/>
        <v>0</v>
      </c>
      <c r="AT358" s="352">
        <f>10+Module!$K$57/($AA$1+1)</f>
        <v>94.900098435425136</v>
      </c>
      <c r="AU358" s="352">
        <f>$AA$1*(25+Module!$I$6)</f>
        <v>74</v>
      </c>
      <c r="AV358" s="352">
        <f>(AT358*($Z$1+1)*0.002488974)/($Z$1+1)*Module!$I$5*Module!$I$7</f>
        <v>72.183432587786953</v>
      </c>
      <c r="AW358" s="352">
        <f>$P$120*Module!$I$7*X358*Module!$I$5</f>
        <v>118.55857702650826</v>
      </c>
      <c r="AX358" s="334">
        <f t="shared" si="101"/>
        <v>1000000</v>
      </c>
      <c r="AZ358" s="352">
        <f t="shared" si="98"/>
        <v>0</v>
      </c>
      <c r="BA358" s="352">
        <f>10+Module!$K$57/($AB$1+1)</f>
        <v>73.675073826568848</v>
      </c>
      <c r="BB358" s="352">
        <f>$AB$1*(25+Module!$I$6)</f>
        <v>111</v>
      </c>
      <c r="BC358" s="352">
        <f>(BA358*($AB$1+1)*0.002488974)/($AB$1+1)*Module!$I$5*Module!$I$7</f>
        <v>56.039138131970212</v>
      </c>
      <c r="BD358" s="352">
        <f>$P$120*Module!$I$7*X358*Module!$I$5</f>
        <v>118.55857702650826</v>
      </c>
      <c r="BE358" s="334">
        <f t="shared" si="102"/>
        <v>1000000</v>
      </c>
      <c r="BG358" s="352">
        <f t="shared" si="99"/>
        <v>0</v>
      </c>
      <c r="BH358" s="352">
        <f>10+Module!$K$57/($AC$1+1)</f>
        <v>60.940059061255084</v>
      </c>
      <c r="BI358" s="352">
        <f>$AC$1*(25+Module!$I$6)</f>
        <v>148</v>
      </c>
      <c r="BJ358" s="352">
        <f>(BH358*($AC$1+1)*0.002488974)/($AC$1+1)*Module!$I$5*Module!$I$7</f>
        <v>46.352561458480167</v>
      </c>
      <c r="BK358" s="352">
        <f>$P$120*Module!$I$7*X358*Module!$I$5</f>
        <v>118.55857702650826</v>
      </c>
      <c r="BL358" s="334">
        <f t="shared" si="103"/>
        <v>1000000</v>
      </c>
    </row>
    <row r="359" spans="23:64" ht="15.75" hidden="1" thickBot="1">
      <c r="W359" s="570"/>
      <c r="X359" s="289">
        <f t="shared" si="104"/>
        <v>54</v>
      </c>
      <c r="Y359" s="290">
        <f>'calcul pneu pour calculateur'!P360</f>
        <v>147.87382090771155</v>
      </c>
      <c r="Z359" s="291">
        <f t="shared" si="92"/>
        <v>295.74764181542309</v>
      </c>
      <c r="AA359" s="291">
        <f t="shared" si="93"/>
        <v>443.62146272313464</v>
      </c>
      <c r="AB359" s="291">
        <f t="shared" si="94"/>
        <v>591.49528363084619</v>
      </c>
      <c r="AC359" s="291">
        <f t="shared" si="95"/>
        <v>739.36910453855774</v>
      </c>
      <c r="AK359" s="289">
        <f t="shared" si="105"/>
        <v>54</v>
      </c>
      <c r="AL359" s="352">
        <f t="shared" si="96"/>
        <v>0</v>
      </c>
      <c r="AM359" s="352">
        <f>10+Module!$K$57/($Z$1+1)</f>
        <v>137.3501476531377</v>
      </c>
      <c r="AN359" s="352">
        <f>$Z$1*(25+Module!$I$6)</f>
        <v>37</v>
      </c>
      <c r="AO359" s="352">
        <f>(AM359*($Z$1+1)*0.002488974)/($Z$1+1)*Module!$I$5*Module!$I$7</f>
        <v>104.47202149942042</v>
      </c>
      <c r="AP359" s="352">
        <f>$P$120*Module!$I$7*X359*Module!$I$5</f>
        <v>120.79553131002729</v>
      </c>
      <c r="AQ359" s="334">
        <f t="shared" si="100"/>
        <v>1000000</v>
      </c>
      <c r="AS359" s="352">
        <f t="shared" si="97"/>
        <v>0</v>
      </c>
      <c r="AT359" s="352">
        <f>10+Module!$K$57/($AA$1+1)</f>
        <v>94.900098435425136</v>
      </c>
      <c r="AU359" s="352">
        <f>$AA$1*(25+Module!$I$6)</f>
        <v>74</v>
      </c>
      <c r="AV359" s="352">
        <f>(AT359*($Z$1+1)*0.002488974)/($Z$1+1)*Module!$I$5*Module!$I$7</f>
        <v>72.183432587786953</v>
      </c>
      <c r="AW359" s="352">
        <f>$P$120*Module!$I$7*X359*Module!$I$5</f>
        <v>120.79553131002729</v>
      </c>
      <c r="AX359" s="334">
        <f t="shared" si="101"/>
        <v>1000000</v>
      </c>
      <c r="AZ359" s="352">
        <f t="shared" si="98"/>
        <v>0</v>
      </c>
      <c r="BA359" s="352">
        <f>10+Module!$K$57/($AB$1+1)</f>
        <v>73.675073826568848</v>
      </c>
      <c r="BB359" s="352">
        <f>$AB$1*(25+Module!$I$6)</f>
        <v>111</v>
      </c>
      <c r="BC359" s="352">
        <f>(BA359*($AB$1+1)*0.002488974)/($AB$1+1)*Module!$I$5*Module!$I$7</f>
        <v>56.039138131970212</v>
      </c>
      <c r="BD359" s="352">
        <f>$P$120*Module!$I$7*X359*Module!$I$5</f>
        <v>120.79553131002729</v>
      </c>
      <c r="BE359" s="334">
        <f t="shared" si="102"/>
        <v>1000000</v>
      </c>
      <c r="BG359" s="352">
        <f t="shared" si="99"/>
        <v>0</v>
      </c>
      <c r="BH359" s="352">
        <f>10+Module!$K$57/($AC$1+1)</f>
        <v>60.940059061255084</v>
      </c>
      <c r="BI359" s="352">
        <f>$AC$1*(25+Module!$I$6)</f>
        <v>148</v>
      </c>
      <c r="BJ359" s="352">
        <f>(BH359*($AC$1+1)*0.002488974)/($AC$1+1)*Module!$I$5*Module!$I$7</f>
        <v>46.352561458480167</v>
      </c>
      <c r="BK359" s="352">
        <f>$P$120*Module!$I$7*X359*Module!$I$5</f>
        <v>120.79553131002729</v>
      </c>
      <c r="BL359" s="334">
        <f t="shared" si="103"/>
        <v>1000000</v>
      </c>
    </row>
    <row r="360" spans="23:64" ht="15.75" hidden="1" thickBot="1">
      <c r="W360" s="570"/>
      <c r="X360" s="289">
        <f t="shared" si="104"/>
        <v>55</v>
      </c>
      <c r="Y360" s="290">
        <f>'calcul pneu pour calculateur'!P361</f>
        <v>147.24083789077395</v>
      </c>
      <c r="Z360" s="291">
        <f t="shared" si="92"/>
        <v>294.48167578154789</v>
      </c>
      <c r="AA360" s="291">
        <f t="shared" si="93"/>
        <v>441.72251367232184</v>
      </c>
      <c r="AB360" s="291">
        <f t="shared" si="94"/>
        <v>588.96335156309578</v>
      </c>
      <c r="AC360" s="291">
        <f t="shared" si="95"/>
        <v>736.20418945386973</v>
      </c>
      <c r="AK360" s="289">
        <f t="shared" si="105"/>
        <v>55</v>
      </c>
      <c r="AL360" s="352">
        <f t="shared" si="96"/>
        <v>0</v>
      </c>
      <c r="AM360" s="352">
        <f>10+Module!$K$57/($Z$1+1)</f>
        <v>137.3501476531377</v>
      </c>
      <c r="AN360" s="352">
        <f>$Z$1*(25+Module!$I$6)</f>
        <v>37</v>
      </c>
      <c r="AO360" s="352">
        <f>(AM360*($Z$1+1)*0.002488974)/($Z$1+1)*Module!$I$5*Module!$I$7</f>
        <v>104.47202149942042</v>
      </c>
      <c r="AP360" s="352">
        <f>$P$120*Module!$I$7*X360*Module!$I$5</f>
        <v>123.0324855935463</v>
      </c>
      <c r="AQ360" s="334">
        <f t="shared" si="100"/>
        <v>1000000</v>
      </c>
      <c r="AS360" s="352">
        <f t="shared" si="97"/>
        <v>0</v>
      </c>
      <c r="AT360" s="352">
        <f>10+Module!$K$57/($AA$1+1)</f>
        <v>94.900098435425136</v>
      </c>
      <c r="AU360" s="352">
        <f>$AA$1*(25+Module!$I$6)</f>
        <v>74</v>
      </c>
      <c r="AV360" s="352">
        <f>(AT360*($Z$1+1)*0.002488974)/($Z$1+1)*Module!$I$5*Module!$I$7</f>
        <v>72.183432587786953</v>
      </c>
      <c r="AW360" s="352">
        <f>$P$120*Module!$I$7*X360*Module!$I$5</f>
        <v>123.0324855935463</v>
      </c>
      <c r="AX360" s="334">
        <f t="shared" si="101"/>
        <v>1000000</v>
      </c>
      <c r="AZ360" s="352">
        <f t="shared" si="98"/>
        <v>0</v>
      </c>
      <c r="BA360" s="352">
        <f>10+Module!$K$57/($AB$1+1)</f>
        <v>73.675073826568848</v>
      </c>
      <c r="BB360" s="352">
        <f>$AB$1*(25+Module!$I$6)</f>
        <v>111</v>
      </c>
      <c r="BC360" s="352">
        <f>(BA360*($AB$1+1)*0.002488974)/($AB$1+1)*Module!$I$5*Module!$I$7</f>
        <v>56.039138131970212</v>
      </c>
      <c r="BD360" s="352">
        <f>$P$120*Module!$I$7*X360*Module!$I$5</f>
        <v>123.0324855935463</v>
      </c>
      <c r="BE360" s="334">
        <f t="shared" si="102"/>
        <v>1000000</v>
      </c>
      <c r="BG360" s="352">
        <f t="shared" si="99"/>
        <v>0</v>
      </c>
      <c r="BH360" s="352">
        <f>10+Module!$K$57/($AC$1+1)</f>
        <v>60.940059061255084</v>
      </c>
      <c r="BI360" s="352">
        <f>$AC$1*(25+Module!$I$6)</f>
        <v>148</v>
      </c>
      <c r="BJ360" s="352">
        <f>(BH360*($AC$1+1)*0.002488974)/($AC$1+1)*Module!$I$5*Module!$I$7</f>
        <v>46.352561458480167</v>
      </c>
      <c r="BK360" s="352">
        <f>$P$120*Module!$I$7*X360*Module!$I$5</f>
        <v>123.0324855935463</v>
      </c>
      <c r="BL360" s="334">
        <f t="shared" si="103"/>
        <v>1000000</v>
      </c>
    </row>
    <row r="361" spans="23:64" ht="15.75" hidden="1" thickBot="1">
      <c r="W361" s="570"/>
      <c r="X361" s="289">
        <f t="shared" si="104"/>
        <v>56</v>
      </c>
      <c r="Y361" s="290">
        <f>'calcul pneu pour calculateur'!P362</f>
        <v>146.60785487383635</v>
      </c>
      <c r="Z361" s="291">
        <f t="shared" si="92"/>
        <v>293.21570974767269</v>
      </c>
      <c r="AA361" s="291">
        <f t="shared" si="93"/>
        <v>439.82356462150904</v>
      </c>
      <c r="AB361" s="291">
        <f t="shared" si="94"/>
        <v>586.43141949534538</v>
      </c>
      <c r="AC361" s="291">
        <f t="shared" si="95"/>
        <v>733.03927436918173</v>
      </c>
      <c r="AK361" s="289">
        <f t="shared" si="105"/>
        <v>56</v>
      </c>
      <c r="AL361" s="352">
        <f t="shared" si="96"/>
        <v>0</v>
      </c>
      <c r="AM361" s="352">
        <f>10+Module!$K$57/($Z$1+1)</f>
        <v>137.3501476531377</v>
      </c>
      <c r="AN361" s="352">
        <f>$Z$1*(25+Module!$I$6)</f>
        <v>37</v>
      </c>
      <c r="AO361" s="352">
        <f>(AM361*($Z$1+1)*0.002488974)/($Z$1+1)*Module!$I$5*Module!$I$7</f>
        <v>104.47202149942042</v>
      </c>
      <c r="AP361" s="352">
        <f>$P$120*Module!$I$7*X361*Module!$I$5</f>
        <v>125.26943987706534</v>
      </c>
      <c r="AQ361" s="334">
        <f t="shared" si="100"/>
        <v>1000000</v>
      </c>
      <c r="AS361" s="352">
        <f t="shared" si="97"/>
        <v>0</v>
      </c>
      <c r="AT361" s="352">
        <f>10+Module!$K$57/($AA$1+1)</f>
        <v>94.900098435425136</v>
      </c>
      <c r="AU361" s="352">
        <f>$AA$1*(25+Module!$I$6)</f>
        <v>74</v>
      </c>
      <c r="AV361" s="352">
        <f>(AT361*($Z$1+1)*0.002488974)/($Z$1+1)*Module!$I$5*Module!$I$7</f>
        <v>72.183432587786953</v>
      </c>
      <c r="AW361" s="352">
        <f>$P$120*Module!$I$7*X361*Module!$I$5</f>
        <v>125.26943987706534</v>
      </c>
      <c r="AX361" s="334">
        <f t="shared" si="101"/>
        <v>1000000</v>
      </c>
      <c r="AZ361" s="352">
        <f t="shared" si="98"/>
        <v>0</v>
      </c>
      <c r="BA361" s="352">
        <f>10+Module!$K$57/($AB$1+1)</f>
        <v>73.675073826568848</v>
      </c>
      <c r="BB361" s="352">
        <f>$AB$1*(25+Module!$I$6)</f>
        <v>111</v>
      </c>
      <c r="BC361" s="352">
        <f>(BA361*($AB$1+1)*0.002488974)/($AB$1+1)*Module!$I$5*Module!$I$7</f>
        <v>56.039138131970212</v>
      </c>
      <c r="BD361" s="352">
        <f>$P$120*Module!$I$7*X361*Module!$I$5</f>
        <v>125.26943987706534</v>
      </c>
      <c r="BE361" s="334">
        <f t="shared" si="102"/>
        <v>1000000</v>
      </c>
      <c r="BG361" s="352">
        <f t="shared" si="99"/>
        <v>0</v>
      </c>
      <c r="BH361" s="352">
        <f>10+Module!$K$57/($AC$1+1)</f>
        <v>60.940059061255084</v>
      </c>
      <c r="BI361" s="352">
        <f>$AC$1*(25+Module!$I$6)</f>
        <v>148</v>
      </c>
      <c r="BJ361" s="352">
        <f>(BH361*($AC$1+1)*0.002488974)/($AC$1+1)*Module!$I$5*Module!$I$7</f>
        <v>46.352561458480167</v>
      </c>
      <c r="BK361" s="352">
        <f>$P$120*Module!$I$7*X361*Module!$I$5</f>
        <v>125.26943987706534</v>
      </c>
      <c r="BL361" s="334">
        <f t="shared" si="103"/>
        <v>1000000</v>
      </c>
    </row>
    <row r="362" spans="23:64" ht="15.75" hidden="1" thickBot="1">
      <c r="W362" s="570"/>
      <c r="X362" s="289">
        <f t="shared" si="104"/>
        <v>57</v>
      </c>
      <c r="Y362" s="290">
        <f>'calcul pneu pour calculateur'!P363</f>
        <v>145.97487185689874</v>
      </c>
      <c r="Z362" s="291">
        <f t="shared" si="92"/>
        <v>291.94974371379749</v>
      </c>
      <c r="AA362" s="291">
        <f t="shared" si="93"/>
        <v>437.92461557069623</v>
      </c>
      <c r="AB362" s="291">
        <f t="shared" si="94"/>
        <v>583.89948742759498</v>
      </c>
      <c r="AC362" s="291">
        <f t="shared" si="95"/>
        <v>729.87435928449372</v>
      </c>
      <c r="AK362" s="289">
        <f t="shared" si="105"/>
        <v>57</v>
      </c>
      <c r="AL362" s="352">
        <f t="shared" si="96"/>
        <v>0</v>
      </c>
      <c r="AM362" s="352">
        <f>10+Module!$K$57/($Z$1+1)</f>
        <v>137.3501476531377</v>
      </c>
      <c r="AN362" s="352">
        <f>$Z$1*(25+Module!$I$6)</f>
        <v>37</v>
      </c>
      <c r="AO362" s="352">
        <f>(AM362*($Z$1+1)*0.002488974)/($Z$1+1)*Module!$I$5*Module!$I$7</f>
        <v>104.47202149942042</v>
      </c>
      <c r="AP362" s="352">
        <f>$P$120*Module!$I$7*X362*Module!$I$5</f>
        <v>127.50639416058436</v>
      </c>
      <c r="AQ362" s="334">
        <f t="shared" si="100"/>
        <v>1000000</v>
      </c>
      <c r="AS362" s="352">
        <f t="shared" si="97"/>
        <v>0</v>
      </c>
      <c r="AT362" s="352">
        <f>10+Module!$K$57/($AA$1+1)</f>
        <v>94.900098435425136</v>
      </c>
      <c r="AU362" s="352">
        <f>$AA$1*(25+Module!$I$6)</f>
        <v>74</v>
      </c>
      <c r="AV362" s="352">
        <f>(AT362*($Z$1+1)*0.002488974)/($Z$1+1)*Module!$I$5*Module!$I$7</f>
        <v>72.183432587786953</v>
      </c>
      <c r="AW362" s="352">
        <f>$P$120*Module!$I$7*X362*Module!$I$5</f>
        <v>127.50639416058436</v>
      </c>
      <c r="AX362" s="334">
        <f t="shared" si="101"/>
        <v>1000000</v>
      </c>
      <c r="AZ362" s="352">
        <f t="shared" si="98"/>
        <v>0</v>
      </c>
      <c r="BA362" s="352">
        <f>10+Module!$K$57/($AB$1+1)</f>
        <v>73.675073826568848</v>
      </c>
      <c r="BB362" s="352">
        <f>$AB$1*(25+Module!$I$6)</f>
        <v>111</v>
      </c>
      <c r="BC362" s="352">
        <f>(BA362*($AB$1+1)*0.002488974)/($AB$1+1)*Module!$I$5*Module!$I$7</f>
        <v>56.039138131970212</v>
      </c>
      <c r="BD362" s="352">
        <f>$P$120*Module!$I$7*X362*Module!$I$5</f>
        <v>127.50639416058436</v>
      </c>
      <c r="BE362" s="334">
        <f t="shared" si="102"/>
        <v>1000000</v>
      </c>
      <c r="BG362" s="352">
        <f t="shared" si="99"/>
        <v>0</v>
      </c>
      <c r="BH362" s="352">
        <f>10+Module!$K$57/($AC$1+1)</f>
        <v>60.940059061255084</v>
      </c>
      <c r="BI362" s="352">
        <f>$AC$1*(25+Module!$I$6)</f>
        <v>148</v>
      </c>
      <c r="BJ362" s="352">
        <f>(BH362*($AC$1+1)*0.002488974)/($AC$1+1)*Module!$I$5*Module!$I$7</f>
        <v>46.352561458480167</v>
      </c>
      <c r="BK362" s="352">
        <f>$P$120*Module!$I$7*X362*Module!$I$5</f>
        <v>127.50639416058436</v>
      </c>
      <c r="BL362" s="334">
        <f t="shared" si="103"/>
        <v>1000000</v>
      </c>
    </row>
    <row r="363" spans="23:64" ht="15.75" hidden="1" thickBot="1">
      <c r="W363" s="570"/>
      <c r="X363" s="289">
        <f t="shared" si="104"/>
        <v>58</v>
      </c>
      <c r="Y363" s="290">
        <f>'calcul pneu pour calculateur'!P364</f>
        <v>145.34188883996111</v>
      </c>
      <c r="Z363" s="291">
        <f t="shared" ref="Z363:Z426" si="106">Y363*2</f>
        <v>290.68377767992223</v>
      </c>
      <c r="AA363" s="291">
        <f t="shared" ref="AA363:AA426" si="107">Y363*3</f>
        <v>436.02566651988332</v>
      </c>
      <c r="AB363" s="291">
        <f t="shared" ref="AB363:AB426" si="108">Y363*4</f>
        <v>581.36755535984446</v>
      </c>
      <c r="AC363" s="291">
        <f t="shared" ref="AC363:AC426" si="109">Y363*5</f>
        <v>726.7094441998056</v>
      </c>
      <c r="AK363" s="289">
        <f t="shared" si="105"/>
        <v>58</v>
      </c>
      <c r="AL363" s="352">
        <f t="shared" si="96"/>
        <v>0</v>
      </c>
      <c r="AM363" s="352">
        <f>10+Module!$K$57/($Z$1+1)</f>
        <v>137.3501476531377</v>
      </c>
      <c r="AN363" s="352">
        <f>$Z$1*(25+Module!$I$6)</f>
        <v>37</v>
      </c>
      <c r="AO363" s="352">
        <f>(AM363*($Z$1+1)*0.002488974)/($Z$1+1)*Module!$I$5*Module!$I$7</f>
        <v>104.47202149942042</v>
      </c>
      <c r="AP363" s="352">
        <f>$P$120*Module!$I$7*X363*Module!$I$5</f>
        <v>129.74334844410336</v>
      </c>
      <c r="AQ363" s="334">
        <f t="shared" si="100"/>
        <v>1000000</v>
      </c>
      <c r="AS363" s="352">
        <f t="shared" si="97"/>
        <v>0</v>
      </c>
      <c r="AT363" s="352">
        <f>10+Module!$K$57/($AA$1+1)</f>
        <v>94.900098435425136</v>
      </c>
      <c r="AU363" s="352">
        <f>$AA$1*(25+Module!$I$6)</f>
        <v>74</v>
      </c>
      <c r="AV363" s="352">
        <f>(AT363*($Z$1+1)*0.002488974)/($Z$1+1)*Module!$I$5*Module!$I$7</f>
        <v>72.183432587786953</v>
      </c>
      <c r="AW363" s="352">
        <f>$P$120*Module!$I$7*X363*Module!$I$5</f>
        <v>129.74334844410336</v>
      </c>
      <c r="AX363" s="334">
        <f t="shared" si="101"/>
        <v>1000000</v>
      </c>
      <c r="AZ363" s="352">
        <f t="shared" si="98"/>
        <v>0</v>
      </c>
      <c r="BA363" s="352">
        <f>10+Module!$K$57/($AB$1+1)</f>
        <v>73.675073826568848</v>
      </c>
      <c r="BB363" s="352">
        <f>$AB$1*(25+Module!$I$6)</f>
        <v>111</v>
      </c>
      <c r="BC363" s="352">
        <f>(BA363*($AB$1+1)*0.002488974)/($AB$1+1)*Module!$I$5*Module!$I$7</f>
        <v>56.039138131970212</v>
      </c>
      <c r="BD363" s="352">
        <f>$P$120*Module!$I$7*X363*Module!$I$5</f>
        <v>129.74334844410336</v>
      </c>
      <c r="BE363" s="334">
        <f t="shared" si="102"/>
        <v>1000000</v>
      </c>
      <c r="BG363" s="352">
        <f t="shared" si="99"/>
        <v>0</v>
      </c>
      <c r="BH363" s="352">
        <f>10+Module!$K$57/($AC$1+1)</f>
        <v>60.940059061255084</v>
      </c>
      <c r="BI363" s="352">
        <f>$AC$1*(25+Module!$I$6)</f>
        <v>148</v>
      </c>
      <c r="BJ363" s="352">
        <f>(BH363*($AC$1+1)*0.002488974)/($AC$1+1)*Module!$I$5*Module!$I$7</f>
        <v>46.352561458480167</v>
      </c>
      <c r="BK363" s="352">
        <f>$P$120*Module!$I$7*X363*Module!$I$5</f>
        <v>129.74334844410336</v>
      </c>
      <c r="BL363" s="334">
        <f t="shared" si="103"/>
        <v>1000000</v>
      </c>
    </row>
    <row r="364" spans="23:64" ht="15.75" hidden="1" thickBot="1">
      <c r="W364" s="570"/>
      <c r="X364" s="289">
        <f t="shared" si="104"/>
        <v>59</v>
      </c>
      <c r="Y364" s="290">
        <f>'calcul pneu pour calculateur'!P365</f>
        <v>144.70890582302349</v>
      </c>
      <c r="Z364" s="291">
        <f t="shared" si="106"/>
        <v>289.41781164604697</v>
      </c>
      <c r="AA364" s="291">
        <f t="shared" si="107"/>
        <v>434.12671746907046</v>
      </c>
      <c r="AB364" s="291">
        <f t="shared" si="108"/>
        <v>578.83562329209394</v>
      </c>
      <c r="AC364" s="291">
        <f t="shared" si="109"/>
        <v>723.54452911511748</v>
      </c>
      <c r="AK364" s="289">
        <f t="shared" si="105"/>
        <v>59</v>
      </c>
      <c r="AL364" s="352">
        <f t="shared" si="96"/>
        <v>0</v>
      </c>
      <c r="AM364" s="352">
        <f>10+Module!$K$57/($Z$1+1)</f>
        <v>137.3501476531377</v>
      </c>
      <c r="AN364" s="352">
        <f>$Z$1*(25+Module!$I$6)</f>
        <v>37</v>
      </c>
      <c r="AO364" s="352">
        <f>(AM364*($Z$1+1)*0.002488974)/($Z$1+1)*Module!$I$5*Module!$I$7</f>
        <v>104.47202149942042</v>
      </c>
      <c r="AP364" s="352">
        <f>$P$120*Module!$I$7*X364*Module!$I$5</f>
        <v>131.98030272762239</v>
      </c>
      <c r="AQ364" s="334">
        <f t="shared" si="100"/>
        <v>1000000</v>
      </c>
      <c r="AS364" s="352">
        <f t="shared" si="97"/>
        <v>0</v>
      </c>
      <c r="AT364" s="352">
        <f>10+Module!$K$57/($AA$1+1)</f>
        <v>94.900098435425136</v>
      </c>
      <c r="AU364" s="352">
        <f>$AA$1*(25+Module!$I$6)</f>
        <v>74</v>
      </c>
      <c r="AV364" s="352">
        <f>(AT364*($Z$1+1)*0.002488974)/($Z$1+1)*Module!$I$5*Module!$I$7</f>
        <v>72.183432587786953</v>
      </c>
      <c r="AW364" s="352">
        <f>$P$120*Module!$I$7*X364*Module!$I$5</f>
        <v>131.98030272762239</v>
      </c>
      <c r="AX364" s="334">
        <f t="shared" si="101"/>
        <v>1000000</v>
      </c>
      <c r="AZ364" s="352">
        <f t="shared" si="98"/>
        <v>0</v>
      </c>
      <c r="BA364" s="352">
        <f>10+Module!$K$57/($AB$1+1)</f>
        <v>73.675073826568848</v>
      </c>
      <c r="BB364" s="352">
        <f>$AB$1*(25+Module!$I$6)</f>
        <v>111</v>
      </c>
      <c r="BC364" s="352">
        <f>(BA364*($AB$1+1)*0.002488974)/($AB$1+1)*Module!$I$5*Module!$I$7</f>
        <v>56.039138131970212</v>
      </c>
      <c r="BD364" s="352">
        <f>$P$120*Module!$I$7*X364*Module!$I$5</f>
        <v>131.98030272762239</v>
      </c>
      <c r="BE364" s="334">
        <f t="shared" si="102"/>
        <v>1000000</v>
      </c>
      <c r="BG364" s="352">
        <f t="shared" si="99"/>
        <v>0</v>
      </c>
      <c r="BH364" s="352">
        <f>10+Module!$K$57/($AC$1+1)</f>
        <v>60.940059061255084</v>
      </c>
      <c r="BI364" s="352">
        <f>$AC$1*(25+Module!$I$6)</f>
        <v>148</v>
      </c>
      <c r="BJ364" s="352">
        <f>(BH364*($AC$1+1)*0.002488974)/($AC$1+1)*Module!$I$5*Module!$I$7</f>
        <v>46.352561458480167</v>
      </c>
      <c r="BK364" s="352">
        <f>$P$120*Module!$I$7*X364*Module!$I$5</f>
        <v>131.98030272762239</v>
      </c>
      <c r="BL364" s="334">
        <f t="shared" si="103"/>
        <v>1000000</v>
      </c>
    </row>
    <row r="365" spans="23:64" ht="15.75" hidden="1" thickBot="1">
      <c r="W365" s="570"/>
      <c r="X365" s="289">
        <f t="shared" si="104"/>
        <v>60</v>
      </c>
      <c r="Y365" s="290">
        <f>'calcul pneu pour calculateur'!P366</f>
        <v>144.07592280608588</v>
      </c>
      <c r="Z365" s="291">
        <f t="shared" si="106"/>
        <v>288.15184561217177</v>
      </c>
      <c r="AA365" s="291">
        <f t="shared" si="107"/>
        <v>432.22776841825765</v>
      </c>
      <c r="AB365" s="291">
        <f t="shared" si="108"/>
        <v>576.30369122434354</v>
      </c>
      <c r="AC365" s="291">
        <f t="shared" si="109"/>
        <v>720.37961403042937</v>
      </c>
      <c r="AK365" s="289">
        <f t="shared" si="105"/>
        <v>60</v>
      </c>
      <c r="AL365" s="352">
        <f t="shared" si="96"/>
        <v>0</v>
      </c>
      <c r="AM365" s="352">
        <f>10+Module!$K$57/($Z$1+1)</f>
        <v>137.3501476531377</v>
      </c>
      <c r="AN365" s="352">
        <f>$Z$1*(25+Module!$I$6)</f>
        <v>37</v>
      </c>
      <c r="AO365" s="352">
        <f>(AM365*($Z$1+1)*0.002488974)/($Z$1+1)*Module!$I$5*Module!$I$7</f>
        <v>104.47202149942042</v>
      </c>
      <c r="AP365" s="352">
        <f>$P$120*Module!$I$7*X365*Module!$I$5</f>
        <v>134.21725701114141</v>
      </c>
      <c r="AQ365" s="334">
        <f t="shared" si="100"/>
        <v>1000000</v>
      </c>
      <c r="AS365" s="352">
        <f t="shared" si="97"/>
        <v>0</v>
      </c>
      <c r="AT365" s="352">
        <f>10+Module!$K$57/($AA$1+1)</f>
        <v>94.900098435425136</v>
      </c>
      <c r="AU365" s="352">
        <f>$AA$1*(25+Module!$I$6)</f>
        <v>74</v>
      </c>
      <c r="AV365" s="352">
        <f>(AT365*($Z$1+1)*0.002488974)/($Z$1+1)*Module!$I$5*Module!$I$7</f>
        <v>72.183432587786953</v>
      </c>
      <c r="AW365" s="352">
        <f>$P$120*Module!$I$7*X365*Module!$I$5</f>
        <v>134.21725701114141</v>
      </c>
      <c r="AX365" s="334">
        <f t="shared" si="101"/>
        <v>1000000</v>
      </c>
      <c r="AZ365" s="352">
        <f t="shared" si="98"/>
        <v>0</v>
      </c>
      <c r="BA365" s="352">
        <f>10+Module!$K$57/($AB$1+1)</f>
        <v>73.675073826568848</v>
      </c>
      <c r="BB365" s="352">
        <f>$AB$1*(25+Module!$I$6)</f>
        <v>111</v>
      </c>
      <c r="BC365" s="352">
        <f>(BA365*($AB$1+1)*0.002488974)/($AB$1+1)*Module!$I$5*Module!$I$7</f>
        <v>56.039138131970212</v>
      </c>
      <c r="BD365" s="352">
        <f>$P$120*Module!$I$7*X365*Module!$I$5</f>
        <v>134.21725701114141</v>
      </c>
      <c r="BE365" s="334">
        <f t="shared" si="102"/>
        <v>1000000</v>
      </c>
      <c r="BG365" s="352">
        <f t="shared" si="99"/>
        <v>0</v>
      </c>
      <c r="BH365" s="352">
        <f>10+Module!$K$57/($AC$1+1)</f>
        <v>60.940059061255084</v>
      </c>
      <c r="BI365" s="352">
        <f>$AC$1*(25+Module!$I$6)</f>
        <v>148</v>
      </c>
      <c r="BJ365" s="352">
        <f>(BH365*($AC$1+1)*0.002488974)/($AC$1+1)*Module!$I$5*Module!$I$7</f>
        <v>46.352561458480167</v>
      </c>
      <c r="BK365" s="352">
        <f>$P$120*Module!$I$7*X365*Module!$I$5</f>
        <v>134.21725701114141</v>
      </c>
      <c r="BL365" s="334">
        <f t="shared" si="103"/>
        <v>1000000</v>
      </c>
    </row>
    <row r="366" spans="23:64" ht="15.75" hidden="1" thickBot="1">
      <c r="W366" s="570"/>
      <c r="X366" s="289">
        <f t="shared" si="104"/>
        <v>61</v>
      </c>
      <c r="Y366" s="290">
        <f>'calcul pneu pour calculateur'!P367</f>
        <v>143.44293978914828</v>
      </c>
      <c r="Z366" s="291">
        <f t="shared" si="106"/>
        <v>286.88587957829657</v>
      </c>
      <c r="AA366" s="291">
        <f t="shared" si="107"/>
        <v>430.32881936744485</v>
      </c>
      <c r="AB366" s="291">
        <f t="shared" si="108"/>
        <v>573.77175915659313</v>
      </c>
      <c r="AC366" s="291">
        <f t="shared" si="109"/>
        <v>717.21469894574147</v>
      </c>
      <c r="AK366" s="289">
        <f t="shared" si="105"/>
        <v>61</v>
      </c>
      <c r="AL366" s="352">
        <f t="shared" si="96"/>
        <v>0</v>
      </c>
      <c r="AM366" s="352">
        <f>10+Module!$K$57/($Z$1+1)</f>
        <v>137.3501476531377</v>
      </c>
      <c r="AN366" s="352">
        <f>$Z$1*(25+Module!$I$6)</f>
        <v>37</v>
      </c>
      <c r="AO366" s="352">
        <f>(AM366*($Z$1+1)*0.002488974)/($Z$1+1)*Module!$I$5*Module!$I$7</f>
        <v>104.47202149942042</v>
      </c>
      <c r="AP366" s="352">
        <f>$P$120*Module!$I$7*X366*Module!$I$5</f>
        <v>136.45421129466044</v>
      </c>
      <c r="AQ366" s="334">
        <f t="shared" si="100"/>
        <v>1000000</v>
      </c>
      <c r="AS366" s="352">
        <f t="shared" si="97"/>
        <v>0</v>
      </c>
      <c r="AT366" s="352">
        <f>10+Module!$K$57/($AA$1+1)</f>
        <v>94.900098435425136</v>
      </c>
      <c r="AU366" s="352">
        <f>$AA$1*(25+Module!$I$6)</f>
        <v>74</v>
      </c>
      <c r="AV366" s="352">
        <f>(AT366*($Z$1+1)*0.002488974)/($Z$1+1)*Module!$I$5*Module!$I$7</f>
        <v>72.183432587786953</v>
      </c>
      <c r="AW366" s="352">
        <f>$P$120*Module!$I$7*X366*Module!$I$5</f>
        <v>136.45421129466044</v>
      </c>
      <c r="AX366" s="334">
        <f t="shared" si="101"/>
        <v>1000000</v>
      </c>
      <c r="AZ366" s="352">
        <f t="shared" si="98"/>
        <v>0</v>
      </c>
      <c r="BA366" s="352">
        <f>10+Module!$K$57/($AB$1+1)</f>
        <v>73.675073826568848</v>
      </c>
      <c r="BB366" s="352">
        <f>$AB$1*(25+Module!$I$6)</f>
        <v>111</v>
      </c>
      <c r="BC366" s="352">
        <f>(BA366*($AB$1+1)*0.002488974)/($AB$1+1)*Module!$I$5*Module!$I$7</f>
        <v>56.039138131970212</v>
      </c>
      <c r="BD366" s="352">
        <f>$P$120*Module!$I$7*X366*Module!$I$5</f>
        <v>136.45421129466044</v>
      </c>
      <c r="BE366" s="334">
        <f t="shared" si="102"/>
        <v>1000000</v>
      </c>
      <c r="BG366" s="352">
        <f t="shared" si="99"/>
        <v>0</v>
      </c>
      <c r="BH366" s="352">
        <f>10+Module!$K$57/($AC$1+1)</f>
        <v>60.940059061255084</v>
      </c>
      <c r="BI366" s="352">
        <f>$AC$1*(25+Module!$I$6)</f>
        <v>148</v>
      </c>
      <c r="BJ366" s="352">
        <f>(BH366*($AC$1+1)*0.002488974)/($AC$1+1)*Module!$I$5*Module!$I$7</f>
        <v>46.352561458480167</v>
      </c>
      <c r="BK366" s="352">
        <f>$P$120*Module!$I$7*X366*Module!$I$5</f>
        <v>136.45421129466044</v>
      </c>
      <c r="BL366" s="334">
        <f t="shared" si="103"/>
        <v>1000000</v>
      </c>
    </row>
    <row r="367" spans="23:64" ht="15.75" hidden="1" thickBot="1">
      <c r="W367" s="570"/>
      <c r="X367" s="289">
        <f t="shared" si="104"/>
        <v>62</v>
      </c>
      <c r="Y367" s="290">
        <f>'calcul pneu pour calculateur'!P368</f>
        <v>142.80995677221068</v>
      </c>
      <c r="Z367" s="291">
        <f t="shared" si="106"/>
        <v>285.61991354442137</v>
      </c>
      <c r="AA367" s="291">
        <f t="shared" si="107"/>
        <v>428.42987031663205</v>
      </c>
      <c r="AB367" s="291">
        <f t="shared" si="108"/>
        <v>571.23982708884273</v>
      </c>
      <c r="AC367" s="291">
        <f t="shared" si="109"/>
        <v>714.04978386105336</v>
      </c>
      <c r="AK367" s="289">
        <f t="shared" si="105"/>
        <v>62</v>
      </c>
      <c r="AL367" s="352">
        <f t="shared" si="96"/>
        <v>0</v>
      </c>
      <c r="AM367" s="352">
        <f>10+Module!$K$57/($Z$1+1)</f>
        <v>137.3501476531377</v>
      </c>
      <c r="AN367" s="352">
        <f>$Z$1*(25+Module!$I$6)</f>
        <v>37</v>
      </c>
      <c r="AO367" s="352">
        <f>(AM367*($Z$1+1)*0.002488974)/($Z$1+1)*Module!$I$5*Module!$I$7</f>
        <v>104.47202149942042</v>
      </c>
      <c r="AP367" s="352">
        <f>$P$120*Module!$I$7*X367*Module!$I$5</f>
        <v>138.69116557817947</v>
      </c>
      <c r="AQ367" s="334">
        <f t="shared" si="100"/>
        <v>1000000</v>
      </c>
      <c r="AS367" s="352">
        <f t="shared" si="97"/>
        <v>0</v>
      </c>
      <c r="AT367" s="352">
        <f>10+Module!$K$57/($AA$1+1)</f>
        <v>94.900098435425136</v>
      </c>
      <c r="AU367" s="352">
        <f>$AA$1*(25+Module!$I$6)</f>
        <v>74</v>
      </c>
      <c r="AV367" s="352">
        <f>(AT367*($Z$1+1)*0.002488974)/($Z$1+1)*Module!$I$5*Module!$I$7</f>
        <v>72.183432587786953</v>
      </c>
      <c r="AW367" s="352">
        <f>$P$120*Module!$I$7*X367*Module!$I$5</f>
        <v>138.69116557817947</v>
      </c>
      <c r="AX367" s="334">
        <f t="shared" si="101"/>
        <v>1000000</v>
      </c>
      <c r="AZ367" s="352">
        <f t="shared" si="98"/>
        <v>0</v>
      </c>
      <c r="BA367" s="352">
        <f>10+Module!$K$57/($AB$1+1)</f>
        <v>73.675073826568848</v>
      </c>
      <c r="BB367" s="352">
        <f>$AB$1*(25+Module!$I$6)</f>
        <v>111</v>
      </c>
      <c r="BC367" s="352">
        <f>(BA367*($AB$1+1)*0.002488974)/($AB$1+1)*Module!$I$5*Module!$I$7</f>
        <v>56.039138131970212</v>
      </c>
      <c r="BD367" s="352">
        <f>$P$120*Module!$I$7*X367*Module!$I$5</f>
        <v>138.69116557817947</v>
      </c>
      <c r="BE367" s="334">
        <f t="shared" si="102"/>
        <v>1000000</v>
      </c>
      <c r="BG367" s="352">
        <f t="shared" si="99"/>
        <v>0</v>
      </c>
      <c r="BH367" s="352">
        <f>10+Module!$K$57/($AC$1+1)</f>
        <v>60.940059061255084</v>
      </c>
      <c r="BI367" s="352">
        <f>$AC$1*(25+Module!$I$6)</f>
        <v>148</v>
      </c>
      <c r="BJ367" s="352">
        <f>(BH367*($AC$1+1)*0.002488974)/($AC$1+1)*Module!$I$5*Module!$I$7</f>
        <v>46.352561458480167</v>
      </c>
      <c r="BK367" s="352">
        <f>$P$120*Module!$I$7*X367*Module!$I$5</f>
        <v>138.69116557817947</v>
      </c>
      <c r="BL367" s="334">
        <f t="shared" si="103"/>
        <v>1000000</v>
      </c>
    </row>
    <row r="368" spans="23:64" ht="15.75" hidden="1" thickBot="1">
      <c r="W368" s="570"/>
      <c r="X368" s="289">
        <f t="shared" si="104"/>
        <v>63</v>
      </c>
      <c r="Y368" s="290">
        <f>'calcul pneu pour calculateur'!P369</f>
        <v>142.17697375527308</v>
      </c>
      <c r="Z368" s="291">
        <f t="shared" si="106"/>
        <v>284.35394751054616</v>
      </c>
      <c r="AA368" s="291">
        <f t="shared" si="107"/>
        <v>426.53092126581925</v>
      </c>
      <c r="AB368" s="291">
        <f t="shared" si="108"/>
        <v>568.70789502109233</v>
      </c>
      <c r="AC368" s="291">
        <f t="shared" si="109"/>
        <v>710.88486877636547</v>
      </c>
      <c r="AK368" s="289">
        <f t="shared" si="105"/>
        <v>63</v>
      </c>
      <c r="AL368" s="352">
        <f t="shared" si="96"/>
        <v>0</v>
      </c>
      <c r="AM368" s="352">
        <f>10+Module!$K$57/($Z$1+1)</f>
        <v>137.3501476531377</v>
      </c>
      <c r="AN368" s="352">
        <f>$Z$1*(25+Module!$I$6)</f>
        <v>37</v>
      </c>
      <c r="AO368" s="352">
        <f>(AM368*($Z$1+1)*0.002488974)/($Z$1+1)*Module!$I$5*Module!$I$7</f>
        <v>104.47202149942042</v>
      </c>
      <c r="AP368" s="352">
        <f>$P$120*Module!$I$7*X368*Module!$I$5</f>
        <v>140.92811986169849</v>
      </c>
      <c r="AQ368" s="334">
        <f t="shared" si="100"/>
        <v>1000000</v>
      </c>
      <c r="AS368" s="352">
        <f t="shared" si="97"/>
        <v>0</v>
      </c>
      <c r="AT368" s="352">
        <f>10+Module!$K$57/($AA$1+1)</f>
        <v>94.900098435425136</v>
      </c>
      <c r="AU368" s="352">
        <f>$AA$1*(25+Module!$I$6)</f>
        <v>74</v>
      </c>
      <c r="AV368" s="352">
        <f>(AT368*($Z$1+1)*0.002488974)/($Z$1+1)*Module!$I$5*Module!$I$7</f>
        <v>72.183432587786953</v>
      </c>
      <c r="AW368" s="352">
        <f>$P$120*Module!$I$7*X368*Module!$I$5</f>
        <v>140.92811986169849</v>
      </c>
      <c r="AX368" s="334">
        <f t="shared" si="101"/>
        <v>1000000</v>
      </c>
      <c r="AZ368" s="352">
        <f t="shared" si="98"/>
        <v>0</v>
      </c>
      <c r="BA368" s="352">
        <f>10+Module!$K$57/($AB$1+1)</f>
        <v>73.675073826568848</v>
      </c>
      <c r="BB368" s="352">
        <f>$AB$1*(25+Module!$I$6)</f>
        <v>111</v>
      </c>
      <c r="BC368" s="352">
        <f>(BA368*($AB$1+1)*0.002488974)/($AB$1+1)*Module!$I$5*Module!$I$7</f>
        <v>56.039138131970212</v>
      </c>
      <c r="BD368" s="352">
        <f>$P$120*Module!$I$7*X368*Module!$I$5</f>
        <v>140.92811986169849</v>
      </c>
      <c r="BE368" s="334">
        <f t="shared" si="102"/>
        <v>1000000</v>
      </c>
      <c r="BG368" s="352">
        <f t="shared" si="99"/>
        <v>0</v>
      </c>
      <c r="BH368" s="352">
        <f>10+Module!$K$57/($AC$1+1)</f>
        <v>60.940059061255084</v>
      </c>
      <c r="BI368" s="352">
        <f>$AC$1*(25+Module!$I$6)</f>
        <v>148</v>
      </c>
      <c r="BJ368" s="352">
        <f>(BH368*($AC$1+1)*0.002488974)/($AC$1+1)*Module!$I$5*Module!$I$7</f>
        <v>46.352561458480167</v>
      </c>
      <c r="BK368" s="352">
        <f>$P$120*Module!$I$7*X368*Module!$I$5</f>
        <v>140.92811986169849</v>
      </c>
      <c r="BL368" s="334">
        <f t="shared" si="103"/>
        <v>1000000</v>
      </c>
    </row>
    <row r="369" spans="23:64" ht="15.75" hidden="1" thickBot="1">
      <c r="W369" s="570"/>
      <c r="X369" s="289">
        <f t="shared" si="104"/>
        <v>64</v>
      </c>
      <c r="Y369" s="290">
        <f>'calcul pneu pour calculateur'!P370</f>
        <v>141.54399073833548</v>
      </c>
      <c r="Z369" s="291">
        <f t="shared" si="106"/>
        <v>283.08798147667096</v>
      </c>
      <c r="AA369" s="291">
        <f t="shared" si="107"/>
        <v>424.63197221500644</v>
      </c>
      <c r="AB369" s="291">
        <f t="shared" si="108"/>
        <v>566.17596295334192</v>
      </c>
      <c r="AC369" s="291">
        <f t="shared" si="109"/>
        <v>707.71995369167735</v>
      </c>
      <c r="AK369" s="289">
        <f t="shared" si="105"/>
        <v>64</v>
      </c>
      <c r="AL369" s="352">
        <f t="shared" si="96"/>
        <v>0</v>
      </c>
      <c r="AM369" s="352">
        <f>10+Module!$K$57/($Z$1+1)</f>
        <v>137.3501476531377</v>
      </c>
      <c r="AN369" s="352">
        <f>$Z$1*(25+Module!$I$6)</f>
        <v>37</v>
      </c>
      <c r="AO369" s="352">
        <f>(AM369*($Z$1+1)*0.002488974)/($Z$1+1)*Module!$I$5*Module!$I$7</f>
        <v>104.47202149942042</v>
      </c>
      <c r="AP369" s="352">
        <f>$P$120*Module!$I$7*X369*Module!$I$5</f>
        <v>143.16507414521752</v>
      </c>
      <c r="AQ369" s="334">
        <f t="shared" si="100"/>
        <v>1000000</v>
      </c>
      <c r="AS369" s="352">
        <f t="shared" si="97"/>
        <v>0</v>
      </c>
      <c r="AT369" s="352">
        <f>10+Module!$K$57/($AA$1+1)</f>
        <v>94.900098435425136</v>
      </c>
      <c r="AU369" s="352">
        <f>$AA$1*(25+Module!$I$6)</f>
        <v>74</v>
      </c>
      <c r="AV369" s="352">
        <f>(AT369*($Z$1+1)*0.002488974)/($Z$1+1)*Module!$I$5*Module!$I$7</f>
        <v>72.183432587786953</v>
      </c>
      <c r="AW369" s="352">
        <f>$P$120*Module!$I$7*X369*Module!$I$5</f>
        <v>143.16507414521752</v>
      </c>
      <c r="AX369" s="334">
        <f t="shared" si="101"/>
        <v>1000000</v>
      </c>
      <c r="AZ369" s="352">
        <f t="shared" si="98"/>
        <v>0</v>
      </c>
      <c r="BA369" s="352">
        <f>10+Module!$K$57/($AB$1+1)</f>
        <v>73.675073826568848</v>
      </c>
      <c r="BB369" s="352">
        <f>$AB$1*(25+Module!$I$6)</f>
        <v>111</v>
      </c>
      <c r="BC369" s="352">
        <f>(BA369*($AB$1+1)*0.002488974)/($AB$1+1)*Module!$I$5*Module!$I$7</f>
        <v>56.039138131970212</v>
      </c>
      <c r="BD369" s="352">
        <f>$P$120*Module!$I$7*X369*Module!$I$5</f>
        <v>143.16507414521752</v>
      </c>
      <c r="BE369" s="334">
        <f t="shared" si="102"/>
        <v>1000000</v>
      </c>
      <c r="BG369" s="352">
        <f t="shared" si="99"/>
        <v>0</v>
      </c>
      <c r="BH369" s="352">
        <f>10+Module!$K$57/($AC$1+1)</f>
        <v>60.940059061255084</v>
      </c>
      <c r="BI369" s="352">
        <f>$AC$1*(25+Module!$I$6)</f>
        <v>148</v>
      </c>
      <c r="BJ369" s="352">
        <f>(BH369*($AC$1+1)*0.002488974)/($AC$1+1)*Module!$I$5*Module!$I$7</f>
        <v>46.352561458480167</v>
      </c>
      <c r="BK369" s="352">
        <f>$P$120*Module!$I$7*X369*Module!$I$5</f>
        <v>143.16507414521752</v>
      </c>
      <c r="BL369" s="334">
        <f t="shared" si="103"/>
        <v>1000000</v>
      </c>
    </row>
    <row r="370" spans="23:64" ht="15.75" hidden="1" thickBot="1">
      <c r="W370" s="570"/>
      <c r="X370" s="289">
        <f t="shared" si="104"/>
        <v>65</v>
      </c>
      <c r="Y370" s="290">
        <f>'calcul pneu pour calculateur'!P371</f>
        <v>140.91100772139788</v>
      </c>
      <c r="Z370" s="291">
        <f t="shared" si="106"/>
        <v>281.82201544279576</v>
      </c>
      <c r="AA370" s="291">
        <f t="shared" si="107"/>
        <v>422.73302316419364</v>
      </c>
      <c r="AB370" s="291">
        <f t="shared" si="108"/>
        <v>563.64403088559152</v>
      </c>
      <c r="AC370" s="291">
        <f t="shared" si="109"/>
        <v>704.55503860698946</v>
      </c>
      <c r="AK370" s="289">
        <f t="shared" si="105"/>
        <v>65</v>
      </c>
      <c r="AL370" s="352">
        <f t="shared" ref="AL370:AL404" si="110">$H$64</f>
        <v>0</v>
      </c>
      <c r="AM370" s="352">
        <f>10+Module!$K$57/($Z$1+1)</f>
        <v>137.3501476531377</v>
      </c>
      <c r="AN370" s="352">
        <f>$Z$1*(25+Module!$I$6)</f>
        <v>37</v>
      </c>
      <c r="AO370" s="352">
        <f>(AM370*($Z$1+1)*0.002488974)/($Z$1+1)*Module!$I$5*Module!$I$7</f>
        <v>104.47202149942042</v>
      </c>
      <c r="AP370" s="352">
        <f>$P$120*Module!$I$7*X370*Module!$I$5</f>
        <v>145.40202842873654</v>
      </c>
      <c r="AQ370" s="334">
        <f t="shared" si="100"/>
        <v>1000000</v>
      </c>
      <c r="AS370" s="352">
        <f t="shared" ref="AS370:AS405" si="111">$H$64</f>
        <v>0</v>
      </c>
      <c r="AT370" s="352">
        <f>10+Module!$K$57/($AA$1+1)</f>
        <v>94.900098435425136</v>
      </c>
      <c r="AU370" s="352">
        <f>$AA$1*(25+Module!$I$6)</f>
        <v>74</v>
      </c>
      <c r="AV370" s="352">
        <f>(AT370*($Z$1+1)*0.002488974)/($Z$1+1)*Module!$I$5*Module!$I$7</f>
        <v>72.183432587786953</v>
      </c>
      <c r="AW370" s="352">
        <f>$P$120*Module!$I$7*X370*Module!$I$5</f>
        <v>145.40202842873654</v>
      </c>
      <c r="AX370" s="334">
        <f t="shared" si="101"/>
        <v>1000000</v>
      </c>
      <c r="AZ370" s="352">
        <f t="shared" ref="AZ370:AZ405" si="112">$H$64</f>
        <v>0</v>
      </c>
      <c r="BA370" s="352">
        <f>10+Module!$K$57/($AB$1+1)</f>
        <v>73.675073826568848</v>
      </c>
      <c r="BB370" s="352">
        <f>$AB$1*(25+Module!$I$6)</f>
        <v>111</v>
      </c>
      <c r="BC370" s="352">
        <f>(BA370*($AB$1+1)*0.002488974)/($AB$1+1)*Module!$I$5*Module!$I$7</f>
        <v>56.039138131970212</v>
      </c>
      <c r="BD370" s="352">
        <f>$P$120*Module!$I$7*X370*Module!$I$5</f>
        <v>145.40202842873654</v>
      </c>
      <c r="BE370" s="334">
        <f t="shared" si="102"/>
        <v>1000000</v>
      </c>
      <c r="BG370" s="352">
        <f t="shared" ref="BG370:BG404" si="113">$H$64</f>
        <v>0</v>
      </c>
      <c r="BH370" s="352">
        <f>10+Module!$K$57/($AC$1+1)</f>
        <v>60.940059061255084</v>
      </c>
      <c r="BI370" s="352">
        <f>$AC$1*(25+Module!$I$6)</f>
        <v>148</v>
      </c>
      <c r="BJ370" s="352">
        <f>(BH370*($AC$1+1)*0.002488974)/($AC$1+1)*Module!$I$5*Module!$I$7</f>
        <v>46.352561458480167</v>
      </c>
      <c r="BK370" s="352">
        <f>$P$120*Module!$I$7*X370*Module!$I$5</f>
        <v>145.40202842873654</v>
      </c>
      <c r="BL370" s="334">
        <f t="shared" si="103"/>
        <v>1000000</v>
      </c>
    </row>
    <row r="371" spans="23:64" ht="15.75" hidden="1" thickBot="1">
      <c r="W371" s="570"/>
      <c r="X371" s="289">
        <f t="shared" si="104"/>
        <v>66</v>
      </c>
      <c r="Y371" s="290">
        <f>'calcul pneu pour calculateur'!P372</f>
        <v>140.27802470446022</v>
      </c>
      <c r="Z371" s="291">
        <f t="shared" si="106"/>
        <v>280.55604940892044</v>
      </c>
      <c r="AA371" s="291">
        <f t="shared" si="107"/>
        <v>420.83407411338067</v>
      </c>
      <c r="AB371" s="291">
        <f t="shared" si="108"/>
        <v>561.11209881784089</v>
      </c>
      <c r="AC371" s="291">
        <f t="shared" si="109"/>
        <v>701.39012352230111</v>
      </c>
      <c r="AK371" s="289">
        <f t="shared" si="105"/>
        <v>66</v>
      </c>
      <c r="AL371" s="352">
        <f t="shared" si="110"/>
        <v>0</v>
      </c>
      <c r="AM371" s="352">
        <f>10+Module!$K$57/($Z$1+1)</f>
        <v>137.3501476531377</v>
      </c>
      <c r="AN371" s="352">
        <f>$Z$1*(25+Module!$I$6)</f>
        <v>37</v>
      </c>
      <c r="AO371" s="352">
        <f>(AM371*($Z$1+1)*0.002488974)/($Z$1+1)*Module!$I$5*Module!$I$7</f>
        <v>104.47202149942042</v>
      </c>
      <c r="AP371" s="352">
        <f>$P$120*Module!$I$7*X371*Module!$I$5</f>
        <v>147.63898271225557</v>
      </c>
      <c r="AQ371" s="334">
        <f t="shared" si="100"/>
        <v>1000000</v>
      </c>
      <c r="AS371" s="352">
        <f t="shared" si="111"/>
        <v>0</v>
      </c>
      <c r="AT371" s="352">
        <f>10+Module!$K$57/($AA$1+1)</f>
        <v>94.900098435425136</v>
      </c>
      <c r="AU371" s="352">
        <f>$AA$1*(25+Module!$I$6)</f>
        <v>74</v>
      </c>
      <c r="AV371" s="352">
        <f>(AT371*($Z$1+1)*0.002488974)/($Z$1+1)*Module!$I$5*Module!$I$7</f>
        <v>72.183432587786953</v>
      </c>
      <c r="AW371" s="352">
        <f>$P$120*Module!$I$7*X371*Module!$I$5</f>
        <v>147.63898271225557</v>
      </c>
      <c r="AX371" s="334">
        <f t="shared" si="101"/>
        <v>1000000</v>
      </c>
      <c r="AZ371" s="352">
        <f t="shared" si="112"/>
        <v>0</v>
      </c>
      <c r="BA371" s="352">
        <f>10+Module!$K$57/($AB$1+1)</f>
        <v>73.675073826568848</v>
      </c>
      <c r="BB371" s="352">
        <f>$AB$1*(25+Module!$I$6)</f>
        <v>111</v>
      </c>
      <c r="BC371" s="352">
        <f>(BA371*($AB$1+1)*0.002488974)/($AB$1+1)*Module!$I$5*Module!$I$7</f>
        <v>56.039138131970212</v>
      </c>
      <c r="BD371" s="352">
        <f>$P$120*Module!$I$7*X371*Module!$I$5</f>
        <v>147.63898271225557</v>
      </c>
      <c r="BE371" s="334">
        <f t="shared" si="102"/>
        <v>1000000</v>
      </c>
      <c r="BG371" s="352">
        <f t="shared" si="113"/>
        <v>0</v>
      </c>
      <c r="BH371" s="352">
        <f>10+Module!$K$57/($AC$1+1)</f>
        <v>60.940059061255084</v>
      </c>
      <c r="BI371" s="352">
        <f>$AC$1*(25+Module!$I$6)</f>
        <v>148</v>
      </c>
      <c r="BJ371" s="352">
        <f>(BH371*($AC$1+1)*0.002488974)/($AC$1+1)*Module!$I$5*Module!$I$7</f>
        <v>46.352561458480167</v>
      </c>
      <c r="BK371" s="352">
        <f>$P$120*Module!$I$7*X371*Module!$I$5</f>
        <v>147.63898271225557</v>
      </c>
      <c r="BL371" s="334">
        <f t="shared" si="103"/>
        <v>1000000</v>
      </c>
    </row>
    <row r="372" spans="23:64" ht="15.75" hidden="1" thickBot="1">
      <c r="W372" s="570"/>
      <c r="X372" s="289">
        <f t="shared" si="104"/>
        <v>67</v>
      </c>
      <c r="Y372" s="290">
        <f>'calcul pneu pour calculateur'!P373</f>
        <v>139.64504168752262</v>
      </c>
      <c r="Z372" s="291">
        <f t="shared" si="106"/>
        <v>279.29008337504524</v>
      </c>
      <c r="AA372" s="291">
        <f t="shared" si="107"/>
        <v>418.93512506256786</v>
      </c>
      <c r="AB372" s="291">
        <f t="shared" si="108"/>
        <v>558.58016675009048</v>
      </c>
      <c r="AC372" s="291">
        <f t="shared" si="109"/>
        <v>698.22520843761311</v>
      </c>
      <c r="AK372" s="289">
        <f t="shared" si="105"/>
        <v>67</v>
      </c>
      <c r="AL372" s="352">
        <f t="shared" si="110"/>
        <v>0</v>
      </c>
      <c r="AM372" s="352">
        <f>10+Module!$K$57/($Z$1+1)</f>
        <v>137.3501476531377</v>
      </c>
      <c r="AN372" s="352">
        <f>$Z$1*(25+Module!$I$6)</f>
        <v>37</v>
      </c>
      <c r="AO372" s="352">
        <f>(AM372*($Z$1+1)*0.002488974)/($Z$1+1)*Module!$I$5*Module!$I$7</f>
        <v>104.47202149942042</v>
      </c>
      <c r="AP372" s="352">
        <f>$P$120*Module!$I$7*X372*Module!$I$5</f>
        <v>149.87593699577459</v>
      </c>
      <c r="AQ372" s="334">
        <f t="shared" si="100"/>
        <v>1000000</v>
      </c>
      <c r="AS372" s="352">
        <f t="shared" si="111"/>
        <v>0</v>
      </c>
      <c r="AT372" s="352">
        <f>10+Module!$K$57/($AA$1+1)</f>
        <v>94.900098435425136</v>
      </c>
      <c r="AU372" s="352">
        <f>$AA$1*(25+Module!$I$6)</f>
        <v>74</v>
      </c>
      <c r="AV372" s="352">
        <f>(AT372*($Z$1+1)*0.002488974)/($Z$1+1)*Module!$I$5*Module!$I$7</f>
        <v>72.183432587786953</v>
      </c>
      <c r="AW372" s="352">
        <f>$P$120*Module!$I$7*X372*Module!$I$5</f>
        <v>149.87593699577459</v>
      </c>
      <c r="AX372" s="334">
        <f t="shared" si="101"/>
        <v>1000000</v>
      </c>
      <c r="AZ372" s="352">
        <f t="shared" si="112"/>
        <v>0</v>
      </c>
      <c r="BA372" s="352">
        <f>10+Module!$K$57/($AB$1+1)</f>
        <v>73.675073826568848</v>
      </c>
      <c r="BB372" s="352">
        <f>$AB$1*(25+Module!$I$6)</f>
        <v>111</v>
      </c>
      <c r="BC372" s="352">
        <f>(BA372*($AB$1+1)*0.002488974)/($AB$1+1)*Module!$I$5*Module!$I$7</f>
        <v>56.039138131970212</v>
      </c>
      <c r="BD372" s="352">
        <f>$P$120*Module!$I$7*X372*Module!$I$5</f>
        <v>149.87593699577459</v>
      </c>
      <c r="BE372" s="334">
        <f t="shared" si="102"/>
        <v>1000000</v>
      </c>
      <c r="BG372" s="352">
        <f t="shared" si="113"/>
        <v>0</v>
      </c>
      <c r="BH372" s="352">
        <f>10+Module!$K$57/($AC$1+1)</f>
        <v>60.940059061255084</v>
      </c>
      <c r="BI372" s="352">
        <f>$AC$1*(25+Module!$I$6)</f>
        <v>148</v>
      </c>
      <c r="BJ372" s="352">
        <f>(BH372*($AC$1+1)*0.002488974)/($AC$1+1)*Module!$I$5*Module!$I$7</f>
        <v>46.352561458480167</v>
      </c>
      <c r="BK372" s="352">
        <f>$P$120*Module!$I$7*X372*Module!$I$5</f>
        <v>149.87593699577459</v>
      </c>
      <c r="BL372" s="334">
        <f t="shared" si="103"/>
        <v>1000000</v>
      </c>
    </row>
    <row r="373" spans="23:64" ht="15.75" hidden="1" thickBot="1">
      <c r="W373" s="570"/>
      <c r="X373" s="289">
        <f t="shared" si="104"/>
        <v>68</v>
      </c>
      <c r="Y373" s="290">
        <f>'calcul pneu pour calculateur'!P374</f>
        <v>139.01205867058502</v>
      </c>
      <c r="Z373" s="291">
        <f t="shared" si="106"/>
        <v>278.02411734117004</v>
      </c>
      <c r="AA373" s="291">
        <f t="shared" si="107"/>
        <v>417.03617601175506</v>
      </c>
      <c r="AB373" s="291">
        <f t="shared" si="108"/>
        <v>556.04823468234008</v>
      </c>
      <c r="AC373" s="291">
        <f t="shared" si="109"/>
        <v>695.0602933529251</v>
      </c>
      <c r="AK373" s="289">
        <f t="shared" si="105"/>
        <v>68</v>
      </c>
      <c r="AL373" s="352">
        <f t="shared" si="110"/>
        <v>0</v>
      </c>
      <c r="AM373" s="352">
        <f>10+Module!$K$57/($Z$1+1)</f>
        <v>137.3501476531377</v>
      </c>
      <c r="AN373" s="352">
        <f>$Z$1*(25+Module!$I$6)</f>
        <v>37</v>
      </c>
      <c r="AO373" s="352">
        <f>(AM373*($Z$1+1)*0.002488974)/($Z$1+1)*Module!$I$5*Module!$I$7</f>
        <v>104.47202149942042</v>
      </c>
      <c r="AP373" s="352">
        <f>$P$120*Module!$I$7*X373*Module!$I$5</f>
        <v>152.11289127929362</v>
      </c>
      <c r="AQ373" s="334">
        <f t="shared" si="100"/>
        <v>1000000</v>
      </c>
      <c r="AS373" s="352">
        <f t="shared" si="111"/>
        <v>0</v>
      </c>
      <c r="AT373" s="352">
        <f>10+Module!$K$57/($AA$1+1)</f>
        <v>94.900098435425136</v>
      </c>
      <c r="AU373" s="352">
        <f>$AA$1*(25+Module!$I$6)</f>
        <v>74</v>
      </c>
      <c r="AV373" s="352">
        <f>(AT373*($Z$1+1)*0.002488974)/($Z$1+1)*Module!$I$5*Module!$I$7</f>
        <v>72.183432587786953</v>
      </c>
      <c r="AW373" s="352">
        <f>$P$120*Module!$I$7*X373*Module!$I$5</f>
        <v>152.11289127929362</v>
      </c>
      <c r="AX373" s="334">
        <f t="shared" si="101"/>
        <v>1000000</v>
      </c>
      <c r="AZ373" s="352">
        <f t="shared" si="112"/>
        <v>0</v>
      </c>
      <c r="BA373" s="352">
        <f>10+Module!$K$57/($AB$1+1)</f>
        <v>73.675073826568848</v>
      </c>
      <c r="BB373" s="352">
        <f>$AB$1*(25+Module!$I$6)</f>
        <v>111</v>
      </c>
      <c r="BC373" s="352">
        <f>(BA373*($AB$1+1)*0.002488974)/($AB$1+1)*Module!$I$5*Module!$I$7</f>
        <v>56.039138131970212</v>
      </c>
      <c r="BD373" s="352">
        <f>$P$120*Module!$I$7*X373*Module!$I$5</f>
        <v>152.11289127929362</v>
      </c>
      <c r="BE373" s="334">
        <f t="shared" si="102"/>
        <v>1000000</v>
      </c>
      <c r="BG373" s="352">
        <f t="shared" si="113"/>
        <v>0</v>
      </c>
      <c r="BH373" s="352">
        <f>10+Module!$K$57/($AC$1+1)</f>
        <v>60.940059061255084</v>
      </c>
      <c r="BI373" s="352">
        <f>$AC$1*(25+Module!$I$6)</f>
        <v>148</v>
      </c>
      <c r="BJ373" s="352">
        <f>(BH373*($AC$1+1)*0.002488974)/($AC$1+1)*Module!$I$5*Module!$I$7</f>
        <v>46.352561458480167</v>
      </c>
      <c r="BK373" s="352">
        <f>$P$120*Module!$I$7*X373*Module!$I$5</f>
        <v>152.11289127929362</v>
      </c>
      <c r="BL373" s="334">
        <f t="shared" si="103"/>
        <v>1000000</v>
      </c>
    </row>
    <row r="374" spans="23:64" ht="15.75" hidden="1" thickBot="1">
      <c r="W374" s="570"/>
      <c r="X374" s="289">
        <f t="shared" si="104"/>
        <v>69</v>
      </c>
      <c r="Y374" s="290">
        <f>'calcul pneu pour calculateur'!P375</f>
        <v>138.37907565364739</v>
      </c>
      <c r="Z374" s="291">
        <f t="shared" si="106"/>
        <v>276.75815130729478</v>
      </c>
      <c r="AA374" s="291">
        <f t="shared" si="107"/>
        <v>415.13722696094214</v>
      </c>
      <c r="AB374" s="291">
        <f t="shared" si="108"/>
        <v>553.51630261458956</v>
      </c>
      <c r="AC374" s="291">
        <f t="shared" si="109"/>
        <v>691.89537826823698</v>
      </c>
      <c r="AK374" s="289">
        <f t="shared" si="105"/>
        <v>69</v>
      </c>
      <c r="AL374" s="352">
        <f t="shared" si="110"/>
        <v>0</v>
      </c>
      <c r="AM374" s="352">
        <f>10+Module!$K$57/($Z$1+1)</f>
        <v>137.3501476531377</v>
      </c>
      <c r="AN374" s="352">
        <f>$Z$1*(25+Module!$I$6)</f>
        <v>37</v>
      </c>
      <c r="AO374" s="352">
        <f>(AM374*($Z$1+1)*0.002488974)/($Z$1+1)*Module!$I$5*Module!$I$7</f>
        <v>104.47202149942042</v>
      </c>
      <c r="AP374" s="352">
        <f>$P$120*Module!$I$7*X374*Module!$I$5</f>
        <v>154.34984556281265</v>
      </c>
      <c r="AQ374" s="334">
        <f t="shared" si="100"/>
        <v>1000000</v>
      </c>
      <c r="AS374" s="352">
        <f t="shared" si="111"/>
        <v>0</v>
      </c>
      <c r="AT374" s="352">
        <f>10+Module!$K$57/($AA$1+1)</f>
        <v>94.900098435425136</v>
      </c>
      <c r="AU374" s="352">
        <f>$AA$1*(25+Module!$I$6)</f>
        <v>74</v>
      </c>
      <c r="AV374" s="352">
        <f>(AT374*($Z$1+1)*0.002488974)/($Z$1+1)*Module!$I$5*Module!$I$7</f>
        <v>72.183432587786953</v>
      </c>
      <c r="AW374" s="352">
        <f>$P$120*Module!$I$7*X374*Module!$I$5</f>
        <v>154.34984556281265</v>
      </c>
      <c r="AX374" s="334">
        <f t="shared" si="101"/>
        <v>1000000</v>
      </c>
      <c r="AZ374" s="352">
        <f t="shared" si="112"/>
        <v>0</v>
      </c>
      <c r="BA374" s="352">
        <f>10+Module!$K$57/($AB$1+1)</f>
        <v>73.675073826568848</v>
      </c>
      <c r="BB374" s="352">
        <f>$AB$1*(25+Module!$I$6)</f>
        <v>111</v>
      </c>
      <c r="BC374" s="352">
        <f>(BA374*($AB$1+1)*0.002488974)/($AB$1+1)*Module!$I$5*Module!$I$7</f>
        <v>56.039138131970212</v>
      </c>
      <c r="BD374" s="352">
        <f>$P$120*Module!$I$7*X374*Module!$I$5</f>
        <v>154.34984556281265</v>
      </c>
      <c r="BE374" s="334">
        <f t="shared" si="102"/>
        <v>1000000</v>
      </c>
      <c r="BG374" s="352">
        <f t="shared" si="113"/>
        <v>0</v>
      </c>
      <c r="BH374" s="352">
        <f>10+Module!$K$57/($AC$1+1)</f>
        <v>60.940059061255084</v>
      </c>
      <c r="BI374" s="352">
        <f>$AC$1*(25+Module!$I$6)</f>
        <v>148</v>
      </c>
      <c r="BJ374" s="352">
        <f>(BH374*($AC$1+1)*0.002488974)/($AC$1+1)*Module!$I$5*Module!$I$7</f>
        <v>46.352561458480167</v>
      </c>
      <c r="BK374" s="352">
        <f>$P$120*Module!$I$7*X374*Module!$I$5</f>
        <v>154.34984556281265</v>
      </c>
      <c r="BL374" s="334">
        <f t="shared" si="103"/>
        <v>1000000</v>
      </c>
    </row>
    <row r="375" spans="23:64" ht="15.75" hidden="1" thickBot="1">
      <c r="W375" s="570"/>
      <c r="X375" s="289">
        <f t="shared" si="104"/>
        <v>70</v>
      </c>
      <c r="Y375" s="290">
        <f>'calcul pneu pour calculateur'!P376</f>
        <v>137.74609263670976</v>
      </c>
      <c r="Z375" s="291">
        <f t="shared" si="106"/>
        <v>275.49218527341952</v>
      </c>
      <c r="AA375" s="291">
        <f t="shared" si="107"/>
        <v>413.23827791012928</v>
      </c>
      <c r="AB375" s="291">
        <f t="shared" si="108"/>
        <v>550.98437054683905</v>
      </c>
      <c r="AC375" s="291">
        <f t="shared" si="109"/>
        <v>688.73046318354886</v>
      </c>
      <c r="AK375" s="289">
        <f t="shared" si="105"/>
        <v>70</v>
      </c>
      <c r="AL375" s="352">
        <f t="shared" si="110"/>
        <v>0</v>
      </c>
      <c r="AM375" s="352">
        <f>10+Module!$K$57/($Z$1+1)</f>
        <v>137.3501476531377</v>
      </c>
      <c r="AN375" s="352">
        <f>$Z$1*(25+Module!$I$6)</f>
        <v>37</v>
      </c>
      <c r="AO375" s="352">
        <f>(AM375*($Z$1+1)*0.002488974)/($Z$1+1)*Module!$I$5*Module!$I$7</f>
        <v>104.47202149942042</v>
      </c>
      <c r="AP375" s="352">
        <f>$P$120*Module!$I$7*X375*Module!$I$5</f>
        <v>156.58679984633167</v>
      </c>
      <c r="AQ375" s="334">
        <f t="shared" si="100"/>
        <v>1000000</v>
      </c>
      <c r="AS375" s="352">
        <f t="shared" si="111"/>
        <v>0</v>
      </c>
      <c r="AT375" s="352">
        <f>10+Module!$K$57/($AA$1+1)</f>
        <v>94.900098435425136</v>
      </c>
      <c r="AU375" s="352">
        <f>$AA$1*(25+Module!$I$6)</f>
        <v>74</v>
      </c>
      <c r="AV375" s="352">
        <f>(AT375*($Z$1+1)*0.002488974)/($Z$1+1)*Module!$I$5*Module!$I$7</f>
        <v>72.183432587786953</v>
      </c>
      <c r="AW375" s="352">
        <f>$P$120*Module!$I$7*X375*Module!$I$5</f>
        <v>156.58679984633167</v>
      </c>
      <c r="AX375" s="334">
        <f t="shared" si="101"/>
        <v>1000000</v>
      </c>
      <c r="AZ375" s="352">
        <f t="shared" si="112"/>
        <v>0</v>
      </c>
      <c r="BA375" s="352">
        <f>10+Module!$K$57/($AB$1+1)</f>
        <v>73.675073826568848</v>
      </c>
      <c r="BB375" s="352">
        <f>$AB$1*(25+Module!$I$6)</f>
        <v>111</v>
      </c>
      <c r="BC375" s="352">
        <f>(BA375*($AB$1+1)*0.002488974)/($AB$1+1)*Module!$I$5*Module!$I$7</f>
        <v>56.039138131970212</v>
      </c>
      <c r="BD375" s="352">
        <f>$P$120*Module!$I$7*X375*Module!$I$5</f>
        <v>156.58679984633167</v>
      </c>
      <c r="BE375" s="334">
        <f t="shared" si="102"/>
        <v>1000000</v>
      </c>
      <c r="BG375" s="352">
        <f t="shared" si="113"/>
        <v>0</v>
      </c>
      <c r="BH375" s="352">
        <f>10+Module!$K$57/($AC$1+1)</f>
        <v>60.940059061255084</v>
      </c>
      <c r="BI375" s="352">
        <f>$AC$1*(25+Module!$I$6)</f>
        <v>148</v>
      </c>
      <c r="BJ375" s="352">
        <f>(BH375*($AC$1+1)*0.002488974)/($AC$1+1)*Module!$I$5*Module!$I$7</f>
        <v>46.352561458480167</v>
      </c>
      <c r="BK375" s="352">
        <f>$P$120*Module!$I$7*X375*Module!$I$5</f>
        <v>156.58679984633167</v>
      </c>
      <c r="BL375" s="334">
        <f t="shared" si="103"/>
        <v>1000000</v>
      </c>
    </row>
    <row r="376" spans="23:64" ht="15.75" hidden="1" thickBot="1">
      <c r="W376" s="570"/>
      <c r="X376" s="289">
        <f t="shared" si="104"/>
        <v>71</v>
      </c>
      <c r="Y376" s="290">
        <f>'calcul pneu pour calculateur'!P377</f>
        <v>137.11310961977216</v>
      </c>
      <c r="Z376" s="291">
        <f t="shared" si="106"/>
        <v>274.22621923954432</v>
      </c>
      <c r="AA376" s="291">
        <f t="shared" si="107"/>
        <v>411.33932885931648</v>
      </c>
      <c r="AB376" s="291">
        <f t="shared" si="108"/>
        <v>548.45243847908864</v>
      </c>
      <c r="AC376" s="291">
        <f t="shared" si="109"/>
        <v>685.56554809886075</v>
      </c>
      <c r="AK376" s="289">
        <f t="shared" si="105"/>
        <v>71</v>
      </c>
      <c r="AL376" s="352">
        <f t="shared" si="110"/>
        <v>0</v>
      </c>
      <c r="AM376" s="352">
        <f>10+Module!$K$57/($Z$1+1)</f>
        <v>137.3501476531377</v>
      </c>
      <c r="AN376" s="352">
        <f>$Z$1*(25+Module!$I$6)</f>
        <v>37</v>
      </c>
      <c r="AO376" s="352">
        <f>(AM376*($Z$1+1)*0.002488974)/($Z$1+1)*Module!$I$5*Module!$I$7</f>
        <v>104.47202149942042</v>
      </c>
      <c r="AP376" s="352">
        <f>$P$120*Module!$I$7*X376*Module!$I$5</f>
        <v>158.82375412985067</v>
      </c>
      <c r="AQ376" s="334">
        <f t="shared" si="100"/>
        <v>1000000</v>
      </c>
      <c r="AS376" s="352">
        <f t="shared" si="111"/>
        <v>0</v>
      </c>
      <c r="AT376" s="352">
        <f>10+Module!$K$57/($AA$1+1)</f>
        <v>94.900098435425136</v>
      </c>
      <c r="AU376" s="352">
        <f>$AA$1*(25+Module!$I$6)</f>
        <v>74</v>
      </c>
      <c r="AV376" s="352">
        <f>(AT376*($Z$1+1)*0.002488974)/($Z$1+1)*Module!$I$5*Module!$I$7</f>
        <v>72.183432587786953</v>
      </c>
      <c r="AW376" s="352">
        <f>$P$120*Module!$I$7*X376*Module!$I$5</f>
        <v>158.82375412985067</v>
      </c>
      <c r="AX376" s="334">
        <f t="shared" si="101"/>
        <v>1000000</v>
      </c>
      <c r="AZ376" s="352">
        <f t="shared" si="112"/>
        <v>0</v>
      </c>
      <c r="BA376" s="352">
        <f>10+Module!$K$57/($AB$1+1)</f>
        <v>73.675073826568848</v>
      </c>
      <c r="BB376" s="352">
        <f>$AB$1*(25+Module!$I$6)</f>
        <v>111</v>
      </c>
      <c r="BC376" s="352">
        <f>(BA376*($AB$1+1)*0.002488974)/($AB$1+1)*Module!$I$5*Module!$I$7</f>
        <v>56.039138131970212</v>
      </c>
      <c r="BD376" s="352">
        <f>$P$120*Module!$I$7*X376*Module!$I$5</f>
        <v>158.82375412985067</v>
      </c>
      <c r="BE376" s="334">
        <f t="shared" si="102"/>
        <v>1000000</v>
      </c>
      <c r="BG376" s="352">
        <f t="shared" si="113"/>
        <v>0</v>
      </c>
      <c r="BH376" s="352">
        <f>10+Module!$K$57/($AC$1+1)</f>
        <v>60.940059061255084</v>
      </c>
      <c r="BI376" s="352">
        <f>$AC$1*(25+Module!$I$6)</f>
        <v>148</v>
      </c>
      <c r="BJ376" s="352">
        <f>(BH376*($AC$1+1)*0.002488974)/($AC$1+1)*Module!$I$5*Module!$I$7</f>
        <v>46.352561458480167</v>
      </c>
      <c r="BK376" s="352">
        <f>$P$120*Module!$I$7*X376*Module!$I$5</f>
        <v>158.82375412985067</v>
      </c>
      <c r="BL376" s="334">
        <f t="shared" si="103"/>
        <v>1000000</v>
      </c>
    </row>
    <row r="377" spans="23:64" ht="15.75" hidden="1" thickBot="1">
      <c r="W377" s="570"/>
      <c r="X377" s="289">
        <f t="shared" si="104"/>
        <v>72</v>
      </c>
      <c r="Y377" s="290">
        <f>'calcul pneu pour calculateur'!P378</f>
        <v>136.48012660283456</v>
      </c>
      <c r="Z377" s="291">
        <f t="shared" si="106"/>
        <v>272.96025320566912</v>
      </c>
      <c r="AA377" s="291">
        <f t="shared" si="107"/>
        <v>409.44037980850368</v>
      </c>
      <c r="AB377" s="291">
        <f t="shared" si="108"/>
        <v>545.92050641133824</v>
      </c>
      <c r="AC377" s="291">
        <f t="shared" si="109"/>
        <v>682.40063301417285</v>
      </c>
      <c r="AK377" s="289">
        <f t="shared" si="105"/>
        <v>72</v>
      </c>
      <c r="AL377" s="352">
        <f t="shared" si="110"/>
        <v>0</v>
      </c>
      <c r="AM377" s="352">
        <f>10+Module!$K$57/($Z$1+1)</f>
        <v>137.3501476531377</v>
      </c>
      <c r="AN377" s="352">
        <f>$Z$1*(25+Module!$I$6)</f>
        <v>37</v>
      </c>
      <c r="AO377" s="352">
        <f>(AM377*($Z$1+1)*0.002488974)/($Z$1+1)*Module!$I$5*Module!$I$7</f>
        <v>104.47202149942042</v>
      </c>
      <c r="AP377" s="352">
        <f>$P$120*Module!$I$7*X377*Module!$I$5</f>
        <v>161.0607084133697</v>
      </c>
      <c r="AQ377" s="334">
        <f t="shared" si="100"/>
        <v>1000000</v>
      </c>
      <c r="AS377" s="352">
        <f t="shared" si="111"/>
        <v>0</v>
      </c>
      <c r="AT377" s="352">
        <f>10+Module!$K$57/($AA$1+1)</f>
        <v>94.900098435425136</v>
      </c>
      <c r="AU377" s="352">
        <f>$AA$1*(25+Module!$I$6)</f>
        <v>74</v>
      </c>
      <c r="AV377" s="352">
        <f>(AT377*($Z$1+1)*0.002488974)/($Z$1+1)*Module!$I$5*Module!$I$7</f>
        <v>72.183432587786953</v>
      </c>
      <c r="AW377" s="352">
        <f>$P$120*Module!$I$7*X377*Module!$I$5</f>
        <v>161.0607084133697</v>
      </c>
      <c r="AX377" s="334">
        <f t="shared" si="101"/>
        <v>1000000</v>
      </c>
      <c r="AZ377" s="352">
        <f t="shared" si="112"/>
        <v>0</v>
      </c>
      <c r="BA377" s="352">
        <f>10+Module!$K$57/($AB$1+1)</f>
        <v>73.675073826568848</v>
      </c>
      <c r="BB377" s="352">
        <f>$AB$1*(25+Module!$I$6)</f>
        <v>111</v>
      </c>
      <c r="BC377" s="352">
        <f>(BA377*($AB$1+1)*0.002488974)/($AB$1+1)*Module!$I$5*Module!$I$7</f>
        <v>56.039138131970212</v>
      </c>
      <c r="BD377" s="352">
        <f>$P$120*Module!$I$7*X377*Module!$I$5</f>
        <v>161.0607084133697</v>
      </c>
      <c r="BE377" s="334">
        <f t="shared" si="102"/>
        <v>1000000</v>
      </c>
      <c r="BG377" s="352">
        <f t="shared" si="113"/>
        <v>0</v>
      </c>
      <c r="BH377" s="352">
        <f>10+Module!$K$57/($AC$1+1)</f>
        <v>60.940059061255084</v>
      </c>
      <c r="BI377" s="352">
        <f>$AC$1*(25+Module!$I$6)</f>
        <v>148</v>
      </c>
      <c r="BJ377" s="352">
        <f>(BH377*($AC$1+1)*0.002488974)/($AC$1+1)*Module!$I$5*Module!$I$7</f>
        <v>46.352561458480167</v>
      </c>
      <c r="BK377" s="352">
        <f>$P$120*Module!$I$7*X377*Module!$I$5</f>
        <v>161.0607084133697</v>
      </c>
      <c r="BL377" s="334">
        <f t="shared" si="103"/>
        <v>1000000</v>
      </c>
    </row>
    <row r="378" spans="23:64" ht="15.75" hidden="1" thickBot="1">
      <c r="W378" s="570"/>
      <c r="X378" s="289">
        <f t="shared" si="104"/>
        <v>73</v>
      </c>
      <c r="Y378" s="290">
        <f>'calcul pneu pour calculateur'!P379</f>
        <v>135.84714358589696</v>
      </c>
      <c r="Z378" s="291">
        <f t="shared" si="106"/>
        <v>271.69428717179392</v>
      </c>
      <c r="AA378" s="291">
        <f t="shared" si="107"/>
        <v>407.54143075769088</v>
      </c>
      <c r="AB378" s="291">
        <f t="shared" si="108"/>
        <v>543.38857434358783</v>
      </c>
      <c r="AC378" s="291">
        <f t="shared" si="109"/>
        <v>679.23571792948474</v>
      </c>
      <c r="AK378" s="289">
        <f t="shared" si="105"/>
        <v>73</v>
      </c>
      <c r="AL378" s="352">
        <f t="shared" si="110"/>
        <v>0</v>
      </c>
      <c r="AM378" s="352">
        <f>10+Module!$K$57/($Z$1+1)</f>
        <v>137.3501476531377</v>
      </c>
      <c r="AN378" s="352">
        <f>$Z$1*(25+Module!$I$6)</f>
        <v>37</v>
      </c>
      <c r="AO378" s="352">
        <f>(AM378*($Z$1+1)*0.002488974)/($Z$1+1)*Module!$I$5*Module!$I$7</f>
        <v>104.47202149942042</v>
      </c>
      <c r="AP378" s="352">
        <f>$P$120*Module!$I$7*X378*Module!$I$5</f>
        <v>163.29766269688872</v>
      </c>
      <c r="AQ378" s="334">
        <f t="shared" si="100"/>
        <v>1000000</v>
      </c>
      <c r="AS378" s="352">
        <f t="shared" si="111"/>
        <v>0</v>
      </c>
      <c r="AT378" s="352">
        <f>10+Module!$K$57/($AA$1+1)</f>
        <v>94.900098435425136</v>
      </c>
      <c r="AU378" s="352">
        <f>$AA$1*(25+Module!$I$6)</f>
        <v>74</v>
      </c>
      <c r="AV378" s="352">
        <f>(AT378*($Z$1+1)*0.002488974)/($Z$1+1)*Module!$I$5*Module!$I$7</f>
        <v>72.183432587786953</v>
      </c>
      <c r="AW378" s="352">
        <f>$P$120*Module!$I$7*X378*Module!$I$5</f>
        <v>163.29766269688872</v>
      </c>
      <c r="AX378" s="334">
        <f t="shared" si="101"/>
        <v>1000000</v>
      </c>
      <c r="AZ378" s="352">
        <f t="shared" si="112"/>
        <v>0</v>
      </c>
      <c r="BA378" s="352">
        <f>10+Module!$K$57/($AB$1+1)</f>
        <v>73.675073826568848</v>
      </c>
      <c r="BB378" s="352">
        <f>$AB$1*(25+Module!$I$6)</f>
        <v>111</v>
      </c>
      <c r="BC378" s="352">
        <f>(BA378*($AB$1+1)*0.002488974)/($AB$1+1)*Module!$I$5*Module!$I$7</f>
        <v>56.039138131970212</v>
      </c>
      <c r="BD378" s="352">
        <f>$P$120*Module!$I$7*X378*Module!$I$5</f>
        <v>163.29766269688872</v>
      </c>
      <c r="BE378" s="334">
        <f t="shared" si="102"/>
        <v>1000000</v>
      </c>
      <c r="BG378" s="352">
        <f t="shared" si="113"/>
        <v>0</v>
      </c>
      <c r="BH378" s="352">
        <f>10+Module!$K$57/($AC$1+1)</f>
        <v>60.940059061255084</v>
      </c>
      <c r="BI378" s="352">
        <f>$AC$1*(25+Module!$I$6)</f>
        <v>148</v>
      </c>
      <c r="BJ378" s="352">
        <f>(BH378*($AC$1+1)*0.002488974)/($AC$1+1)*Module!$I$5*Module!$I$7</f>
        <v>46.352561458480167</v>
      </c>
      <c r="BK378" s="352">
        <f>$P$120*Module!$I$7*X378*Module!$I$5</f>
        <v>163.29766269688872</v>
      </c>
      <c r="BL378" s="334">
        <f t="shared" si="103"/>
        <v>1000000</v>
      </c>
    </row>
    <row r="379" spans="23:64" ht="15.75" hidden="1" thickBot="1">
      <c r="W379" s="570"/>
      <c r="X379" s="289">
        <f t="shared" si="104"/>
        <v>74</v>
      </c>
      <c r="Y379" s="290">
        <f>'calcul pneu pour calculateur'!P380</f>
        <v>135.21416056895936</v>
      </c>
      <c r="Z379" s="291">
        <f t="shared" si="106"/>
        <v>270.42832113791872</v>
      </c>
      <c r="AA379" s="291">
        <f t="shared" si="107"/>
        <v>405.64248170687807</v>
      </c>
      <c r="AB379" s="291">
        <f t="shared" si="108"/>
        <v>540.85664227583743</v>
      </c>
      <c r="AC379" s="291">
        <f t="shared" si="109"/>
        <v>676.07080284479684</v>
      </c>
      <c r="AK379" s="289">
        <f t="shared" si="105"/>
        <v>74</v>
      </c>
      <c r="AL379" s="352">
        <f t="shared" si="110"/>
        <v>0</v>
      </c>
      <c r="AM379" s="352">
        <f>10+Module!$K$57/($Z$1+1)</f>
        <v>137.3501476531377</v>
      </c>
      <c r="AN379" s="352">
        <f>$Z$1*(25+Module!$I$6)</f>
        <v>37</v>
      </c>
      <c r="AO379" s="352">
        <f>(AM379*($Z$1+1)*0.002488974)/($Z$1+1)*Module!$I$5*Module!$I$7</f>
        <v>104.47202149942042</v>
      </c>
      <c r="AP379" s="352">
        <f>$P$120*Module!$I$7*X379*Module!$I$5</f>
        <v>165.53461698040775</v>
      </c>
      <c r="AQ379" s="334">
        <f t="shared" si="100"/>
        <v>1000000</v>
      </c>
      <c r="AS379" s="352">
        <f t="shared" si="111"/>
        <v>0</v>
      </c>
      <c r="AT379" s="352">
        <f>10+Module!$K$57/($AA$1+1)</f>
        <v>94.900098435425136</v>
      </c>
      <c r="AU379" s="352">
        <f>$AA$1*(25+Module!$I$6)</f>
        <v>74</v>
      </c>
      <c r="AV379" s="352">
        <f>(AT379*($Z$1+1)*0.002488974)/($Z$1+1)*Module!$I$5*Module!$I$7</f>
        <v>72.183432587786953</v>
      </c>
      <c r="AW379" s="352">
        <f>$P$120*Module!$I$7*X379*Module!$I$5</f>
        <v>165.53461698040775</v>
      </c>
      <c r="AX379" s="334">
        <f t="shared" si="101"/>
        <v>1000000</v>
      </c>
      <c r="AZ379" s="352">
        <f t="shared" si="112"/>
        <v>0</v>
      </c>
      <c r="BA379" s="352">
        <f>10+Module!$K$57/($AB$1+1)</f>
        <v>73.675073826568848</v>
      </c>
      <c r="BB379" s="352">
        <f>$AB$1*(25+Module!$I$6)</f>
        <v>111</v>
      </c>
      <c r="BC379" s="352">
        <f>(BA379*($AB$1+1)*0.002488974)/($AB$1+1)*Module!$I$5*Module!$I$7</f>
        <v>56.039138131970212</v>
      </c>
      <c r="BD379" s="352">
        <f>$P$120*Module!$I$7*X379*Module!$I$5</f>
        <v>165.53461698040775</v>
      </c>
      <c r="BE379" s="334">
        <f t="shared" si="102"/>
        <v>1000000</v>
      </c>
      <c r="BG379" s="352">
        <f t="shared" si="113"/>
        <v>0</v>
      </c>
      <c r="BH379" s="352">
        <f>10+Module!$K$57/($AC$1+1)</f>
        <v>60.940059061255084</v>
      </c>
      <c r="BI379" s="352">
        <f>$AC$1*(25+Module!$I$6)</f>
        <v>148</v>
      </c>
      <c r="BJ379" s="352">
        <f>(BH379*($AC$1+1)*0.002488974)/($AC$1+1)*Module!$I$5*Module!$I$7</f>
        <v>46.352561458480167</v>
      </c>
      <c r="BK379" s="352">
        <f>$P$120*Module!$I$7*X379*Module!$I$5</f>
        <v>165.53461698040775</v>
      </c>
      <c r="BL379" s="334">
        <f t="shared" si="103"/>
        <v>1000000</v>
      </c>
    </row>
    <row r="380" spans="23:64" ht="15.75" hidden="1" thickBot="1">
      <c r="W380" s="570"/>
      <c r="X380" s="289">
        <f t="shared" si="104"/>
        <v>75</v>
      </c>
      <c r="Y380" s="290">
        <f>'calcul pneu pour calculateur'!P381</f>
        <v>134.58117755202176</v>
      </c>
      <c r="Z380" s="291">
        <f t="shared" si="106"/>
        <v>269.16235510404351</v>
      </c>
      <c r="AA380" s="291">
        <f t="shared" si="107"/>
        <v>403.74353265606527</v>
      </c>
      <c r="AB380" s="291">
        <f t="shared" si="108"/>
        <v>538.32471020808703</v>
      </c>
      <c r="AC380" s="291">
        <f t="shared" si="109"/>
        <v>672.90588776010873</v>
      </c>
      <c r="AK380" s="289">
        <f t="shared" si="105"/>
        <v>75</v>
      </c>
      <c r="AL380" s="352">
        <f t="shared" si="110"/>
        <v>0</v>
      </c>
      <c r="AM380" s="352">
        <f>10+Module!$K$57/($Z$1+1)</f>
        <v>137.3501476531377</v>
      </c>
      <c r="AN380" s="352">
        <f>$Z$1*(25+Module!$I$6)</f>
        <v>37</v>
      </c>
      <c r="AO380" s="352">
        <f>(AM380*($Z$1+1)*0.002488974)/($Z$1+1)*Module!$I$5*Module!$I$7</f>
        <v>104.47202149942042</v>
      </c>
      <c r="AP380" s="352">
        <f>$P$120*Module!$I$7*X380*Module!$I$5</f>
        <v>167.77157126392677</v>
      </c>
      <c r="AQ380" s="334">
        <f t="shared" si="100"/>
        <v>1000000</v>
      </c>
      <c r="AS380" s="352">
        <f t="shared" si="111"/>
        <v>0</v>
      </c>
      <c r="AT380" s="352">
        <f>10+Module!$K$57/($AA$1+1)</f>
        <v>94.900098435425136</v>
      </c>
      <c r="AU380" s="352">
        <f>$AA$1*(25+Module!$I$6)</f>
        <v>74</v>
      </c>
      <c r="AV380" s="352">
        <f>(AT380*($Z$1+1)*0.002488974)/($Z$1+1)*Module!$I$5*Module!$I$7</f>
        <v>72.183432587786953</v>
      </c>
      <c r="AW380" s="352">
        <f>$P$120*Module!$I$7*X380*Module!$I$5</f>
        <v>167.77157126392677</v>
      </c>
      <c r="AX380" s="334">
        <f t="shared" si="101"/>
        <v>1000000</v>
      </c>
      <c r="AZ380" s="352">
        <f t="shared" si="112"/>
        <v>0</v>
      </c>
      <c r="BA380" s="352">
        <f>10+Module!$K$57/($AB$1+1)</f>
        <v>73.675073826568848</v>
      </c>
      <c r="BB380" s="352">
        <f>$AB$1*(25+Module!$I$6)</f>
        <v>111</v>
      </c>
      <c r="BC380" s="352">
        <f>(BA380*($AB$1+1)*0.002488974)/($AB$1+1)*Module!$I$5*Module!$I$7</f>
        <v>56.039138131970212</v>
      </c>
      <c r="BD380" s="352">
        <f>$P$120*Module!$I$7*X380*Module!$I$5</f>
        <v>167.77157126392677</v>
      </c>
      <c r="BE380" s="334">
        <f t="shared" si="102"/>
        <v>1000000</v>
      </c>
      <c r="BG380" s="352">
        <f t="shared" si="113"/>
        <v>0</v>
      </c>
      <c r="BH380" s="352">
        <f>10+Module!$K$57/($AC$1+1)</f>
        <v>60.940059061255084</v>
      </c>
      <c r="BI380" s="352">
        <f>$AC$1*(25+Module!$I$6)</f>
        <v>148</v>
      </c>
      <c r="BJ380" s="352">
        <f>(BH380*($AC$1+1)*0.002488974)/($AC$1+1)*Module!$I$5*Module!$I$7</f>
        <v>46.352561458480167</v>
      </c>
      <c r="BK380" s="352">
        <f>$P$120*Module!$I$7*X380*Module!$I$5</f>
        <v>167.77157126392677</v>
      </c>
      <c r="BL380" s="334">
        <f t="shared" si="103"/>
        <v>1000000</v>
      </c>
    </row>
    <row r="381" spans="23:64" ht="15.75" hidden="1" thickBot="1">
      <c r="W381" s="570"/>
      <c r="X381" s="289">
        <f t="shared" si="104"/>
        <v>76</v>
      </c>
      <c r="Y381" s="290">
        <f>'calcul pneu pour calculateur'!P382</f>
        <v>133.94819453508416</v>
      </c>
      <c r="Z381" s="291">
        <f t="shared" si="106"/>
        <v>267.89638907016831</v>
      </c>
      <c r="AA381" s="291">
        <f t="shared" si="107"/>
        <v>401.84458360525247</v>
      </c>
      <c r="AB381" s="291">
        <f t="shared" si="108"/>
        <v>535.79277814033662</v>
      </c>
      <c r="AC381" s="291">
        <f t="shared" si="109"/>
        <v>669.74097267542084</v>
      </c>
      <c r="AK381" s="289">
        <f t="shared" si="105"/>
        <v>76</v>
      </c>
      <c r="AL381" s="352">
        <f t="shared" si="110"/>
        <v>0</v>
      </c>
      <c r="AM381" s="352">
        <f>10+Module!$K$57/($Z$1+1)</f>
        <v>137.3501476531377</v>
      </c>
      <c r="AN381" s="352">
        <f>$Z$1*(25+Module!$I$6)</f>
        <v>37</v>
      </c>
      <c r="AO381" s="352">
        <f>(AM381*($Z$1+1)*0.002488974)/($Z$1+1)*Module!$I$5*Module!$I$7</f>
        <v>104.47202149942042</v>
      </c>
      <c r="AP381" s="352">
        <f>$P$120*Module!$I$7*X381*Module!$I$5</f>
        <v>170.0085255474458</v>
      </c>
      <c r="AQ381" s="334">
        <f t="shared" si="100"/>
        <v>1000000</v>
      </c>
      <c r="AS381" s="352">
        <f t="shared" si="111"/>
        <v>0</v>
      </c>
      <c r="AT381" s="352">
        <f>10+Module!$K$57/($AA$1+1)</f>
        <v>94.900098435425136</v>
      </c>
      <c r="AU381" s="352">
        <f>$AA$1*(25+Module!$I$6)</f>
        <v>74</v>
      </c>
      <c r="AV381" s="352">
        <f>(AT381*($Z$1+1)*0.002488974)/($Z$1+1)*Module!$I$5*Module!$I$7</f>
        <v>72.183432587786953</v>
      </c>
      <c r="AW381" s="352">
        <f>$P$120*Module!$I$7*X381*Module!$I$5</f>
        <v>170.0085255474458</v>
      </c>
      <c r="AX381" s="334">
        <f t="shared" si="101"/>
        <v>1000000</v>
      </c>
      <c r="AZ381" s="352">
        <f t="shared" si="112"/>
        <v>0</v>
      </c>
      <c r="BA381" s="352">
        <f>10+Module!$K$57/($AB$1+1)</f>
        <v>73.675073826568848</v>
      </c>
      <c r="BB381" s="352">
        <f>$AB$1*(25+Module!$I$6)</f>
        <v>111</v>
      </c>
      <c r="BC381" s="352">
        <f>(BA381*($AB$1+1)*0.002488974)/($AB$1+1)*Module!$I$5*Module!$I$7</f>
        <v>56.039138131970212</v>
      </c>
      <c r="BD381" s="352">
        <f>$P$120*Module!$I$7*X381*Module!$I$5</f>
        <v>170.0085255474458</v>
      </c>
      <c r="BE381" s="334">
        <f t="shared" si="102"/>
        <v>1000000</v>
      </c>
      <c r="BG381" s="352">
        <f t="shared" si="113"/>
        <v>0</v>
      </c>
      <c r="BH381" s="352">
        <f>10+Module!$K$57/($AC$1+1)</f>
        <v>60.940059061255084</v>
      </c>
      <c r="BI381" s="352">
        <f>$AC$1*(25+Module!$I$6)</f>
        <v>148</v>
      </c>
      <c r="BJ381" s="352">
        <f>(BH381*($AC$1+1)*0.002488974)/($AC$1+1)*Module!$I$5*Module!$I$7</f>
        <v>46.352561458480167</v>
      </c>
      <c r="BK381" s="352">
        <f>$P$120*Module!$I$7*X381*Module!$I$5</f>
        <v>170.0085255474458</v>
      </c>
      <c r="BL381" s="334">
        <f t="shared" si="103"/>
        <v>1000000</v>
      </c>
    </row>
    <row r="382" spans="23:64" ht="15.75" hidden="1" thickBot="1">
      <c r="W382" s="570"/>
      <c r="X382" s="289">
        <f t="shared" si="104"/>
        <v>77</v>
      </c>
      <c r="Y382" s="290">
        <f>'calcul pneu pour calculateur'!P383</f>
        <v>133.3152115181465</v>
      </c>
      <c r="Z382" s="291">
        <f t="shared" si="106"/>
        <v>266.630423036293</v>
      </c>
      <c r="AA382" s="291">
        <f t="shared" si="107"/>
        <v>399.94563455443949</v>
      </c>
      <c r="AB382" s="291">
        <f t="shared" si="108"/>
        <v>533.26084607258599</v>
      </c>
      <c r="AC382" s="291">
        <f t="shared" si="109"/>
        <v>666.57605759073249</v>
      </c>
      <c r="AK382" s="289">
        <f t="shared" si="105"/>
        <v>77</v>
      </c>
      <c r="AL382" s="352">
        <f t="shared" si="110"/>
        <v>0</v>
      </c>
      <c r="AM382" s="352">
        <f>10+Module!$K$57/($Z$1+1)</f>
        <v>137.3501476531377</v>
      </c>
      <c r="AN382" s="352">
        <f>$Z$1*(25+Module!$I$6)</f>
        <v>37</v>
      </c>
      <c r="AO382" s="352">
        <f>(AM382*($Z$1+1)*0.002488974)/($Z$1+1)*Module!$I$5*Module!$I$7</f>
        <v>104.47202149942042</v>
      </c>
      <c r="AP382" s="352">
        <f>$P$120*Module!$I$7*X382*Module!$I$5</f>
        <v>172.24547983096483</v>
      </c>
      <c r="AQ382" s="334">
        <f t="shared" si="100"/>
        <v>1000000</v>
      </c>
      <c r="AS382" s="352">
        <f t="shared" si="111"/>
        <v>0</v>
      </c>
      <c r="AT382" s="352">
        <f>10+Module!$K$57/($AA$1+1)</f>
        <v>94.900098435425136</v>
      </c>
      <c r="AU382" s="352">
        <f>$AA$1*(25+Module!$I$6)</f>
        <v>74</v>
      </c>
      <c r="AV382" s="352">
        <f>(AT382*($Z$1+1)*0.002488974)/($Z$1+1)*Module!$I$5*Module!$I$7</f>
        <v>72.183432587786953</v>
      </c>
      <c r="AW382" s="352">
        <f>$P$120*Module!$I$7*X382*Module!$I$5</f>
        <v>172.24547983096483</v>
      </c>
      <c r="AX382" s="334">
        <f t="shared" si="101"/>
        <v>1000000</v>
      </c>
      <c r="AZ382" s="352">
        <f t="shared" si="112"/>
        <v>0</v>
      </c>
      <c r="BA382" s="352">
        <f>10+Module!$K$57/($AB$1+1)</f>
        <v>73.675073826568848</v>
      </c>
      <c r="BB382" s="352">
        <f>$AB$1*(25+Module!$I$6)</f>
        <v>111</v>
      </c>
      <c r="BC382" s="352">
        <f>(BA382*($AB$1+1)*0.002488974)/($AB$1+1)*Module!$I$5*Module!$I$7</f>
        <v>56.039138131970212</v>
      </c>
      <c r="BD382" s="352">
        <f>$P$120*Module!$I$7*X382*Module!$I$5</f>
        <v>172.24547983096483</v>
      </c>
      <c r="BE382" s="334">
        <f t="shared" si="102"/>
        <v>1000000</v>
      </c>
      <c r="BG382" s="352">
        <f t="shared" si="113"/>
        <v>0</v>
      </c>
      <c r="BH382" s="352">
        <f>10+Module!$K$57/($AC$1+1)</f>
        <v>60.940059061255084</v>
      </c>
      <c r="BI382" s="352">
        <f>$AC$1*(25+Module!$I$6)</f>
        <v>148</v>
      </c>
      <c r="BJ382" s="352">
        <f>(BH382*($AC$1+1)*0.002488974)/($AC$1+1)*Module!$I$5*Module!$I$7</f>
        <v>46.352561458480167</v>
      </c>
      <c r="BK382" s="352">
        <f>$P$120*Module!$I$7*X382*Module!$I$5</f>
        <v>172.24547983096483</v>
      </c>
      <c r="BL382" s="334">
        <f t="shared" si="103"/>
        <v>1000000</v>
      </c>
    </row>
    <row r="383" spans="23:64" ht="15.75" hidden="1" thickBot="1">
      <c r="W383" s="570"/>
      <c r="X383" s="289">
        <f t="shared" si="104"/>
        <v>78</v>
      </c>
      <c r="Y383" s="290">
        <f>'calcul pneu pour calculateur'!P384</f>
        <v>132.6822285012089</v>
      </c>
      <c r="Z383" s="291">
        <f t="shared" si="106"/>
        <v>265.36445700241779</v>
      </c>
      <c r="AA383" s="291">
        <f t="shared" si="107"/>
        <v>398.04668550362669</v>
      </c>
      <c r="AB383" s="291">
        <f t="shared" si="108"/>
        <v>530.72891400483559</v>
      </c>
      <c r="AC383" s="291">
        <f t="shared" si="109"/>
        <v>663.41114250604448</v>
      </c>
      <c r="AK383" s="289">
        <f t="shared" si="105"/>
        <v>78</v>
      </c>
      <c r="AL383" s="352">
        <f t="shared" si="110"/>
        <v>0</v>
      </c>
      <c r="AM383" s="352">
        <f>10+Module!$K$57/($Z$1+1)</f>
        <v>137.3501476531377</v>
      </c>
      <c r="AN383" s="352">
        <f>$Z$1*(25+Module!$I$6)</f>
        <v>37</v>
      </c>
      <c r="AO383" s="352">
        <f>(AM383*($Z$1+1)*0.002488974)/($Z$1+1)*Module!$I$5*Module!$I$7</f>
        <v>104.47202149942042</v>
      </c>
      <c r="AP383" s="352">
        <f>$P$120*Module!$I$7*X383*Module!$I$5</f>
        <v>174.48243411448385</v>
      </c>
      <c r="AQ383" s="334">
        <f t="shared" si="100"/>
        <v>1000000</v>
      </c>
      <c r="AS383" s="352">
        <f t="shared" si="111"/>
        <v>0</v>
      </c>
      <c r="AT383" s="352">
        <f>10+Module!$K$57/($AA$1+1)</f>
        <v>94.900098435425136</v>
      </c>
      <c r="AU383" s="352">
        <f>$AA$1*(25+Module!$I$6)</f>
        <v>74</v>
      </c>
      <c r="AV383" s="352">
        <f>(AT383*($Z$1+1)*0.002488974)/($Z$1+1)*Module!$I$5*Module!$I$7</f>
        <v>72.183432587786953</v>
      </c>
      <c r="AW383" s="352">
        <f>$P$120*Module!$I$7*X383*Module!$I$5</f>
        <v>174.48243411448385</v>
      </c>
      <c r="AX383" s="334">
        <f t="shared" si="101"/>
        <v>1000000</v>
      </c>
      <c r="AZ383" s="352">
        <f t="shared" si="112"/>
        <v>0</v>
      </c>
      <c r="BA383" s="352">
        <f>10+Module!$K$57/($AB$1+1)</f>
        <v>73.675073826568848</v>
      </c>
      <c r="BB383" s="352">
        <f>$AB$1*(25+Module!$I$6)</f>
        <v>111</v>
      </c>
      <c r="BC383" s="352">
        <f>(BA383*($AB$1+1)*0.002488974)/($AB$1+1)*Module!$I$5*Module!$I$7</f>
        <v>56.039138131970212</v>
      </c>
      <c r="BD383" s="352">
        <f>$P$120*Module!$I$7*X383*Module!$I$5</f>
        <v>174.48243411448385</v>
      </c>
      <c r="BE383" s="334">
        <f t="shared" si="102"/>
        <v>1000000</v>
      </c>
      <c r="BG383" s="352">
        <f t="shared" si="113"/>
        <v>0</v>
      </c>
      <c r="BH383" s="352">
        <f>10+Module!$K$57/($AC$1+1)</f>
        <v>60.940059061255084</v>
      </c>
      <c r="BI383" s="352">
        <f>$AC$1*(25+Module!$I$6)</f>
        <v>148</v>
      </c>
      <c r="BJ383" s="352">
        <f>(BH383*($AC$1+1)*0.002488974)/($AC$1+1)*Module!$I$5*Module!$I$7</f>
        <v>46.352561458480167</v>
      </c>
      <c r="BK383" s="352">
        <f>$P$120*Module!$I$7*X383*Module!$I$5</f>
        <v>174.48243411448385</v>
      </c>
      <c r="BL383" s="334">
        <f t="shared" si="103"/>
        <v>1000000</v>
      </c>
    </row>
    <row r="384" spans="23:64" ht="15.75" hidden="1" thickBot="1">
      <c r="W384" s="570"/>
      <c r="X384" s="289">
        <f t="shared" si="104"/>
        <v>79</v>
      </c>
      <c r="Y384" s="290">
        <f>'calcul pneu pour calculateur'!P385</f>
        <v>132.0492454842713</v>
      </c>
      <c r="Z384" s="291">
        <f t="shared" si="106"/>
        <v>264.09849096854259</v>
      </c>
      <c r="AA384" s="291">
        <f t="shared" si="107"/>
        <v>396.14773645281389</v>
      </c>
      <c r="AB384" s="291">
        <f t="shared" si="108"/>
        <v>528.19698193708518</v>
      </c>
      <c r="AC384" s="291">
        <f t="shared" si="109"/>
        <v>660.24622742135648</v>
      </c>
      <c r="AK384" s="289">
        <f t="shared" si="105"/>
        <v>79</v>
      </c>
      <c r="AL384" s="352">
        <f t="shared" si="110"/>
        <v>0</v>
      </c>
      <c r="AM384" s="352">
        <f>10+Module!$K$57/($Z$1+1)</f>
        <v>137.3501476531377</v>
      </c>
      <c r="AN384" s="352">
        <f>$Z$1*(25+Module!$I$6)</f>
        <v>37</v>
      </c>
      <c r="AO384" s="352">
        <f>(AM384*($Z$1+1)*0.002488974)/($Z$1+1)*Module!$I$5*Module!$I$7</f>
        <v>104.47202149942042</v>
      </c>
      <c r="AP384" s="352">
        <f>$P$120*Module!$I$7*X384*Module!$I$5</f>
        <v>176.71938839800288</v>
      </c>
      <c r="AQ384" s="334">
        <f t="shared" si="100"/>
        <v>1000000</v>
      </c>
      <c r="AS384" s="352">
        <f t="shared" si="111"/>
        <v>0</v>
      </c>
      <c r="AT384" s="352">
        <f>10+Module!$K$57/($AA$1+1)</f>
        <v>94.900098435425136</v>
      </c>
      <c r="AU384" s="352">
        <f>$AA$1*(25+Module!$I$6)</f>
        <v>74</v>
      </c>
      <c r="AV384" s="352">
        <f>(AT384*($Z$1+1)*0.002488974)/($Z$1+1)*Module!$I$5*Module!$I$7</f>
        <v>72.183432587786953</v>
      </c>
      <c r="AW384" s="352">
        <f>$P$120*Module!$I$7*X384*Module!$I$5</f>
        <v>176.71938839800288</v>
      </c>
      <c r="AX384" s="334">
        <f t="shared" si="101"/>
        <v>1000000</v>
      </c>
      <c r="AZ384" s="352">
        <f t="shared" si="112"/>
        <v>0</v>
      </c>
      <c r="BA384" s="352">
        <f>10+Module!$K$57/($AB$1+1)</f>
        <v>73.675073826568848</v>
      </c>
      <c r="BB384" s="352">
        <f>$AB$1*(25+Module!$I$6)</f>
        <v>111</v>
      </c>
      <c r="BC384" s="352">
        <f>(BA384*($AB$1+1)*0.002488974)/($AB$1+1)*Module!$I$5*Module!$I$7</f>
        <v>56.039138131970212</v>
      </c>
      <c r="BD384" s="352">
        <f>$P$120*Module!$I$7*X384*Module!$I$5</f>
        <v>176.71938839800288</v>
      </c>
      <c r="BE384" s="334">
        <f t="shared" si="102"/>
        <v>1000000</v>
      </c>
      <c r="BG384" s="352">
        <f t="shared" si="113"/>
        <v>0</v>
      </c>
      <c r="BH384" s="352">
        <f>10+Module!$K$57/($AC$1+1)</f>
        <v>60.940059061255084</v>
      </c>
      <c r="BI384" s="352">
        <f>$AC$1*(25+Module!$I$6)</f>
        <v>148</v>
      </c>
      <c r="BJ384" s="352">
        <f>(BH384*($AC$1+1)*0.002488974)/($AC$1+1)*Module!$I$5*Module!$I$7</f>
        <v>46.352561458480167</v>
      </c>
      <c r="BK384" s="352">
        <f>$P$120*Module!$I$7*X384*Module!$I$5</f>
        <v>176.71938839800288</v>
      </c>
      <c r="BL384" s="334">
        <f t="shared" si="103"/>
        <v>1000000</v>
      </c>
    </row>
    <row r="385" spans="23:64" ht="15.75" hidden="1" thickBot="1">
      <c r="W385" s="570"/>
      <c r="X385" s="289">
        <f t="shared" si="104"/>
        <v>80</v>
      </c>
      <c r="Y385" s="290">
        <f>'calcul pneu pour calculateur'!P386</f>
        <v>131.41626246733367</v>
      </c>
      <c r="Z385" s="291">
        <f t="shared" si="106"/>
        <v>262.83252493466733</v>
      </c>
      <c r="AA385" s="291">
        <f t="shared" si="107"/>
        <v>394.24878740200097</v>
      </c>
      <c r="AB385" s="291">
        <f t="shared" si="108"/>
        <v>525.66504986933467</v>
      </c>
      <c r="AC385" s="291">
        <f t="shared" si="109"/>
        <v>657.08131233666836</v>
      </c>
      <c r="AK385" s="289">
        <f t="shared" si="105"/>
        <v>80</v>
      </c>
      <c r="AL385" s="352">
        <f t="shared" si="110"/>
        <v>0</v>
      </c>
      <c r="AM385" s="352">
        <f>10+Module!$K$57/($Z$1+1)</f>
        <v>137.3501476531377</v>
      </c>
      <c r="AN385" s="352">
        <f>$Z$1*(25+Module!$I$6)</f>
        <v>37</v>
      </c>
      <c r="AO385" s="352">
        <f>(AM385*($Z$1+1)*0.002488974)/($Z$1+1)*Module!$I$5*Module!$I$7</f>
        <v>104.47202149942042</v>
      </c>
      <c r="AP385" s="352">
        <f>$P$120*Module!$I$7*X385*Module!$I$5</f>
        <v>178.9563426815219</v>
      </c>
      <c r="AQ385" s="334">
        <f t="shared" si="100"/>
        <v>1000000</v>
      </c>
      <c r="AS385" s="352">
        <f t="shared" si="111"/>
        <v>0</v>
      </c>
      <c r="AT385" s="352">
        <f>10+Module!$K$57/($AA$1+1)</f>
        <v>94.900098435425136</v>
      </c>
      <c r="AU385" s="352">
        <f>$AA$1*(25+Module!$I$6)</f>
        <v>74</v>
      </c>
      <c r="AV385" s="352">
        <f>(AT385*($Z$1+1)*0.002488974)/($Z$1+1)*Module!$I$5*Module!$I$7</f>
        <v>72.183432587786953</v>
      </c>
      <c r="AW385" s="352">
        <f>$P$120*Module!$I$7*X385*Module!$I$5</f>
        <v>178.9563426815219</v>
      </c>
      <c r="AX385" s="334">
        <f t="shared" si="101"/>
        <v>1000000</v>
      </c>
      <c r="AZ385" s="352">
        <f t="shared" si="112"/>
        <v>0</v>
      </c>
      <c r="BA385" s="352">
        <f>10+Module!$K$57/($AB$1+1)</f>
        <v>73.675073826568848</v>
      </c>
      <c r="BB385" s="352">
        <f>$AB$1*(25+Module!$I$6)</f>
        <v>111</v>
      </c>
      <c r="BC385" s="352">
        <f>(BA385*($AB$1+1)*0.002488974)/($AB$1+1)*Module!$I$5*Module!$I$7</f>
        <v>56.039138131970212</v>
      </c>
      <c r="BD385" s="352">
        <f>$P$120*Module!$I$7*X385*Module!$I$5</f>
        <v>178.9563426815219</v>
      </c>
      <c r="BE385" s="334">
        <f t="shared" si="102"/>
        <v>1000000</v>
      </c>
      <c r="BG385" s="352">
        <f t="shared" si="113"/>
        <v>0</v>
      </c>
      <c r="BH385" s="352">
        <f>10+Module!$K$57/($AC$1+1)</f>
        <v>60.940059061255084</v>
      </c>
      <c r="BI385" s="352">
        <f>$AC$1*(25+Module!$I$6)</f>
        <v>148</v>
      </c>
      <c r="BJ385" s="352">
        <f>(BH385*($AC$1+1)*0.002488974)/($AC$1+1)*Module!$I$5*Module!$I$7</f>
        <v>46.352561458480167</v>
      </c>
      <c r="BK385" s="352">
        <f>$P$120*Module!$I$7*X385*Module!$I$5</f>
        <v>178.9563426815219</v>
      </c>
      <c r="BL385" s="334">
        <f t="shared" si="103"/>
        <v>1000000</v>
      </c>
    </row>
    <row r="386" spans="23:64" ht="15.75" hidden="1" thickBot="1">
      <c r="W386" s="570"/>
      <c r="X386" s="289">
        <f t="shared" si="104"/>
        <v>81</v>
      </c>
      <c r="Y386" s="290">
        <f>'calcul pneu pour calculateur'!P387</f>
        <v>130.78327945039607</v>
      </c>
      <c r="Z386" s="291">
        <f t="shared" si="106"/>
        <v>261.56655890079213</v>
      </c>
      <c r="AA386" s="291">
        <f t="shared" si="107"/>
        <v>392.34983835118817</v>
      </c>
      <c r="AB386" s="291">
        <f t="shared" si="108"/>
        <v>523.13311780158426</v>
      </c>
      <c r="AC386" s="291">
        <f t="shared" si="109"/>
        <v>653.91639725198036</v>
      </c>
      <c r="AK386" s="289">
        <f t="shared" si="105"/>
        <v>81</v>
      </c>
      <c r="AL386" s="352">
        <f t="shared" si="110"/>
        <v>0</v>
      </c>
      <c r="AM386" s="352">
        <f>10+Module!$K$57/($Z$1+1)</f>
        <v>137.3501476531377</v>
      </c>
      <c r="AN386" s="352">
        <f>$Z$1*(25+Module!$I$6)</f>
        <v>37</v>
      </c>
      <c r="AO386" s="352">
        <f>(AM386*($Z$1+1)*0.002488974)/($Z$1+1)*Module!$I$5*Module!$I$7</f>
        <v>104.47202149942042</v>
      </c>
      <c r="AP386" s="352">
        <f>$P$120*Module!$I$7*X386*Module!$I$5</f>
        <v>181.19329696504093</v>
      </c>
      <c r="AQ386" s="334">
        <f t="shared" si="100"/>
        <v>1000000</v>
      </c>
      <c r="AS386" s="352">
        <f t="shared" si="111"/>
        <v>0</v>
      </c>
      <c r="AT386" s="352">
        <f>10+Module!$K$57/($AA$1+1)</f>
        <v>94.900098435425136</v>
      </c>
      <c r="AU386" s="352">
        <f>$AA$1*(25+Module!$I$6)</f>
        <v>74</v>
      </c>
      <c r="AV386" s="352">
        <f>(AT386*($Z$1+1)*0.002488974)/($Z$1+1)*Module!$I$5*Module!$I$7</f>
        <v>72.183432587786953</v>
      </c>
      <c r="AW386" s="352">
        <f>$P$120*Module!$I$7*X386*Module!$I$5</f>
        <v>181.19329696504093</v>
      </c>
      <c r="AX386" s="334">
        <f t="shared" si="101"/>
        <v>1000000</v>
      </c>
      <c r="AZ386" s="352">
        <f t="shared" si="112"/>
        <v>0</v>
      </c>
      <c r="BA386" s="352">
        <f>10+Module!$K$57/($AB$1+1)</f>
        <v>73.675073826568848</v>
      </c>
      <c r="BB386" s="352">
        <f>$AB$1*(25+Module!$I$6)</f>
        <v>111</v>
      </c>
      <c r="BC386" s="352">
        <f>(BA386*($AB$1+1)*0.002488974)/($AB$1+1)*Module!$I$5*Module!$I$7</f>
        <v>56.039138131970212</v>
      </c>
      <c r="BD386" s="352">
        <f>$P$120*Module!$I$7*X386*Module!$I$5</f>
        <v>181.19329696504093</v>
      </c>
      <c r="BE386" s="334">
        <f t="shared" si="102"/>
        <v>1000000</v>
      </c>
      <c r="BG386" s="352">
        <f t="shared" si="113"/>
        <v>0</v>
      </c>
      <c r="BH386" s="352">
        <f>10+Module!$K$57/($AC$1+1)</f>
        <v>60.940059061255084</v>
      </c>
      <c r="BI386" s="352">
        <f>$AC$1*(25+Module!$I$6)</f>
        <v>148</v>
      </c>
      <c r="BJ386" s="352">
        <f>(BH386*($AC$1+1)*0.002488974)/($AC$1+1)*Module!$I$5*Module!$I$7</f>
        <v>46.352561458480167</v>
      </c>
      <c r="BK386" s="352">
        <f>$P$120*Module!$I$7*X386*Module!$I$5</f>
        <v>181.19329696504093</v>
      </c>
      <c r="BL386" s="334">
        <f t="shared" si="103"/>
        <v>1000000</v>
      </c>
    </row>
    <row r="387" spans="23:64" ht="15.75" hidden="1" thickBot="1">
      <c r="W387" s="570"/>
      <c r="X387" s="289">
        <f t="shared" si="104"/>
        <v>82</v>
      </c>
      <c r="Y387" s="290">
        <f>'calcul pneu pour calculateur'!P388</f>
        <v>130.15029643345844</v>
      </c>
      <c r="Z387" s="291">
        <f t="shared" si="106"/>
        <v>260.30059286691687</v>
      </c>
      <c r="AA387" s="291">
        <f t="shared" si="107"/>
        <v>390.45088930037531</v>
      </c>
      <c r="AB387" s="291">
        <f t="shared" si="108"/>
        <v>520.60118573383374</v>
      </c>
      <c r="AC387" s="291">
        <f t="shared" si="109"/>
        <v>650.75148216729212</v>
      </c>
      <c r="AK387" s="289">
        <f t="shared" si="105"/>
        <v>82</v>
      </c>
      <c r="AL387" s="352">
        <f t="shared" si="110"/>
        <v>0</v>
      </c>
      <c r="AM387" s="352">
        <f>10+Module!$K$57/($Z$1+1)</f>
        <v>137.3501476531377</v>
      </c>
      <c r="AN387" s="352">
        <f>$Z$1*(25+Module!$I$6)</f>
        <v>37</v>
      </c>
      <c r="AO387" s="352">
        <f>(AM387*($Z$1+1)*0.002488974)/($Z$1+1)*Module!$I$5*Module!$I$7</f>
        <v>104.47202149942042</v>
      </c>
      <c r="AP387" s="352">
        <f>$P$120*Module!$I$7*X387*Module!$I$5</f>
        <v>183.43025124855996</v>
      </c>
      <c r="AQ387" s="334">
        <f t="shared" ref="AQ387:AQ405" si="114">IF(AK387 &gt;$AJ$17,1000000,AL387+AN387+AO387-AP387)</f>
        <v>1000000</v>
      </c>
      <c r="AS387" s="352">
        <f t="shared" si="111"/>
        <v>0</v>
      </c>
      <c r="AT387" s="352">
        <f>10+Module!$K$57/($AA$1+1)</f>
        <v>94.900098435425136</v>
      </c>
      <c r="AU387" s="352">
        <f>$AA$1*(25+Module!$I$6)</f>
        <v>74</v>
      </c>
      <c r="AV387" s="352">
        <f>(AT387*($Z$1+1)*0.002488974)/($Z$1+1)*Module!$I$5*Module!$I$7</f>
        <v>72.183432587786953</v>
      </c>
      <c r="AW387" s="352">
        <f>$P$120*Module!$I$7*X387*Module!$I$5</f>
        <v>183.43025124855996</v>
      </c>
      <c r="AX387" s="334">
        <f t="shared" ref="AX387:AX405" si="115">IF(AK387 &gt;$AJ$17,1000000,AS387+AU387+AV387-AW387)</f>
        <v>1000000</v>
      </c>
      <c r="AZ387" s="352">
        <f t="shared" si="112"/>
        <v>0</v>
      </c>
      <c r="BA387" s="352">
        <f>10+Module!$K$57/($AB$1+1)</f>
        <v>73.675073826568848</v>
      </c>
      <c r="BB387" s="352">
        <f>$AB$1*(25+Module!$I$6)</f>
        <v>111</v>
      </c>
      <c r="BC387" s="352">
        <f>(BA387*($AB$1+1)*0.002488974)/($AB$1+1)*Module!$I$5*Module!$I$7</f>
        <v>56.039138131970212</v>
      </c>
      <c r="BD387" s="352">
        <f>$P$120*Module!$I$7*X387*Module!$I$5</f>
        <v>183.43025124855996</v>
      </c>
      <c r="BE387" s="334">
        <f t="shared" ref="BE387:BE405" si="116">IF(AK387 &gt;$AJ$17,1000000,AZ387+BB387+BC387-BD387)</f>
        <v>1000000</v>
      </c>
      <c r="BG387" s="352">
        <f t="shared" si="113"/>
        <v>0</v>
      </c>
      <c r="BH387" s="352">
        <f>10+Module!$K$57/($AC$1+1)</f>
        <v>60.940059061255084</v>
      </c>
      <c r="BI387" s="352">
        <f>$AC$1*(25+Module!$I$6)</f>
        <v>148</v>
      </c>
      <c r="BJ387" s="352">
        <f>(BH387*($AC$1+1)*0.002488974)/($AC$1+1)*Module!$I$5*Module!$I$7</f>
        <v>46.352561458480167</v>
      </c>
      <c r="BK387" s="352">
        <f>$P$120*Module!$I$7*X387*Module!$I$5</f>
        <v>183.43025124855996</v>
      </c>
      <c r="BL387" s="334">
        <f t="shared" ref="BL387:BL405" si="117">IF(AK387 &gt;$AJ$17,1000000,BG387+BI387+BJ387-BK387)</f>
        <v>1000000</v>
      </c>
    </row>
    <row r="388" spans="23:64" ht="15.75" hidden="1" thickBot="1">
      <c r="W388" s="570"/>
      <c r="X388" s="289">
        <f t="shared" ref="X388:X451" si="118">X387+1</f>
        <v>83</v>
      </c>
      <c r="Y388" s="290">
        <f>'calcul pneu pour calculateur'!P389</f>
        <v>129.51731341652084</v>
      </c>
      <c r="Z388" s="291">
        <f t="shared" si="106"/>
        <v>259.03462683304167</v>
      </c>
      <c r="AA388" s="291">
        <f t="shared" si="107"/>
        <v>388.55194024956251</v>
      </c>
      <c r="AB388" s="291">
        <f t="shared" si="108"/>
        <v>518.06925366608334</v>
      </c>
      <c r="AC388" s="291">
        <f t="shared" si="109"/>
        <v>647.58656708260423</v>
      </c>
      <c r="AK388" s="289">
        <f t="shared" ref="AK388:AK405" si="119">AK387+1</f>
        <v>83</v>
      </c>
      <c r="AL388" s="352">
        <f t="shared" si="110"/>
        <v>0</v>
      </c>
      <c r="AM388" s="352">
        <f>10+Module!$K$57/($Z$1+1)</f>
        <v>137.3501476531377</v>
      </c>
      <c r="AN388" s="352">
        <f>$Z$1*(25+Module!$I$6)</f>
        <v>37</v>
      </c>
      <c r="AO388" s="352">
        <f>(AM388*($Z$1+1)*0.002488974)/($Z$1+1)*Module!$I$5*Module!$I$7</f>
        <v>104.47202149942042</v>
      </c>
      <c r="AP388" s="352">
        <f>$P$120*Module!$I$7*X388*Module!$I$5</f>
        <v>185.66720553207898</v>
      </c>
      <c r="AQ388" s="334">
        <f t="shared" si="114"/>
        <v>1000000</v>
      </c>
      <c r="AS388" s="352">
        <f t="shared" si="111"/>
        <v>0</v>
      </c>
      <c r="AT388" s="352">
        <f>10+Module!$K$57/($AA$1+1)</f>
        <v>94.900098435425136</v>
      </c>
      <c r="AU388" s="352">
        <f>$AA$1*(25+Module!$I$6)</f>
        <v>74</v>
      </c>
      <c r="AV388" s="352">
        <f>(AT388*($Z$1+1)*0.002488974)/($Z$1+1)*Module!$I$5*Module!$I$7</f>
        <v>72.183432587786953</v>
      </c>
      <c r="AW388" s="352">
        <f>$P$120*Module!$I$7*X388*Module!$I$5</f>
        <v>185.66720553207898</v>
      </c>
      <c r="AX388" s="334">
        <f t="shared" si="115"/>
        <v>1000000</v>
      </c>
      <c r="AZ388" s="352">
        <f t="shared" si="112"/>
        <v>0</v>
      </c>
      <c r="BA388" s="352">
        <f>10+Module!$K$57/($AB$1+1)</f>
        <v>73.675073826568848</v>
      </c>
      <c r="BB388" s="352">
        <f>$AB$1*(25+Module!$I$6)</f>
        <v>111</v>
      </c>
      <c r="BC388" s="352">
        <f>(BA388*($AB$1+1)*0.002488974)/($AB$1+1)*Module!$I$5*Module!$I$7</f>
        <v>56.039138131970212</v>
      </c>
      <c r="BD388" s="352">
        <f>$P$120*Module!$I$7*X388*Module!$I$5</f>
        <v>185.66720553207898</v>
      </c>
      <c r="BE388" s="334">
        <f t="shared" si="116"/>
        <v>1000000</v>
      </c>
      <c r="BG388" s="352">
        <f t="shared" si="113"/>
        <v>0</v>
      </c>
      <c r="BH388" s="352">
        <f>10+Module!$K$57/($AC$1+1)</f>
        <v>60.940059061255084</v>
      </c>
      <c r="BI388" s="352">
        <f>$AC$1*(25+Module!$I$6)</f>
        <v>148</v>
      </c>
      <c r="BJ388" s="352">
        <f>(BH388*($AC$1+1)*0.002488974)/($AC$1+1)*Module!$I$5*Module!$I$7</f>
        <v>46.352561458480167</v>
      </c>
      <c r="BK388" s="352">
        <f>$P$120*Module!$I$7*X388*Module!$I$5</f>
        <v>185.66720553207898</v>
      </c>
      <c r="BL388" s="334">
        <f t="shared" si="117"/>
        <v>1000000</v>
      </c>
    </row>
    <row r="389" spans="23:64" ht="15.75" hidden="1" thickBot="1">
      <c r="W389" s="570"/>
      <c r="X389" s="289">
        <f t="shared" si="118"/>
        <v>84</v>
      </c>
      <c r="Y389" s="290">
        <f>'calcul pneu pour calculateur'!P390</f>
        <v>128.88433039958323</v>
      </c>
      <c r="Z389" s="291">
        <f t="shared" si="106"/>
        <v>257.76866079916647</v>
      </c>
      <c r="AA389" s="291">
        <f t="shared" si="107"/>
        <v>386.6529911987497</v>
      </c>
      <c r="AB389" s="291">
        <f t="shared" si="108"/>
        <v>515.53732159833294</v>
      </c>
      <c r="AC389" s="291">
        <f t="shared" si="109"/>
        <v>644.42165199791611</v>
      </c>
      <c r="AK389" s="289">
        <f t="shared" si="119"/>
        <v>84</v>
      </c>
      <c r="AL389" s="352">
        <f t="shared" si="110"/>
        <v>0</v>
      </c>
      <c r="AM389" s="352">
        <f>10+Module!$K$57/($Z$1+1)</f>
        <v>137.3501476531377</v>
      </c>
      <c r="AN389" s="352">
        <f>$Z$1*(25+Module!$I$6)</f>
        <v>37</v>
      </c>
      <c r="AO389" s="352">
        <f>(AM389*($Z$1+1)*0.002488974)/($Z$1+1)*Module!$I$5*Module!$I$7</f>
        <v>104.47202149942042</v>
      </c>
      <c r="AP389" s="352">
        <f>$P$120*Module!$I$7*X389*Module!$I$5</f>
        <v>187.90415981559798</v>
      </c>
      <c r="AQ389" s="334">
        <f t="shared" si="114"/>
        <v>1000000</v>
      </c>
      <c r="AS389" s="352">
        <f t="shared" si="111"/>
        <v>0</v>
      </c>
      <c r="AT389" s="352">
        <f>10+Module!$K$57/($AA$1+1)</f>
        <v>94.900098435425136</v>
      </c>
      <c r="AU389" s="352">
        <f>$AA$1*(25+Module!$I$6)</f>
        <v>74</v>
      </c>
      <c r="AV389" s="352">
        <f>(AT389*($Z$1+1)*0.002488974)/($Z$1+1)*Module!$I$5*Module!$I$7</f>
        <v>72.183432587786953</v>
      </c>
      <c r="AW389" s="352">
        <f>$P$120*Module!$I$7*X389*Module!$I$5</f>
        <v>187.90415981559798</v>
      </c>
      <c r="AX389" s="334">
        <f t="shared" si="115"/>
        <v>1000000</v>
      </c>
      <c r="AZ389" s="352">
        <f t="shared" si="112"/>
        <v>0</v>
      </c>
      <c r="BA389" s="352">
        <f>10+Module!$K$57/($AB$1+1)</f>
        <v>73.675073826568848</v>
      </c>
      <c r="BB389" s="352">
        <f>$AB$1*(25+Module!$I$6)</f>
        <v>111</v>
      </c>
      <c r="BC389" s="352">
        <f>(BA389*($AB$1+1)*0.002488974)/($AB$1+1)*Module!$I$5*Module!$I$7</f>
        <v>56.039138131970212</v>
      </c>
      <c r="BD389" s="352">
        <f>$P$120*Module!$I$7*X389*Module!$I$5</f>
        <v>187.90415981559798</v>
      </c>
      <c r="BE389" s="334">
        <f t="shared" si="116"/>
        <v>1000000</v>
      </c>
      <c r="BG389" s="352">
        <f t="shared" si="113"/>
        <v>0</v>
      </c>
      <c r="BH389" s="352">
        <f>10+Module!$K$57/($AC$1+1)</f>
        <v>60.940059061255084</v>
      </c>
      <c r="BI389" s="352">
        <f>$AC$1*(25+Module!$I$6)</f>
        <v>148</v>
      </c>
      <c r="BJ389" s="352">
        <f>(BH389*($AC$1+1)*0.002488974)/($AC$1+1)*Module!$I$5*Module!$I$7</f>
        <v>46.352561458480167</v>
      </c>
      <c r="BK389" s="352">
        <f>$P$120*Module!$I$7*X389*Module!$I$5</f>
        <v>187.90415981559798</v>
      </c>
      <c r="BL389" s="334">
        <f t="shared" si="117"/>
        <v>1000000</v>
      </c>
    </row>
    <row r="390" spans="23:64" ht="15.75" hidden="1" thickBot="1">
      <c r="W390" s="570"/>
      <c r="X390" s="289">
        <f t="shared" si="118"/>
        <v>85</v>
      </c>
      <c r="Y390" s="290">
        <f>'calcul pneu pour calculateur'!P391</f>
        <v>128.25134738264563</v>
      </c>
      <c r="Z390" s="291">
        <f t="shared" si="106"/>
        <v>256.50269476529127</v>
      </c>
      <c r="AA390" s="291">
        <f t="shared" si="107"/>
        <v>384.7540421479369</v>
      </c>
      <c r="AB390" s="291">
        <f t="shared" si="108"/>
        <v>513.00538953058253</v>
      </c>
      <c r="AC390" s="291">
        <f t="shared" si="109"/>
        <v>641.25673691322822</v>
      </c>
      <c r="AK390" s="289">
        <f t="shared" si="119"/>
        <v>85</v>
      </c>
      <c r="AL390" s="352">
        <f t="shared" si="110"/>
        <v>0</v>
      </c>
      <c r="AM390" s="352">
        <f>10+Module!$K$57/($Z$1+1)</f>
        <v>137.3501476531377</v>
      </c>
      <c r="AN390" s="352">
        <f>$Z$1*(25+Module!$I$6)</f>
        <v>37</v>
      </c>
      <c r="AO390" s="352">
        <f>(AM390*($Z$1+1)*0.002488974)/($Z$1+1)*Module!$I$5*Module!$I$7</f>
        <v>104.47202149942042</v>
      </c>
      <c r="AP390" s="352">
        <f>$P$120*Module!$I$7*X390*Module!$I$5</f>
        <v>190.141114099117</v>
      </c>
      <c r="AQ390" s="334">
        <f t="shared" si="114"/>
        <v>1000000</v>
      </c>
      <c r="AS390" s="352">
        <f t="shared" si="111"/>
        <v>0</v>
      </c>
      <c r="AT390" s="352">
        <f>10+Module!$K$57/($AA$1+1)</f>
        <v>94.900098435425136</v>
      </c>
      <c r="AU390" s="352">
        <f>$AA$1*(25+Module!$I$6)</f>
        <v>74</v>
      </c>
      <c r="AV390" s="352">
        <f>(AT390*($Z$1+1)*0.002488974)/($Z$1+1)*Module!$I$5*Module!$I$7</f>
        <v>72.183432587786953</v>
      </c>
      <c r="AW390" s="352">
        <f>$P$120*Module!$I$7*X390*Module!$I$5</f>
        <v>190.141114099117</v>
      </c>
      <c r="AX390" s="334">
        <f t="shared" si="115"/>
        <v>1000000</v>
      </c>
      <c r="AZ390" s="352">
        <f t="shared" si="112"/>
        <v>0</v>
      </c>
      <c r="BA390" s="352">
        <f>10+Module!$K$57/($AB$1+1)</f>
        <v>73.675073826568848</v>
      </c>
      <c r="BB390" s="352">
        <f>$AB$1*(25+Module!$I$6)</f>
        <v>111</v>
      </c>
      <c r="BC390" s="352">
        <f>(BA390*($AB$1+1)*0.002488974)/($AB$1+1)*Module!$I$5*Module!$I$7</f>
        <v>56.039138131970212</v>
      </c>
      <c r="BD390" s="352">
        <f>$P$120*Module!$I$7*X390*Module!$I$5</f>
        <v>190.141114099117</v>
      </c>
      <c r="BE390" s="334">
        <f t="shared" si="116"/>
        <v>1000000</v>
      </c>
      <c r="BG390" s="352">
        <f t="shared" si="113"/>
        <v>0</v>
      </c>
      <c r="BH390" s="352">
        <f>10+Module!$K$57/($AC$1+1)</f>
        <v>60.940059061255084</v>
      </c>
      <c r="BI390" s="352">
        <f>$AC$1*(25+Module!$I$6)</f>
        <v>148</v>
      </c>
      <c r="BJ390" s="352">
        <f>(BH390*($AC$1+1)*0.002488974)/($AC$1+1)*Module!$I$5*Module!$I$7</f>
        <v>46.352561458480167</v>
      </c>
      <c r="BK390" s="352">
        <f>$P$120*Module!$I$7*X390*Module!$I$5</f>
        <v>190.141114099117</v>
      </c>
      <c r="BL390" s="334">
        <f t="shared" si="117"/>
        <v>1000000</v>
      </c>
    </row>
    <row r="391" spans="23:64" ht="15.75" hidden="1" thickBot="1">
      <c r="W391" s="570"/>
      <c r="X391" s="289">
        <f t="shared" si="118"/>
        <v>86</v>
      </c>
      <c r="Y391" s="290">
        <f>'calcul pneu pour calculateur'!P392</f>
        <v>127.61836436570803</v>
      </c>
      <c r="Z391" s="291">
        <f t="shared" si="106"/>
        <v>255.23672873141606</v>
      </c>
      <c r="AA391" s="291">
        <f t="shared" si="107"/>
        <v>382.8550930971241</v>
      </c>
      <c r="AB391" s="291">
        <f t="shared" si="108"/>
        <v>510.47345746283213</v>
      </c>
      <c r="AC391" s="291">
        <f t="shared" si="109"/>
        <v>638.09182182854011</v>
      </c>
      <c r="AK391" s="289">
        <f t="shared" si="119"/>
        <v>86</v>
      </c>
      <c r="AL391" s="352">
        <f t="shared" si="110"/>
        <v>0</v>
      </c>
      <c r="AM391" s="352">
        <f>10+Module!$K$57/($Z$1+1)</f>
        <v>137.3501476531377</v>
      </c>
      <c r="AN391" s="352">
        <f>$Z$1*(25+Module!$I$6)</f>
        <v>37</v>
      </c>
      <c r="AO391" s="352">
        <f>(AM391*($Z$1+1)*0.002488974)/($Z$1+1)*Module!$I$5*Module!$I$7</f>
        <v>104.47202149942042</v>
      </c>
      <c r="AP391" s="352">
        <f>$P$120*Module!$I$7*X391*Module!$I$5</f>
        <v>192.37806838263603</v>
      </c>
      <c r="AQ391" s="334">
        <f t="shared" si="114"/>
        <v>1000000</v>
      </c>
      <c r="AS391" s="352">
        <f t="shared" si="111"/>
        <v>0</v>
      </c>
      <c r="AT391" s="352">
        <f>10+Module!$K$57/($AA$1+1)</f>
        <v>94.900098435425136</v>
      </c>
      <c r="AU391" s="352">
        <f>$AA$1*(25+Module!$I$6)</f>
        <v>74</v>
      </c>
      <c r="AV391" s="352">
        <f>(AT391*($Z$1+1)*0.002488974)/($Z$1+1)*Module!$I$5*Module!$I$7</f>
        <v>72.183432587786953</v>
      </c>
      <c r="AW391" s="352">
        <f>$P$120*Module!$I$7*X391*Module!$I$5</f>
        <v>192.37806838263603</v>
      </c>
      <c r="AX391" s="334">
        <f t="shared" si="115"/>
        <v>1000000</v>
      </c>
      <c r="AZ391" s="352">
        <f t="shared" si="112"/>
        <v>0</v>
      </c>
      <c r="BA391" s="352">
        <f>10+Module!$K$57/($AB$1+1)</f>
        <v>73.675073826568848</v>
      </c>
      <c r="BB391" s="352">
        <f>$AB$1*(25+Module!$I$6)</f>
        <v>111</v>
      </c>
      <c r="BC391" s="352">
        <f>(BA391*($AB$1+1)*0.002488974)/($AB$1+1)*Module!$I$5*Module!$I$7</f>
        <v>56.039138131970212</v>
      </c>
      <c r="BD391" s="352">
        <f>$P$120*Module!$I$7*X391*Module!$I$5</f>
        <v>192.37806838263603</v>
      </c>
      <c r="BE391" s="334">
        <f t="shared" si="116"/>
        <v>1000000</v>
      </c>
      <c r="BG391" s="352">
        <f t="shared" si="113"/>
        <v>0</v>
      </c>
      <c r="BH391" s="352">
        <f>10+Module!$K$57/($AC$1+1)</f>
        <v>60.940059061255084</v>
      </c>
      <c r="BI391" s="352">
        <f>$AC$1*(25+Module!$I$6)</f>
        <v>148</v>
      </c>
      <c r="BJ391" s="352">
        <f>(BH391*($AC$1+1)*0.002488974)/($AC$1+1)*Module!$I$5*Module!$I$7</f>
        <v>46.352561458480167</v>
      </c>
      <c r="BK391" s="352">
        <f>$P$120*Module!$I$7*X391*Module!$I$5</f>
        <v>192.37806838263603</v>
      </c>
      <c r="BL391" s="334">
        <f t="shared" si="117"/>
        <v>1000000</v>
      </c>
    </row>
    <row r="392" spans="23:64" ht="15.75" hidden="1" thickBot="1">
      <c r="W392" s="570"/>
      <c r="X392" s="289">
        <f t="shared" si="118"/>
        <v>87</v>
      </c>
      <c r="Y392" s="290">
        <f>'calcul pneu pour calculateur'!P393</f>
        <v>126.98538134877042</v>
      </c>
      <c r="Z392" s="291">
        <f t="shared" si="106"/>
        <v>253.97076269754083</v>
      </c>
      <c r="AA392" s="291">
        <f t="shared" si="107"/>
        <v>380.95614404631124</v>
      </c>
      <c r="AB392" s="291">
        <f t="shared" si="108"/>
        <v>507.94152539508167</v>
      </c>
      <c r="AC392" s="291">
        <f t="shared" si="109"/>
        <v>634.9269067438521</v>
      </c>
      <c r="AK392" s="289">
        <f t="shared" si="119"/>
        <v>87</v>
      </c>
      <c r="AL392" s="352">
        <f t="shared" si="110"/>
        <v>0</v>
      </c>
      <c r="AM392" s="352">
        <f>10+Module!$K$57/($Z$1+1)</f>
        <v>137.3501476531377</v>
      </c>
      <c r="AN392" s="352">
        <f>$Z$1*(25+Module!$I$6)</f>
        <v>37</v>
      </c>
      <c r="AO392" s="352">
        <f>(AM392*($Z$1+1)*0.002488974)/($Z$1+1)*Module!$I$5*Module!$I$7</f>
        <v>104.47202149942042</v>
      </c>
      <c r="AP392" s="352">
        <f>$P$120*Module!$I$7*X392*Module!$I$5</f>
        <v>194.61502266615506</v>
      </c>
      <c r="AQ392" s="334">
        <f t="shared" si="114"/>
        <v>1000000</v>
      </c>
      <c r="AS392" s="352">
        <f t="shared" si="111"/>
        <v>0</v>
      </c>
      <c r="AT392" s="352">
        <f>10+Module!$K$57/($AA$1+1)</f>
        <v>94.900098435425136</v>
      </c>
      <c r="AU392" s="352">
        <f>$AA$1*(25+Module!$I$6)</f>
        <v>74</v>
      </c>
      <c r="AV392" s="352">
        <f>(AT392*($Z$1+1)*0.002488974)/($Z$1+1)*Module!$I$5*Module!$I$7</f>
        <v>72.183432587786953</v>
      </c>
      <c r="AW392" s="352">
        <f>$P$120*Module!$I$7*X392*Module!$I$5</f>
        <v>194.61502266615506</v>
      </c>
      <c r="AX392" s="334">
        <f t="shared" si="115"/>
        <v>1000000</v>
      </c>
      <c r="AZ392" s="352">
        <f t="shared" si="112"/>
        <v>0</v>
      </c>
      <c r="BA392" s="352">
        <f>10+Module!$K$57/($AB$1+1)</f>
        <v>73.675073826568848</v>
      </c>
      <c r="BB392" s="352">
        <f>$AB$1*(25+Module!$I$6)</f>
        <v>111</v>
      </c>
      <c r="BC392" s="352">
        <f>(BA392*($AB$1+1)*0.002488974)/($AB$1+1)*Module!$I$5*Module!$I$7</f>
        <v>56.039138131970212</v>
      </c>
      <c r="BD392" s="352">
        <f>$P$120*Module!$I$7*X392*Module!$I$5</f>
        <v>194.61502266615506</v>
      </c>
      <c r="BE392" s="334">
        <f t="shared" si="116"/>
        <v>1000000</v>
      </c>
      <c r="BG392" s="352">
        <f t="shared" si="113"/>
        <v>0</v>
      </c>
      <c r="BH392" s="352">
        <f>10+Module!$K$57/($AC$1+1)</f>
        <v>60.940059061255084</v>
      </c>
      <c r="BI392" s="352">
        <f>$AC$1*(25+Module!$I$6)</f>
        <v>148</v>
      </c>
      <c r="BJ392" s="352">
        <f>(BH392*($AC$1+1)*0.002488974)/($AC$1+1)*Module!$I$5*Module!$I$7</f>
        <v>46.352561458480167</v>
      </c>
      <c r="BK392" s="352">
        <f>$P$120*Module!$I$7*X392*Module!$I$5</f>
        <v>194.61502266615506</v>
      </c>
      <c r="BL392" s="334">
        <f t="shared" si="117"/>
        <v>1000000</v>
      </c>
    </row>
    <row r="393" spans="23:64" ht="15.75" hidden="1" thickBot="1">
      <c r="W393" s="570"/>
      <c r="X393" s="289">
        <f t="shared" si="118"/>
        <v>88</v>
      </c>
      <c r="Y393" s="290">
        <f>'calcul pneu pour calculateur'!P394</f>
        <v>126.35239833183279</v>
      </c>
      <c r="Z393" s="291">
        <f t="shared" si="106"/>
        <v>252.70479666366558</v>
      </c>
      <c r="AA393" s="291">
        <f t="shared" si="107"/>
        <v>379.05719499549838</v>
      </c>
      <c r="AB393" s="291">
        <f t="shared" si="108"/>
        <v>505.40959332733115</v>
      </c>
      <c r="AC393" s="291">
        <f t="shared" si="109"/>
        <v>631.76199165916398</v>
      </c>
      <c r="AK393" s="289">
        <f t="shared" si="119"/>
        <v>88</v>
      </c>
      <c r="AL393" s="352">
        <f t="shared" si="110"/>
        <v>0</v>
      </c>
      <c r="AM393" s="352">
        <f>10+Module!$K$57/($Z$1+1)</f>
        <v>137.3501476531377</v>
      </c>
      <c r="AN393" s="352">
        <f>$Z$1*(25+Module!$I$6)</f>
        <v>37</v>
      </c>
      <c r="AO393" s="352">
        <f>(AM393*($Z$1+1)*0.002488974)/($Z$1+1)*Module!$I$5*Module!$I$7</f>
        <v>104.47202149942042</v>
      </c>
      <c r="AP393" s="352">
        <f>$P$120*Module!$I$7*X393*Module!$I$5</f>
        <v>196.85197694967408</v>
      </c>
      <c r="AQ393" s="334">
        <f t="shared" si="114"/>
        <v>1000000</v>
      </c>
      <c r="AS393" s="352">
        <f t="shared" si="111"/>
        <v>0</v>
      </c>
      <c r="AT393" s="352">
        <f>10+Module!$K$57/($AA$1+1)</f>
        <v>94.900098435425136</v>
      </c>
      <c r="AU393" s="352">
        <f>$AA$1*(25+Module!$I$6)</f>
        <v>74</v>
      </c>
      <c r="AV393" s="352">
        <f>(AT393*($Z$1+1)*0.002488974)/($Z$1+1)*Module!$I$5*Module!$I$7</f>
        <v>72.183432587786953</v>
      </c>
      <c r="AW393" s="352">
        <f>$P$120*Module!$I$7*X393*Module!$I$5</f>
        <v>196.85197694967408</v>
      </c>
      <c r="AX393" s="334">
        <f t="shared" si="115"/>
        <v>1000000</v>
      </c>
      <c r="AZ393" s="352">
        <f t="shared" si="112"/>
        <v>0</v>
      </c>
      <c r="BA393" s="352">
        <f>10+Module!$K$57/($AB$1+1)</f>
        <v>73.675073826568848</v>
      </c>
      <c r="BB393" s="352">
        <f>$AB$1*(25+Module!$I$6)</f>
        <v>111</v>
      </c>
      <c r="BC393" s="352">
        <f>(BA393*($AB$1+1)*0.002488974)/($AB$1+1)*Module!$I$5*Module!$I$7</f>
        <v>56.039138131970212</v>
      </c>
      <c r="BD393" s="352">
        <f>$P$120*Module!$I$7*X393*Module!$I$5</f>
        <v>196.85197694967408</v>
      </c>
      <c r="BE393" s="334">
        <f t="shared" si="116"/>
        <v>1000000</v>
      </c>
      <c r="BG393" s="352">
        <f t="shared" si="113"/>
        <v>0</v>
      </c>
      <c r="BH393" s="352">
        <f>10+Module!$K$57/($AC$1+1)</f>
        <v>60.940059061255084</v>
      </c>
      <c r="BI393" s="352">
        <f>$AC$1*(25+Module!$I$6)</f>
        <v>148</v>
      </c>
      <c r="BJ393" s="352">
        <f>(BH393*($AC$1+1)*0.002488974)/($AC$1+1)*Module!$I$5*Module!$I$7</f>
        <v>46.352561458480167</v>
      </c>
      <c r="BK393" s="352">
        <f>$P$120*Module!$I$7*X393*Module!$I$5</f>
        <v>196.85197694967408</v>
      </c>
      <c r="BL393" s="334">
        <f t="shared" si="117"/>
        <v>1000000</v>
      </c>
    </row>
    <row r="394" spans="23:64" ht="15.75" hidden="1" thickBot="1">
      <c r="W394" s="570"/>
      <c r="X394" s="289">
        <f t="shared" si="118"/>
        <v>89</v>
      </c>
      <c r="Y394" s="290">
        <f>'calcul pneu pour calculateur'!P395</f>
        <v>125.71941531489519</v>
      </c>
      <c r="Z394" s="291">
        <f t="shared" si="106"/>
        <v>251.43883062979037</v>
      </c>
      <c r="AA394" s="291">
        <f t="shared" si="107"/>
        <v>377.15824594468558</v>
      </c>
      <c r="AB394" s="291">
        <f t="shared" si="108"/>
        <v>502.87766125958075</v>
      </c>
      <c r="AC394" s="291">
        <f t="shared" si="109"/>
        <v>628.59707657447598</v>
      </c>
      <c r="AK394" s="289">
        <f t="shared" si="119"/>
        <v>89</v>
      </c>
      <c r="AL394" s="352">
        <f t="shared" si="110"/>
        <v>0</v>
      </c>
      <c r="AM394" s="352">
        <f>10+Module!$K$57/($Z$1+1)</f>
        <v>137.3501476531377</v>
      </c>
      <c r="AN394" s="352">
        <f>$Z$1*(25+Module!$I$6)</f>
        <v>37</v>
      </c>
      <c r="AO394" s="352">
        <f>(AM394*($Z$1+1)*0.002488974)/($Z$1+1)*Module!$I$5*Module!$I$7</f>
        <v>104.47202149942042</v>
      </c>
      <c r="AP394" s="352">
        <f>$P$120*Module!$I$7*X394*Module!$I$5</f>
        <v>199.08893123319311</v>
      </c>
      <c r="AQ394" s="334">
        <f t="shared" si="114"/>
        <v>1000000</v>
      </c>
      <c r="AS394" s="352">
        <f t="shared" si="111"/>
        <v>0</v>
      </c>
      <c r="AT394" s="352">
        <f>10+Module!$K$57/($AA$1+1)</f>
        <v>94.900098435425136</v>
      </c>
      <c r="AU394" s="352">
        <f>$AA$1*(25+Module!$I$6)</f>
        <v>74</v>
      </c>
      <c r="AV394" s="352">
        <f>(AT394*($Z$1+1)*0.002488974)/($Z$1+1)*Module!$I$5*Module!$I$7</f>
        <v>72.183432587786953</v>
      </c>
      <c r="AW394" s="352">
        <f>$P$120*Module!$I$7*X394*Module!$I$5</f>
        <v>199.08893123319311</v>
      </c>
      <c r="AX394" s="334">
        <f t="shared" si="115"/>
        <v>1000000</v>
      </c>
      <c r="AZ394" s="352">
        <f t="shared" si="112"/>
        <v>0</v>
      </c>
      <c r="BA394" s="352">
        <f>10+Module!$K$57/($AB$1+1)</f>
        <v>73.675073826568848</v>
      </c>
      <c r="BB394" s="352">
        <f>$AB$1*(25+Module!$I$6)</f>
        <v>111</v>
      </c>
      <c r="BC394" s="352">
        <f>(BA394*($AB$1+1)*0.002488974)/($AB$1+1)*Module!$I$5*Module!$I$7</f>
        <v>56.039138131970212</v>
      </c>
      <c r="BD394" s="352">
        <f>$P$120*Module!$I$7*X394*Module!$I$5</f>
        <v>199.08893123319311</v>
      </c>
      <c r="BE394" s="334">
        <f t="shared" si="116"/>
        <v>1000000</v>
      </c>
      <c r="BG394" s="352">
        <f t="shared" si="113"/>
        <v>0</v>
      </c>
      <c r="BH394" s="352">
        <f>10+Module!$K$57/($AC$1+1)</f>
        <v>60.940059061255084</v>
      </c>
      <c r="BI394" s="352">
        <f>$AC$1*(25+Module!$I$6)</f>
        <v>148</v>
      </c>
      <c r="BJ394" s="352">
        <f>(BH394*($AC$1+1)*0.002488974)/($AC$1+1)*Module!$I$5*Module!$I$7</f>
        <v>46.352561458480167</v>
      </c>
      <c r="BK394" s="352">
        <f>$P$120*Module!$I$7*X394*Module!$I$5</f>
        <v>199.08893123319311</v>
      </c>
      <c r="BL394" s="334">
        <f t="shared" si="117"/>
        <v>1000000</v>
      </c>
    </row>
    <row r="395" spans="23:64" ht="15.75" hidden="1" thickBot="1">
      <c r="W395" s="570"/>
      <c r="X395" s="289">
        <f t="shared" si="118"/>
        <v>90</v>
      </c>
      <c r="Y395" s="290">
        <f>'calcul pneu pour calculateur'!P396</f>
        <v>125.08643229795757</v>
      </c>
      <c r="Z395" s="291">
        <f t="shared" si="106"/>
        <v>250.17286459591514</v>
      </c>
      <c r="AA395" s="291">
        <f t="shared" si="107"/>
        <v>375.25929689387272</v>
      </c>
      <c r="AB395" s="291">
        <f t="shared" si="108"/>
        <v>500.34572919183029</v>
      </c>
      <c r="AC395" s="291">
        <f t="shared" si="109"/>
        <v>625.43216148978786</v>
      </c>
      <c r="AK395" s="289">
        <f t="shared" si="119"/>
        <v>90</v>
      </c>
      <c r="AL395" s="352">
        <f t="shared" si="110"/>
        <v>0</v>
      </c>
      <c r="AM395" s="352">
        <f>10+Module!$K$57/($Z$1+1)</f>
        <v>137.3501476531377</v>
      </c>
      <c r="AN395" s="352">
        <f>$Z$1*(25+Module!$I$6)</f>
        <v>37</v>
      </c>
      <c r="AO395" s="352">
        <f>(AM395*($Z$1+1)*0.002488974)/($Z$1+1)*Module!$I$5*Module!$I$7</f>
        <v>104.47202149942042</v>
      </c>
      <c r="AP395" s="352">
        <f>$P$120*Module!$I$7*X395*Module!$I$5</f>
        <v>201.32588551671213</v>
      </c>
      <c r="AQ395" s="334">
        <f t="shared" si="114"/>
        <v>1000000</v>
      </c>
      <c r="AS395" s="352">
        <f t="shared" si="111"/>
        <v>0</v>
      </c>
      <c r="AT395" s="352">
        <f>10+Module!$K$57/($AA$1+1)</f>
        <v>94.900098435425136</v>
      </c>
      <c r="AU395" s="352">
        <f>$AA$1*(25+Module!$I$6)</f>
        <v>74</v>
      </c>
      <c r="AV395" s="352">
        <f>(AT395*($Z$1+1)*0.002488974)/($Z$1+1)*Module!$I$5*Module!$I$7</f>
        <v>72.183432587786953</v>
      </c>
      <c r="AW395" s="352">
        <f>$P$120*Module!$I$7*X395*Module!$I$5</f>
        <v>201.32588551671213</v>
      </c>
      <c r="AX395" s="334">
        <f t="shared" si="115"/>
        <v>1000000</v>
      </c>
      <c r="AZ395" s="352">
        <f t="shared" si="112"/>
        <v>0</v>
      </c>
      <c r="BA395" s="352">
        <f>10+Module!$K$57/($AB$1+1)</f>
        <v>73.675073826568848</v>
      </c>
      <c r="BB395" s="352">
        <f>$AB$1*(25+Module!$I$6)</f>
        <v>111</v>
      </c>
      <c r="BC395" s="352">
        <f>(BA395*($AB$1+1)*0.002488974)/($AB$1+1)*Module!$I$5*Module!$I$7</f>
        <v>56.039138131970212</v>
      </c>
      <c r="BD395" s="352">
        <f>$P$120*Module!$I$7*X395*Module!$I$5</f>
        <v>201.32588551671213</v>
      </c>
      <c r="BE395" s="334">
        <f t="shared" si="116"/>
        <v>1000000</v>
      </c>
      <c r="BG395" s="352">
        <f t="shared" si="113"/>
        <v>0</v>
      </c>
      <c r="BH395" s="352">
        <f>10+Module!$K$57/($AC$1+1)</f>
        <v>60.940059061255084</v>
      </c>
      <c r="BI395" s="352">
        <f>$AC$1*(25+Module!$I$6)</f>
        <v>148</v>
      </c>
      <c r="BJ395" s="352">
        <f>(BH395*($AC$1+1)*0.002488974)/($AC$1+1)*Module!$I$5*Module!$I$7</f>
        <v>46.352561458480167</v>
      </c>
      <c r="BK395" s="352">
        <f>$P$120*Module!$I$7*X395*Module!$I$5</f>
        <v>201.32588551671213</v>
      </c>
      <c r="BL395" s="334">
        <f t="shared" si="117"/>
        <v>1000000</v>
      </c>
    </row>
    <row r="396" spans="23:64" ht="15.75" hidden="1" thickBot="1">
      <c r="W396" s="570"/>
      <c r="X396" s="289">
        <f t="shared" si="118"/>
        <v>91</v>
      </c>
      <c r="Y396" s="290">
        <f>'calcul pneu pour calculateur'!P397</f>
        <v>124.45344928101994</v>
      </c>
      <c r="Z396" s="291">
        <f t="shared" si="106"/>
        <v>248.90689856203988</v>
      </c>
      <c r="AA396" s="291">
        <f t="shared" si="107"/>
        <v>373.3603478430598</v>
      </c>
      <c r="AB396" s="291">
        <f t="shared" si="108"/>
        <v>497.81379712407977</v>
      </c>
      <c r="AC396" s="291">
        <f t="shared" si="109"/>
        <v>622.26724640509974</v>
      </c>
      <c r="AK396" s="289">
        <f t="shared" si="119"/>
        <v>91</v>
      </c>
      <c r="AL396" s="352">
        <f t="shared" si="110"/>
        <v>0</v>
      </c>
      <c r="AM396" s="352">
        <f>10+Module!$K$57/($Z$1+1)</f>
        <v>137.3501476531377</v>
      </c>
      <c r="AN396" s="352">
        <f>$Z$1*(25+Module!$I$6)</f>
        <v>37</v>
      </c>
      <c r="AO396" s="352">
        <f>(AM396*($Z$1+1)*0.002488974)/($Z$1+1)*Module!$I$5*Module!$I$7</f>
        <v>104.47202149942042</v>
      </c>
      <c r="AP396" s="352">
        <f>$P$120*Module!$I$7*X396*Module!$I$5</f>
        <v>203.56283980023116</v>
      </c>
      <c r="AQ396" s="334">
        <f t="shared" si="114"/>
        <v>1000000</v>
      </c>
      <c r="AS396" s="352">
        <f t="shared" si="111"/>
        <v>0</v>
      </c>
      <c r="AT396" s="352">
        <f>10+Module!$K$57/($AA$1+1)</f>
        <v>94.900098435425136</v>
      </c>
      <c r="AU396" s="352">
        <f>$AA$1*(25+Module!$I$6)</f>
        <v>74</v>
      </c>
      <c r="AV396" s="352">
        <f>(AT396*($Z$1+1)*0.002488974)/($Z$1+1)*Module!$I$5*Module!$I$7</f>
        <v>72.183432587786953</v>
      </c>
      <c r="AW396" s="352">
        <f>$P$120*Module!$I$7*X396*Module!$I$5</f>
        <v>203.56283980023116</v>
      </c>
      <c r="AX396" s="334">
        <f t="shared" si="115"/>
        <v>1000000</v>
      </c>
      <c r="AZ396" s="352">
        <f t="shared" si="112"/>
        <v>0</v>
      </c>
      <c r="BA396" s="352">
        <f>10+Module!$K$57/($AB$1+1)</f>
        <v>73.675073826568848</v>
      </c>
      <c r="BB396" s="352">
        <f>$AB$1*(25+Module!$I$6)</f>
        <v>111</v>
      </c>
      <c r="BC396" s="352">
        <f>(BA396*($AB$1+1)*0.002488974)/($AB$1+1)*Module!$I$5*Module!$I$7</f>
        <v>56.039138131970212</v>
      </c>
      <c r="BD396" s="352">
        <f>$P$120*Module!$I$7*X396*Module!$I$5</f>
        <v>203.56283980023116</v>
      </c>
      <c r="BE396" s="334">
        <f t="shared" si="116"/>
        <v>1000000</v>
      </c>
      <c r="BG396" s="352">
        <f t="shared" si="113"/>
        <v>0</v>
      </c>
      <c r="BH396" s="352">
        <f>10+Module!$K$57/($AC$1+1)</f>
        <v>60.940059061255084</v>
      </c>
      <c r="BI396" s="352">
        <f>$AC$1*(25+Module!$I$6)</f>
        <v>148</v>
      </c>
      <c r="BJ396" s="352">
        <f>(BH396*($AC$1+1)*0.002488974)/($AC$1+1)*Module!$I$5*Module!$I$7</f>
        <v>46.352561458480167</v>
      </c>
      <c r="BK396" s="352">
        <f>$P$120*Module!$I$7*X396*Module!$I$5</f>
        <v>203.56283980023116</v>
      </c>
      <c r="BL396" s="334">
        <f t="shared" si="117"/>
        <v>1000000</v>
      </c>
    </row>
    <row r="397" spans="23:64" ht="15.75" hidden="1" thickBot="1">
      <c r="W397" s="570"/>
      <c r="X397" s="289">
        <f t="shared" si="118"/>
        <v>92</v>
      </c>
      <c r="Y397" s="290">
        <f>'calcul pneu pour calculateur'!P398</f>
        <v>123.82046626408234</v>
      </c>
      <c r="Z397" s="291">
        <f t="shared" si="106"/>
        <v>247.64093252816468</v>
      </c>
      <c r="AA397" s="291">
        <f t="shared" si="107"/>
        <v>371.461398792247</v>
      </c>
      <c r="AB397" s="291">
        <f t="shared" si="108"/>
        <v>495.28186505632937</v>
      </c>
      <c r="AC397" s="291">
        <f t="shared" si="109"/>
        <v>619.10233132041174</v>
      </c>
      <c r="AK397" s="289">
        <f t="shared" si="119"/>
        <v>92</v>
      </c>
      <c r="AL397" s="352">
        <f t="shared" si="110"/>
        <v>0</v>
      </c>
      <c r="AM397" s="352">
        <f>10+Module!$K$57/($Z$1+1)</f>
        <v>137.3501476531377</v>
      </c>
      <c r="AN397" s="352">
        <f>$Z$1*(25+Module!$I$6)</f>
        <v>37</v>
      </c>
      <c r="AO397" s="352">
        <f>(AM397*($Z$1+1)*0.002488974)/($Z$1+1)*Module!$I$5*Module!$I$7</f>
        <v>104.47202149942042</v>
      </c>
      <c r="AP397" s="352">
        <f>$P$120*Module!$I$7*X397*Module!$I$5</f>
        <v>205.79979408375019</v>
      </c>
      <c r="AQ397" s="334">
        <f t="shared" si="114"/>
        <v>1000000</v>
      </c>
      <c r="AS397" s="352">
        <f t="shared" si="111"/>
        <v>0</v>
      </c>
      <c r="AT397" s="352">
        <f>10+Module!$K$57/($AA$1+1)</f>
        <v>94.900098435425136</v>
      </c>
      <c r="AU397" s="352">
        <f>$AA$1*(25+Module!$I$6)</f>
        <v>74</v>
      </c>
      <c r="AV397" s="352">
        <f>(AT397*($Z$1+1)*0.002488974)/($Z$1+1)*Module!$I$5*Module!$I$7</f>
        <v>72.183432587786953</v>
      </c>
      <c r="AW397" s="352">
        <f>$P$120*Module!$I$7*X397*Module!$I$5</f>
        <v>205.79979408375019</v>
      </c>
      <c r="AX397" s="334">
        <f t="shared" si="115"/>
        <v>1000000</v>
      </c>
      <c r="AZ397" s="352">
        <f t="shared" si="112"/>
        <v>0</v>
      </c>
      <c r="BA397" s="352">
        <f>10+Module!$K$57/($AB$1+1)</f>
        <v>73.675073826568848</v>
      </c>
      <c r="BB397" s="352">
        <f>$AB$1*(25+Module!$I$6)</f>
        <v>111</v>
      </c>
      <c r="BC397" s="352">
        <f>(BA397*($AB$1+1)*0.002488974)/($AB$1+1)*Module!$I$5*Module!$I$7</f>
        <v>56.039138131970212</v>
      </c>
      <c r="BD397" s="352">
        <f>$P$120*Module!$I$7*X397*Module!$I$5</f>
        <v>205.79979408375019</v>
      </c>
      <c r="BE397" s="334">
        <f t="shared" si="116"/>
        <v>1000000</v>
      </c>
      <c r="BG397" s="352">
        <f t="shared" si="113"/>
        <v>0</v>
      </c>
      <c r="BH397" s="352">
        <f>10+Module!$K$57/($AC$1+1)</f>
        <v>60.940059061255084</v>
      </c>
      <c r="BI397" s="352">
        <f>$AC$1*(25+Module!$I$6)</f>
        <v>148</v>
      </c>
      <c r="BJ397" s="352">
        <f>(BH397*($AC$1+1)*0.002488974)/($AC$1+1)*Module!$I$5*Module!$I$7</f>
        <v>46.352561458480167</v>
      </c>
      <c r="BK397" s="352">
        <f>$P$120*Module!$I$7*X397*Module!$I$5</f>
        <v>205.79979408375019</v>
      </c>
      <c r="BL397" s="334">
        <f t="shared" si="117"/>
        <v>1000000</v>
      </c>
    </row>
    <row r="398" spans="23:64" ht="15.75" hidden="1" thickBot="1">
      <c r="W398" s="570"/>
      <c r="X398" s="289">
        <f t="shared" si="118"/>
        <v>93</v>
      </c>
      <c r="Y398" s="290">
        <f>'calcul pneu pour calculateur'!P399</f>
        <v>123.18748324714473</v>
      </c>
      <c r="Z398" s="291">
        <f t="shared" si="106"/>
        <v>246.37496649428945</v>
      </c>
      <c r="AA398" s="291">
        <f t="shared" si="107"/>
        <v>369.56244974143419</v>
      </c>
      <c r="AB398" s="291">
        <f t="shared" si="108"/>
        <v>492.74993298857891</v>
      </c>
      <c r="AC398" s="291">
        <f t="shared" si="109"/>
        <v>615.93741623572362</v>
      </c>
      <c r="AK398" s="289">
        <f t="shared" si="119"/>
        <v>93</v>
      </c>
      <c r="AL398" s="352">
        <f t="shared" si="110"/>
        <v>0</v>
      </c>
      <c r="AM398" s="352">
        <f>10+Module!$K$57/($Z$1+1)</f>
        <v>137.3501476531377</v>
      </c>
      <c r="AN398" s="352">
        <f>$Z$1*(25+Module!$I$6)</f>
        <v>37</v>
      </c>
      <c r="AO398" s="352">
        <f>(AM398*($Z$1+1)*0.002488974)/($Z$1+1)*Module!$I$5*Module!$I$7</f>
        <v>104.47202149942042</v>
      </c>
      <c r="AP398" s="352">
        <f>$P$120*Module!$I$7*X398*Module!$I$5</f>
        <v>208.03674836726921</v>
      </c>
      <c r="AQ398" s="334">
        <f t="shared" si="114"/>
        <v>1000000</v>
      </c>
      <c r="AS398" s="352">
        <f t="shared" si="111"/>
        <v>0</v>
      </c>
      <c r="AT398" s="352">
        <f>10+Module!$K$57/($AA$1+1)</f>
        <v>94.900098435425136</v>
      </c>
      <c r="AU398" s="352">
        <f>$AA$1*(25+Module!$I$6)</f>
        <v>74</v>
      </c>
      <c r="AV398" s="352">
        <f>(AT398*($Z$1+1)*0.002488974)/($Z$1+1)*Module!$I$5*Module!$I$7</f>
        <v>72.183432587786953</v>
      </c>
      <c r="AW398" s="352">
        <f>$P$120*Module!$I$7*X398*Module!$I$5</f>
        <v>208.03674836726921</v>
      </c>
      <c r="AX398" s="334">
        <f t="shared" si="115"/>
        <v>1000000</v>
      </c>
      <c r="AZ398" s="352">
        <f t="shared" si="112"/>
        <v>0</v>
      </c>
      <c r="BA398" s="352">
        <f>10+Module!$K$57/($AB$1+1)</f>
        <v>73.675073826568848</v>
      </c>
      <c r="BB398" s="352">
        <f>$AB$1*(25+Module!$I$6)</f>
        <v>111</v>
      </c>
      <c r="BC398" s="352">
        <f>(BA398*($AB$1+1)*0.002488974)/($AB$1+1)*Module!$I$5*Module!$I$7</f>
        <v>56.039138131970212</v>
      </c>
      <c r="BD398" s="352">
        <f>$P$120*Module!$I$7*X398*Module!$I$5</f>
        <v>208.03674836726921</v>
      </c>
      <c r="BE398" s="334">
        <f t="shared" si="116"/>
        <v>1000000</v>
      </c>
      <c r="BG398" s="352">
        <f t="shared" si="113"/>
        <v>0</v>
      </c>
      <c r="BH398" s="352">
        <f>10+Module!$K$57/($AC$1+1)</f>
        <v>60.940059061255084</v>
      </c>
      <c r="BI398" s="352">
        <f>$AC$1*(25+Module!$I$6)</f>
        <v>148</v>
      </c>
      <c r="BJ398" s="352">
        <f>(BH398*($AC$1+1)*0.002488974)/($AC$1+1)*Module!$I$5*Module!$I$7</f>
        <v>46.352561458480167</v>
      </c>
      <c r="BK398" s="352">
        <f>$P$120*Module!$I$7*X398*Module!$I$5</f>
        <v>208.03674836726921</v>
      </c>
      <c r="BL398" s="334">
        <f t="shared" si="117"/>
        <v>1000000</v>
      </c>
    </row>
    <row r="399" spans="23:64" ht="15.75" hidden="1" thickBot="1">
      <c r="W399" s="570"/>
      <c r="X399" s="289">
        <f t="shared" si="118"/>
        <v>94</v>
      </c>
      <c r="Y399" s="290">
        <f>'calcul pneu pour calculateur'!P400</f>
        <v>122.55450023020714</v>
      </c>
      <c r="Z399" s="291">
        <f t="shared" si="106"/>
        <v>245.10900046041428</v>
      </c>
      <c r="AA399" s="291">
        <f t="shared" si="107"/>
        <v>367.66350069062139</v>
      </c>
      <c r="AB399" s="291">
        <f t="shared" si="108"/>
        <v>490.21800092082856</v>
      </c>
      <c r="AC399" s="291">
        <f t="shared" si="109"/>
        <v>612.77250115103573</v>
      </c>
      <c r="AK399" s="289">
        <f t="shared" si="119"/>
        <v>94</v>
      </c>
      <c r="AL399" s="352">
        <f t="shared" si="110"/>
        <v>0</v>
      </c>
      <c r="AM399" s="352">
        <f>10+Module!$K$57/($Z$1+1)</f>
        <v>137.3501476531377</v>
      </c>
      <c r="AN399" s="352">
        <f>$Z$1*(25+Module!$I$6)</f>
        <v>37</v>
      </c>
      <c r="AO399" s="352">
        <f>(AM399*($Z$1+1)*0.002488974)/($Z$1+1)*Module!$I$5*Module!$I$7</f>
        <v>104.47202149942042</v>
      </c>
      <c r="AP399" s="352">
        <f>$P$120*Module!$I$7*X399*Module!$I$5</f>
        <v>210.27370265078824</v>
      </c>
      <c r="AQ399" s="334">
        <f t="shared" si="114"/>
        <v>1000000</v>
      </c>
      <c r="AS399" s="352">
        <f t="shared" si="111"/>
        <v>0</v>
      </c>
      <c r="AT399" s="352">
        <f>10+Module!$K$57/($AA$1+1)</f>
        <v>94.900098435425136</v>
      </c>
      <c r="AU399" s="352">
        <f>$AA$1*(25+Module!$I$6)</f>
        <v>74</v>
      </c>
      <c r="AV399" s="352">
        <f>(AT399*($Z$1+1)*0.002488974)/($Z$1+1)*Module!$I$5*Module!$I$7</f>
        <v>72.183432587786953</v>
      </c>
      <c r="AW399" s="352">
        <f>$P$120*Module!$I$7*X399*Module!$I$5</f>
        <v>210.27370265078824</v>
      </c>
      <c r="AX399" s="334">
        <f t="shared" si="115"/>
        <v>1000000</v>
      </c>
      <c r="AZ399" s="352">
        <f t="shared" si="112"/>
        <v>0</v>
      </c>
      <c r="BA399" s="352">
        <f>10+Module!$K$57/($AB$1+1)</f>
        <v>73.675073826568848</v>
      </c>
      <c r="BB399" s="352">
        <f>$AB$1*(25+Module!$I$6)</f>
        <v>111</v>
      </c>
      <c r="BC399" s="352">
        <f>(BA399*($AB$1+1)*0.002488974)/($AB$1+1)*Module!$I$5*Module!$I$7</f>
        <v>56.039138131970212</v>
      </c>
      <c r="BD399" s="352">
        <f>$P$120*Module!$I$7*X399*Module!$I$5</f>
        <v>210.27370265078824</v>
      </c>
      <c r="BE399" s="334">
        <f t="shared" si="116"/>
        <v>1000000</v>
      </c>
      <c r="BG399" s="352">
        <f t="shared" si="113"/>
        <v>0</v>
      </c>
      <c r="BH399" s="352">
        <f>10+Module!$K$57/($AC$1+1)</f>
        <v>60.940059061255084</v>
      </c>
      <c r="BI399" s="352">
        <f>$AC$1*(25+Module!$I$6)</f>
        <v>148</v>
      </c>
      <c r="BJ399" s="352">
        <f>(BH399*($AC$1+1)*0.002488974)/($AC$1+1)*Module!$I$5*Module!$I$7</f>
        <v>46.352561458480167</v>
      </c>
      <c r="BK399" s="352">
        <f>$P$120*Module!$I$7*X399*Module!$I$5</f>
        <v>210.27370265078824</v>
      </c>
      <c r="BL399" s="334">
        <f t="shared" si="117"/>
        <v>1000000</v>
      </c>
    </row>
    <row r="400" spans="23:64" ht="15.75" hidden="1" thickBot="1">
      <c r="W400" s="570"/>
      <c r="X400" s="289">
        <f t="shared" si="118"/>
        <v>95</v>
      </c>
      <c r="Y400" s="290">
        <f>'calcul pneu pour calculateur'!P401</f>
        <v>121.92151721326952</v>
      </c>
      <c r="Z400" s="291">
        <f t="shared" si="106"/>
        <v>243.84303442653905</v>
      </c>
      <c r="AA400" s="291">
        <f t="shared" si="107"/>
        <v>365.76455163980859</v>
      </c>
      <c r="AB400" s="291">
        <f t="shared" si="108"/>
        <v>487.6860688530781</v>
      </c>
      <c r="AC400" s="291">
        <f t="shared" si="109"/>
        <v>609.60758606634761</v>
      </c>
      <c r="AK400" s="289">
        <f t="shared" si="119"/>
        <v>95</v>
      </c>
      <c r="AL400" s="352">
        <f t="shared" si="110"/>
        <v>0</v>
      </c>
      <c r="AM400" s="352">
        <f>10+Module!$K$57/($Z$1+1)</f>
        <v>137.3501476531377</v>
      </c>
      <c r="AN400" s="352">
        <f>$Z$1*(25+Module!$I$6)</f>
        <v>37</v>
      </c>
      <c r="AO400" s="352">
        <f>(AM400*($Z$1+1)*0.002488974)/($Z$1+1)*Module!$I$5*Module!$I$7</f>
        <v>104.47202149942042</v>
      </c>
      <c r="AP400" s="352">
        <f>$P$120*Module!$I$7*X400*Module!$I$5</f>
        <v>212.51065693430726</v>
      </c>
      <c r="AQ400" s="334">
        <f t="shared" si="114"/>
        <v>1000000</v>
      </c>
      <c r="AS400" s="352">
        <f t="shared" si="111"/>
        <v>0</v>
      </c>
      <c r="AT400" s="352">
        <f>10+Module!$K$57/($AA$1+1)</f>
        <v>94.900098435425136</v>
      </c>
      <c r="AU400" s="352">
        <f>$AA$1*(25+Module!$I$6)</f>
        <v>74</v>
      </c>
      <c r="AV400" s="352">
        <f>(AT400*($Z$1+1)*0.002488974)/($Z$1+1)*Module!$I$5*Module!$I$7</f>
        <v>72.183432587786953</v>
      </c>
      <c r="AW400" s="352">
        <f>$P$120*Module!$I$7*X400*Module!$I$5</f>
        <v>212.51065693430726</v>
      </c>
      <c r="AX400" s="334">
        <f t="shared" si="115"/>
        <v>1000000</v>
      </c>
      <c r="AZ400" s="352">
        <f t="shared" si="112"/>
        <v>0</v>
      </c>
      <c r="BA400" s="352">
        <f>10+Module!$K$57/($AB$1+1)</f>
        <v>73.675073826568848</v>
      </c>
      <c r="BB400" s="352">
        <f>$AB$1*(25+Module!$I$6)</f>
        <v>111</v>
      </c>
      <c r="BC400" s="352">
        <f>(BA400*($AB$1+1)*0.002488974)/($AB$1+1)*Module!$I$5*Module!$I$7</f>
        <v>56.039138131970212</v>
      </c>
      <c r="BD400" s="352">
        <f>$P$120*Module!$I$7*X400*Module!$I$5</f>
        <v>212.51065693430726</v>
      </c>
      <c r="BE400" s="334">
        <f t="shared" si="116"/>
        <v>1000000</v>
      </c>
      <c r="BG400" s="352">
        <f t="shared" si="113"/>
        <v>0</v>
      </c>
      <c r="BH400" s="352">
        <f>10+Module!$K$57/($AC$1+1)</f>
        <v>60.940059061255084</v>
      </c>
      <c r="BI400" s="352">
        <f>$AC$1*(25+Module!$I$6)</f>
        <v>148</v>
      </c>
      <c r="BJ400" s="352">
        <f>(BH400*($AC$1+1)*0.002488974)/($AC$1+1)*Module!$I$5*Module!$I$7</f>
        <v>46.352561458480167</v>
      </c>
      <c r="BK400" s="352">
        <f>$P$120*Module!$I$7*X400*Module!$I$5</f>
        <v>212.51065693430726</v>
      </c>
      <c r="BL400" s="334">
        <f t="shared" si="117"/>
        <v>1000000</v>
      </c>
    </row>
    <row r="401" spans="23:64" ht="15.75" hidden="1" thickBot="1">
      <c r="W401" s="570"/>
      <c r="X401" s="289">
        <f t="shared" si="118"/>
        <v>96</v>
      </c>
      <c r="Y401" s="290">
        <f>'calcul pneu pour calculateur'!P402</f>
        <v>121.28853419633191</v>
      </c>
      <c r="Z401" s="291">
        <f t="shared" si="106"/>
        <v>242.57706839266382</v>
      </c>
      <c r="AA401" s="291">
        <f t="shared" si="107"/>
        <v>363.86560258899573</v>
      </c>
      <c r="AB401" s="291">
        <f t="shared" si="108"/>
        <v>485.15413678532764</v>
      </c>
      <c r="AC401" s="291">
        <f t="shared" si="109"/>
        <v>606.4426709816596</v>
      </c>
      <c r="AK401" s="289">
        <f t="shared" si="119"/>
        <v>96</v>
      </c>
      <c r="AL401" s="352">
        <f t="shared" si="110"/>
        <v>0</v>
      </c>
      <c r="AM401" s="352">
        <f>10+Module!$K$57/($Z$1+1)</f>
        <v>137.3501476531377</v>
      </c>
      <c r="AN401" s="352">
        <f>$Z$1*(25+Module!$I$6)</f>
        <v>37</v>
      </c>
      <c r="AO401" s="352">
        <f>(AM401*($Z$1+1)*0.002488974)/($Z$1+1)*Module!$I$5*Module!$I$7</f>
        <v>104.47202149942042</v>
      </c>
      <c r="AP401" s="352">
        <f>$P$120*Module!$I$7*X401*Module!$I$5</f>
        <v>214.74761121782626</v>
      </c>
      <c r="AQ401" s="334">
        <f t="shared" si="114"/>
        <v>1000000</v>
      </c>
      <c r="AS401" s="352">
        <f t="shared" si="111"/>
        <v>0</v>
      </c>
      <c r="AT401" s="352">
        <f>10+Module!$K$57/($AA$1+1)</f>
        <v>94.900098435425136</v>
      </c>
      <c r="AU401" s="352">
        <f>$AA$1*(25+Module!$I$6)</f>
        <v>74</v>
      </c>
      <c r="AV401" s="352">
        <f>(AT401*($Z$1+1)*0.002488974)/($Z$1+1)*Module!$I$5*Module!$I$7</f>
        <v>72.183432587786953</v>
      </c>
      <c r="AW401" s="352">
        <f>$P$120*Module!$I$7*X401*Module!$I$5</f>
        <v>214.74761121782626</v>
      </c>
      <c r="AX401" s="334">
        <f t="shared" si="115"/>
        <v>1000000</v>
      </c>
      <c r="AZ401" s="352">
        <f t="shared" si="112"/>
        <v>0</v>
      </c>
      <c r="BA401" s="352">
        <f>10+Module!$K$57/($AB$1+1)</f>
        <v>73.675073826568848</v>
      </c>
      <c r="BB401" s="352">
        <f>$AB$1*(25+Module!$I$6)</f>
        <v>111</v>
      </c>
      <c r="BC401" s="352">
        <f>(BA401*($AB$1+1)*0.002488974)/($AB$1+1)*Module!$I$5*Module!$I$7</f>
        <v>56.039138131970212</v>
      </c>
      <c r="BD401" s="352">
        <f>$P$120*Module!$I$7*X401*Module!$I$5</f>
        <v>214.74761121782626</v>
      </c>
      <c r="BE401" s="334">
        <f t="shared" si="116"/>
        <v>1000000</v>
      </c>
      <c r="BG401" s="352">
        <f t="shared" si="113"/>
        <v>0</v>
      </c>
      <c r="BH401" s="352">
        <f>10+Module!$K$57/($AC$1+1)</f>
        <v>60.940059061255084</v>
      </c>
      <c r="BI401" s="352">
        <f>$AC$1*(25+Module!$I$6)</f>
        <v>148</v>
      </c>
      <c r="BJ401" s="352">
        <f>(BH401*($AC$1+1)*0.002488974)/($AC$1+1)*Module!$I$5*Module!$I$7</f>
        <v>46.352561458480167</v>
      </c>
      <c r="BK401" s="352">
        <f>$P$120*Module!$I$7*X401*Module!$I$5</f>
        <v>214.74761121782626</v>
      </c>
      <c r="BL401" s="334">
        <f t="shared" si="117"/>
        <v>1000000</v>
      </c>
    </row>
    <row r="402" spans="23:64" ht="15.75" hidden="1" thickBot="1">
      <c r="W402" s="570"/>
      <c r="X402" s="289">
        <f t="shared" si="118"/>
        <v>97</v>
      </c>
      <c r="Y402" s="290">
        <f>'calcul pneu pour calculateur'!P403</f>
        <v>120.65555117939431</v>
      </c>
      <c r="Z402" s="291">
        <f t="shared" si="106"/>
        <v>241.31110235878862</v>
      </c>
      <c r="AA402" s="291">
        <f t="shared" si="107"/>
        <v>361.96665353818292</v>
      </c>
      <c r="AB402" s="291">
        <f t="shared" si="108"/>
        <v>482.62220471757723</v>
      </c>
      <c r="AC402" s="291">
        <f t="shared" si="109"/>
        <v>603.27775589697148</v>
      </c>
      <c r="AK402" s="289">
        <f t="shared" si="119"/>
        <v>97</v>
      </c>
      <c r="AL402" s="352">
        <f t="shared" si="110"/>
        <v>0</v>
      </c>
      <c r="AM402" s="352">
        <f>10+Module!$K$57/($Z$1+1)</f>
        <v>137.3501476531377</v>
      </c>
      <c r="AN402" s="352">
        <f>$Z$1*(25+Module!$I$6)</f>
        <v>37</v>
      </c>
      <c r="AO402" s="352">
        <f>(AM402*($Z$1+1)*0.002488974)/($Z$1+1)*Module!$I$5*Module!$I$7</f>
        <v>104.47202149942042</v>
      </c>
      <c r="AP402" s="352">
        <f>$P$120*Module!$I$7*X402*Module!$I$5</f>
        <v>216.98456550134529</v>
      </c>
      <c r="AQ402" s="334">
        <f t="shared" si="114"/>
        <v>1000000</v>
      </c>
      <c r="AS402" s="352">
        <f t="shared" si="111"/>
        <v>0</v>
      </c>
      <c r="AT402" s="352">
        <f>10+Module!$K$57/($AA$1+1)</f>
        <v>94.900098435425136</v>
      </c>
      <c r="AU402" s="352">
        <f>$AA$1*(25+Module!$I$6)</f>
        <v>74</v>
      </c>
      <c r="AV402" s="352">
        <f>(AT402*($Z$1+1)*0.002488974)/($Z$1+1)*Module!$I$5*Module!$I$7</f>
        <v>72.183432587786953</v>
      </c>
      <c r="AW402" s="352">
        <f>$P$120*Module!$I$7*X402*Module!$I$5</f>
        <v>216.98456550134529</v>
      </c>
      <c r="AX402" s="334">
        <f t="shared" si="115"/>
        <v>1000000</v>
      </c>
      <c r="AZ402" s="352">
        <f t="shared" si="112"/>
        <v>0</v>
      </c>
      <c r="BA402" s="352">
        <f>10+Module!$K$57/($AB$1+1)</f>
        <v>73.675073826568848</v>
      </c>
      <c r="BB402" s="352">
        <f>$AB$1*(25+Module!$I$6)</f>
        <v>111</v>
      </c>
      <c r="BC402" s="352">
        <f>(BA402*($AB$1+1)*0.002488974)/($AB$1+1)*Module!$I$5*Module!$I$7</f>
        <v>56.039138131970212</v>
      </c>
      <c r="BD402" s="352">
        <f>$P$120*Module!$I$7*X402*Module!$I$5</f>
        <v>216.98456550134529</v>
      </c>
      <c r="BE402" s="334">
        <f t="shared" si="116"/>
        <v>1000000</v>
      </c>
      <c r="BG402" s="352">
        <f t="shared" si="113"/>
        <v>0</v>
      </c>
      <c r="BH402" s="352">
        <f>10+Module!$K$57/($AC$1+1)</f>
        <v>60.940059061255084</v>
      </c>
      <c r="BI402" s="352">
        <f>$AC$1*(25+Module!$I$6)</f>
        <v>148</v>
      </c>
      <c r="BJ402" s="352">
        <f>(BH402*($AC$1+1)*0.002488974)/($AC$1+1)*Module!$I$5*Module!$I$7</f>
        <v>46.352561458480167</v>
      </c>
      <c r="BK402" s="352">
        <f>$P$120*Module!$I$7*X402*Module!$I$5</f>
        <v>216.98456550134529</v>
      </c>
      <c r="BL402" s="334">
        <f t="shared" si="117"/>
        <v>1000000</v>
      </c>
    </row>
    <row r="403" spans="23:64" ht="15.75" hidden="1" thickBot="1">
      <c r="W403" s="570"/>
      <c r="X403" s="289">
        <f t="shared" si="118"/>
        <v>98</v>
      </c>
      <c r="Y403" s="290">
        <f>'calcul pneu pour calculateur'!P404</f>
        <v>120.02256816245669</v>
      </c>
      <c r="Z403" s="291">
        <f t="shared" si="106"/>
        <v>240.04513632491339</v>
      </c>
      <c r="AA403" s="291">
        <f t="shared" si="107"/>
        <v>360.06770448737007</v>
      </c>
      <c r="AB403" s="291">
        <f t="shared" si="108"/>
        <v>480.09027264982677</v>
      </c>
      <c r="AC403" s="291">
        <f t="shared" si="109"/>
        <v>600.11284081228348</v>
      </c>
      <c r="AK403" s="289">
        <f t="shared" si="119"/>
        <v>98</v>
      </c>
      <c r="AL403" s="352">
        <f t="shared" si="110"/>
        <v>0</v>
      </c>
      <c r="AM403" s="352">
        <f>10+Module!$K$57/($Z$1+1)</f>
        <v>137.3501476531377</v>
      </c>
      <c r="AN403" s="352">
        <f>$Z$1*(25+Module!$I$6)</f>
        <v>37</v>
      </c>
      <c r="AO403" s="352">
        <f>(AM403*($Z$1+1)*0.002488974)/($Z$1+1)*Module!$I$5*Module!$I$7</f>
        <v>104.47202149942042</v>
      </c>
      <c r="AP403" s="352">
        <f>$P$120*Module!$I$7*X403*Module!$I$5</f>
        <v>219.22151978486431</v>
      </c>
      <c r="AQ403" s="334">
        <f t="shared" si="114"/>
        <v>1000000</v>
      </c>
      <c r="AS403" s="352">
        <f t="shared" si="111"/>
        <v>0</v>
      </c>
      <c r="AT403" s="352">
        <f>10+Module!$K$57/($AA$1+1)</f>
        <v>94.900098435425136</v>
      </c>
      <c r="AU403" s="352">
        <f>$AA$1*(25+Module!$I$6)</f>
        <v>74</v>
      </c>
      <c r="AV403" s="352">
        <f>(AT403*($Z$1+1)*0.002488974)/($Z$1+1)*Module!$I$5*Module!$I$7</f>
        <v>72.183432587786953</v>
      </c>
      <c r="AW403" s="352">
        <f>$P$120*Module!$I$7*X403*Module!$I$5</f>
        <v>219.22151978486431</v>
      </c>
      <c r="AX403" s="334">
        <f t="shared" si="115"/>
        <v>1000000</v>
      </c>
      <c r="AZ403" s="352">
        <f t="shared" si="112"/>
        <v>0</v>
      </c>
      <c r="BA403" s="352">
        <f>10+Module!$K$57/($AB$1+1)</f>
        <v>73.675073826568848</v>
      </c>
      <c r="BB403" s="352">
        <f>$AB$1*(25+Module!$I$6)</f>
        <v>111</v>
      </c>
      <c r="BC403" s="352">
        <f>(BA403*($AB$1+1)*0.002488974)/($AB$1+1)*Module!$I$5*Module!$I$7</f>
        <v>56.039138131970212</v>
      </c>
      <c r="BD403" s="352">
        <f>$P$120*Module!$I$7*X403*Module!$I$5</f>
        <v>219.22151978486431</v>
      </c>
      <c r="BE403" s="334">
        <f t="shared" si="116"/>
        <v>1000000</v>
      </c>
      <c r="BG403" s="352">
        <f t="shared" si="113"/>
        <v>0</v>
      </c>
      <c r="BH403" s="352">
        <f>10+Module!$K$57/($AC$1+1)</f>
        <v>60.940059061255084</v>
      </c>
      <c r="BI403" s="352">
        <f>$AC$1*(25+Module!$I$6)</f>
        <v>148</v>
      </c>
      <c r="BJ403" s="352">
        <f>(BH403*($AC$1+1)*0.002488974)/($AC$1+1)*Module!$I$5*Module!$I$7</f>
        <v>46.352561458480167</v>
      </c>
      <c r="BK403" s="352">
        <f>$P$120*Module!$I$7*X403*Module!$I$5</f>
        <v>219.22151978486431</v>
      </c>
      <c r="BL403" s="334">
        <f t="shared" si="117"/>
        <v>1000000</v>
      </c>
    </row>
    <row r="404" spans="23:64" ht="15.75" hidden="1" thickBot="1">
      <c r="W404" s="570"/>
      <c r="X404" s="289">
        <f t="shared" si="118"/>
        <v>99</v>
      </c>
      <c r="Y404" s="290">
        <f>'calcul pneu pour calculateur'!P405</f>
        <v>119.38958514551908</v>
      </c>
      <c r="Z404" s="291">
        <f t="shared" si="106"/>
        <v>238.77917029103816</v>
      </c>
      <c r="AA404" s="291">
        <f t="shared" si="107"/>
        <v>358.16875543655726</v>
      </c>
      <c r="AB404" s="291">
        <f t="shared" si="108"/>
        <v>477.55834058207631</v>
      </c>
      <c r="AC404" s="291">
        <f t="shared" si="109"/>
        <v>596.94792572759536</v>
      </c>
      <c r="AK404" s="289">
        <f t="shared" si="119"/>
        <v>99</v>
      </c>
      <c r="AL404" s="352">
        <f t="shared" si="110"/>
        <v>0</v>
      </c>
      <c r="AM404" s="352">
        <f>10+Module!$K$57/($Z$1+1)</f>
        <v>137.3501476531377</v>
      </c>
      <c r="AN404" s="352">
        <f>$Z$1*(25+Module!$I$6)</f>
        <v>37</v>
      </c>
      <c r="AO404" s="352">
        <f>(AM404*($Z$1+1)*0.002488974)/($Z$1+1)*Module!$I$5*Module!$I$7</f>
        <v>104.47202149942042</v>
      </c>
      <c r="AP404" s="352">
        <f>$P$120*Module!$I$7*X404*Module!$I$5</f>
        <v>221.45847406838334</v>
      </c>
      <c r="AQ404" s="334">
        <f t="shared" si="114"/>
        <v>1000000</v>
      </c>
      <c r="AS404" s="352">
        <f t="shared" si="111"/>
        <v>0</v>
      </c>
      <c r="AT404" s="352">
        <f>10+Module!$K$57/($AA$1+1)</f>
        <v>94.900098435425136</v>
      </c>
      <c r="AU404" s="352">
        <f>$AA$1*(25+Module!$I$6)</f>
        <v>74</v>
      </c>
      <c r="AV404" s="352">
        <f>(AT404*($Z$1+1)*0.002488974)/($Z$1+1)*Module!$I$5*Module!$I$7</f>
        <v>72.183432587786953</v>
      </c>
      <c r="AW404" s="352">
        <f>$P$120*Module!$I$7*X404*Module!$I$5</f>
        <v>221.45847406838334</v>
      </c>
      <c r="AX404" s="334">
        <f t="shared" si="115"/>
        <v>1000000</v>
      </c>
      <c r="AZ404" s="352">
        <f t="shared" si="112"/>
        <v>0</v>
      </c>
      <c r="BA404" s="352">
        <f>10+Module!$K$57/($AB$1+1)</f>
        <v>73.675073826568848</v>
      </c>
      <c r="BB404" s="352">
        <f>$AB$1*(25+Module!$I$6)</f>
        <v>111</v>
      </c>
      <c r="BC404" s="352">
        <f>(BA404*($AB$1+1)*0.002488974)/($AB$1+1)*Module!$I$5*Module!$I$7</f>
        <v>56.039138131970212</v>
      </c>
      <c r="BD404" s="352">
        <f>$P$120*Module!$I$7*X404*Module!$I$5</f>
        <v>221.45847406838334</v>
      </c>
      <c r="BE404" s="334">
        <f t="shared" si="116"/>
        <v>1000000</v>
      </c>
      <c r="BG404" s="352">
        <f t="shared" si="113"/>
        <v>0</v>
      </c>
      <c r="BH404" s="352">
        <f>10+Module!$K$57/($AC$1+1)</f>
        <v>60.940059061255084</v>
      </c>
      <c r="BI404" s="352">
        <f>$AC$1*(25+Module!$I$6)</f>
        <v>148</v>
      </c>
      <c r="BJ404" s="352">
        <f>(BH404*($AC$1+1)*0.002488974)/($AC$1+1)*Module!$I$5*Module!$I$7</f>
        <v>46.352561458480167</v>
      </c>
      <c r="BK404" s="352">
        <f>$P$120*Module!$I$7*X404*Module!$I$5</f>
        <v>221.45847406838334</v>
      </c>
      <c r="BL404" s="334">
        <f t="shared" si="117"/>
        <v>1000000</v>
      </c>
    </row>
    <row r="405" spans="23:64" ht="15.75" hidden="1" thickBot="1">
      <c r="W405" s="571"/>
      <c r="X405" s="289">
        <f t="shared" si="118"/>
        <v>100</v>
      </c>
      <c r="Y405" s="290">
        <f>'calcul pneu pour calculateur'!P406</f>
        <v>118.75660212858146</v>
      </c>
      <c r="Z405" s="291">
        <f t="shared" si="106"/>
        <v>237.51320425716293</v>
      </c>
      <c r="AA405" s="291">
        <f t="shared" si="107"/>
        <v>356.2698063857444</v>
      </c>
      <c r="AB405" s="291">
        <f t="shared" si="108"/>
        <v>475.02640851432585</v>
      </c>
      <c r="AC405" s="291">
        <f t="shared" si="109"/>
        <v>593.78301064290736</v>
      </c>
      <c r="AK405" s="289">
        <f t="shared" si="119"/>
        <v>100</v>
      </c>
      <c r="AL405" s="352">
        <f>$H$64</f>
        <v>0</v>
      </c>
      <c r="AM405" s="352">
        <f>10+Module!$K$57/($Z$1+1)</f>
        <v>137.3501476531377</v>
      </c>
      <c r="AN405" s="352">
        <f>$Z$1*(25+Module!$I$6)</f>
        <v>37</v>
      </c>
      <c r="AO405" s="352">
        <f>(AM405*($Z$1+1)*0.002488974)/($Z$1+1)*Module!$I$5*Module!$I$7</f>
        <v>104.47202149942042</v>
      </c>
      <c r="AP405" s="352">
        <f>$P$120*Module!$I$7*X405*Module!$I$5</f>
        <v>223.69542835190236</v>
      </c>
      <c r="AQ405" s="334">
        <f t="shared" si="114"/>
        <v>1000000</v>
      </c>
      <c r="AS405" s="352">
        <f t="shared" si="111"/>
        <v>0</v>
      </c>
      <c r="AT405" s="352">
        <f>10+Module!$K$57/($AA$1+1)</f>
        <v>94.900098435425136</v>
      </c>
      <c r="AU405" s="352">
        <f>$AA$1*(25+Module!$I$6)</f>
        <v>74</v>
      </c>
      <c r="AV405" s="352">
        <f>(AT405*($Z$1+1)*0.002488974)/($Z$1+1)*Module!$I$5*Module!$I$7</f>
        <v>72.183432587786953</v>
      </c>
      <c r="AW405" s="352">
        <f>$P$120*Module!$I$7*X405*Module!$I$5</f>
        <v>223.69542835190236</v>
      </c>
      <c r="AX405" s="334">
        <f t="shared" si="115"/>
        <v>1000000</v>
      </c>
      <c r="AZ405" s="352">
        <f t="shared" si="112"/>
        <v>0</v>
      </c>
      <c r="BA405" s="352">
        <f>10+Module!$K$57/($AB$1+1)</f>
        <v>73.675073826568848</v>
      </c>
      <c r="BB405" s="352">
        <f>$AB$1*(25+Module!$I$6)</f>
        <v>111</v>
      </c>
      <c r="BC405" s="352">
        <f>(BA405*($AB$1+1)*0.002488974)/($AB$1+1)*Module!$I$5*Module!$I$7</f>
        <v>56.039138131970212</v>
      </c>
      <c r="BD405" s="352">
        <f>$P$120*Module!$I$7*X405*Module!$I$5</f>
        <v>223.69542835190236</v>
      </c>
      <c r="BE405" s="334">
        <f t="shared" si="116"/>
        <v>1000000</v>
      </c>
      <c r="BG405" s="352">
        <f>$H$64</f>
        <v>0</v>
      </c>
      <c r="BH405" s="352">
        <f>10+Module!$K$57/($AC$1+1)</f>
        <v>60.940059061255084</v>
      </c>
      <c r="BI405" s="352">
        <f>$AC$1*(25+Module!$I$6)</f>
        <v>148</v>
      </c>
      <c r="BJ405" s="352">
        <f>(BH405*($AC$1+1)*0.002488974)/($AC$1+1)*Module!$I$5*Module!$I$7</f>
        <v>46.352561458480167</v>
      </c>
      <c r="BK405" s="352">
        <f>$P$120*Module!$I$7*X405*Module!$I$5</f>
        <v>223.69542835190236</v>
      </c>
      <c r="BL405" s="334">
        <f t="shared" si="117"/>
        <v>1000000</v>
      </c>
    </row>
    <row r="406" spans="23:64" ht="15.75" hidden="1" customHeight="1" thickBot="1">
      <c r="W406" s="569" t="s">
        <v>394</v>
      </c>
      <c r="X406" s="289">
        <v>0</v>
      </c>
      <c r="Y406" s="290">
        <f>Y305+(Y305*15)/100</f>
        <v>209.36313939569396</v>
      </c>
      <c r="Z406" s="291">
        <f t="shared" si="106"/>
        <v>418.72627879138793</v>
      </c>
      <c r="AA406" s="291">
        <f t="shared" si="107"/>
        <v>628.08941818708195</v>
      </c>
      <c r="AB406" s="291">
        <f t="shared" si="108"/>
        <v>837.45255758277585</v>
      </c>
      <c r="AC406" s="291">
        <f t="shared" si="109"/>
        <v>1046.8156969784698</v>
      </c>
      <c r="AL406" s="352">
        <v>6718.3264784946232</v>
      </c>
      <c r="AM406" s="352">
        <v>114</v>
      </c>
      <c r="AN406" s="352">
        <v>50.5</v>
      </c>
      <c r="AO406" s="352">
        <v>89.528021433899994</v>
      </c>
      <c r="AP406" s="352">
        <v>230.96191739060464</v>
      </c>
      <c r="AQ406" s="352">
        <v>6627.3925825379183</v>
      </c>
      <c r="AS406" s="352">
        <v>6718.3264784946232</v>
      </c>
      <c r="AT406" s="352">
        <v>76</v>
      </c>
      <c r="AU406" s="352">
        <v>101</v>
      </c>
      <c r="AV406" s="352">
        <v>59.685347622599998</v>
      </c>
      <c r="AW406" s="352">
        <v>230.96191739060464</v>
      </c>
      <c r="AX406" s="352">
        <v>6648.049908726618</v>
      </c>
      <c r="AZ406" s="352">
        <v>6718.3264784946232</v>
      </c>
      <c r="BA406" s="352">
        <v>57</v>
      </c>
      <c r="BB406" s="352">
        <v>151.5</v>
      </c>
      <c r="BC406" s="352">
        <v>44.764010716949997</v>
      </c>
      <c r="BD406" s="352">
        <v>230.96191739060464</v>
      </c>
      <c r="BE406" s="352">
        <v>6683.6285718209683</v>
      </c>
      <c r="BG406" s="352">
        <v>6718.3264784946232</v>
      </c>
      <c r="BH406" s="352">
        <v>45.6</v>
      </c>
      <c r="BI406" s="352">
        <v>202</v>
      </c>
      <c r="BJ406" s="352">
        <v>35.811208573560002</v>
      </c>
      <c r="BK406" s="352">
        <v>230.96191739060464</v>
      </c>
      <c r="BL406" s="352">
        <v>6725.1757696775785</v>
      </c>
    </row>
    <row r="407" spans="23:64" ht="15.75" hidden="1" thickBot="1">
      <c r="W407" s="570"/>
      <c r="X407" s="289">
        <f t="shared" si="118"/>
        <v>1</v>
      </c>
      <c r="Y407" s="290">
        <f t="shared" ref="Y407:Y470" si="120">Y306+(Y306*15)/100</f>
        <v>208.63520892621568</v>
      </c>
      <c r="Z407" s="291">
        <f t="shared" si="106"/>
        <v>417.27041785243136</v>
      </c>
      <c r="AA407" s="291">
        <f t="shared" si="107"/>
        <v>625.90562677864705</v>
      </c>
      <c r="AB407" s="291">
        <f t="shared" si="108"/>
        <v>834.54083570486273</v>
      </c>
      <c r="AC407" s="291">
        <f t="shared" si="109"/>
        <v>1043.1760446310784</v>
      </c>
    </row>
    <row r="408" spans="23:64" ht="15.75" hidden="1" thickBot="1">
      <c r="W408" s="570"/>
      <c r="X408" s="289">
        <f t="shared" si="118"/>
        <v>2</v>
      </c>
      <c r="Y408" s="290">
        <f t="shared" si="120"/>
        <v>207.90727845673743</v>
      </c>
      <c r="Z408" s="291">
        <f t="shared" si="106"/>
        <v>415.81455691347486</v>
      </c>
      <c r="AA408" s="291">
        <f t="shared" si="107"/>
        <v>623.72183537021226</v>
      </c>
      <c r="AB408" s="291">
        <f t="shared" si="108"/>
        <v>831.62911382694972</v>
      </c>
      <c r="AC408" s="291">
        <f t="shared" si="109"/>
        <v>1039.5363922836871</v>
      </c>
      <c r="AF408" s="352" t="e">
        <f>#REF!+1</f>
        <v>#REF!</v>
      </c>
      <c r="AH408" s="303" t="s">
        <v>385</v>
      </c>
    </row>
    <row r="409" spans="23:64" ht="15.75" hidden="1" thickBot="1">
      <c r="W409" s="570"/>
      <c r="X409" s="289">
        <f t="shared" si="118"/>
        <v>3</v>
      </c>
      <c r="Y409" s="290">
        <f t="shared" si="120"/>
        <v>207.17934798725921</v>
      </c>
      <c r="Z409" s="291">
        <f t="shared" si="106"/>
        <v>414.35869597451841</v>
      </c>
      <c r="AA409" s="291">
        <f t="shared" si="107"/>
        <v>621.53804396177759</v>
      </c>
      <c r="AB409" s="291">
        <f t="shared" si="108"/>
        <v>828.71739194903682</v>
      </c>
      <c r="AC409" s="291">
        <f t="shared" si="109"/>
        <v>1035.8967399362959</v>
      </c>
      <c r="AE409" s="581" t="s">
        <v>417</v>
      </c>
      <c r="AF409" s="572" t="s">
        <v>413</v>
      </c>
      <c r="AH409" s="352">
        <f>AQ2</f>
        <v>141.47202149942041</v>
      </c>
      <c r="AI409" s="352">
        <f t="shared" ref="AI409:AI472" si="121">IF(AL409&lt;$D$79,0,AH409)</f>
        <v>141.47202149942041</v>
      </c>
      <c r="AJ409" s="336">
        <v>1</v>
      </c>
      <c r="AK409" s="305">
        <v>0</v>
      </c>
      <c r="AL409" s="340">
        <f t="shared" ref="AL409:AL440" si="122">Z2</f>
        <v>121.48807490161751</v>
      </c>
      <c r="AR409" s="352">
        <f t="array" ref="AR409">MIN(IF(AI409:AI812&lt;&gt;0,AI409:AI812))</f>
        <v>119.10247866423018</v>
      </c>
      <c r="AX409" s="352">
        <f t="array" ref="AX409">VLOOKUP(AR409,$AI$409:$AL$812,2,0)</f>
        <v>1</v>
      </c>
      <c r="AY409" s="352">
        <f>VLOOKUP(AR409,AI409:AL812,3,0)</f>
        <v>10</v>
      </c>
      <c r="BE409" s="352">
        <f>AX409</f>
        <v>1</v>
      </c>
    </row>
    <row r="410" spans="23:64" ht="15.75" hidden="1" thickBot="1">
      <c r="W410" s="570"/>
      <c r="X410" s="289">
        <f t="shared" si="118"/>
        <v>4</v>
      </c>
      <c r="Y410" s="290">
        <f t="shared" si="120"/>
        <v>206.45141751778092</v>
      </c>
      <c r="Z410" s="291">
        <f t="shared" si="106"/>
        <v>412.90283503556185</v>
      </c>
      <c r="AA410" s="291">
        <f t="shared" si="107"/>
        <v>619.3542525533428</v>
      </c>
      <c r="AB410" s="291">
        <f t="shared" si="108"/>
        <v>825.8056700711237</v>
      </c>
      <c r="AC410" s="291">
        <f t="shared" si="109"/>
        <v>1032.2570875889046</v>
      </c>
      <c r="AE410" s="582"/>
      <c r="AF410" s="573"/>
      <c r="AH410" s="352">
        <f t="shared" ref="AH410:AH473" si="123">AQ3</f>
        <v>139.23506721590138</v>
      </c>
      <c r="AI410" s="352">
        <f t="shared" si="121"/>
        <v>139.23506721590138</v>
      </c>
      <c r="AJ410" s="336">
        <v>1</v>
      </c>
      <c r="AK410" s="289">
        <f>AK409+1</f>
        <v>1</v>
      </c>
      <c r="AL410" s="341">
        <f t="shared" si="122"/>
        <v>121.05369962732594</v>
      </c>
      <c r="AR410" s="352">
        <f t="array" ref="AR410">MIN(IF(AI813:AI1216&lt;&gt;0,AI813:AI1216))</f>
        <v>171.98301862328995</v>
      </c>
      <c r="AX410" s="352">
        <f>VLOOKUP(AR410,AI813:AL1216,2,0)</f>
        <v>4</v>
      </c>
      <c r="AY410" s="352">
        <f>VLOOKUP(AR410,AI813:AL1216,3,0)</f>
        <v>10</v>
      </c>
      <c r="BE410" s="352">
        <f t="shared" ref="BE410:BE412" si="124">AX410</f>
        <v>4</v>
      </c>
    </row>
    <row r="411" spans="23:64" ht="15.75" hidden="1" thickBot="1">
      <c r="W411" s="570"/>
      <c r="X411" s="289">
        <f t="shared" si="118"/>
        <v>5</v>
      </c>
      <c r="Y411" s="290">
        <f t="shared" si="120"/>
        <v>205.72348704830267</v>
      </c>
      <c r="Z411" s="291">
        <f t="shared" si="106"/>
        <v>411.44697409660535</v>
      </c>
      <c r="AA411" s="291">
        <f t="shared" si="107"/>
        <v>617.17046114490802</v>
      </c>
      <c r="AB411" s="291">
        <f t="shared" si="108"/>
        <v>822.89394819321069</v>
      </c>
      <c r="AC411" s="291">
        <f t="shared" si="109"/>
        <v>1028.6174352415132</v>
      </c>
      <c r="AE411" s="582"/>
      <c r="AF411" s="573"/>
      <c r="AH411" s="352">
        <f t="shared" si="123"/>
        <v>136.99811293238236</v>
      </c>
      <c r="AI411" s="352">
        <f t="shared" si="121"/>
        <v>136.99811293238236</v>
      </c>
      <c r="AJ411" s="336">
        <v>1</v>
      </c>
      <c r="AK411" s="289">
        <f t="shared" ref="AK411:AK474" si="125">AK410+1</f>
        <v>2</v>
      </c>
      <c r="AL411" s="341">
        <f t="shared" si="122"/>
        <v>120.61932435303439</v>
      </c>
      <c r="AR411" s="352">
        <f t="array" ref="AR411">MIN(IF(AI1217:AI1620&lt;&gt;0,AI1217:AI1620))</f>
        <v>123.81388975259674</v>
      </c>
      <c r="AX411" s="352">
        <f>VLOOKUP(AR411,AI1217:AL1620,2,0)</f>
        <v>2</v>
      </c>
      <c r="AY411" s="352">
        <f>VLOOKUP(AR411,AI1217:AL1620,3,0)</f>
        <v>10</v>
      </c>
      <c r="BE411" s="352">
        <f t="shared" si="124"/>
        <v>2</v>
      </c>
    </row>
    <row r="412" spans="23:64" ht="15.75" hidden="1" thickBot="1">
      <c r="W412" s="570"/>
      <c r="X412" s="289">
        <f t="shared" si="118"/>
        <v>6</v>
      </c>
      <c r="Y412" s="290">
        <f t="shared" si="120"/>
        <v>204.99555657882445</v>
      </c>
      <c r="Z412" s="291">
        <f t="shared" si="106"/>
        <v>409.9911131576489</v>
      </c>
      <c r="AA412" s="291">
        <f t="shared" si="107"/>
        <v>614.98666973647335</v>
      </c>
      <c r="AB412" s="291">
        <f t="shared" si="108"/>
        <v>819.98222631529779</v>
      </c>
      <c r="AC412" s="291">
        <f t="shared" si="109"/>
        <v>1024.9777828941224</v>
      </c>
      <c r="AE412" s="582"/>
      <c r="AF412" s="573"/>
      <c r="AH412" s="352">
        <f t="shared" si="123"/>
        <v>134.76115864886333</v>
      </c>
      <c r="AI412" s="352">
        <f t="shared" si="121"/>
        <v>134.76115864886333</v>
      </c>
      <c r="AJ412" s="336">
        <v>1</v>
      </c>
      <c r="AK412" s="289">
        <f t="shared" si="125"/>
        <v>3</v>
      </c>
      <c r="AL412" s="341">
        <f t="shared" si="122"/>
        <v>120.18494907874285</v>
      </c>
      <c r="AR412" s="352">
        <f t="array" ref="AR412">MIN(IF(AI1621:AI2024&lt;&gt;0,AI1621:AI2024))</f>
        <v>119.10247866423018</v>
      </c>
      <c r="AX412" s="352">
        <f>VLOOKUP(AR412,AI1621:AL2024,2,0)</f>
        <v>1</v>
      </c>
      <c r="AY412" s="352">
        <f>VLOOKUP(AR412,AI1621:AL2024,3,0)</f>
        <v>10</v>
      </c>
      <c r="BE412" s="352">
        <f t="shared" si="124"/>
        <v>1</v>
      </c>
    </row>
    <row r="413" spans="23:64" ht="15.75" hidden="1" thickBot="1">
      <c r="W413" s="570"/>
      <c r="X413" s="289">
        <f t="shared" si="118"/>
        <v>7</v>
      </c>
      <c r="Y413" s="290">
        <f t="shared" si="120"/>
        <v>204.2676261093462</v>
      </c>
      <c r="Z413" s="291">
        <f t="shared" si="106"/>
        <v>408.53525221869239</v>
      </c>
      <c r="AA413" s="291">
        <f t="shared" si="107"/>
        <v>612.80287832803856</v>
      </c>
      <c r="AB413" s="291">
        <f t="shared" si="108"/>
        <v>817.07050443738478</v>
      </c>
      <c r="AC413" s="291">
        <f t="shared" si="109"/>
        <v>1021.338130546731</v>
      </c>
      <c r="AE413" s="582"/>
      <c r="AF413" s="573"/>
      <c r="AH413" s="352">
        <f t="shared" si="123"/>
        <v>132.5242043653443</v>
      </c>
      <c r="AI413" s="352">
        <f t="shared" si="121"/>
        <v>132.5242043653443</v>
      </c>
      <c r="AJ413" s="336">
        <v>1</v>
      </c>
      <c r="AK413" s="289">
        <f t="shared" si="125"/>
        <v>4</v>
      </c>
      <c r="AL413" s="341">
        <f t="shared" si="122"/>
        <v>119.75057380445128</v>
      </c>
    </row>
    <row r="414" spans="23:64" ht="15.75" hidden="1" thickBot="1">
      <c r="W414" s="570"/>
      <c r="X414" s="289">
        <f t="shared" si="118"/>
        <v>8</v>
      </c>
      <c r="Y414" s="290">
        <f t="shared" si="120"/>
        <v>203.53969563986792</v>
      </c>
      <c r="Z414" s="291">
        <f t="shared" si="106"/>
        <v>407.07939127973583</v>
      </c>
      <c r="AA414" s="291">
        <f t="shared" si="107"/>
        <v>610.61908691960377</v>
      </c>
      <c r="AB414" s="291">
        <f t="shared" si="108"/>
        <v>814.15878255947166</v>
      </c>
      <c r="AC414" s="291">
        <f t="shared" si="109"/>
        <v>1017.6984781993395</v>
      </c>
      <c r="AE414" s="582"/>
      <c r="AF414" s="573"/>
      <c r="AH414" s="352">
        <f t="shared" si="123"/>
        <v>130.28725008182528</v>
      </c>
      <c r="AI414" s="352">
        <f t="shared" si="121"/>
        <v>130.28725008182528</v>
      </c>
      <c r="AJ414" s="336">
        <v>1</v>
      </c>
      <c r="AK414" s="289">
        <f t="shared" si="125"/>
        <v>5</v>
      </c>
      <c r="AL414" s="341">
        <f t="shared" si="122"/>
        <v>119.31619853015974</v>
      </c>
    </row>
    <row r="415" spans="23:64" ht="15.75" hidden="1" thickBot="1">
      <c r="W415" s="570"/>
      <c r="X415" s="289">
        <f t="shared" si="118"/>
        <v>9</v>
      </c>
      <c r="Y415" s="290">
        <f t="shared" si="120"/>
        <v>202.81176517038966</v>
      </c>
      <c r="Z415" s="291">
        <f t="shared" si="106"/>
        <v>405.62353034077933</v>
      </c>
      <c r="AA415" s="291">
        <f t="shared" si="107"/>
        <v>608.43529551116899</v>
      </c>
      <c r="AB415" s="291">
        <f t="shared" si="108"/>
        <v>811.24706068155865</v>
      </c>
      <c r="AC415" s="291">
        <f t="shared" si="109"/>
        <v>1014.0588258519483</v>
      </c>
      <c r="AE415" s="582"/>
      <c r="AF415" s="573"/>
      <c r="AH415" s="352">
        <f t="shared" si="123"/>
        <v>128.05029579830625</v>
      </c>
      <c r="AI415" s="352">
        <f t="shared" si="121"/>
        <v>128.05029579830625</v>
      </c>
      <c r="AJ415" s="336">
        <v>1</v>
      </c>
      <c r="AK415" s="289">
        <f t="shared" si="125"/>
        <v>6</v>
      </c>
      <c r="AL415" s="341">
        <f t="shared" si="122"/>
        <v>118.88182325586818</v>
      </c>
    </row>
    <row r="416" spans="23:64" ht="15.75" hidden="1" thickBot="1">
      <c r="W416" s="570"/>
      <c r="X416" s="289">
        <f t="shared" si="118"/>
        <v>10</v>
      </c>
      <c r="Y416" s="290">
        <f t="shared" si="120"/>
        <v>202.08383470091141</v>
      </c>
      <c r="Z416" s="291">
        <f t="shared" si="106"/>
        <v>404.16766940182282</v>
      </c>
      <c r="AA416" s="291">
        <f t="shared" si="107"/>
        <v>606.2515041027342</v>
      </c>
      <c r="AB416" s="291">
        <f t="shared" si="108"/>
        <v>808.33533880364564</v>
      </c>
      <c r="AC416" s="291">
        <f t="shared" si="109"/>
        <v>1010.4191735045571</v>
      </c>
      <c r="AE416" s="582"/>
      <c r="AF416" s="573"/>
      <c r="AH416" s="352">
        <f t="shared" si="123"/>
        <v>125.81334151478724</v>
      </c>
      <c r="AI416" s="352">
        <f t="shared" si="121"/>
        <v>125.81334151478724</v>
      </c>
      <c r="AJ416" s="336">
        <v>1</v>
      </c>
      <c r="AK416" s="289">
        <f t="shared" si="125"/>
        <v>7</v>
      </c>
      <c r="AL416" s="341">
        <f t="shared" si="122"/>
        <v>118.44744798157664</v>
      </c>
    </row>
    <row r="417" spans="23:38" ht="15.75" hidden="1" thickBot="1">
      <c r="W417" s="570"/>
      <c r="X417" s="289">
        <f t="shared" si="118"/>
        <v>11</v>
      </c>
      <c r="Y417" s="290">
        <f t="shared" si="120"/>
        <v>201.35590423143316</v>
      </c>
      <c r="Z417" s="291">
        <f t="shared" si="106"/>
        <v>402.71180846286632</v>
      </c>
      <c r="AA417" s="291">
        <f t="shared" si="107"/>
        <v>604.06771269429942</v>
      </c>
      <c r="AB417" s="291">
        <f t="shared" si="108"/>
        <v>805.42361692573263</v>
      </c>
      <c r="AC417" s="291">
        <f t="shared" si="109"/>
        <v>1006.7795211571658</v>
      </c>
      <c r="AE417" s="582"/>
      <c r="AF417" s="573"/>
      <c r="AH417" s="352">
        <f t="shared" si="123"/>
        <v>123.57638723126821</v>
      </c>
      <c r="AI417" s="352">
        <f t="shared" si="121"/>
        <v>123.57638723126821</v>
      </c>
      <c r="AJ417" s="336">
        <v>1</v>
      </c>
      <c r="AK417" s="289">
        <f t="shared" si="125"/>
        <v>8</v>
      </c>
      <c r="AL417" s="341">
        <f t="shared" si="122"/>
        <v>118.01307270728508</v>
      </c>
    </row>
    <row r="418" spans="23:38" ht="15.75" hidden="1" thickBot="1">
      <c r="W418" s="570"/>
      <c r="X418" s="289">
        <f t="shared" si="118"/>
        <v>12</v>
      </c>
      <c r="Y418" s="290">
        <f t="shared" si="120"/>
        <v>200.62797376195493</v>
      </c>
      <c r="Z418" s="291">
        <f t="shared" si="106"/>
        <v>401.25594752390987</v>
      </c>
      <c r="AA418" s="291">
        <f t="shared" si="107"/>
        <v>601.88392128586474</v>
      </c>
      <c r="AB418" s="291">
        <f t="shared" si="108"/>
        <v>802.51189504781973</v>
      </c>
      <c r="AC418" s="291">
        <f t="shared" si="109"/>
        <v>1003.1398688097747</v>
      </c>
      <c r="AE418" s="582"/>
      <c r="AF418" s="573"/>
      <c r="AH418" s="352">
        <f t="shared" si="123"/>
        <v>121.3394329477492</v>
      </c>
      <c r="AI418" s="352">
        <f t="shared" si="121"/>
        <v>121.3394329477492</v>
      </c>
      <c r="AJ418" s="336">
        <v>1</v>
      </c>
      <c r="AK418" s="289">
        <f t="shared" si="125"/>
        <v>9</v>
      </c>
      <c r="AL418" s="341">
        <f t="shared" si="122"/>
        <v>117.57869743299352</v>
      </c>
    </row>
    <row r="419" spans="23:38" ht="15.75" hidden="1" thickBot="1">
      <c r="W419" s="570"/>
      <c r="X419" s="289">
        <f t="shared" si="118"/>
        <v>13</v>
      </c>
      <c r="Y419" s="290">
        <f t="shared" si="120"/>
        <v>199.90004329247665</v>
      </c>
      <c r="Z419" s="291">
        <f t="shared" si="106"/>
        <v>399.80008658495331</v>
      </c>
      <c r="AA419" s="291">
        <f t="shared" si="107"/>
        <v>599.70012987742996</v>
      </c>
      <c r="AB419" s="291">
        <f t="shared" si="108"/>
        <v>799.60017316990661</v>
      </c>
      <c r="AC419" s="291">
        <f t="shared" si="109"/>
        <v>999.50021646238326</v>
      </c>
      <c r="AE419" s="582"/>
      <c r="AF419" s="573"/>
      <c r="AH419" s="352">
        <f t="shared" si="123"/>
        <v>119.10247866423018</v>
      </c>
      <c r="AI419" s="352">
        <f t="shared" si="121"/>
        <v>119.10247866423018</v>
      </c>
      <c r="AJ419" s="336">
        <v>1</v>
      </c>
      <c r="AK419" s="289">
        <f t="shared" si="125"/>
        <v>10</v>
      </c>
      <c r="AL419" s="341">
        <f t="shared" si="122"/>
        <v>117.14432215870195</v>
      </c>
    </row>
    <row r="420" spans="23:38" ht="15.75" hidden="1" thickBot="1">
      <c r="W420" s="570"/>
      <c r="X420" s="289">
        <f t="shared" si="118"/>
        <v>14</v>
      </c>
      <c r="Y420" s="290">
        <f t="shared" si="120"/>
        <v>199.17211282299837</v>
      </c>
      <c r="Z420" s="291">
        <f t="shared" si="106"/>
        <v>398.34422564599674</v>
      </c>
      <c r="AA420" s="291">
        <f t="shared" si="107"/>
        <v>597.51633846899517</v>
      </c>
      <c r="AB420" s="291">
        <f t="shared" si="108"/>
        <v>796.68845129199349</v>
      </c>
      <c r="AC420" s="291">
        <f t="shared" si="109"/>
        <v>995.8605641149918</v>
      </c>
      <c r="AE420" s="582"/>
      <c r="AF420" s="573"/>
      <c r="AH420" s="352">
        <f t="shared" si="123"/>
        <v>1000000</v>
      </c>
      <c r="AI420" s="352">
        <f t="shared" si="121"/>
        <v>1000000</v>
      </c>
      <c r="AJ420" s="336">
        <v>1</v>
      </c>
      <c r="AK420" s="289">
        <f t="shared" si="125"/>
        <v>11</v>
      </c>
      <c r="AL420" s="341">
        <f t="shared" si="122"/>
        <v>116.70994688441041</v>
      </c>
    </row>
    <row r="421" spans="23:38" ht="15.75" hidden="1" thickBot="1">
      <c r="W421" s="570"/>
      <c r="X421" s="289">
        <f t="shared" si="118"/>
        <v>15</v>
      </c>
      <c r="Y421" s="290">
        <f t="shared" si="120"/>
        <v>198.44418235352015</v>
      </c>
      <c r="Z421" s="291">
        <f t="shared" si="106"/>
        <v>396.8883647070403</v>
      </c>
      <c r="AA421" s="291">
        <f t="shared" si="107"/>
        <v>595.3325470605605</v>
      </c>
      <c r="AB421" s="291">
        <f t="shared" si="108"/>
        <v>793.77672941408059</v>
      </c>
      <c r="AC421" s="291">
        <f t="shared" si="109"/>
        <v>992.22091176760068</v>
      </c>
      <c r="AE421" s="582"/>
      <c r="AF421" s="573"/>
      <c r="AH421" s="352">
        <f t="shared" si="123"/>
        <v>1000000</v>
      </c>
      <c r="AI421" s="352">
        <f t="shared" si="121"/>
        <v>1000000</v>
      </c>
      <c r="AJ421" s="336">
        <v>1</v>
      </c>
      <c r="AK421" s="289">
        <f t="shared" si="125"/>
        <v>12</v>
      </c>
      <c r="AL421" s="341">
        <f t="shared" si="122"/>
        <v>116.27557161011886</v>
      </c>
    </row>
    <row r="422" spans="23:38" ht="15.75" hidden="1" thickBot="1">
      <c r="W422" s="570"/>
      <c r="X422" s="289">
        <f t="shared" si="118"/>
        <v>16</v>
      </c>
      <c r="Y422" s="290">
        <f t="shared" si="120"/>
        <v>197.7162518840419</v>
      </c>
      <c r="Z422" s="291">
        <f t="shared" si="106"/>
        <v>395.43250376808379</v>
      </c>
      <c r="AA422" s="291">
        <f t="shared" si="107"/>
        <v>593.14875565212571</v>
      </c>
      <c r="AB422" s="291">
        <f t="shared" si="108"/>
        <v>790.86500753616758</v>
      </c>
      <c r="AC422" s="291">
        <f t="shared" si="109"/>
        <v>988.58125942020945</v>
      </c>
      <c r="AE422" s="582"/>
      <c r="AF422" s="573"/>
      <c r="AH422" s="352">
        <f t="shared" si="123"/>
        <v>1000000</v>
      </c>
      <c r="AI422" s="352">
        <f t="shared" si="121"/>
        <v>1000000</v>
      </c>
      <c r="AJ422" s="336">
        <v>1</v>
      </c>
      <c r="AK422" s="289">
        <f t="shared" si="125"/>
        <v>13</v>
      </c>
      <c r="AL422" s="341">
        <f t="shared" si="122"/>
        <v>115.84119633582729</v>
      </c>
    </row>
    <row r="423" spans="23:38" ht="15.75" hidden="1" thickBot="1">
      <c r="W423" s="570"/>
      <c r="X423" s="289">
        <f t="shared" si="118"/>
        <v>17</v>
      </c>
      <c r="Y423" s="290">
        <f t="shared" si="120"/>
        <v>196.98832141456364</v>
      </c>
      <c r="Z423" s="291">
        <f t="shared" si="106"/>
        <v>393.97664282912729</v>
      </c>
      <c r="AA423" s="291">
        <f t="shared" si="107"/>
        <v>590.96496424369093</v>
      </c>
      <c r="AB423" s="291">
        <f t="shared" si="108"/>
        <v>787.95328565825457</v>
      </c>
      <c r="AC423" s="291">
        <f t="shared" si="109"/>
        <v>984.94160707281821</v>
      </c>
      <c r="AE423" s="582"/>
      <c r="AF423" s="573"/>
      <c r="AH423" s="352">
        <f t="shared" si="123"/>
        <v>1000000</v>
      </c>
      <c r="AI423" s="352">
        <f t="shared" si="121"/>
        <v>1000000</v>
      </c>
      <c r="AJ423" s="336">
        <v>1</v>
      </c>
      <c r="AK423" s="289">
        <f t="shared" si="125"/>
        <v>14</v>
      </c>
      <c r="AL423" s="341">
        <f t="shared" si="122"/>
        <v>115.40682106153574</v>
      </c>
    </row>
    <row r="424" spans="23:38" ht="15.75" hidden="1" thickBot="1">
      <c r="W424" s="570"/>
      <c r="X424" s="289">
        <f t="shared" si="118"/>
        <v>18</v>
      </c>
      <c r="Y424" s="290">
        <f t="shared" si="120"/>
        <v>196.26039094508542</v>
      </c>
      <c r="Z424" s="291">
        <f t="shared" si="106"/>
        <v>392.52078189017084</v>
      </c>
      <c r="AA424" s="291">
        <f t="shared" si="107"/>
        <v>588.78117283525626</v>
      </c>
      <c r="AB424" s="291">
        <f t="shared" si="108"/>
        <v>785.04156378034168</v>
      </c>
      <c r="AC424" s="291">
        <f t="shared" si="109"/>
        <v>981.30195472542709</v>
      </c>
      <c r="AE424" s="582"/>
      <c r="AF424" s="573"/>
      <c r="AH424" s="352">
        <f t="shared" si="123"/>
        <v>1000000</v>
      </c>
      <c r="AI424" s="352">
        <f t="shared" si="121"/>
        <v>1000000</v>
      </c>
      <c r="AJ424" s="336">
        <v>1</v>
      </c>
      <c r="AK424" s="289">
        <f t="shared" si="125"/>
        <v>15</v>
      </c>
      <c r="AL424" s="341">
        <f t="shared" si="122"/>
        <v>114.9724457872442</v>
      </c>
    </row>
    <row r="425" spans="23:38" ht="15.75" hidden="1" thickBot="1">
      <c r="W425" s="570"/>
      <c r="X425" s="289">
        <f t="shared" si="118"/>
        <v>19</v>
      </c>
      <c r="Y425" s="290">
        <f t="shared" si="120"/>
        <v>195.53246047560714</v>
      </c>
      <c r="Z425" s="291">
        <f t="shared" si="106"/>
        <v>391.06492095121428</v>
      </c>
      <c r="AA425" s="291">
        <f t="shared" si="107"/>
        <v>586.59738142682136</v>
      </c>
      <c r="AB425" s="291">
        <f t="shared" si="108"/>
        <v>782.12984190242855</v>
      </c>
      <c r="AC425" s="291">
        <f t="shared" si="109"/>
        <v>977.66230237803575</v>
      </c>
      <c r="AE425" s="582"/>
      <c r="AF425" s="573"/>
      <c r="AH425" s="352">
        <f t="shared" si="123"/>
        <v>1000000</v>
      </c>
      <c r="AI425" s="352">
        <f t="shared" si="121"/>
        <v>1000000</v>
      </c>
      <c r="AJ425" s="336">
        <v>1</v>
      </c>
      <c r="AK425" s="289">
        <f t="shared" si="125"/>
        <v>16</v>
      </c>
      <c r="AL425" s="341">
        <f t="shared" si="122"/>
        <v>114.53807051295264</v>
      </c>
    </row>
    <row r="426" spans="23:38" ht="15.75" hidden="1" thickBot="1">
      <c r="W426" s="570"/>
      <c r="X426" s="289">
        <f t="shared" si="118"/>
        <v>20</v>
      </c>
      <c r="Y426" s="290">
        <f t="shared" si="120"/>
        <v>194.80453000612886</v>
      </c>
      <c r="Z426" s="291">
        <f t="shared" si="106"/>
        <v>389.60906001225771</v>
      </c>
      <c r="AA426" s="291">
        <f t="shared" si="107"/>
        <v>584.41359001838657</v>
      </c>
      <c r="AB426" s="291">
        <f t="shared" si="108"/>
        <v>779.21812002451543</v>
      </c>
      <c r="AC426" s="291">
        <f t="shared" si="109"/>
        <v>974.02265003064429</v>
      </c>
      <c r="AE426" s="582"/>
      <c r="AF426" s="573"/>
      <c r="AH426" s="352">
        <f t="shared" si="123"/>
        <v>1000000</v>
      </c>
      <c r="AI426" s="352">
        <f t="shared" si="121"/>
        <v>1000000</v>
      </c>
      <c r="AJ426" s="336">
        <v>1</v>
      </c>
      <c r="AK426" s="289">
        <f t="shared" si="125"/>
        <v>17</v>
      </c>
      <c r="AL426" s="341">
        <f t="shared" si="122"/>
        <v>114.10369523866109</v>
      </c>
    </row>
    <row r="427" spans="23:38" ht="15.75" hidden="1" thickBot="1">
      <c r="W427" s="570"/>
      <c r="X427" s="289">
        <f t="shared" si="118"/>
        <v>21</v>
      </c>
      <c r="Y427" s="290">
        <f t="shared" si="120"/>
        <v>194.07659953665063</v>
      </c>
      <c r="Z427" s="291">
        <f t="shared" ref="Z427:Z490" si="126">Y427*2</f>
        <v>388.15319907330127</v>
      </c>
      <c r="AA427" s="291">
        <f t="shared" ref="AA427:AA490" si="127">Y427*3</f>
        <v>582.2297986099519</v>
      </c>
      <c r="AB427" s="291">
        <f t="shared" ref="AB427:AB490" si="128">Y427*4</f>
        <v>776.30639814660253</v>
      </c>
      <c r="AC427" s="291">
        <f t="shared" ref="AC427:AC490" si="129">Y427*5</f>
        <v>970.38299768325317</v>
      </c>
      <c r="AE427" s="582"/>
      <c r="AF427" s="573"/>
      <c r="AH427" s="352">
        <f t="shared" si="123"/>
        <v>1000000</v>
      </c>
      <c r="AI427" s="352">
        <f t="shared" si="121"/>
        <v>1000000</v>
      </c>
      <c r="AJ427" s="336">
        <v>1</v>
      </c>
      <c r="AK427" s="289">
        <f t="shared" si="125"/>
        <v>18</v>
      </c>
      <c r="AL427" s="341">
        <f t="shared" si="122"/>
        <v>113.66931996436954</v>
      </c>
    </row>
    <row r="428" spans="23:38" ht="15.75" hidden="1" thickBot="1">
      <c r="W428" s="570"/>
      <c r="X428" s="289">
        <f t="shared" si="118"/>
        <v>22</v>
      </c>
      <c r="Y428" s="290">
        <f t="shared" si="120"/>
        <v>193.34866906717238</v>
      </c>
      <c r="Z428" s="291">
        <f t="shared" si="126"/>
        <v>386.69733813434476</v>
      </c>
      <c r="AA428" s="291">
        <f t="shared" si="127"/>
        <v>580.04600720151711</v>
      </c>
      <c r="AB428" s="291">
        <f t="shared" si="128"/>
        <v>773.39467626868952</v>
      </c>
      <c r="AC428" s="291">
        <f t="shared" si="129"/>
        <v>966.74334533586193</v>
      </c>
      <c r="AE428" s="582"/>
      <c r="AF428" s="573"/>
      <c r="AH428" s="352">
        <f t="shared" si="123"/>
        <v>1000000</v>
      </c>
      <c r="AI428" s="352">
        <f t="shared" si="121"/>
        <v>1000000</v>
      </c>
      <c r="AJ428" s="336">
        <v>1</v>
      </c>
      <c r="AK428" s="289">
        <f t="shared" si="125"/>
        <v>19</v>
      </c>
      <c r="AL428" s="341">
        <f t="shared" si="122"/>
        <v>113.23494469007797</v>
      </c>
    </row>
    <row r="429" spans="23:38" ht="15.75" hidden="1" thickBot="1">
      <c r="W429" s="570"/>
      <c r="X429" s="289">
        <f t="shared" si="118"/>
        <v>23</v>
      </c>
      <c r="Y429" s="290">
        <f t="shared" si="120"/>
        <v>192.62073859769413</v>
      </c>
      <c r="Z429" s="291">
        <f t="shared" si="126"/>
        <v>385.24147719538826</v>
      </c>
      <c r="AA429" s="291">
        <f t="shared" si="127"/>
        <v>577.86221579308244</v>
      </c>
      <c r="AB429" s="291">
        <f t="shared" si="128"/>
        <v>770.48295439077651</v>
      </c>
      <c r="AC429" s="291">
        <f t="shared" si="129"/>
        <v>963.10369298847058</v>
      </c>
      <c r="AE429" s="582"/>
      <c r="AF429" s="573"/>
      <c r="AH429" s="352">
        <f t="shared" si="123"/>
        <v>1000000</v>
      </c>
      <c r="AI429" s="352">
        <f t="shared" si="121"/>
        <v>1000000</v>
      </c>
      <c r="AJ429" s="336">
        <v>1</v>
      </c>
      <c r="AK429" s="289">
        <f t="shared" si="125"/>
        <v>20</v>
      </c>
      <c r="AL429" s="341">
        <f t="shared" si="122"/>
        <v>112.80056941578643</v>
      </c>
    </row>
    <row r="430" spans="23:38" ht="15.75" hidden="1" thickBot="1">
      <c r="W430" s="570"/>
      <c r="X430" s="289">
        <f t="shared" si="118"/>
        <v>24</v>
      </c>
      <c r="Y430" s="290">
        <f t="shared" si="120"/>
        <v>191.8928081282159</v>
      </c>
      <c r="Z430" s="291">
        <f t="shared" si="126"/>
        <v>383.78561625643181</v>
      </c>
      <c r="AA430" s="291">
        <f t="shared" si="127"/>
        <v>575.67842438464777</v>
      </c>
      <c r="AB430" s="291">
        <f t="shared" si="128"/>
        <v>767.57123251286362</v>
      </c>
      <c r="AC430" s="291">
        <f t="shared" si="129"/>
        <v>959.46404064107946</v>
      </c>
      <c r="AE430" s="582"/>
      <c r="AF430" s="573"/>
      <c r="AH430" s="352">
        <f t="shared" si="123"/>
        <v>1000000</v>
      </c>
      <c r="AI430" s="352">
        <f t="shared" si="121"/>
        <v>1000000</v>
      </c>
      <c r="AJ430" s="336">
        <v>1</v>
      </c>
      <c r="AK430" s="289">
        <f t="shared" si="125"/>
        <v>21</v>
      </c>
      <c r="AL430" s="341">
        <f t="shared" si="122"/>
        <v>112.36619414149487</v>
      </c>
    </row>
    <row r="431" spans="23:38" ht="15.75" hidden="1" thickBot="1">
      <c r="W431" s="570"/>
      <c r="X431" s="289">
        <f t="shared" si="118"/>
        <v>25</v>
      </c>
      <c r="Y431" s="290">
        <f t="shared" si="120"/>
        <v>191.16487765873762</v>
      </c>
      <c r="Z431" s="291">
        <f t="shared" si="126"/>
        <v>382.32975531747525</v>
      </c>
      <c r="AA431" s="291">
        <f t="shared" si="127"/>
        <v>573.49463297621287</v>
      </c>
      <c r="AB431" s="291">
        <f t="shared" si="128"/>
        <v>764.65951063495049</v>
      </c>
      <c r="AC431" s="291">
        <f t="shared" si="129"/>
        <v>955.82438829368812</v>
      </c>
      <c r="AE431" s="582"/>
      <c r="AF431" s="573"/>
      <c r="AH431" s="352">
        <f t="shared" si="123"/>
        <v>1000000</v>
      </c>
      <c r="AI431" s="352">
        <f t="shared" si="121"/>
        <v>1000000</v>
      </c>
      <c r="AJ431" s="336">
        <v>1</v>
      </c>
      <c r="AK431" s="289">
        <f t="shared" si="125"/>
        <v>22</v>
      </c>
      <c r="AL431" s="341">
        <f t="shared" si="122"/>
        <v>111.9318188672033</v>
      </c>
    </row>
    <row r="432" spans="23:38" ht="15.75" hidden="1" thickBot="1">
      <c r="W432" s="570"/>
      <c r="X432" s="289">
        <f t="shared" si="118"/>
        <v>26</v>
      </c>
      <c r="Y432" s="290">
        <f t="shared" si="120"/>
        <v>190.43694718925934</v>
      </c>
      <c r="Z432" s="291">
        <f t="shared" si="126"/>
        <v>380.87389437851868</v>
      </c>
      <c r="AA432" s="291">
        <f t="shared" si="127"/>
        <v>571.31084156777797</v>
      </c>
      <c r="AB432" s="291">
        <f t="shared" si="128"/>
        <v>761.74778875703737</v>
      </c>
      <c r="AC432" s="291">
        <f t="shared" si="129"/>
        <v>952.18473594629677</v>
      </c>
      <c r="AE432" s="582"/>
      <c r="AF432" s="573"/>
      <c r="AH432" s="352">
        <f t="shared" si="123"/>
        <v>1000000</v>
      </c>
      <c r="AI432" s="352">
        <f t="shared" si="121"/>
        <v>1000000</v>
      </c>
      <c r="AJ432" s="336">
        <v>1</v>
      </c>
      <c r="AK432" s="289">
        <f t="shared" si="125"/>
        <v>23</v>
      </c>
      <c r="AL432" s="341">
        <f t="shared" si="122"/>
        <v>111.49744359291175</v>
      </c>
    </row>
    <row r="433" spans="23:38" ht="15.75" hidden="1" thickBot="1">
      <c r="W433" s="570"/>
      <c r="X433" s="289">
        <f t="shared" si="118"/>
        <v>27</v>
      </c>
      <c r="Y433" s="290">
        <f t="shared" si="120"/>
        <v>189.70901671978112</v>
      </c>
      <c r="Z433" s="291">
        <f t="shared" si="126"/>
        <v>379.41803343956224</v>
      </c>
      <c r="AA433" s="291">
        <f t="shared" si="127"/>
        <v>569.1270501593433</v>
      </c>
      <c r="AB433" s="291">
        <f t="shared" si="128"/>
        <v>758.83606687912447</v>
      </c>
      <c r="AC433" s="291">
        <f t="shared" si="129"/>
        <v>948.54508359890565</v>
      </c>
      <c r="AE433" s="582"/>
      <c r="AF433" s="573"/>
      <c r="AH433" s="352">
        <f t="shared" si="123"/>
        <v>1000000</v>
      </c>
      <c r="AI433" s="352">
        <f t="shared" si="121"/>
        <v>1000000</v>
      </c>
      <c r="AJ433" s="336">
        <v>1</v>
      </c>
      <c r="AK433" s="289">
        <f t="shared" si="125"/>
        <v>24</v>
      </c>
      <c r="AL433" s="341">
        <f t="shared" si="122"/>
        <v>111.06306831862022</v>
      </c>
    </row>
    <row r="434" spans="23:38" ht="15.75" hidden="1" thickBot="1">
      <c r="W434" s="570"/>
      <c r="X434" s="289">
        <f t="shared" si="118"/>
        <v>28</v>
      </c>
      <c r="Y434" s="290">
        <f t="shared" si="120"/>
        <v>188.98108625030287</v>
      </c>
      <c r="Z434" s="291">
        <f t="shared" si="126"/>
        <v>377.96217250060573</v>
      </c>
      <c r="AA434" s="291">
        <f t="shared" si="127"/>
        <v>566.94325875090863</v>
      </c>
      <c r="AB434" s="291">
        <f t="shared" si="128"/>
        <v>755.92434500121146</v>
      </c>
      <c r="AC434" s="291">
        <f t="shared" si="129"/>
        <v>944.9054312515143</v>
      </c>
      <c r="AE434" s="582"/>
      <c r="AF434" s="573"/>
      <c r="AH434" s="352">
        <f t="shared" si="123"/>
        <v>1000000</v>
      </c>
      <c r="AI434" s="352">
        <f t="shared" si="121"/>
        <v>1000000</v>
      </c>
      <c r="AJ434" s="336">
        <v>1</v>
      </c>
      <c r="AK434" s="289">
        <f t="shared" si="125"/>
        <v>25</v>
      </c>
      <c r="AL434" s="341">
        <f t="shared" si="122"/>
        <v>110.62869304432866</v>
      </c>
    </row>
    <row r="435" spans="23:38" ht="15.75" hidden="1" thickBot="1">
      <c r="W435" s="570"/>
      <c r="X435" s="289">
        <f t="shared" si="118"/>
        <v>29</v>
      </c>
      <c r="Y435" s="290">
        <f t="shared" si="120"/>
        <v>188.25315578082464</v>
      </c>
      <c r="Z435" s="291">
        <f t="shared" si="126"/>
        <v>376.50631156164928</v>
      </c>
      <c r="AA435" s="291">
        <f t="shared" si="127"/>
        <v>564.75946734247395</v>
      </c>
      <c r="AB435" s="291">
        <f t="shared" si="128"/>
        <v>753.01262312329857</v>
      </c>
      <c r="AC435" s="291">
        <f t="shared" si="129"/>
        <v>941.26577890412318</v>
      </c>
      <c r="AE435" s="582"/>
      <c r="AF435" s="573"/>
      <c r="AH435" s="352">
        <f t="shared" si="123"/>
        <v>1000000</v>
      </c>
      <c r="AI435" s="352">
        <f t="shared" si="121"/>
        <v>1000000</v>
      </c>
      <c r="AJ435" s="336">
        <v>1</v>
      </c>
      <c r="AK435" s="289">
        <f t="shared" si="125"/>
        <v>26</v>
      </c>
      <c r="AL435" s="341">
        <f t="shared" si="122"/>
        <v>110.1943177700371</v>
      </c>
    </row>
    <row r="436" spans="23:38" ht="15.75" hidden="1" thickBot="1">
      <c r="W436" s="570"/>
      <c r="X436" s="289">
        <f t="shared" si="118"/>
        <v>30</v>
      </c>
      <c r="Y436" s="290">
        <f t="shared" si="120"/>
        <v>187.52522531134636</v>
      </c>
      <c r="Z436" s="291">
        <f t="shared" si="126"/>
        <v>375.05045062269272</v>
      </c>
      <c r="AA436" s="291">
        <f t="shared" si="127"/>
        <v>562.57567593403905</v>
      </c>
      <c r="AB436" s="291">
        <f t="shared" si="128"/>
        <v>750.10090124538544</v>
      </c>
      <c r="AC436" s="291">
        <f t="shared" si="129"/>
        <v>937.62612655673183</v>
      </c>
      <c r="AE436" s="582"/>
      <c r="AF436" s="573"/>
      <c r="AH436" s="352">
        <f t="shared" si="123"/>
        <v>1000000</v>
      </c>
      <c r="AI436" s="352">
        <f t="shared" si="121"/>
        <v>1000000</v>
      </c>
      <c r="AJ436" s="336">
        <v>1</v>
      </c>
      <c r="AK436" s="289">
        <f t="shared" si="125"/>
        <v>27</v>
      </c>
      <c r="AL436" s="341">
        <f t="shared" si="122"/>
        <v>109.75994249574553</v>
      </c>
    </row>
    <row r="437" spans="23:38" ht="15.75" hidden="1" thickBot="1">
      <c r="W437" s="570"/>
      <c r="X437" s="289">
        <f t="shared" si="118"/>
        <v>31</v>
      </c>
      <c r="Y437" s="290">
        <f t="shared" si="120"/>
        <v>186.79729484186811</v>
      </c>
      <c r="Z437" s="291">
        <f t="shared" si="126"/>
        <v>373.59458968373622</v>
      </c>
      <c r="AA437" s="291">
        <f t="shared" si="127"/>
        <v>560.39188452560438</v>
      </c>
      <c r="AB437" s="291">
        <f t="shared" si="128"/>
        <v>747.18917936747243</v>
      </c>
      <c r="AC437" s="291">
        <f t="shared" si="129"/>
        <v>933.98647420934049</v>
      </c>
      <c r="AE437" s="582"/>
      <c r="AF437" s="573"/>
      <c r="AH437" s="352">
        <f t="shared" si="123"/>
        <v>1000000</v>
      </c>
      <c r="AI437" s="352">
        <f t="shared" si="121"/>
        <v>1000000</v>
      </c>
      <c r="AJ437" s="336">
        <v>1</v>
      </c>
      <c r="AK437" s="289">
        <f t="shared" si="125"/>
        <v>28</v>
      </c>
      <c r="AL437" s="341">
        <f t="shared" si="122"/>
        <v>109.32556722145399</v>
      </c>
    </row>
    <row r="438" spans="23:38" ht="15.75" hidden="1" thickBot="1">
      <c r="W438" s="570"/>
      <c r="X438" s="289">
        <f t="shared" si="118"/>
        <v>32</v>
      </c>
      <c r="Y438" s="290">
        <f t="shared" si="120"/>
        <v>186.06936437238986</v>
      </c>
      <c r="Z438" s="291">
        <f t="shared" si="126"/>
        <v>372.13872874477971</v>
      </c>
      <c r="AA438" s="291">
        <f t="shared" si="127"/>
        <v>558.2080931171696</v>
      </c>
      <c r="AB438" s="291">
        <f t="shared" si="128"/>
        <v>744.27745748955942</v>
      </c>
      <c r="AC438" s="291">
        <f t="shared" si="129"/>
        <v>930.34682186194925</v>
      </c>
      <c r="AE438" s="582"/>
      <c r="AF438" s="573"/>
      <c r="AH438" s="352">
        <f t="shared" si="123"/>
        <v>1000000</v>
      </c>
      <c r="AI438" s="352">
        <f t="shared" si="121"/>
        <v>1000000</v>
      </c>
      <c r="AJ438" s="336">
        <v>1</v>
      </c>
      <c r="AK438" s="289">
        <f t="shared" si="125"/>
        <v>29</v>
      </c>
      <c r="AL438" s="341">
        <f t="shared" si="122"/>
        <v>108.89119194716244</v>
      </c>
    </row>
    <row r="439" spans="23:38" ht="15.75" hidden="1" thickBot="1">
      <c r="W439" s="570"/>
      <c r="X439" s="289">
        <f t="shared" si="118"/>
        <v>33</v>
      </c>
      <c r="Y439" s="290">
        <f t="shared" si="120"/>
        <v>185.3414339029116</v>
      </c>
      <c r="Z439" s="291">
        <f t="shared" si="126"/>
        <v>370.68286780582321</v>
      </c>
      <c r="AA439" s="291">
        <f t="shared" si="127"/>
        <v>556.02430170873481</v>
      </c>
      <c r="AB439" s="291">
        <f t="shared" si="128"/>
        <v>741.36573561164641</v>
      </c>
      <c r="AC439" s="291">
        <f t="shared" si="129"/>
        <v>926.70716951455802</v>
      </c>
      <c r="AE439" s="582"/>
      <c r="AF439" s="573"/>
      <c r="AH439" s="352">
        <f t="shared" si="123"/>
        <v>1000000</v>
      </c>
      <c r="AI439" s="352">
        <f t="shared" si="121"/>
        <v>1000000</v>
      </c>
      <c r="AJ439" s="336">
        <v>1</v>
      </c>
      <c r="AK439" s="289">
        <f t="shared" si="125"/>
        <v>30</v>
      </c>
      <c r="AL439" s="341">
        <f t="shared" si="122"/>
        <v>108.45681667287087</v>
      </c>
    </row>
    <row r="440" spans="23:38" ht="15.75" hidden="1" thickBot="1">
      <c r="W440" s="570"/>
      <c r="X440" s="289">
        <f t="shared" si="118"/>
        <v>34</v>
      </c>
      <c r="Y440" s="290">
        <f t="shared" si="120"/>
        <v>184.61350343343335</v>
      </c>
      <c r="Z440" s="291">
        <f t="shared" si="126"/>
        <v>369.2270068668667</v>
      </c>
      <c r="AA440" s="291">
        <f t="shared" si="127"/>
        <v>553.84051030030002</v>
      </c>
      <c r="AB440" s="291">
        <f t="shared" si="128"/>
        <v>738.4540137337334</v>
      </c>
      <c r="AC440" s="291">
        <f t="shared" si="129"/>
        <v>923.06751716716678</v>
      </c>
      <c r="AE440" s="582"/>
      <c r="AF440" s="573"/>
      <c r="AH440" s="352">
        <f t="shared" si="123"/>
        <v>1000000</v>
      </c>
      <c r="AI440" s="352">
        <f t="shared" si="121"/>
        <v>1000000</v>
      </c>
      <c r="AJ440" s="336">
        <v>1</v>
      </c>
      <c r="AK440" s="289">
        <f t="shared" si="125"/>
        <v>31</v>
      </c>
      <c r="AL440" s="341">
        <f t="shared" si="122"/>
        <v>108.02244139857932</v>
      </c>
    </row>
    <row r="441" spans="23:38" ht="15.75" hidden="1" thickBot="1">
      <c r="W441" s="570"/>
      <c r="X441" s="289">
        <f t="shared" si="118"/>
        <v>35</v>
      </c>
      <c r="Y441" s="290">
        <f t="shared" si="120"/>
        <v>183.88557296395513</v>
      </c>
      <c r="Z441" s="291">
        <f t="shared" si="126"/>
        <v>367.77114592791025</v>
      </c>
      <c r="AA441" s="291">
        <f t="shared" si="127"/>
        <v>551.65671889186535</v>
      </c>
      <c r="AB441" s="291">
        <f t="shared" si="128"/>
        <v>735.54229185582051</v>
      </c>
      <c r="AC441" s="291">
        <f t="shared" si="129"/>
        <v>919.42786481977566</v>
      </c>
      <c r="AE441" s="582"/>
      <c r="AF441" s="573"/>
      <c r="AH441" s="352">
        <f t="shared" si="123"/>
        <v>1000000</v>
      </c>
      <c r="AI441" s="352">
        <f t="shared" si="121"/>
        <v>1000000</v>
      </c>
      <c r="AJ441" s="336">
        <v>1</v>
      </c>
      <c r="AK441" s="289">
        <f t="shared" si="125"/>
        <v>32</v>
      </c>
      <c r="AL441" s="341">
        <f t="shared" ref="AL441:AL472" si="130">Z34</f>
        <v>107.58806612428776</v>
      </c>
    </row>
    <row r="442" spans="23:38" ht="15.75" hidden="1" thickBot="1">
      <c r="W442" s="570"/>
      <c r="X442" s="289">
        <f t="shared" si="118"/>
        <v>36</v>
      </c>
      <c r="Y442" s="290">
        <f t="shared" si="120"/>
        <v>183.15764249447685</v>
      </c>
      <c r="Z442" s="291">
        <f t="shared" si="126"/>
        <v>366.31528498895369</v>
      </c>
      <c r="AA442" s="291">
        <f t="shared" si="127"/>
        <v>549.47292748343057</v>
      </c>
      <c r="AB442" s="291">
        <f t="shared" si="128"/>
        <v>732.63056997790738</v>
      </c>
      <c r="AC442" s="291">
        <f t="shared" si="129"/>
        <v>915.7882124723842</v>
      </c>
      <c r="AE442" s="582"/>
      <c r="AF442" s="573"/>
      <c r="AH442" s="352">
        <f t="shared" si="123"/>
        <v>1000000</v>
      </c>
      <c r="AI442" s="352">
        <f t="shared" si="121"/>
        <v>1000000</v>
      </c>
      <c r="AJ442" s="336">
        <v>1</v>
      </c>
      <c r="AK442" s="289">
        <f t="shared" si="125"/>
        <v>33</v>
      </c>
      <c r="AL442" s="341">
        <f t="shared" si="130"/>
        <v>107.15369084999622</v>
      </c>
    </row>
    <row r="443" spans="23:38" ht="15.75" hidden="1" thickBot="1">
      <c r="W443" s="570"/>
      <c r="X443" s="289">
        <f t="shared" si="118"/>
        <v>37</v>
      </c>
      <c r="Y443" s="290">
        <f t="shared" si="120"/>
        <v>182.42971202499857</v>
      </c>
      <c r="Z443" s="291">
        <f t="shared" si="126"/>
        <v>364.85942404999713</v>
      </c>
      <c r="AA443" s="291">
        <f t="shared" si="127"/>
        <v>547.28913607499567</v>
      </c>
      <c r="AB443" s="291">
        <f t="shared" si="128"/>
        <v>729.71884809999426</v>
      </c>
      <c r="AC443" s="291">
        <f t="shared" si="129"/>
        <v>912.14856012499285</v>
      </c>
      <c r="AE443" s="582"/>
      <c r="AF443" s="573"/>
      <c r="AH443" s="352">
        <f t="shared" si="123"/>
        <v>1000000</v>
      </c>
      <c r="AI443" s="352">
        <f t="shared" si="121"/>
        <v>1000000</v>
      </c>
      <c r="AJ443" s="336">
        <v>1</v>
      </c>
      <c r="AK443" s="289">
        <f t="shared" si="125"/>
        <v>34</v>
      </c>
      <c r="AL443" s="341">
        <f t="shared" si="130"/>
        <v>106.71931557570468</v>
      </c>
    </row>
    <row r="444" spans="23:38" ht="15.75" hidden="1" thickBot="1">
      <c r="W444" s="570"/>
      <c r="X444" s="289">
        <f t="shared" si="118"/>
        <v>38</v>
      </c>
      <c r="Y444" s="290">
        <f t="shared" si="120"/>
        <v>181.70178155552034</v>
      </c>
      <c r="Z444" s="291">
        <f t="shared" si="126"/>
        <v>363.40356311104068</v>
      </c>
      <c r="AA444" s="291">
        <f t="shared" si="127"/>
        <v>545.105344666561</v>
      </c>
      <c r="AB444" s="291">
        <f t="shared" si="128"/>
        <v>726.80712622208137</v>
      </c>
      <c r="AC444" s="291">
        <f t="shared" si="129"/>
        <v>908.50890777760173</v>
      </c>
      <c r="AE444" s="582"/>
      <c r="AF444" s="573"/>
      <c r="AH444" s="352">
        <f t="shared" si="123"/>
        <v>1000000</v>
      </c>
      <c r="AI444" s="352">
        <f t="shared" si="121"/>
        <v>1000000</v>
      </c>
      <c r="AJ444" s="336">
        <v>1</v>
      </c>
      <c r="AK444" s="289">
        <f t="shared" si="125"/>
        <v>35</v>
      </c>
      <c r="AL444" s="341">
        <f t="shared" si="130"/>
        <v>106.28494030141312</v>
      </c>
    </row>
    <row r="445" spans="23:38" ht="15.75" hidden="1" thickBot="1">
      <c r="W445" s="570"/>
      <c r="X445" s="289">
        <f t="shared" si="118"/>
        <v>39</v>
      </c>
      <c r="Y445" s="290">
        <f t="shared" si="120"/>
        <v>180.97385108604209</v>
      </c>
      <c r="Z445" s="291">
        <f t="shared" si="126"/>
        <v>361.94770217208418</v>
      </c>
      <c r="AA445" s="291">
        <f t="shared" si="127"/>
        <v>542.92155325812632</v>
      </c>
      <c r="AB445" s="291">
        <f t="shared" si="128"/>
        <v>723.89540434416836</v>
      </c>
      <c r="AC445" s="291">
        <f t="shared" si="129"/>
        <v>904.86925543021039</v>
      </c>
      <c r="AE445" s="582"/>
      <c r="AF445" s="573"/>
      <c r="AH445" s="352">
        <f t="shared" si="123"/>
        <v>1000000</v>
      </c>
      <c r="AI445" s="352">
        <f t="shared" si="121"/>
        <v>1000000</v>
      </c>
      <c r="AJ445" s="336">
        <v>1</v>
      </c>
      <c r="AK445" s="289">
        <f t="shared" si="125"/>
        <v>36</v>
      </c>
      <c r="AL445" s="341">
        <f t="shared" si="130"/>
        <v>105.85056502712155</v>
      </c>
    </row>
    <row r="446" spans="23:38" ht="15.75" hidden="1" thickBot="1">
      <c r="W446" s="570"/>
      <c r="X446" s="289">
        <f t="shared" si="118"/>
        <v>40</v>
      </c>
      <c r="Y446" s="290">
        <f t="shared" si="120"/>
        <v>180.24592061656386</v>
      </c>
      <c r="Z446" s="291">
        <f t="shared" si="126"/>
        <v>360.49184123312773</v>
      </c>
      <c r="AA446" s="291">
        <f t="shared" si="127"/>
        <v>540.73776184969165</v>
      </c>
      <c r="AB446" s="291">
        <f t="shared" si="128"/>
        <v>720.98368246625546</v>
      </c>
      <c r="AC446" s="291">
        <f t="shared" si="129"/>
        <v>901.22960308281927</v>
      </c>
      <c r="AE446" s="582"/>
      <c r="AF446" s="573"/>
      <c r="AH446" s="352">
        <f t="shared" si="123"/>
        <v>1000000</v>
      </c>
      <c r="AI446" s="352">
        <f t="shared" si="121"/>
        <v>1000000</v>
      </c>
      <c r="AJ446" s="336">
        <v>1</v>
      </c>
      <c r="AK446" s="289">
        <f t="shared" si="125"/>
        <v>37</v>
      </c>
      <c r="AL446" s="341">
        <f t="shared" si="130"/>
        <v>105.41618975283001</v>
      </c>
    </row>
    <row r="447" spans="23:38" ht="15.75" hidden="1" thickBot="1">
      <c r="W447" s="570"/>
      <c r="X447" s="289">
        <f t="shared" si="118"/>
        <v>41</v>
      </c>
      <c r="Y447" s="290">
        <f t="shared" si="120"/>
        <v>179.51799014708558</v>
      </c>
      <c r="Z447" s="291">
        <f t="shared" si="126"/>
        <v>359.03598029417117</v>
      </c>
      <c r="AA447" s="291">
        <f t="shared" si="127"/>
        <v>538.55397044125675</v>
      </c>
      <c r="AB447" s="291">
        <f t="shared" si="128"/>
        <v>718.07196058834234</v>
      </c>
      <c r="AC447" s="291">
        <f t="shared" si="129"/>
        <v>897.58995073542792</v>
      </c>
      <c r="AE447" s="582"/>
      <c r="AF447" s="573"/>
      <c r="AH447" s="352">
        <f t="shared" si="123"/>
        <v>1000000</v>
      </c>
      <c r="AI447" s="352">
        <f t="shared" si="121"/>
        <v>1000000</v>
      </c>
      <c r="AJ447" s="336">
        <v>1</v>
      </c>
      <c r="AK447" s="289">
        <f t="shared" si="125"/>
        <v>38</v>
      </c>
      <c r="AL447" s="341">
        <f t="shared" si="130"/>
        <v>104.98181447853844</v>
      </c>
    </row>
    <row r="448" spans="23:38" ht="15.75" hidden="1" thickBot="1">
      <c r="W448" s="570"/>
      <c r="X448" s="289">
        <f t="shared" si="118"/>
        <v>42</v>
      </c>
      <c r="Y448" s="290">
        <f t="shared" si="120"/>
        <v>178.79005967760736</v>
      </c>
      <c r="Z448" s="291">
        <f t="shared" si="126"/>
        <v>357.58011935521472</v>
      </c>
      <c r="AA448" s="291">
        <f t="shared" si="127"/>
        <v>536.37017903282208</v>
      </c>
      <c r="AB448" s="291">
        <f t="shared" si="128"/>
        <v>715.16023871042944</v>
      </c>
      <c r="AC448" s="291">
        <f t="shared" si="129"/>
        <v>893.9502983880368</v>
      </c>
      <c r="AE448" s="582"/>
      <c r="AF448" s="573"/>
      <c r="AH448" s="352">
        <f t="shared" si="123"/>
        <v>1000000</v>
      </c>
      <c r="AI448" s="352">
        <f t="shared" si="121"/>
        <v>1000000</v>
      </c>
      <c r="AJ448" s="336">
        <v>1</v>
      </c>
      <c r="AK448" s="289">
        <f t="shared" si="125"/>
        <v>39</v>
      </c>
      <c r="AL448" s="341">
        <f t="shared" si="130"/>
        <v>104.5474392042469</v>
      </c>
    </row>
    <row r="449" spans="23:38" ht="15.75" hidden="1" thickBot="1">
      <c r="W449" s="570"/>
      <c r="X449" s="289">
        <f t="shared" si="118"/>
        <v>43</v>
      </c>
      <c r="Y449" s="290">
        <f t="shared" si="120"/>
        <v>178.06212920812908</v>
      </c>
      <c r="Z449" s="291">
        <f t="shared" si="126"/>
        <v>356.12425841625816</v>
      </c>
      <c r="AA449" s="291">
        <f t="shared" si="127"/>
        <v>534.18638762438718</v>
      </c>
      <c r="AB449" s="291">
        <f t="shared" si="128"/>
        <v>712.24851683251632</v>
      </c>
      <c r="AC449" s="291">
        <f t="shared" si="129"/>
        <v>890.31064604064545</v>
      </c>
      <c r="AE449" s="582"/>
      <c r="AF449" s="573"/>
      <c r="AH449" s="352">
        <f t="shared" si="123"/>
        <v>1000000</v>
      </c>
      <c r="AI449" s="352">
        <f t="shared" si="121"/>
        <v>1000000</v>
      </c>
      <c r="AJ449" s="336">
        <v>1</v>
      </c>
      <c r="AK449" s="289">
        <f t="shared" si="125"/>
        <v>40</v>
      </c>
      <c r="AL449" s="341">
        <f t="shared" si="130"/>
        <v>104.11306392995533</v>
      </c>
    </row>
    <row r="450" spans="23:38" ht="15.75" hidden="1" thickBot="1">
      <c r="W450" s="570"/>
      <c r="X450" s="289">
        <f t="shared" si="118"/>
        <v>44</v>
      </c>
      <c r="Y450" s="290">
        <f t="shared" si="120"/>
        <v>177.33419873865083</v>
      </c>
      <c r="Z450" s="291">
        <f t="shared" si="126"/>
        <v>354.66839747730165</v>
      </c>
      <c r="AA450" s="291">
        <f t="shared" si="127"/>
        <v>532.00259621595251</v>
      </c>
      <c r="AB450" s="291">
        <f t="shared" si="128"/>
        <v>709.33679495460331</v>
      </c>
      <c r="AC450" s="291">
        <f t="shared" si="129"/>
        <v>886.6709936932541</v>
      </c>
      <c r="AE450" s="582"/>
      <c r="AF450" s="573"/>
      <c r="AH450" s="352">
        <f t="shared" si="123"/>
        <v>1000000</v>
      </c>
      <c r="AI450" s="352">
        <f t="shared" si="121"/>
        <v>1000000</v>
      </c>
      <c r="AJ450" s="336">
        <v>1</v>
      </c>
      <c r="AK450" s="289">
        <f t="shared" si="125"/>
        <v>41</v>
      </c>
      <c r="AL450" s="341">
        <f t="shared" si="130"/>
        <v>103.67868865566379</v>
      </c>
    </row>
    <row r="451" spans="23:38" ht="15.75" hidden="1" thickBot="1">
      <c r="W451" s="570"/>
      <c r="X451" s="289">
        <f t="shared" si="118"/>
        <v>45</v>
      </c>
      <c r="Y451" s="290">
        <f t="shared" si="120"/>
        <v>176.60626826917257</v>
      </c>
      <c r="Z451" s="291">
        <f t="shared" si="126"/>
        <v>353.21253653834515</v>
      </c>
      <c r="AA451" s="291">
        <f t="shared" si="127"/>
        <v>529.81880480751772</v>
      </c>
      <c r="AB451" s="291">
        <f t="shared" si="128"/>
        <v>706.4250730766903</v>
      </c>
      <c r="AC451" s="291">
        <f t="shared" si="129"/>
        <v>883.03134134586287</v>
      </c>
      <c r="AE451" s="582"/>
      <c r="AF451" s="573"/>
      <c r="AH451" s="352">
        <f t="shared" si="123"/>
        <v>1000000</v>
      </c>
      <c r="AI451" s="352">
        <f t="shared" si="121"/>
        <v>1000000</v>
      </c>
      <c r="AJ451" s="336">
        <v>1</v>
      </c>
      <c r="AK451" s="289">
        <f t="shared" si="125"/>
        <v>42</v>
      </c>
      <c r="AL451" s="341">
        <f t="shared" si="130"/>
        <v>103.24431338137222</v>
      </c>
    </row>
    <row r="452" spans="23:38" ht="15.75" hidden="1" thickBot="1">
      <c r="W452" s="570"/>
      <c r="X452" s="289">
        <f t="shared" ref="X452:X506" si="131">X451+1</f>
        <v>46</v>
      </c>
      <c r="Y452" s="290">
        <f t="shared" si="120"/>
        <v>175.87833779969435</v>
      </c>
      <c r="Z452" s="291">
        <f t="shared" si="126"/>
        <v>351.7566755993887</v>
      </c>
      <c r="AA452" s="291">
        <f t="shared" si="127"/>
        <v>527.63501339908305</v>
      </c>
      <c r="AB452" s="291">
        <f t="shared" si="128"/>
        <v>703.5133511987774</v>
      </c>
      <c r="AC452" s="291">
        <f t="shared" si="129"/>
        <v>879.39168899847175</v>
      </c>
      <c r="AE452" s="582"/>
      <c r="AF452" s="573"/>
      <c r="AH452" s="352">
        <f t="shared" si="123"/>
        <v>1000000</v>
      </c>
      <c r="AI452" s="352">
        <f t="shared" si="121"/>
        <v>1000000</v>
      </c>
      <c r="AJ452" s="336">
        <v>1</v>
      </c>
      <c r="AK452" s="289">
        <f t="shared" si="125"/>
        <v>43</v>
      </c>
      <c r="AL452" s="341">
        <f t="shared" si="130"/>
        <v>102.80993810708068</v>
      </c>
    </row>
    <row r="453" spans="23:38" ht="15.75" hidden="1" thickBot="1">
      <c r="W453" s="570"/>
      <c r="X453" s="289">
        <f t="shared" si="131"/>
        <v>47</v>
      </c>
      <c r="Y453" s="290">
        <f t="shared" si="120"/>
        <v>175.15040733021607</v>
      </c>
      <c r="Z453" s="291">
        <f t="shared" si="126"/>
        <v>350.30081466043214</v>
      </c>
      <c r="AA453" s="291">
        <f t="shared" si="127"/>
        <v>525.45122199064826</v>
      </c>
      <c r="AB453" s="291">
        <f t="shared" si="128"/>
        <v>700.60162932086428</v>
      </c>
      <c r="AC453" s="291">
        <f t="shared" si="129"/>
        <v>875.75203665108029</v>
      </c>
      <c r="AE453" s="582"/>
      <c r="AF453" s="573"/>
      <c r="AH453" s="352">
        <f t="shared" si="123"/>
        <v>1000000</v>
      </c>
      <c r="AI453" s="352">
        <f t="shared" si="121"/>
        <v>1000000</v>
      </c>
      <c r="AJ453" s="336">
        <v>1</v>
      </c>
      <c r="AK453" s="289">
        <f t="shared" si="125"/>
        <v>44</v>
      </c>
      <c r="AL453" s="341">
        <f t="shared" si="130"/>
        <v>102.37556283278911</v>
      </c>
    </row>
    <row r="454" spans="23:38" ht="15.75" hidden="1" thickBot="1">
      <c r="W454" s="570"/>
      <c r="X454" s="289">
        <f t="shared" si="131"/>
        <v>48</v>
      </c>
      <c r="Y454" s="290">
        <f t="shared" si="120"/>
        <v>174.42247686073779</v>
      </c>
      <c r="Z454" s="291">
        <f t="shared" si="126"/>
        <v>348.84495372147558</v>
      </c>
      <c r="AA454" s="291">
        <f t="shared" si="127"/>
        <v>523.26743058221336</v>
      </c>
      <c r="AB454" s="291">
        <f t="shared" si="128"/>
        <v>697.68990744295115</v>
      </c>
      <c r="AC454" s="291">
        <f t="shared" si="129"/>
        <v>872.11238430368894</v>
      </c>
      <c r="AE454" s="582"/>
      <c r="AF454" s="573"/>
      <c r="AH454" s="352">
        <f t="shared" si="123"/>
        <v>1000000</v>
      </c>
      <c r="AI454" s="352">
        <f t="shared" si="121"/>
        <v>1000000</v>
      </c>
      <c r="AJ454" s="336">
        <v>1</v>
      </c>
      <c r="AK454" s="289">
        <f t="shared" si="125"/>
        <v>45</v>
      </c>
      <c r="AL454" s="341">
        <f t="shared" si="130"/>
        <v>101.94118755849757</v>
      </c>
    </row>
    <row r="455" spans="23:38" ht="15.75" hidden="1" thickBot="1">
      <c r="W455" s="570"/>
      <c r="X455" s="289">
        <f t="shared" si="131"/>
        <v>49</v>
      </c>
      <c r="Y455" s="290">
        <f t="shared" si="120"/>
        <v>173.69454639125956</v>
      </c>
      <c r="Z455" s="291">
        <f t="shared" si="126"/>
        <v>347.38909278251913</v>
      </c>
      <c r="AA455" s="291">
        <f t="shared" si="127"/>
        <v>521.08363917377869</v>
      </c>
      <c r="AB455" s="291">
        <f t="shared" si="128"/>
        <v>694.77818556503826</v>
      </c>
      <c r="AC455" s="291">
        <f t="shared" si="129"/>
        <v>868.47273195629782</v>
      </c>
      <c r="AE455" s="582"/>
      <c r="AF455" s="573"/>
      <c r="AH455" s="352">
        <f t="shared" si="123"/>
        <v>1000000</v>
      </c>
      <c r="AI455" s="352">
        <f t="shared" si="121"/>
        <v>1000000</v>
      </c>
      <c r="AJ455" s="336">
        <v>1</v>
      </c>
      <c r="AK455" s="289">
        <f t="shared" si="125"/>
        <v>46</v>
      </c>
      <c r="AL455" s="341">
        <f t="shared" si="130"/>
        <v>101.50681228420603</v>
      </c>
    </row>
    <row r="456" spans="23:38" ht="15.75" hidden="1" thickBot="1">
      <c r="W456" s="570"/>
      <c r="X456" s="289">
        <f t="shared" si="131"/>
        <v>50</v>
      </c>
      <c r="Y456" s="290">
        <f t="shared" si="120"/>
        <v>172.96661592178131</v>
      </c>
      <c r="Z456" s="291">
        <f t="shared" si="126"/>
        <v>345.93323184356262</v>
      </c>
      <c r="AA456" s="291">
        <f t="shared" si="127"/>
        <v>518.89984776534391</v>
      </c>
      <c r="AB456" s="291">
        <f t="shared" si="128"/>
        <v>691.86646368712525</v>
      </c>
      <c r="AC456" s="291">
        <f t="shared" si="129"/>
        <v>864.83307960890659</v>
      </c>
      <c r="AE456" s="582"/>
      <c r="AF456" s="573"/>
      <c r="AH456" s="352">
        <f t="shared" si="123"/>
        <v>1000000</v>
      </c>
      <c r="AI456" s="352">
        <f t="shared" si="121"/>
        <v>1000000</v>
      </c>
      <c r="AJ456" s="336">
        <v>1</v>
      </c>
      <c r="AK456" s="289">
        <f t="shared" si="125"/>
        <v>47</v>
      </c>
      <c r="AL456" s="341">
        <f t="shared" si="130"/>
        <v>101.07243700991447</v>
      </c>
    </row>
    <row r="457" spans="23:38" ht="15.75" hidden="1" thickBot="1">
      <c r="W457" s="570"/>
      <c r="X457" s="289">
        <f t="shared" si="131"/>
        <v>51</v>
      </c>
      <c r="Y457" s="290">
        <f t="shared" si="120"/>
        <v>172.23868545230306</v>
      </c>
      <c r="Z457" s="291">
        <f t="shared" si="126"/>
        <v>344.47737090460612</v>
      </c>
      <c r="AA457" s="291">
        <f t="shared" si="127"/>
        <v>516.71605635690912</v>
      </c>
      <c r="AB457" s="291">
        <f t="shared" si="128"/>
        <v>688.95474180921224</v>
      </c>
      <c r="AC457" s="291">
        <f t="shared" si="129"/>
        <v>861.19342726151535</v>
      </c>
      <c r="AE457" s="582"/>
      <c r="AF457" s="573"/>
      <c r="AH457" s="352">
        <f t="shared" si="123"/>
        <v>1000000</v>
      </c>
      <c r="AI457" s="352">
        <f t="shared" si="121"/>
        <v>1000000</v>
      </c>
      <c r="AJ457" s="336">
        <v>1</v>
      </c>
      <c r="AK457" s="289">
        <f t="shared" si="125"/>
        <v>48</v>
      </c>
      <c r="AL457" s="341">
        <f t="shared" si="130"/>
        <v>100.6380617356229</v>
      </c>
    </row>
    <row r="458" spans="23:38" ht="15.75" hidden="1" thickBot="1">
      <c r="W458" s="570"/>
      <c r="X458" s="289">
        <f t="shared" si="131"/>
        <v>52</v>
      </c>
      <c r="Y458" s="290">
        <f t="shared" si="120"/>
        <v>171.51075498282484</v>
      </c>
      <c r="Z458" s="291">
        <f t="shared" si="126"/>
        <v>343.02150996564967</v>
      </c>
      <c r="AA458" s="291">
        <f t="shared" si="127"/>
        <v>514.53226494847445</v>
      </c>
      <c r="AB458" s="291">
        <f t="shared" si="128"/>
        <v>686.04301993129934</v>
      </c>
      <c r="AC458" s="291">
        <f t="shared" si="129"/>
        <v>857.55377491412423</v>
      </c>
      <c r="AE458" s="582"/>
      <c r="AF458" s="573"/>
      <c r="AH458" s="352">
        <f t="shared" si="123"/>
        <v>1000000</v>
      </c>
      <c r="AI458" s="352">
        <f t="shared" si="121"/>
        <v>1000000</v>
      </c>
      <c r="AJ458" s="336">
        <v>1</v>
      </c>
      <c r="AK458" s="289">
        <f t="shared" si="125"/>
        <v>49</v>
      </c>
      <c r="AL458" s="341">
        <f t="shared" si="130"/>
        <v>100.20368646133133</v>
      </c>
    </row>
    <row r="459" spans="23:38" ht="15.75" hidden="1" thickBot="1">
      <c r="W459" s="570"/>
      <c r="X459" s="289">
        <f t="shared" si="131"/>
        <v>53</v>
      </c>
      <c r="Y459" s="290">
        <f t="shared" si="120"/>
        <v>170.78282451334658</v>
      </c>
      <c r="Z459" s="291">
        <f t="shared" si="126"/>
        <v>341.56564902669317</v>
      </c>
      <c r="AA459" s="291">
        <f t="shared" si="127"/>
        <v>512.34847354003978</v>
      </c>
      <c r="AB459" s="291">
        <f t="shared" si="128"/>
        <v>683.13129805338633</v>
      </c>
      <c r="AC459" s="291">
        <f t="shared" si="129"/>
        <v>853.91412256673289</v>
      </c>
      <c r="AE459" s="582"/>
      <c r="AF459" s="573"/>
      <c r="AH459" s="352">
        <f t="shared" si="123"/>
        <v>1000000</v>
      </c>
      <c r="AI459" s="352">
        <f t="shared" si="121"/>
        <v>1000000</v>
      </c>
      <c r="AJ459" s="336">
        <v>1</v>
      </c>
      <c r="AK459" s="289">
        <f t="shared" si="125"/>
        <v>50</v>
      </c>
      <c r="AL459" s="341">
        <f t="shared" si="130"/>
        <v>99.76931118703979</v>
      </c>
    </row>
    <row r="460" spans="23:38" ht="15.75" hidden="1" thickBot="1">
      <c r="W460" s="570"/>
      <c r="X460" s="289">
        <f t="shared" si="131"/>
        <v>54</v>
      </c>
      <c r="Y460" s="290">
        <f t="shared" si="120"/>
        <v>170.05489404386827</v>
      </c>
      <c r="Z460" s="291">
        <f t="shared" si="126"/>
        <v>340.10978808773655</v>
      </c>
      <c r="AA460" s="291">
        <f t="shared" si="127"/>
        <v>510.16468213160482</v>
      </c>
      <c r="AB460" s="291">
        <f t="shared" si="128"/>
        <v>680.21957617547309</v>
      </c>
      <c r="AC460" s="291">
        <f t="shared" si="129"/>
        <v>850.27447021934131</v>
      </c>
      <c r="AE460" s="582"/>
      <c r="AF460" s="573"/>
      <c r="AH460" s="352">
        <f t="shared" si="123"/>
        <v>1000000</v>
      </c>
      <c r="AI460" s="352">
        <f t="shared" si="121"/>
        <v>1000000</v>
      </c>
      <c r="AJ460" s="336">
        <v>1</v>
      </c>
      <c r="AK460" s="289">
        <f t="shared" si="125"/>
        <v>51</v>
      </c>
      <c r="AL460" s="341">
        <f t="shared" si="130"/>
        <v>99.33493591274825</v>
      </c>
    </row>
    <row r="461" spans="23:38" ht="15.75" hidden="1" thickBot="1">
      <c r="W461" s="570"/>
      <c r="X461" s="289">
        <f t="shared" si="131"/>
        <v>55</v>
      </c>
      <c r="Y461" s="290">
        <f t="shared" si="120"/>
        <v>169.32696357439005</v>
      </c>
      <c r="Z461" s="291">
        <f t="shared" si="126"/>
        <v>338.6539271487801</v>
      </c>
      <c r="AA461" s="291">
        <f t="shared" si="127"/>
        <v>507.98089072317015</v>
      </c>
      <c r="AB461" s="291">
        <f t="shared" si="128"/>
        <v>677.3078542975602</v>
      </c>
      <c r="AC461" s="291">
        <f t="shared" si="129"/>
        <v>846.63481787195019</v>
      </c>
      <c r="AE461" s="582"/>
      <c r="AF461" s="573"/>
      <c r="AH461" s="352">
        <f t="shared" si="123"/>
        <v>1000000</v>
      </c>
      <c r="AI461" s="352">
        <f t="shared" si="121"/>
        <v>1000000</v>
      </c>
      <c r="AJ461" s="336">
        <v>1</v>
      </c>
      <c r="AK461" s="289">
        <f t="shared" si="125"/>
        <v>52</v>
      </c>
      <c r="AL461" s="341">
        <f t="shared" si="130"/>
        <v>98.900560638456682</v>
      </c>
    </row>
    <row r="462" spans="23:38" ht="15.75" hidden="1" thickBot="1">
      <c r="W462" s="570"/>
      <c r="X462" s="289">
        <f t="shared" si="131"/>
        <v>56</v>
      </c>
      <c r="Y462" s="290">
        <f t="shared" si="120"/>
        <v>168.5990331049118</v>
      </c>
      <c r="Z462" s="291">
        <f t="shared" si="126"/>
        <v>337.19806620982359</v>
      </c>
      <c r="AA462" s="291">
        <f t="shared" si="127"/>
        <v>505.79709931473542</v>
      </c>
      <c r="AB462" s="291">
        <f t="shared" si="128"/>
        <v>674.39613241964719</v>
      </c>
      <c r="AC462" s="291">
        <f t="shared" si="129"/>
        <v>842.99516552455896</v>
      </c>
      <c r="AE462" s="582"/>
      <c r="AF462" s="573"/>
      <c r="AH462" s="352">
        <f t="shared" si="123"/>
        <v>1000000</v>
      </c>
      <c r="AI462" s="352">
        <f t="shared" si="121"/>
        <v>1000000</v>
      </c>
      <c r="AJ462" s="336">
        <v>1</v>
      </c>
      <c r="AK462" s="289">
        <f t="shared" si="125"/>
        <v>53</v>
      </c>
      <c r="AL462" s="341">
        <f t="shared" si="130"/>
        <v>98.466185364165113</v>
      </c>
    </row>
    <row r="463" spans="23:38" ht="15.75" hidden="1" thickBot="1">
      <c r="W463" s="570"/>
      <c r="X463" s="289">
        <f t="shared" si="131"/>
        <v>57</v>
      </c>
      <c r="Y463" s="290">
        <f t="shared" si="120"/>
        <v>167.87110263543354</v>
      </c>
      <c r="Z463" s="291">
        <f t="shared" si="126"/>
        <v>335.74220527086709</v>
      </c>
      <c r="AA463" s="291">
        <f t="shared" si="127"/>
        <v>503.61330790630063</v>
      </c>
      <c r="AB463" s="291">
        <f t="shared" si="128"/>
        <v>671.48441054173418</v>
      </c>
      <c r="AC463" s="291">
        <f t="shared" si="129"/>
        <v>839.35551317716772</v>
      </c>
      <c r="AE463" s="582"/>
      <c r="AF463" s="573"/>
      <c r="AH463" s="352">
        <f t="shared" si="123"/>
        <v>1000000</v>
      </c>
      <c r="AI463" s="352">
        <f t="shared" si="121"/>
        <v>1000000</v>
      </c>
      <c r="AJ463" s="336">
        <v>1</v>
      </c>
      <c r="AK463" s="289">
        <f t="shared" si="125"/>
        <v>54</v>
      </c>
      <c r="AL463" s="341">
        <f t="shared" si="130"/>
        <v>98.031810089873602</v>
      </c>
    </row>
    <row r="464" spans="23:38" ht="15.75" hidden="1" thickBot="1">
      <c r="W464" s="570"/>
      <c r="X464" s="289">
        <f t="shared" si="131"/>
        <v>58</v>
      </c>
      <c r="Y464" s="290">
        <f t="shared" si="120"/>
        <v>167.14317216595529</v>
      </c>
      <c r="Z464" s="291">
        <f t="shared" si="126"/>
        <v>334.28634433191058</v>
      </c>
      <c r="AA464" s="291">
        <f t="shared" si="127"/>
        <v>501.42951649786585</v>
      </c>
      <c r="AB464" s="291">
        <f t="shared" si="128"/>
        <v>668.57268866382117</v>
      </c>
      <c r="AC464" s="291">
        <f t="shared" si="129"/>
        <v>835.71586082977649</v>
      </c>
      <c r="AE464" s="582"/>
      <c r="AF464" s="573"/>
      <c r="AH464" s="352">
        <f t="shared" si="123"/>
        <v>1000000</v>
      </c>
      <c r="AI464" s="352">
        <f t="shared" si="121"/>
        <v>1000000</v>
      </c>
      <c r="AJ464" s="336">
        <v>1</v>
      </c>
      <c r="AK464" s="289">
        <f t="shared" si="125"/>
        <v>55</v>
      </c>
      <c r="AL464" s="341">
        <f t="shared" si="130"/>
        <v>97.597434815582034</v>
      </c>
    </row>
    <row r="465" spans="23:38" ht="15.75" hidden="1" thickBot="1">
      <c r="W465" s="570"/>
      <c r="X465" s="289">
        <f t="shared" si="131"/>
        <v>59</v>
      </c>
      <c r="Y465" s="290">
        <f t="shared" si="120"/>
        <v>166.41524169647701</v>
      </c>
      <c r="Z465" s="291">
        <f t="shared" si="126"/>
        <v>332.83048339295402</v>
      </c>
      <c r="AA465" s="291">
        <f t="shared" si="127"/>
        <v>499.24572508943106</v>
      </c>
      <c r="AB465" s="291">
        <f t="shared" si="128"/>
        <v>665.66096678590804</v>
      </c>
      <c r="AC465" s="291">
        <f t="shared" si="129"/>
        <v>832.07620848238503</v>
      </c>
      <c r="AE465" s="582"/>
      <c r="AF465" s="573"/>
      <c r="AH465" s="352">
        <f t="shared" si="123"/>
        <v>1000000</v>
      </c>
      <c r="AI465" s="352">
        <f t="shared" si="121"/>
        <v>1000000</v>
      </c>
      <c r="AJ465" s="336">
        <v>1</v>
      </c>
      <c r="AK465" s="289">
        <f t="shared" si="125"/>
        <v>56</v>
      </c>
      <c r="AL465" s="341">
        <f t="shared" si="130"/>
        <v>97.163059541290465</v>
      </c>
    </row>
    <row r="466" spans="23:38" ht="15.75" hidden="1" thickBot="1">
      <c r="W466" s="570"/>
      <c r="X466" s="289">
        <f t="shared" si="131"/>
        <v>60</v>
      </c>
      <c r="Y466" s="290">
        <f t="shared" si="120"/>
        <v>165.68731122699876</v>
      </c>
      <c r="Z466" s="291">
        <f t="shared" si="126"/>
        <v>331.37462245399752</v>
      </c>
      <c r="AA466" s="291">
        <f t="shared" si="127"/>
        <v>497.06193368099628</v>
      </c>
      <c r="AB466" s="291">
        <f t="shared" si="128"/>
        <v>662.74924490799503</v>
      </c>
      <c r="AC466" s="291">
        <f t="shared" si="129"/>
        <v>828.43655613499379</v>
      </c>
      <c r="AE466" s="582"/>
      <c r="AF466" s="573"/>
      <c r="AH466" s="352">
        <f t="shared" si="123"/>
        <v>1000000</v>
      </c>
      <c r="AI466" s="352">
        <f t="shared" si="121"/>
        <v>1000000</v>
      </c>
      <c r="AJ466" s="336">
        <v>1</v>
      </c>
      <c r="AK466" s="289">
        <f t="shared" si="125"/>
        <v>57</v>
      </c>
      <c r="AL466" s="341">
        <f t="shared" si="130"/>
        <v>96.728684266998926</v>
      </c>
    </row>
    <row r="467" spans="23:38" ht="15.75" hidden="1" thickBot="1">
      <c r="W467" s="570"/>
      <c r="X467" s="289">
        <f t="shared" si="131"/>
        <v>61</v>
      </c>
      <c r="Y467" s="290">
        <f t="shared" si="120"/>
        <v>164.95938075752053</v>
      </c>
      <c r="Z467" s="291">
        <f t="shared" si="126"/>
        <v>329.91876151504107</v>
      </c>
      <c r="AA467" s="291">
        <f t="shared" si="127"/>
        <v>494.8781422725616</v>
      </c>
      <c r="AB467" s="291">
        <f t="shared" si="128"/>
        <v>659.83752303008214</v>
      </c>
      <c r="AC467" s="291">
        <f t="shared" si="129"/>
        <v>824.79690378760267</v>
      </c>
      <c r="AE467" s="582"/>
      <c r="AF467" s="573"/>
      <c r="AH467" s="352">
        <f t="shared" si="123"/>
        <v>1000000</v>
      </c>
      <c r="AI467" s="352">
        <f t="shared" si="121"/>
        <v>1000000</v>
      </c>
      <c r="AJ467" s="336">
        <v>1</v>
      </c>
      <c r="AK467" s="289">
        <f t="shared" si="125"/>
        <v>58</v>
      </c>
      <c r="AL467" s="341">
        <f t="shared" si="130"/>
        <v>96.294308992707357</v>
      </c>
    </row>
    <row r="468" spans="23:38" ht="15.75" hidden="1" thickBot="1">
      <c r="W468" s="570"/>
      <c r="X468" s="289">
        <f t="shared" si="131"/>
        <v>62</v>
      </c>
      <c r="Y468" s="290">
        <f t="shared" si="120"/>
        <v>164.23145028804228</v>
      </c>
      <c r="Z468" s="291">
        <f t="shared" si="126"/>
        <v>328.46290057608456</v>
      </c>
      <c r="AA468" s="291">
        <f t="shared" si="127"/>
        <v>492.69435086412682</v>
      </c>
      <c r="AB468" s="291">
        <f t="shared" si="128"/>
        <v>656.92580115216913</v>
      </c>
      <c r="AC468" s="291">
        <f t="shared" si="129"/>
        <v>821.15725144021144</v>
      </c>
      <c r="AE468" s="582"/>
      <c r="AF468" s="573"/>
      <c r="AH468" s="352">
        <f t="shared" si="123"/>
        <v>1000000</v>
      </c>
      <c r="AI468" s="352">
        <f t="shared" si="121"/>
        <v>1000000</v>
      </c>
      <c r="AJ468" s="336">
        <v>1</v>
      </c>
      <c r="AK468" s="289">
        <f t="shared" si="125"/>
        <v>59</v>
      </c>
      <c r="AL468" s="341">
        <f t="shared" si="130"/>
        <v>95.859933718415817</v>
      </c>
    </row>
    <row r="469" spans="23:38" ht="15.75" hidden="1" thickBot="1">
      <c r="W469" s="570"/>
      <c r="X469" s="289">
        <f t="shared" si="131"/>
        <v>63</v>
      </c>
      <c r="Y469" s="290">
        <f t="shared" si="120"/>
        <v>163.50351981856403</v>
      </c>
      <c r="Z469" s="291">
        <f t="shared" si="126"/>
        <v>327.00703963712806</v>
      </c>
      <c r="AA469" s="291">
        <f t="shared" si="127"/>
        <v>490.51055945569209</v>
      </c>
      <c r="AB469" s="291">
        <f t="shared" si="128"/>
        <v>654.01407927425612</v>
      </c>
      <c r="AC469" s="291">
        <f t="shared" si="129"/>
        <v>817.51759909282009</v>
      </c>
      <c r="AE469" s="582"/>
      <c r="AF469" s="573"/>
      <c r="AH469" s="352">
        <f t="shared" si="123"/>
        <v>1000000</v>
      </c>
      <c r="AI469" s="352">
        <f t="shared" si="121"/>
        <v>1000000</v>
      </c>
      <c r="AJ469" s="336">
        <v>1</v>
      </c>
      <c r="AK469" s="289">
        <f t="shared" si="125"/>
        <v>60</v>
      </c>
      <c r="AL469" s="341">
        <f t="shared" si="130"/>
        <v>95.425558444124249</v>
      </c>
    </row>
    <row r="470" spans="23:38" ht="15.75" hidden="1" thickBot="1">
      <c r="W470" s="570"/>
      <c r="X470" s="289">
        <f t="shared" si="131"/>
        <v>64</v>
      </c>
      <c r="Y470" s="290">
        <f t="shared" si="120"/>
        <v>162.77558934908581</v>
      </c>
      <c r="Z470" s="291">
        <f t="shared" si="126"/>
        <v>325.55117869817161</v>
      </c>
      <c r="AA470" s="291">
        <f t="shared" si="127"/>
        <v>488.32676804725742</v>
      </c>
      <c r="AB470" s="291">
        <f t="shared" si="128"/>
        <v>651.10235739634322</v>
      </c>
      <c r="AC470" s="291">
        <f t="shared" si="129"/>
        <v>813.87794674542897</v>
      </c>
      <c r="AE470" s="582"/>
      <c r="AF470" s="573"/>
      <c r="AH470" s="352">
        <f t="shared" si="123"/>
        <v>1000000</v>
      </c>
      <c r="AI470" s="352">
        <f t="shared" si="121"/>
        <v>1000000</v>
      </c>
      <c r="AJ470" s="336">
        <v>1</v>
      </c>
      <c r="AK470" s="289">
        <f t="shared" si="125"/>
        <v>61</v>
      </c>
      <c r="AL470" s="341">
        <f t="shared" si="130"/>
        <v>94.991183169832709</v>
      </c>
    </row>
    <row r="471" spans="23:38" ht="15.75" hidden="1" thickBot="1">
      <c r="W471" s="570"/>
      <c r="X471" s="289">
        <f t="shared" si="131"/>
        <v>65</v>
      </c>
      <c r="Y471" s="290">
        <f t="shared" ref="Y471:Y506" si="132">Y370+(Y370*15)/100</f>
        <v>162.04765887960755</v>
      </c>
      <c r="Z471" s="291">
        <f t="shared" si="126"/>
        <v>324.09531775921511</v>
      </c>
      <c r="AA471" s="291">
        <f t="shared" si="127"/>
        <v>486.14297663882269</v>
      </c>
      <c r="AB471" s="291">
        <f t="shared" si="128"/>
        <v>648.19063551843021</v>
      </c>
      <c r="AC471" s="291">
        <f t="shared" si="129"/>
        <v>810.23829439803774</v>
      </c>
      <c r="AE471" s="582"/>
      <c r="AF471" s="573"/>
      <c r="AH471" s="352">
        <f t="shared" si="123"/>
        <v>1000000</v>
      </c>
      <c r="AI471" s="352">
        <f t="shared" si="121"/>
        <v>1000000</v>
      </c>
      <c r="AJ471" s="336">
        <v>1</v>
      </c>
      <c r="AK471" s="289">
        <f t="shared" si="125"/>
        <v>62</v>
      </c>
      <c r="AL471" s="341">
        <f t="shared" si="130"/>
        <v>94.556807895541141</v>
      </c>
    </row>
    <row r="472" spans="23:38" ht="15.75" hidden="1" thickBot="1">
      <c r="W472" s="570"/>
      <c r="X472" s="289">
        <f t="shared" si="131"/>
        <v>66</v>
      </c>
      <c r="Y472" s="290">
        <f t="shared" si="132"/>
        <v>161.31972841012924</v>
      </c>
      <c r="Z472" s="291">
        <f t="shared" si="126"/>
        <v>322.63945682025849</v>
      </c>
      <c r="AA472" s="291">
        <f t="shared" si="127"/>
        <v>483.95918523038773</v>
      </c>
      <c r="AB472" s="291">
        <f t="shared" si="128"/>
        <v>645.27891364051698</v>
      </c>
      <c r="AC472" s="291">
        <f t="shared" si="129"/>
        <v>806.59864205064628</v>
      </c>
      <c r="AE472" s="582"/>
      <c r="AF472" s="573"/>
      <c r="AH472" s="352">
        <f t="shared" si="123"/>
        <v>1000000</v>
      </c>
      <c r="AI472" s="352">
        <f t="shared" si="121"/>
        <v>1000000</v>
      </c>
      <c r="AJ472" s="336">
        <v>1</v>
      </c>
      <c r="AK472" s="289">
        <f t="shared" si="125"/>
        <v>63</v>
      </c>
      <c r="AL472" s="341">
        <f t="shared" si="130"/>
        <v>94.122432621249601</v>
      </c>
    </row>
    <row r="473" spans="23:38" ht="15.75" hidden="1" thickBot="1">
      <c r="W473" s="570"/>
      <c r="X473" s="289">
        <f t="shared" si="131"/>
        <v>67</v>
      </c>
      <c r="Y473" s="290">
        <f t="shared" si="132"/>
        <v>160.59179794065102</v>
      </c>
      <c r="Z473" s="291">
        <f t="shared" si="126"/>
        <v>321.18359588130204</v>
      </c>
      <c r="AA473" s="291">
        <f t="shared" si="127"/>
        <v>481.77539382195306</v>
      </c>
      <c r="AB473" s="291">
        <f t="shared" si="128"/>
        <v>642.36719176260408</v>
      </c>
      <c r="AC473" s="291">
        <f t="shared" si="129"/>
        <v>802.95898970325516</v>
      </c>
      <c r="AE473" s="582"/>
      <c r="AF473" s="573"/>
      <c r="AH473" s="352">
        <f t="shared" si="123"/>
        <v>1000000</v>
      </c>
      <c r="AI473" s="352">
        <f t="shared" ref="AI473:AI536" si="133">IF(AL473&lt;$D$79,0,AH473)</f>
        <v>1000000</v>
      </c>
      <c r="AJ473" s="336">
        <v>1</v>
      </c>
      <c r="AK473" s="289">
        <f t="shared" si="125"/>
        <v>64</v>
      </c>
      <c r="AL473" s="341">
        <f t="shared" ref="AL473:AL504" si="134">Z66</f>
        <v>93.688057346958033</v>
      </c>
    </row>
    <row r="474" spans="23:38" ht="15.75" hidden="1" thickBot="1">
      <c r="W474" s="570"/>
      <c r="X474" s="289">
        <f t="shared" si="131"/>
        <v>68</v>
      </c>
      <c r="Y474" s="290">
        <f t="shared" si="132"/>
        <v>159.86386747117277</v>
      </c>
      <c r="Z474" s="291">
        <f t="shared" si="126"/>
        <v>319.72773494234553</v>
      </c>
      <c r="AA474" s="291">
        <f t="shared" si="127"/>
        <v>479.59160241351833</v>
      </c>
      <c r="AB474" s="291">
        <f t="shared" si="128"/>
        <v>639.45546988469107</v>
      </c>
      <c r="AC474" s="291">
        <f t="shared" si="129"/>
        <v>799.31933735586381</v>
      </c>
      <c r="AE474" s="582"/>
      <c r="AF474" s="573"/>
      <c r="AH474" s="352">
        <f t="shared" ref="AH474:AH509" si="135">AQ67</f>
        <v>1000000</v>
      </c>
      <c r="AI474" s="352">
        <f t="shared" si="133"/>
        <v>1000000</v>
      </c>
      <c r="AJ474" s="336">
        <v>1</v>
      </c>
      <c r="AK474" s="289">
        <f t="shared" si="125"/>
        <v>65</v>
      </c>
      <c r="AL474" s="341">
        <f t="shared" si="134"/>
        <v>93.253682072666493</v>
      </c>
    </row>
    <row r="475" spans="23:38" ht="15.75" hidden="1" thickBot="1">
      <c r="W475" s="570"/>
      <c r="X475" s="289">
        <f t="shared" si="131"/>
        <v>69</v>
      </c>
      <c r="Y475" s="290">
        <f t="shared" si="132"/>
        <v>159.13593700169451</v>
      </c>
      <c r="Z475" s="291">
        <f t="shared" si="126"/>
        <v>318.27187400338903</v>
      </c>
      <c r="AA475" s="291">
        <f t="shared" si="127"/>
        <v>477.40781100508354</v>
      </c>
      <c r="AB475" s="291">
        <f t="shared" si="128"/>
        <v>636.54374800677806</v>
      </c>
      <c r="AC475" s="291">
        <f t="shared" si="129"/>
        <v>795.67968500847257</v>
      </c>
      <c r="AE475" s="582"/>
      <c r="AF475" s="573"/>
      <c r="AH475" s="352">
        <f t="shared" si="135"/>
        <v>1000000</v>
      </c>
      <c r="AI475" s="352">
        <f t="shared" si="133"/>
        <v>1000000</v>
      </c>
      <c r="AJ475" s="336">
        <v>1</v>
      </c>
      <c r="AK475" s="289">
        <f t="shared" ref="AK475:AK538" si="136">AK474+1</f>
        <v>66</v>
      </c>
      <c r="AL475" s="341">
        <f t="shared" si="134"/>
        <v>92.819306798374924</v>
      </c>
    </row>
    <row r="476" spans="23:38" ht="15.75" hidden="1" thickBot="1">
      <c r="W476" s="570"/>
      <c r="X476" s="289">
        <f t="shared" si="131"/>
        <v>70</v>
      </c>
      <c r="Y476" s="290">
        <f t="shared" si="132"/>
        <v>158.40800653221623</v>
      </c>
      <c r="Z476" s="291">
        <f t="shared" si="126"/>
        <v>316.81601306443247</v>
      </c>
      <c r="AA476" s="291">
        <f t="shared" si="127"/>
        <v>475.2240195966487</v>
      </c>
      <c r="AB476" s="291">
        <f t="shared" si="128"/>
        <v>633.63202612886494</v>
      </c>
      <c r="AC476" s="291">
        <f t="shared" si="129"/>
        <v>792.04003266108111</v>
      </c>
      <c r="AE476" s="582"/>
      <c r="AF476" s="573"/>
      <c r="AH476" s="352">
        <f t="shared" si="135"/>
        <v>1000000</v>
      </c>
      <c r="AI476" s="352">
        <f t="shared" si="133"/>
        <v>1000000</v>
      </c>
      <c r="AJ476" s="336">
        <v>1</v>
      </c>
      <c r="AK476" s="289">
        <f t="shared" si="136"/>
        <v>67</v>
      </c>
      <c r="AL476" s="341">
        <f t="shared" si="134"/>
        <v>92.384931524083385</v>
      </c>
    </row>
    <row r="477" spans="23:38" ht="15.75" hidden="1" thickBot="1">
      <c r="W477" s="570"/>
      <c r="X477" s="289">
        <f t="shared" si="131"/>
        <v>71</v>
      </c>
      <c r="Y477" s="290">
        <f t="shared" si="132"/>
        <v>157.68007606273798</v>
      </c>
      <c r="Z477" s="291">
        <f t="shared" si="126"/>
        <v>315.36015212547596</v>
      </c>
      <c r="AA477" s="291">
        <f t="shared" si="127"/>
        <v>473.04022818821397</v>
      </c>
      <c r="AB477" s="291">
        <f t="shared" si="128"/>
        <v>630.72030425095193</v>
      </c>
      <c r="AC477" s="291">
        <f t="shared" si="129"/>
        <v>788.40038031368988</v>
      </c>
      <c r="AE477" s="582"/>
      <c r="AF477" s="573"/>
      <c r="AH477" s="352">
        <f t="shared" si="135"/>
        <v>1000000</v>
      </c>
      <c r="AI477" s="352">
        <f t="shared" si="133"/>
        <v>1000000</v>
      </c>
      <c r="AJ477" s="336">
        <v>1</v>
      </c>
      <c r="AK477" s="289">
        <f t="shared" si="136"/>
        <v>68</v>
      </c>
      <c r="AL477" s="341">
        <f t="shared" si="134"/>
        <v>91.950556249791816</v>
      </c>
    </row>
    <row r="478" spans="23:38" ht="15.75" hidden="1" thickBot="1">
      <c r="W478" s="570"/>
      <c r="X478" s="289">
        <f t="shared" si="131"/>
        <v>72</v>
      </c>
      <c r="Y478" s="290">
        <f t="shared" si="132"/>
        <v>156.95214559325973</v>
      </c>
      <c r="Z478" s="291">
        <f t="shared" si="126"/>
        <v>313.90429118651946</v>
      </c>
      <c r="AA478" s="291">
        <f t="shared" si="127"/>
        <v>470.85643677977919</v>
      </c>
      <c r="AB478" s="291">
        <f t="shared" si="128"/>
        <v>627.80858237303892</v>
      </c>
      <c r="AC478" s="291">
        <f t="shared" si="129"/>
        <v>784.76072796629865</v>
      </c>
      <c r="AE478" s="582"/>
      <c r="AF478" s="573"/>
      <c r="AH478" s="352">
        <f t="shared" si="135"/>
        <v>1000000</v>
      </c>
      <c r="AI478" s="352">
        <f t="shared" si="133"/>
        <v>1000000</v>
      </c>
      <c r="AJ478" s="336">
        <v>1</v>
      </c>
      <c r="AK478" s="289">
        <f t="shared" si="136"/>
        <v>69</v>
      </c>
      <c r="AL478" s="341">
        <f t="shared" si="134"/>
        <v>91.516180975500248</v>
      </c>
    </row>
    <row r="479" spans="23:38" ht="15.75" hidden="1" thickBot="1">
      <c r="W479" s="570"/>
      <c r="X479" s="289">
        <f t="shared" si="131"/>
        <v>73</v>
      </c>
      <c r="Y479" s="290">
        <f t="shared" si="132"/>
        <v>156.22421512378151</v>
      </c>
      <c r="Z479" s="291">
        <f t="shared" si="126"/>
        <v>312.44843024756301</v>
      </c>
      <c r="AA479" s="291">
        <f t="shared" si="127"/>
        <v>468.67264537134452</v>
      </c>
      <c r="AB479" s="291">
        <f t="shared" si="128"/>
        <v>624.89686049512602</v>
      </c>
      <c r="AC479" s="291">
        <f t="shared" si="129"/>
        <v>781.12107561890753</v>
      </c>
      <c r="AE479" s="582"/>
      <c r="AF479" s="573"/>
      <c r="AH479" s="352">
        <f t="shared" si="135"/>
        <v>1000000</v>
      </c>
      <c r="AI479" s="352">
        <f t="shared" si="133"/>
        <v>1000000</v>
      </c>
      <c r="AJ479" s="336">
        <v>1</v>
      </c>
      <c r="AK479" s="289">
        <f t="shared" si="136"/>
        <v>70</v>
      </c>
      <c r="AL479" s="341">
        <f t="shared" si="134"/>
        <v>91.081805701208708</v>
      </c>
    </row>
    <row r="480" spans="23:38" ht="15.75" hidden="1" thickBot="1">
      <c r="W480" s="570"/>
      <c r="X480" s="289">
        <f t="shared" si="131"/>
        <v>74</v>
      </c>
      <c r="Y480" s="290">
        <f t="shared" si="132"/>
        <v>155.49628465430325</v>
      </c>
      <c r="Z480" s="291">
        <f t="shared" si="126"/>
        <v>310.99256930860651</v>
      </c>
      <c r="AA480" s="291">
        <f t="shared" si="127"/>
        <v>466.48885396290973</v>
      </c>
      <c r="AB480" s="291">
        <f t="shared" si="128"/>
        <v>621.98513861721301</v>
      </c>
      <c r="AC480" s="291">
        <f t="shared" si="129"/>
        <v>777.48142327151629</v>
      </c>
      <c r="AE480" s="582"/>
      <c r="AF480" s="573"/>
      <c r="AH480" s="352">
        <f t="shared" si="135"/>
        <v>1000000</v>
      </c>
      <c r="AI480" s="352">
        <f t="shared" si="133"/>
        <v>1000000</v>
      </c>
      <c r="AJ480" s="336">
        <v>1</v>
      </c>
      <c r="AK480" s="289">
        <f t="shared" si="136"/>
        <v>71</v>
      </c>
      <c r="AL480" s="341">
        <f t="shared" si="134"/>
        <v>90.647430426917168</v>
      </c>
    </row>
    <row r="481" spans="23:38" ht="15.75" hidden="1" thickBot="1">
      <c r="W481" s="570"/>
      <c r="X481" s="289">
        <f t="shared" si="131"/>
        <v>75</v>
      </c>
      <c r="Y481" s="290">
        <f t="shared" si="132"/>
        <v>154.76835418482503</v>
      </c>
      <c r="Z481" s="291">
        <f t="shared" si="126"/>
        <v>309.53670836965006</v>
      </c>
      <c r="AA481" s="291">
        <f t="shared" si="127"/>
        <v>464.30506255447506</v>
      </c>
      <c r="AB481" s="291">
        <f t="shared" si="128"/>
        <v>619.07341673930011</v>
      </c>
      <c r="AC481" s="291">
        <f t="shared" si="129"/>
        <v>773.84177092412517</v>
      </c>
      <c r="AE481" s="582"/>
      <c r="AF481" s="573"/>
      <c r="AH481" s="352">
        <f t="shared" si="135"/>
        <v>1000000</v>
      </c>
      <c r="AI481" s="352">
        <f t="shared" si="133"/>
        <v>1000000</v>
      </c>
      <c r="AJ481" s="336">
        <v>1</v>
      </c>
      <c r="AK481" s="289">
        <f t="shared" si="136"/>
        <v>72</v>
      </c>
      <c r="AL481" s="341">
        <f t="shared" si="134"/>
        <v>90.2130551526256</v>
      </c>
    </row>
    <row r="482" spans="23:38" ht="15.75" hidden="1" thickBot="1">
      <c r="W482" s="570"/>
      <c r="X482" s="289">
        <f t="shared" si="131"/>
        <v>76</v>
      </c>
      <c r="Y482" s="290">
        <f t="shared" si="132"/>
        <v>154.04042371534678</v>
      </c>
      <c r="Z482" s="291">
        <f t="shared" si="126"/>
        <v>308.08084743069355</v>
      </c>
      <c r="AA482" s="291">
        <f t="shared" si="127"/>
        <v>462.12127114604033</v>
      </c>
      <c r="AB482" s="291">
        <f t="shared" si="128"/>
        <v>616.1616948613871</v>
      </c>
      <c r="AC482" s="291">
        <f t="shared" si="129"/>
        <v>770.20211857673394</v>
      </c>
      <c r="AE482" s="582"/>
      <c r="AF482" s="573"/>
      <c r="AH482" s="352">
        <f t="shared" si="135"/>
        <v>1000000</v>
      </c>
      <c r="AI482" s="352">
        <f t="shared" si="133"/>
        <v>1000000</v>
      </c>
      <c r="AJ482" s="336">
        <v>1</v>
      </c>
      <c r="AK482" s="289">
        <f t="shared" si="136"/>
        <v>73</v>
      </c>
      <c r="AL482" s="341">
        <f t="shared" si="134"/>
        <v>89.77867987833406</v>
      </c>
    </row>
    <row r="483" spans="23:38" ht="15.75" hidden="1" thickBot="1">
      <c r="W483" s="570"/>
      <c r="X483" s="289">
        <f t="shared" si="131"/>
        <v>77</v>
      </c>
      <c r="Y483" s="290">
        <f t="shared" si="132"/>
        <v>153.31249324586847</v>
      </c>
      <c r="Z483" s="291">
        <f t="shared" si="126"/>
        <v>306.62498649173693</v>
      </c>
      <c r="AA483" s="291">
        <f t="shared" si="127"/>
        <v>459.93747973760537</v>
      </c>
      <c r="AB483" s="291">
        <f t="shared" si="128"/>
        <v>613.24997298347387</v>
      </c>
      <c r="AC483" s="291">
        <f t="shared" si="129"/>
        <v>766.56246622934236</v>
      </c>
      <c r="AE483" s="582"/>
      <c r="AF483" s="573"/>
      <c r="AH483" s="352">
        <f t="shared" si="135"/>
        <v>1000000</v>
      </c>
      <c r="AI483" s="352">
        <f t="shared" si="133"/>
        <v>1000000</v>
      </c>
      <c r="AJ483" s="336">
        <v>1</v>
      </c>
      <c r="AK483" s="289">
        <f t="shared" si="136"/>
        <v>74</v>
      </c>
      <c r="AL483" s="341">
        <f t="shared" si="134"/>
        <v>89.344304604042492</v>
      </c>
    </row>
    <row r="484" spans="23:38" ht="15.75" hidden="1" thickBot="1">
      <c r="W484" s="570"/>
      <c r="X484" s="289">
        <f t="shared" si="131"/>
        <v>78</v>
      </c>
      <c r="Y484" s="290">
        <f t="shared" si="132"/>
        <v>152.58456277639021</v>
      </c>
      <c r="Z484" s="291">
        <f t="shared" si="126"/>
        <v>305.16912555278043</v>
      </c>
      <c r="AA484" s="291">
        <f t="shared" si="127"/>
        <v>457.75368832917064</v>
      </c>
      <c r="AB484" s="291">
        <f t="shared" si="128"/>
        <v>610.33825110556086</v>
      </c>
      <c r="AC484" s="291">
        <f t="shared" si="129"/>
        <v>762.92281388195101</v>
      </c>
      <c r="AE484" s="582"/>
      <c r="AF484" s="573"/>
      <c r="AH484" s="352">
        <f t="shared" si="135"/>
        <v>1000000</v>
      </c>
      <c r="AI484" s="352">
        <f t="shared" si="133"/>
        <v>1000000</v>
      </c>
      <c r="AJ484" s="336">
        <v>1</v>
      </c>
      <c r="AK484" s="289">
        <f t="shared" si="136"/>
        <v>75</v>
      </c>
      <c r="AL484" s="341">
        <f t="shared" si="134"/>
        <v>88.909929329750952</v>
      </c>
    </row>
    <row r="485" spans="23:38" ht="15.75" hidden="1" thickBot="1">
      <c r="W485" s="570"/>
      <c r="X485" s="289">
        <f t="shared" si="131"/>
        <v>79</v>
      </c>
      <c r="Y485" s="290">
        <f t="shared" si="132"/>
        <v>151.85663230691199</v>
      </c>
      <c r="Z485" s="291">
        <f t="shared" si="126"/>
        <v>303.71326461382398</v>
      </c>
      <c r="AA485" s="291">
        <f t="shared" si="127"/>
        <v>455.56989692073597</v>
      </c>
      <c r="AB485" s="291">
        <f t="shared" si="128"/>
        <v>607.42652922764796</v>
      </c>
      <c r="AC485" s="291">
        <f t="shared" si="129"/>
        <v>759.28316153455989</v>
      </c>
      <c r="AE485" s="582"/>
      <c r="AF485" s="573"/>
      <c r="AH485" s="352">
        <f t="shared" si="135"/>
        <v>1000000</v>
      </c>
      <c r="AI485" s="352">
        <f t="shared" si="133"/>
        <v>1000000</v>
      </c>
      <c r="AJ485" s="336">
        <v>1</v>
      </c>
      <c r="AK485" s="289">
        <f t="shared" si="136"/>
        <v>76</v>
      </c>
      <c r="AL485" s="341">
        <f t="shared" si="134"/>
        <v>88.475554055459384</v>
      </c>
    </row>
    <row r="486" spans="23:38" ht="15.75" hidden="1" thickBot="1">
      <c r="W486" s="570"/>
      <c r="X486" s="289">
        <f t="shared" si="131"/>
        <v>80</v>
      </c>
      <c r="Y486" s="290">
        <f t="shared" si="132"/>
        <v>151.12870183743371</v>
      </c>
      <c r="Z486" s="291">
        <f t="shared" si="126"/>
        <v>302.25740367486742</v>
      </c>
      <c r="AA486" s="291">
        <f t="shared" si="127"/>
        <v>453.38610551230113</v>
      </c>
      <c r="AB486" s="291">
        <f t="shared" si="128"/>
        <v>604.51480734973484</v>
      </c>
      <c r="AC486" s="291">
        <f t="shared" si="129"/>
        <v>755.64350918716855</v>
      </c>
      <c r="AE486" s="582"/>
      <c r="AF486" s="573"/>
      <c r="AH486" s="352">
        <f t="shared" si="135"/>
        <v>1000000</v>
      </c>
      <c r="AI486" s="352">
        <f t="shared" si="133"/>
        <v>1000000</v>
      </c>
      <c r="AJ486" s="336">
        <v>1</v>
      </c>
      <c r="AK486" s="289">
        <f t="shared" si="136"/>
        <v>77</v>
      </c>
      <c r="AL486" s="341">
        <f t="shared" si="134"/>
        <v>88.041178781167844</v>
      </c>
    </row>
    <row r="487" spans="23:38" ht="15.75" hidden="1" thickBot="1">
      <c r="W487" s="570"/>
      <c r="X487" s="289">
        <f t="shared" si="131"/>
        <v>81</v>
      </c>
      <c r="Y487" s="290">
        <f t="shared" si="132"/>
        <v>150.40077136795549</v>
      </c>
      <c r="Z487" s="291">
        <f t="shared" si="126"/>
        <v>300.80154273591097</v>
      </c>
      <c r="AA487" s="291">
        <f t="shared" si="127"/>
        <v>451.20231410386646</v>
      </c>
      <c r="AB487" s="291">
        <f t="shared" si="128"/>
        <v>601.60308547182194</v>
      </c>
      <c r="AC487" s="291">
        <f t="shared" si="129"/>
        <v>752.00385683977743</v>
      </c>
      <c r="AE487" s="582"/>
      <c r="AF487" s="573"/>
      <c r="AH487" s="352">
        <f t="shared" si="135"/>
        <v>1000000</v>
      </c>
      <c r="AI487" s="352">
        <f t="shared" si="133"/>
        <v>1000000</v>
      </c>
      <c r="AJ487" s="336">
        <v>1</v>
      </c>
      <c r="AK487" s="289">
        <f t="shared" si="136"/>
        <v>78</v>
      </c>
      <c r="AL487" s="341">
        <f t="shared" si="134"/>
        <v>87.606803506876275</v>
      </c>
    </row>
    <row r="488" spans="23:38" ht="15.75" hidden="1" thickBot="1">
      <c r="W488" s="570"/>
      <c r="X488" s="289">
        <f t="shared" si="131"/>
        <v>82</v>
      </c>
      <c r="Y488" s="290">
        <f t="shared" si="132"/>
        <v>149.6728408984772</v>
      </c>
      <c r="Z488" s="291">
        <f t="shared" si="126"/>
        <v>299.34568179695441</v>
      </c>
      <c r="AA488" s="291">
        <f t="shared" si="127"/>
        <v>449.01852269543161</v>
      </c>
      <c r="AB488" s="291">
        <f t="shared" si="128"/>
        <v>598.69136359390882</v>
      </c>
      <c r="AC488" s="291">
        <f t="shared" si="129"/>
        <v>748.36420449238608</v>
      </c>
      <c r="AE488" s="582"/>
      <c r="AF488" s="573"/>
      <c r="AH488" s="352">
        <f t="shared" si="135"/>
        <v>1000000</v>
      </c>
      <c r="AI488" s="352">
        <f t="shared" si="133"/>
        <v>1000000</v>
      </c>
      <c r="AJ488" s="336">
        <v>1</v>
      </c>
      <c r="AK488" s="289">
        <f t="shared" si="136"/>
        <v>79</v>
      </c>
      <c r="AL488" s="341">
        <f t="shared" si="134"/>
        <v>87.172428232584735</v>
      </c>
    </row>
    <row r="489" spans="23:38" ht="15.75" hidden="1" thickBot="1">
      <c r="W489" s="570"/>
      <c r="X489" s="289">
        <f t="shared" si="131"/>
        <v>83</v>
      </c>
      <c r="Y489" s="290">
        <f t="shared" si="132"/>
        <v>148.94491042899895</v>
      </c>
      <c r="Z489" s="291">
        <f t="shared" si="126"/>
        <v>297.8898208579979</v>
      </c>
      <c r="AA489" s="291">
        <f t="shared" si="127"/>
        <v>446.83473128699688</v>
      </c>
      <c r="AB489" s="291">
        <f t="shared" si="128"/>
        <v>595.77964171599581</v>
      </c>
      <c r="AC489" s="291">
        <f t="shared" si="129"/>
        <v>744.72455214499473</v>
      </c>
      <c r="AE489" s="582"/>
      <c r="AF489" s="573"/>
      <c r="AH489" s="352">
        <f t="shared" si="135"/>
        <v>1000000</v>
      </c>
      <c r="AI489" s="352">
        <f t="shared" si="133"/>
        <v>1000000</v>
      </c>
      <c r="AJ489" s="336">
        <v>1</v>
      </c>
      <c r="AK489" s="289">
        <f t="shared" si="136"/>
        <v>80</v>
      </c>
      <c r="AL489" s="341">
        <f t="shared" si="134"/>
        <v>86.738052958293196</v>
      </c>
    </row>
    <row r="490" spans="23:38" ht="15.75" hidden="1" thickBot="1">
      <c r="W490" s="570"/>
      <c r="X490" s="289">
        <f t="shared" si="131"/>
        <v>84</v>
      </c>
      <c r="Y490" s="290">
        <f t="shared" si="132"/>
        <v>148.21697995952073</v>
      </c>
      <c r="Z490" s="291">
        <f t="shared" si="126"/>
        <v>296.43395991904146</v>
      </c>
      <c r="AA490" s="291">
        <f t="shared" si="127"/>
        <v>444.65093987856221</v>
      </c>
      <c r="AB490" s="291">
        <f t="shared" si="128"/>
        <v>592.86791983808291</v>
      </c>
      <c r="AC490" s="291">
        <f t="shared" si="129"/>
        <v>741.08489979760361</v>
      </c>
      <c r="AE490" s="582"/>
      <c r="AF490" s="573"/>
      <c r="AH490" s="352">
        <f t="shared" si="135"/>
        <v>1000000</v>
      </c>
      <c r="AI490" s="352">
        <f t="shared" si="133"/>
        <v>1000000</v>
      </c>
      <c r="AJ490" s="336">
        <v>1</v>
      </c>
      <c r="AK490" s="289">
        <f t="shared" si="136"/>
        <v>81</v>
      </c>
      <c r="AL490" s="341">
        <f t="shared" si="134"/>
        <v>86.303677684001627</v>
      </c>
    </row>
    <row r="491" spans="23:38" ht="15.75" hidden="1" thickBot="1">
      <c r="W491" s="570"/>
      <c r="X491" s="289">
        <f t="shared" si="131"/>
        <v>85</v>
      </c>
      <c r="Y491" s="290">
        <f t="shared" si="132"/>
        <v>147.48904949004248</v>
      </c>
      <c r="Z491" s="291">
        <f t="shared" ref="Z491:Z506" si="137">Y491*2</f>
        <v>294.97809898008495</v>
      </c>
      <c r="AA491" s="291">
        <f t="shared" ref="AA491:AA506" si="138">Y491*3</f>
        <v>442.46714847012743</v>
      </c>
      <c r="AB491" s="291">
        <f t="shared" ref="AB491:AB506" si="139">Y491*4</f>
        <v>589.9561979601699</v>
      </c>
      <c r="AC491" s="291">
        <f t="shared" ref="AC491:AC506" si="140">Y491*5</f>
        <v>737.44524745021238</v>
      </c>
      <c r="AE491" s="582"/>
      <c r="AF491" s="573"/>
      <c r="AH491" s="352">
        <f t="shared" si="135"/>
        <v>1000000</v>
      </c>
      <c r="AI491" s="352">
        <f t="shared" si="133"/>
        <v>1000000</v>
      </c>
      <c r="AJ491" s="336">
        <v>1</v>
      </c>
      <c r="AK491" s="289">
        <f t="shared" si="136"/>
        <v>82</v>
      </c>
      <c r="AL491" s="341">
        <f t="shared" si="134"/>
        <v>85.869302409710059</v>
      </c>
    </row>
    <row r="492" spans="23:38" ht="15.75" hidden="1" thickBot="1">
      <c r="W492" s="570"/>
      <c r="X492" s="289">
        <f t="shared" si="131"/>
        <v>86</v>
      </c>
      <c r="Y492" s="290">
        <f t="shared" si="132"/>
        <v>146.76111902056425</v>
      </c>
      <c r="Z492" s="291">
        <f t="shared" si="137"/>
        <v>293.5222380411285</v>
      </c>
      <c r="AA492" s="291">
        <f t="shared" si="138"/>
        <v>440.28335706169275</v>
      </c>
      <c r="AB492" s="291">
        <f t="shared" si="139"/>
        <v>587.04447608225701</v>
      </c>
      <c r="AC492" s="291">
        <f t="shared" si="140"/>
        <v>733.80559510282126</v>
      </c>
      <c r="AE492" s="582"/>
      <c r="AF492" s="573"/>
      <c r="AH492" s="352">
        <f t="shared" si="135"/>
        <v>1000000</v>
      </c>
      <c r="AI492" s="352">
        <f t="shared" si="133"/>
        <v>1000000</v>
      </c>
      <c r="AJ492" s="336">
        <v>1</v>
      </c>
      <c r="AK492" s="289">
        <f t="shared" si="136"/>
        <v>83</v>
      </c>
      <c r="AL492" s="341">
        <f t="shared" si="134"/>
        <v>85.434927135418519</v>
      </c>
    </row>
    <row r="493" spans="23:38" ht="15.75" hidden="1" thickBot="1">
      <c r="W493" s="570"/>
      <c r="X493" s="289">
        <f t="shared" si="131"/>
        <v>87</v>
      </c>
      <c r="Y493" s="290">
        <f t="shared" si="132"/>
        <v>146.03318855108597</v>
      </c>
      <c r="Z493" s="291">
        <f t="shared" si="137"/>
        <v>292.06637710217194</v>
      </c>
      <c r="AA493" s="291">
        <f t="shared" si="138"/>
        <v>438.09956565325791</v>
      </c>
      <c r="AB493" s="291">
        <f t="shared" si="139"/>
        <v>584.13275420434388</v>
      </c>
      <c r="AC493" s="291">
        <f t="shared" si="140"/>
        <v>730.1659427554298</v>
      </c>
      <c r="AE493" s="582"/>
      <c r="AF493" s="573"/>
      <c r="AH493" s="352">
        <f t="shared" si="135"/>
        <v>1000000</v>
      </c>
      <c r="AI493" s="352">
        <f t="shared" si="133"/>
        <v>1000000</v>
      </c>
      <c r="AJ493" s="336">
        <v>1</v>
      </c>
      <c r="AK493" s="289">
        <f t="shared" si="136"/>
        <v>84</v>
      </c>
      <c r="AL493" s="341">
        <f t="shared" si="134"/>
        <v>85.000551861126951</v>
      </c>
    </row>
    <row r="494" spans="23:38" ht="15.75" hidden="1" thickBot="1">
      <c r="W494" s="570"/>
      <c r="X494" s="289">
        <f t="shared" si="131"/>
        <v>88</v>
      </c>
      <c r="Y494" s="290">
        <f t="shared" si="132"/>
        <v>145.30525808160772</v>
      </c>
      <c r="Z494" s="291">
        <f t="shared" si="137"/>
        <v>290.61051616321544</v>
      </c>
      <c r="AA494" s="291">
        <f t="shared" si="138"/>
        <v>435.91577424482318</v>
      </c>
      <c r="AB494" s="291">
        <f t="shared" si="139"/>
        <v>581.22103232643087</v>
      </c>
      <c r="AC494" s="291">
        <f t="shared" si="140"/>
        <v>726.52629040803856</v>
      </c>
      <c r="AE494" s="582"/>
      <c r="AF494" s="573"/>
      <c r="AH494" s="352">
        <f t="shared" si="135"/>
        <v>1000000</v>
      </c>
      <c r="AI494" s="352">
        <f t="shared" si="133"/>
        <v>1000000</v>
      </c>
      <c r="AJ494" s="336">
        <v>1</v>
      </c>
      <c r="AK494" s="289">
        <f t="shared" si="136"/>
        <v>85</v>
      </c>
      <c r="AL494" s="341">
        <f t="shared" si="134"/>
        <v>84.566176586835411</v>
      </c>
    </row>
    <row r="495" spans="23:38" ht="15.75" hidden="1" thickBot="1">
      <c r="W495" s="570"/>
      <c r="X495" s="289">
        <f t="shared" si="131"/>
        <v>89</v>
      </c>
      <c r="Y495" s="290">
        <f t="shared" si="132"/>
        <v>144.57732761212947</v>
      </c>
      <c r="Z495" s="291">
        <f t="shared" si="137"/>
        <v>289.15465522425893</v>
      </c>
      <c r="AA495" s="291">
        <f t="shared" si="138"/>
        <v>433.7319828363884</v>
      </c>
      <c r="AB495" s="291">
        <f t="shared" si="139"/>
        <v>578.30931044851786</v>
      </c>
      <c r="AC495" s="291">
        <f t="shared" si="140"/>
        <v>722.88663806064733</v>
      </c>
      <c r="AE495" s="582"/>
      <c r="AF495" s="573"/>
      <c r="AH495" s="352">
        <f t="shared" si="135"/>
        <v>1000000</v>
      </c>
      <c r="AI495" s="352">
        <f t="shared" si="133"/>
        <v>1000000</v>
      </c>
      <c r="AJ495" s="336">
        <v>1</v>
      </c>
      <c r="AK495" s="289">
        <f t="shared" si="136"/>
        <v>86</v>
      </c>
      <c r="AL495" s="341">
        <f t="shared" si="134"/>
        <v>84.131801312543843</v>
      </c>
    </row>
    <row r="496" spans="23:38" ht="15.75" hidden="1" thickBot="1">
      <c r="W496" s="570"/>
      <c r="X496" s="289">
        <f t="shared" si="131"/>
        <v>90</v>
      </c>
      <c r="Y496" s="290">
        <f t="shared" si="132"/>
        <v>143.84939714265121</v>
      </c>
      <c r="Z496" s="291">
        <f t="shared" si="137"/>
        <v>287.69879428530243</v>
      </c>
      <c r="AA496" s="291">
        <f t="shared" si="138"/>
        <v>431.54819142795361</v>
      </c>
      <c r="AB496" s="291">
        <f t="shared" si="139"/>
        <v>575.39758857060485</v>
      </c>
      <c r="AC496" s="291">
        <f t="shared" si="140"/>
        <v>719.24698571325609</v>
      </c>
      <c r="AE496" s="582"/>
      <c r="AF496" s="573"/>
      <c r="AH496" s="352">
        <f t="shared" si="135"/>
        <v>1000000</v>
      </c>
      <c r="AI496" s="352">
        <f t="shared" si="133"/>
        <v>1000000</v>
      </c>
      <c r="AJ496" s="336">
        <v>1</v>
      </c>
      <c r="AK496" s="289">
        <f t="shared" si="136"/>
        <v>87</v>
      </c>
      <c r="AL496" s="341">
        <f t="shared" si="134"/>
        <v>83.697426038252274</v>
      </c>
    </row>
    <row r="497" spans="23:38" ht="15.75" hidden="1" thickBot="1">
      <c r="W497" s="570"/>
      <c r="X497" s="289">
        <f t="shared" si="131"/>
        <v>91</v>
      </c>
      <c r="Y497" s="290">
        <f t="shared" si="132"/>
        <v>143.12146667317293</v>
      </c>
      <c r="Z497" s="291">
        <f t="shared" si="137"/>
        <v>286.24293334634586</v>
      </c>
      <c r="AA497" s="291">
        <f t="shared" si="138"/>
        <v>429.36440001951883</v>
      </c>
      <c r="AB497" s="291">
        <f t="shared" si="139"/>
        <v>572.48586669269173</v>
      </c>
      <c r="AC497" s="291">
        <f t="shared" si="140"/>
        <v>715.60733336586463</v>
      </c>
      <c r="AE497" s="582"/>
      <c r="AF497" s="573"/>
      <c r="AH497" s="352">
        <f t="shared" si="135"/>
        <v>1000000</v>
      </c>
      <c r="AI497" s="352">
        <f t="shared" si="133"/>
        <v>1000000</v>
      </c>
      <c r="AJ497" s="336">
        <v>1</v>
      </c>
      <c r="AK497" s="289">
        <f t="shared" si="136"/>
        <v>88</v>
      </c>
      <c r="AL497" s="341">
        <f t="shared" si="134"/>
        <v>83.263050763960734</v>
      </c>
    </row>
    <row r="498" spans="23:38" ht="15.75" hidden="1" thickBot="1">
      <c r="W498" s="570"/>
      <c r="X498" s="289">
        <f t="shared" si="131"/>
        <v>92</v>
      </c>
      <c r="Y498" s="290">
        <f t="shared" si="132"/>
        <v>142.39353620369468</v>
      </c>
      <c r="Z498" s="291">
        <f t="shared" si="137"/>
        <v>284.78707240738936</v>
      </c>
      <c r="AA498" s="291">
        <f t="shared" si="138"/>
        <v>427.18060861108404</v>
      </c>
      <c r="AB498" s="291">
        <f t="shared" si="139"/>
        <v>569.57414481477872</v>
      </c>
      <c r="AC498" s="291">
        <f t="shared" si="140"/>
        <v>711.9676810184734</v>
      </c>
      <c r="AE498" s="582"/>
      <c r="AF498" s="573"/>
      <c r="AH498" s="352">
        <f t="shared" si="135"/>
        <v>1000000</v>
      </c>
      <c r="AI498" s="352">
        <f t="shared" si="133"/>
        <v>1000000</v>
      </c>
      <c r="AJ498" s="336">
        <v>1</v>
      </c>
      <c r="AK498" s="289">
        <f t="shared" si="136"/>
        <v>89</v>
      </c>
      <c r="AL498" s="341">
        <f t="shared" si="134"/>
        <v>82.828675489669195</v>
      </c>
    </row>
    <row r="499" spans="23:38" ht="15.75" hidden="1" thickBot="1">
      <c r="W499" s="570"/>
      <c r="X499" s="289">
        <f t="shared" si="131"/>
        <v>93</v>
      </c>
      <c r="Y499" s="290">
        <f t="shared" si="132"/>
        <v>141.66560573421643</v>
      </c>
      <c r="Z499" s="291">
        <f t="shared" si="137"/>
        <v>283.33121146843285</v>
      </c>
      <c r="AA499" s="291">
        <f t="shared" si="138"/>
        <v>424.99681720264925</v>
      </c>
      <c r="AB499" s="291">
        <f t="shared" si="139"/>
        <v>566.66242293686571</v>
      </c>
      <c r="AC499" s="291">
        <f t="shared" si="140"/>
        <v>708.32802867108217</v>
      </c>
      <c r="AE499" s="582"/>
      <c r="AF499" s="573"/>
      <c r="AH499" s="352">
        <f t="shared" si="135"/>
        <v>1000000</v>
      </c>
      <c r="AI499" s="352">
        <f t="shared" si="133"/>
        <v>1000000</v>
      </c>
      <c r="AJ499" s="336">
        <v>1</v>
      </c>
      <c r="AK499" s="289">
        <f t="shared" si="136"/>
        <v>90</v>
      </c>
      <c r="AL499" s="341">
        <f t="shared" si="134"/>
        <v>82.394300215377626</v>
      </c>
    </row>
    <row r="500" spans="23:38" ht="15.75" hidden="1" thickBot="1">
      <c r="W500" s="570"/>
      <c r="X500" s="289">
        <f t="shared" si="131"/>
        <v>94</v>
      </c>
      <c r="Y500" s="290">
        <f t="shared" si="132"/>
        <v>140.9376752647382</v>
      </c>
      <c r="Z500" s="291">
        <f t="shared" si="137"/>
        <v>281.87535052947641</v>
      </c>
      <c r="AA500" s="291">
        <f t="shared" si="138"/>
        <v>422.81302579421458</v>
      </c>
      <c r="AB500" s="291">
        <f t="shared" si="139"/>
        <v>563.75070105895281</v>
      </c>
      <c r="AC500" s="291">
        <f t="shared" si="140"/>
        <v>704.68837632369105</v>
      </c>
      <c r="AE500" s="582"/>
      <c r="AF500" s="573"/>
      <c r="AH500" s="352">
        <f t="shared" si="135"/>
        <v>1000000</v>
      </c>
      <c r="AI500" s="352">
        <f t="shared" si="133"/>
        <v>1000000</v>
      </c>
      <c r="AJ500" s="336">
        <v>1</v>
      </c>
      <c r="AK500" s="289">
        <f t="shared" si="136"/>
        <v>91</v>
      </c>
      <c r="AL500" s="341">
        <f t="shared" si="134"/>
        <v>81.959924941086058</v>
      </c>
    </row>
    <row r="501" spans="23:38" ht="15.75" hidden="1" thickBot="1">
      <c r="W501" s="570"/>
      <c r="X501" s="289">
        <f t="shared" si="131"/>
        <v>95</v>
      </c>
      <c r="Y501" s="290">
        <f t="shared" si="132"/>
        <v>140.20974479525995</v>
      </c>
      <c r="Z501" s="291">
        <f t="shared" si="137"/>
        <v>280.4194895905199</v>
      </c>
      <c r="AA501" s="291">
        <f t="shared" si="138"/>
        <v>420.62923438577985</v>
      </c>
      <c r="AB501" s="291">
        <f t="shared" si="139"/>
        <v>560.8389791810398</v>
      </c>
      <c r="AC501" s="291">
        <f t="shared" si="140"/>
        <v>701.0487239762997</v>
      </c>
      <c r="AE501" s="582"/>
      <c r="AF501" s="573"/>
      <c r="AH501" s="352">
        <f t="shared" si="135"/>
        <v>1000000</v>
      </c>
      <c r="AI501" s="352">
        <f t="shared" si="133"/>
        <v>1000000</v>
      </c>
      <c r="AJ501" s="336">
        <v>1</v>
      </c>
      <c r="AK501" s="289">
        <f t="shared" si="136"/>
        <v>92</v>
      </c>
      <c r="AL501" s="341">
        <f t="shared" si="134"/>
        <v>81.525549666794518</v>
      </c>
    </row>
    <row r="502" spans="23:38" ht="15.75" hidden="1" thickBot="1">
      <c r="W502" s="570"/>
      <c r="X502" s="289">
        <f t="shared" si="131"/>
        <v>96</v>
      </c>
      <c r="Y502" s="290">
        <f t="shared" si="132"/>
        <v>139.4818143257817</v>
      </c>
      <c r="Z502" s="291">
        <f t="shared" si="137"/>
        <v>278.9636286515634</v>
      </c>
      <c r="AA502" s="291">
        <f t="shared" si="138"/>
        <v>418.44544297734512</v>
      </c>
      <c r="AB502" s="291">
        <f t="shared" si="139"/>
        <v>557.92725730312679</v>
      </c>
      <c r="AC502" s="291">
        <f t="shared" si="140"/>
        <v>697.40907162890846</v>
      </c>
      <c r="AE502" s="582"/>
      <c r="AF502" s="573"/>
      <c r="AH502" s="352">
        <f t="shared" si="135"/>
        <v>1000000</v>
      </c>
      <c r="AI502" s="352">
        <f t="shared" si="133"/>
        <v>1000000</v>
      </c>
      <c r="AJ502" s="336">
        <v>1</v>
      </c>
      <c r="AK502" s="289">
        <f t="shared" si="136"/>
        <v>93</v>
      </c>
      <c r="AL502" s="341">
        <f t="shared" si="134"/>
        <v>81.09117439250295</v>
      </c>
    </row>
    <row r="503" spans="23:38" ht="15.75" hidden="1" thickBot="1">
      <c r="W503" s="570"/>
      <c r="X503" s="289">
        <f t="shared" si="131"/>
        <v>97</v>
      </c>
      <c r="Y503" s="290">
        <f t="shared" si="132"/>
        <v>138.75388385630345</v>
      </c>
      <c r="Z503" s="291">
        <f t="shared" si="137"/>
        <v>277.50776771260689</v>
      </c>
      <c r="AA503" s="291">
        <f t="shared" si="138"/>
        <v>416.26165156891034</v>
      </c>
      <c r="AB503" s="291">
        <f t="shared" si="139"/>
        <v>555.01553542521378</v>
      </c>
      <c r="AC503" s="291">
        <f t="shared" si="140"/>
        <v>693.76941928151723</v>
      </c>
      <c r="AE503" s="582"/>
      <c r="AF503" s="573"/>
      <c r="AH503" s="352">
        <f t="shared" si="135"/>
        <v>1000000</v>
      </c>
      <c r="AI503" s="352">
        <f t="shared" si="133"/>
        <v>1000000</v>
      </c>
      <c r="AJ503" s="336">
        <v>1</v>
      </c>
      <c r="AK503" s="289">
        <f t="shared" si="136"/>
        <v>94</v>
      </c>
      <c r="AL503" s="341">
        <f t="shared" si="134"/>
        <v>80.656799118211438</v>
      </c>
    </row>
    <row r="504" spans="23:38" ht="15.75" hidden="1" thickBot="1">
      <c r="W504" s="570"/>
      <c r="X504" s="289">
        <f t="shared" si="131"/>
        <v>98</v>
      </c>
      <c r="Y504" s="290">
        <f t="shared" si="132"/>
        <v>138.02595338682519</v>
      </c>
      <c r="Z504" s="291">
        <f t="shared" si="137"/>
        <v>276.05190677365039</v>
      </c>
      <c r="AA504" s="291">
        <f t="shared" si="138"/>
        <v>414.07786016047555</v>
      </c>
      <c r="AB504" s="291">
        <f t="shared" si="139"/>
        <v>552.10381354730077</v>
      </c>
      <c r="AC504" s="291">
        <f t="shared" si="140"/>
        <v>690.129766934126</v>
      </c>
      <c r="AE504" s="582"/>
      <c r="AF504" s="573"/>
      <c r="AH504" s="352">
        <f t="shared" si="135"/>
        <v>1000000</v>
      </c>
      <c r="AI504" s="352">
        <f t="shared" si="133"/>
        <v>1000000</v>
      </c>
      <c r="AJ504" s="336">
        <v>1</v>
      </c>
      <c r="AK504" s="289">
        <f t="shared" si="136"/>
        <v>95</v>
      </c>
      <c r="AL504" s="341">
        <f t="shared" si="134"/>
        <v>80.222423843919842</v>
      </c>
    </row>
    <row r="505" spans="23:38" ht="15.75" hidden="1" thickBot="1">
      <c r="W505" s="570"/>
      <c r="X505" s="289">
        <f t="shared" si="131"/>
        <v>99</v>
      </c>
      <c r="Y505" s="290">
        <f t="shared" si="132"/>
        <v>137.29802291734694</v>
      </c>
      <c r="Z505" s="291">
        <f t="shared" si="137"/>
        <v>274.59604583469388</v>
      </c>
      <c r="AA505" s="291">
        <f t="shared" si="138"/>
        <v>411.89406875204082</v>
      </c>
      <c r="AB505" s="291">
        <f t="shared" si="139"/>
        <v>549.19209166938776</v>
      </c>
      <c r="AC505" s="291">
        <f t="shared" si="140"/>
        <v>686.49011458673476</v>
      </c>
      <c r="AE505" s="582"/>
      <c r="AF505" s="573"/>
      <c r="AH505" s="352">
        <f t="shared" si="135"/>
        <v>1000000</v>
      </c>
      <c r="AI505" s="352">
        <f t="shared" si="133"/>
        <v>1000000</v>
      </c>
      <c r="AJ505" s="336">
        <v>1</v>
      </c>
      <c r="AK505" s="289">
        <f t="shared" si="136"/>
        <v>96</v>
      </c>
      <c r="AL505" s="341">
        <f t="shared" ref="AL505:AL509" si="141">Z98</f>
        <v>79.788048569628302</v>
      </c>
    </row>
    <row r="506" spans="23:38" ht="15.75" hidden="1" thickBot="1">
      <c r="W506" s="571"/>
      <c r="X506" s="289">
        <f t="shared" si="131"/>
        <v>100</v>
      </c>
      <c r="Y506" s="290">
        <f t="shared" si="132"/>
        <v>136.57009244786869</v>
      </c>
      <c r="Z506" s="291">
        <f t="shared" si="137"/>
        <v>273.14018489573738</v>
      </c>
      <c r="AA506" s="291">
        <f t="shared" si="138"/>
        <v>409.71027734360609</v>
      </c>
      <c r="AB506" s="291">
        <f t="shared" si="139"/>
        <v>546.28036979147475</v>
      </c>
      <c r="AC506" s="291">
        <f t="shared" si="140"/>
        <v>682.85046223934341</v>
      </c>
      <c r="AE506" s="582"/>
      <c r="AF506" s="573"/>
      <c r="AH506" s="352">
        <f t="shared" si="135"/>
        <v>1000000</v>
      </c>
      <c r="AI506" s="352">
        <f t="shared" si="133"/>
        <v>1000000</v>
      </c>
      <c r="AJ506" s="336">
        <v>1</v>
      </c>
      <c r="AK506" s="289">
        <f t="shared" si="136"/>
        <v>97</v>
      </c>
      <c r="AL506" s="341">
        <f t="shared" si="141"/>
        <v>79.353673295336733</v>
      </c>
    </row>
    <row r="507" spans="23:38" ht="15.75" hidden="1" thickBot="1">
      <c r="AE507" s="582"/>
      <c r="AF507" s="573"/>
      <c r="AH507" s="352">
        <f t="shared" si="135"/>
        <v>1000000</v>
      </c>
      <c r="AI507" s="352">
        <f t="shared" si="133"/>
        <v>1000000</v>
      </c>
      <c r="AJ507" s="336">
        <v>1</v>
      </c>
      <c r="AK507" s="289">
        <f t="shared" si="136"/>
        <v>98</v>
      </c>
      <c r="AL507" s="341">
        <f t="shared" si="141"/>
        <v>78.919298021045222</v>
      </c>
    </row>
    <row r="508" spans="23:38" ht="15.75" hidden="1" thickBot="1">
      <c r="AE508" s="582"/>
      <c r="AF508" s="573"/>
      <c r="AH508" s="352">
        <f t="shared" si="135"/>
        <v>1000000</v>
      </c>
      <c r="AI508" s="352">
        <f t="shared" si="133"/>
        <v>1000000</v>
      </c>
      <c r="AJ508" s="336">
        <v>1</v>
      </c>
      <c r="AK508" s="289">
        <f t="shared" si="136"/>
        <v>99</v>
      </c>
      <c r="AL508" s="341">
        <f t="shared" si="141"/>
        <v>78.484922746753654</v>
      </c>
    </row>
    <row r="509" spans="23:38" ht="15.75" hidden="1" thickBot="1">
      <c r="AE509" s="582"/>
      <c r="AF509" s="574"/>
      <c r="AH509" s="352">
        <f t="shared" si="135"/>
        <v>1000000</v>
      </c>
      <c r="AI509" s="352">
        <f t="shared" si="133"/>
        <v>1000000</v>
      </c>
      <c r="AJ509" s="338">
        <v>1</v>
      </c>
      <c r="AK509" s="339">
        <f t="shared" si="136"/>
        <v>100</v>
      </c>
      <c r="AL509" s="342">
        <f t="shared" si="141"/>
        <v>78.050547472462085</v>
      </c>
    </row>
    <row r="510" spans="23:38" ht="15" hidden="1" customHeight="1" thickBot="1">
      <c r="AE510" s="582"/>
      <c r="AF510" s="569" t="s">
        <v>414</v>
      </c>
      <c r="AH510" s="352">
        <f>AX2</f>
        <v>146.18343258778697</v>
      </c>
      <c r="AI510" s="352">
        <f t="shared" si="133"/>
        <v>146.18343258778697</v>
      </c>
      <c r="AJ510" s="338">
        <v>2</v>
      </c>
      <c r="AK510" s="337">
        <v>0</v>
      </c>
      <c r="AL510" s="343">
        <f t="shared" ref="AL510:AL541" si="142">AA2</f>
        <v>182.23211235242627</v>
      </c>
    </row>
    <row r="511" spans="23:38" ht="15.75" hidden="1" thickBot="1">
      <c r="AE511" s="582"/>
      <c r="AF511" s="570"/>
      <c r="AH511" s="352">
        <f t="shared" ref="AH511:AH541" si="143">AX3</f>
        <v>143.94647830426794</v>
      </c>
      <c r="AI511" s="352">
        <f t="shared" si="133"/>
        <v>143.94647830426794</v>
      </c>
      <c r="AJ511" s="338">
        <v>2</v>
      </c>
      <c r="AK511" s="289">
        <f t="shared" si="136"/>
        <v>1</v>
      </c>
      <c r="AL511" s="341">
        <f t="shared" si="142"/>
        <v>181.5805494409889</v>
      </c>
    </row>
    <row r="512" spans="23:38" ht="15.75" hidden="1" thickBot="1">
      <c r="AE512" s="582"/>
      <c r="AF512" s="570"/>
      <c r="AH512" s="352">
        <f t="shared" si="143"/>
        <v>141.70952402074892</v>
      </c>
      <c r="AI512" s="352">
        <f t="shared" si="133"/>
        <v>141.70952402074892</v>
      </c>
      <c r="AJ512" s="338">
        <v>2</v>
      </c>
      <c r="AK512" s="289">
        <f t="shared" si="136"/>
        <v>2</v>
      </c>
      <c r="AL512" s="341">
        <f t="shared" si="142"/>
        <v>180.92898652955159</v>
      </c>
    </row>
    <row r="513" spans="31:38" ht="15.75" hidden="1" thickBot="1">
      <c r="AE513" s="582"/>
      <c r="AF513" s="570"/>
      <c r="AH513" s="352">
        <f t="shared" si="143"/>
        <v>139.47256973722989</v>
      </c>
      <c r="AI513" s="352">
        <f t="shared" si="133"/>
        <v>139.47256973722989</v>
      </c>
      <c r="AJ513" s="338">
        <v>2</v>
      </c>
      <c r="AK513" s="289">
        <f t="shared" si="136"/>
        <v>3</v>
      </c>
      <c r="AL513" s="341">
        <f t="shared" si="142"/>
        <v>180.27742361811426</v>
      </c>
    </row>
    <row r="514" spans="31:38" ht="15.75" hidden="1" thickBot="1">
      <c r="AE514" s="582"/>
      <c r="AF514" s="570"/>
      <c r="AH514" s="352">
        <f t="shared" si="143"/>
        <v>137.23561545371086</v>
      </c>
      <c r="AI514" s="352">
        <f t="shared" si="133"/>
        <v>137.23561545371086</v>
      </c>
      <c r="AJ514" s="338">
        <v>2</v>
      </c>
      <c r="AK514" s="289">
        <f t="shared" si="136"/>
        <v>4</v>
      </c>
      <c r="AL514" s="341">
        <f t="shared" si="142"/>
        <v>179.62586070667692</v>
      </c>
    </row>
    <row r="515" spans="31:38" ht="15.75" hidden="1" thickBot="1">
      <c r="AE515" s="582"/>
      <c r="AF515" s="570"/>
      <c r="AH515" s="352">
        <f t="shared" si="143"/>
        <v>134.99866117019184</v>
      </c>
      <c r="AI515" s="352">
        <f t="shared" si="133"/>
        <v>134.99866117019184</v>
      </c>
      <c r="AJ515" s="338">
        <v>2</v>
      </c>
      <c r="AK515" s="289">
        <f t="shared" si="136"/>
        <v>5</v>
      </c>
      <c r="AL515" s="341">
        <f t="shared" si="142"/>
        <v>178.97429779523961</v>
      </c>
    </row>
    <row r="516" spans="31:38" ht="15.75" hidden="1" thickBot="1">
      <c r="AE516" s="582"/>
      <c r="AF516" s="570"/>
      <c r="AH516" s="352">
        <f t="shared" si="143"/>
        <v>132.76170688667281</v>
      </c>
      <c r="AI516" s="352">
        <f t="shared" si="133"/>
        <v>132.76170688667281</v>
      </c>
      <c r="AJ516" s="338">
        <v>2</v>
      </c>
      <c r="AK516" s="289">
        <f t="shared" si="136"/>
        <v>6</v>
      </c>
      <c r="AL516" s="341">
        <f t="shared" si="142"/>
        <v>178.32273488380227</v>
      </c>
    </row>
    <row r="517" spans="31:38" ht="15.75" hidden="1" thickBot="1">
      <c r="AE517" s="582"/>
      <c r="AF517" s="570"/>
      <c r="AH517" s="352">
        <f t="shared" si="143"/>
        <v>130.52475260315379</v>
      </c>
      <c r="AI517" s="352">
        <f t="shared" si="133"/>
        <v>130.52475260315379</v>
      </c>
      <c r="AJ517" s="338">
        <v>2</v>
      </c>
      <c r="AK517" s="289">
        <f t="shared" si="136"/>
        <v>7</v>
      </c>
      <c r="AL517" s="341">
        <f t="shared" si="142"/>
        <v>177.67117197236496</v>
      </c>
    </row>
    <row r="518" spans="31:38" ht="15.75" hidden="1" thickBot="1">
      <c r="AE518" s="582"/>
      <c r="AF518" s="570"/>
      <c r="AH518" s="352">
        <f t="shared" si="143"/>
        <v>128.28779831963479</v>
      </c>
      <c r="AI518" s="352">
        <f t="shared" si="133"/>
        <v>128.28779831963479</v>
      </c>
      <c r="AJ518" s="338">
        <v>2</v>
      </c>
      <c r="AK518" s="289">
        <f t="shared" si="136"/>
        <v>8</v>
      </c>
      <c r="AL518" s="341">
        <f t="shared" si="142"/>
        <v>177.01960906092762</v>
      </c>
    </row>
    <row r="519" spans="31:38" ht="15.75" hidden="1" thickBot="1">
      <c r="AE519" s="582"/>
      <c r="AF519" s="570"/>
      <c r="AH519" s="352">
        <f t="shared" si="143"/>
        <v>126.05084403611576</v>
      </c>
      <c r="AI519" s="352">
        <f t="shared" si="133"/>
        <v>126.05084403611576</v>
      </c>
      <c r="AJ519" s="338">
        <v>2</v>
      </c>
      <c r="AK519" s="289">
        <f t="shared" si="136"/>
        <v>9</v>
      </c>
      <c r="AL519" s="341">
        <f t="shared" si="142"/>
        <v>176.36804614949028</v>
      </c>
    </row>
    <row r="520" spans="31:38" ht="15.75" hidden="1" thickBot="1">
      <c r="AE520" s="582"/>
      <c r="AF520" s="570"/>
      <c r="AH520" s="352">
        <f t="shared" si="143"/>
        <v>123.81388975259674</v>
      </c>
      <c r="AI520" s="352">
        <f t="shared" si="133"/>
        <v>123.81388975259674</v>
      </c>
      <c r="AJ520" s="338">
        <v>2</v>
      </c>
      <c r="AK520" s="289">
        <f t="shared" si="136"/>
        <v>10</v>
      </c>
      <c r="AL520" s="341">
        <f t="shared" si="142"/>
        <v>175.71648323805294</v>
      </c>
    </row>
    <row r="521" spans="31:38" ht="15.75" hidden="1" thickBot="1">
      <c r="AE521" s="582"/>
      <c r="AF521" s="570"/>
      <c r="AH521" s="352">
        <f t="shared" si="143"/>
        <v>1000000</v>
      </c>
      <c r="AI521" s="352">
        <f t="shared" si="133"/>
        <v>1000000</v>
      </c>
      <c r="AJ521" s="338">
        <v>2</v>
      </c>
      <c r="AK521" s="289">
        <f t="shared" si="136"/>
        <v>11</v>
      </c>
      <c r="AL521" s="341">
        <f t="shared" si="142"/>
        <v>175.06492032661561</v>
      </c>
    </row>
    <row r="522" spans="31:38" ht="15.75" hidden="1" thickBot="1">
      <c r="AE522" s="582"/>
      <c r="AF522" s="570"/>
      <c r="AH522" s="352">
        <f t="shared" si="143"/>
        <v>1000000</v>
      </c>
      <c r="AI522" s="352">
        <f t="shared" si="133"/>
        <v>1000000</v>
      </c>
      <c r="AJ522" s="338">
        <v>2</v>
      </c>
      <c r="AK522" s="289">
        <f t="shared" si="136"/>
        <v>12</v>
      </c>
      <c r="AL522" s="341">
        <f t="shared" si="142"/>
        <v>174.4133574151783</v>
      </c>
    </row>
    <row r="523" spans="31:38" ht="15.75" hidden="1" thickBot="1">
      <c r="AE523" s="582"/>
      <c r="AF523" s="570"/>
      <c r="AH523" s="352">
        <f t="shared" si="143"/>
        <v>1000000</v>
      </c>
      <c r="AI523" s="352">
        <f t="shared" si="133"/>
        <v>1000000</v>
      </c>
      <c r="AJ523" s="338">
        <v>2</v>
      </c>
      <c r="AK523" s="289">
        <f t="shared" si="136"/>
        <v>13</v>
      </c>
      <c r="AL523" s="341">
        <f t="shared" si="142"/>
        <v>173.76179450374093</v>
      </c>
    </row>
    <row r="524" spans="31:38" ht="15.75" hidden="1" thickBot="1">
      <c r="AE524" s="582"/>
      <c r="AF524" s="570"/>
      <c r="AH524" s="352">
        <f t="shared" si="143"/>
        <v>1000000</v>
      </c>
      <c r="AI524" s="352">
        <f t="shared" si="133"/>
        <v>1000000</v>
      </c>
      <c r="AJ524" s="338">
        <v>2</v>
      </c>
      <c r="AK524" s="289">
        <f t="shared" si="136"/>
        <v>14</v>
      </c>
      <c r="AL524" s="341">
        <f t="shared" si="142"/>
        <v>173.11023159230359</v>
      </c>
    </row>
    <row r="525" spans="31:38" ht="15.75" hidden="1" thickBot="1">
      <c r="AE525" s="582"/>
      <c r="AF525" s="570"/>
      <c r="AH525" s="352">
        <f t="shared" si="143"/>
        <v>1000000</v>
      </c>
      <c r="AI525" s="352">
        <f t="shared" si="133"/>
        <v>1000000</v>
      </c>
      <c r="AJ525" s="338">
        <v>2</v>
      </c>
      <c r="AK525" s="289">
        <f t="shared" si="136"/>
        <v>15</v>
      </c>
      <c r="AL525" s="341">
        <f t="shared" si="142"/>
        <v>172.45866868086631</v>
      </c>
    </row>
    <row r="526" spans="31:38" ht="15.75" hidden="1" thickBot="1">
      <c r="AE526" s="582"/>
      <c r="AF526" s="570"/>
      <c r="AH526" s="352">
        <f t="shared" si="143"/>
        <v>1000000</v>
      </c>
      <c r="AI526" s="352">
        <f t="shared" si="133"/>
        <v>1000000</v>
      </c>
      <c r="AJ526" s="338">
        <v>2</v>
      </c>
      <c r="AK526" s="289">
        <f t="shared" si="136"/>
        <v>16</v>
      </c>
      <c r="AL526" s="341">
        <f t="shared" si="142"/>
        <v>171.80710576942897</v>
      </c>
    </row>
    <row r="527" spans="31:38" ht="15.75" hidden="1" thickBot="1">
      <c r="AE527" s="582"/>
      <c r="AF527" s="570"/>
      <c r="AH527" s="352">
        <f t="shared" si="143"/>
        <v>1000000</v>
      </c>
      <c r="AI527" s="352">
        <f t="shared" si="133"/>
        <v>1000000</v>
      </c>
      <c r="AJ527" s="338">
        <v>2</v>
      </c>
      <c r="AK527" s="289">
        <f t="shared" si="136"/>
        <v>17</v>
      </c>
      <c r="AL527" s="341">
        <f t="shared" si="142"/>
        <v>171.15554285799163</v>
      </c>
    </row>
    <row r="528" spans="31:38" ht="15.75" hidden="1" thickBot="1">
      <c r="AE528" s="582"/>
      <c r="AF528" s="570"/>
      <c r="AH528" s="352">
        <f t="shared" si="143"/>
        <v>1000000</v>
      </c>
      <c r="AI528" s="352">
        <f t="shared" si="133"/>
        <v>1000000</v>
      </c>
      <c r="AJ528" s="338">
        <v>2</v>
      </c>
      <c r="AK528" s="289">
        <f t="shared" si="136"/>
        <v>18</v>
      </c>
      <c r="AL528" s="341">
        <f t="shared" si="142"/>
        <v>170.5039799465543</v>
      </c>
    </row>
    <row r="529" spans="31:38" ht="15.75" hidden="1" thickBot="1">
      <c r="AE529" s="582"/>
      <c r="AF529" s="570"/>
      <c r="AH529" s="352">
        <f t="shared" si="143"/>
        <v>1000000</v>
      </c>
      <c r="AI529" s="352">
        <f t="shared" si="133"/>
        <v>1000000</v>
      </c>
      <c r="AJ529" s="338">
        <v>2</v>
      </c>
      <c r="AK529" s="289">
        <f t="shared" si="136"/>
        <v>19</v>
      </c>
      <c r="AL529" s="341">
        <f t="shared" si="142"/>
        <v>169.85241703511696</v>
      </c>
    </row>
    <row r="530" spans="31:38" ht="15.75" hidden="1" thickBot="1">
      <c r="AE530" s="582"/>
      <c r="AF530" s="570"/>
      <c r="AH530" s="352">
        <f t="shared" si="143"/>
        <v>1000000</v>
      </c>
      <c r="AI530" s="352">
        <f t="shared" si="133"/>
        <v>1000000</v>
      </c>
      <c r="AJ530" s="338">
        <v>2</v>
      </c>
      <c r="AK530" s="289">
        <f t="shared" si="136"/>
        <v>20</v>
      </c>
      <c r="AL530" s="341">
        <f t="shared" si="142"/>
        <v>169.20085412367965</v>
      </c>
    </row>
    <row r="531" spans="31:38" ht="15.75" hidden="1" thickBot="1">
      <c r="AE531" s="582"/>
      <c r="AF531" s="570"/>
      <c r="AH531" s="352">
        <f t="shared" si="143"/>
        <v>1000000</v>
      </c>
      <c r="AI531" s="352">
        <f t="shared" si="133"/>
        <v>1000000</v>
      </c>
      <c r="AJ531" s="338">
        <v>2</v>
      </c>
      <c r="AK531" s="289">
        <f t="shared" si="136"/>
        <v>21</v>
      </c>
      <c r="AL531" s="341">
        <f t="shared" si="142"/>
        <v>168.54929121224231</v>
      </c>
    </row>
    <row r="532" spans="31:38" ht="15.75" hidden="1" thickBot="1">
      <c r="AE532" s="582"/>
      <c r="AF532" s="570"/>
      <c r="AH532" s="352">
        <f t="shared" si="143"/>
        <v>1000000</v>
      </c>
      <c r="AI532" s="352">
        <f t="shared" si="133"/>
        <v>1000000</v>
      </c>
      <c r="AJ532" s="338">
        <v>2</v>
      </c>
      <c r="AK532" s="289">
        <f t="shared" si="136"/>
        <v>22</v>
      </c>
      <c r="AL532" s="341">
        <f t="shared" si="142"/>
        <v>167.89772830080494</v>
      </c>
    </row>
    <row r="533" spans="31:38" ht="15.75" hidden="1" thickBot="1">
      <c r="AE533" s="582"/>
      <c r="AF533" s="570"/>
      <c r="AH533" s="352">
        <f t="shared" si="143"/>
        <v>1000000</v>
      </c>
      <c r="AI533" s="352">
        <f t="shared" si="133"/>
        <v>1000000</v>
      </c>
      <c r="AJ533" s="338">
        <v>2</v>
      </c>
      <c r="AK533" s="289">
        <f t="shared" si="136"/>
        <v>23</v>
      </c>
      <c r="AL533" s="341">
        <f t="shared" si="142"/>
        <v>167.24616538936763</v>
      </c>
    </row>
    <row r="534" spans="31:38" ht="15.75" hidden="1" thickBot="1">
      <c r="AE534" s="582"/>
      <c r="AF534" s="570"/>
      <c r="AH534" s="352">
        <f t="shared" si="143"/>
        <v>1000000</v>
      </c>
      <c r="AI534" s="352">
        <f t="shared" si="133"/>
        <v>1000000</v>
      </c>
      <c r="AJ534" s="338">
        <v>2</v>
      </c>
      <c r="AK534" s="289">
        <f t="shared" si="136"/>
        <v>24</v>
      </c>
      <c r="AL534" s="341">
        <f t="shared" si="142"/>
        <v>166.59460247793032</v>
      </c>
    </row>
    <row r="535" spans="31:38" ht="15.75" hidden="1" thickBot="1">
      <c r="AE535" s="582"/>
      <c r="AF535" s="570"/>
      <c r="AH535" s="352">
        <f t="shared" si="143"/>
        <v>1000000</v>
      </c>
      <c r="AI535" s="352">
        <f t="shared" si="133"/>
        <v>1000000</v>
      </c>
      <c r="AJ535" s="338">
        <v>2</v>
      </c>
      <c r="AK535" s="289">
        <f t="shared" si="136"/>
        <v>25</v>
      </c>
      <c r="AL535" s="341">
        <f t="shared" si="142"/>
        <v>165.94303956649298</v>
      </c>
    </row>
    <row r="536" spans="31:38" ht="15.75" hidden="1" thickBot="1">
      <c r="AE536" s="582"/>
      <c r="AF536" s="570"/>
      <c r="AH536" s="352">
        <f t="shared" si="143"/>
        <v>1000000</v>
      </c>
      <c r="AI536" s="352">
        <f t="shared" si="133"/>
        <v>1000000</v>
      </c>
      <c r="AJ536" s="338">
        <v>2</v>
      </c>
      <c r="AK536" s="289">
        <f t="shared" si="136"/>
        <v>26</v>
      </c>
      <c r="AL536" s="341">
        <f t="shared" si="142"/>
        <v>165.29147665505565</v>
      </c>
    </row>
    <row r="537" spans="31:38" ht="15.75" hidden="1" thickBot="1">
      <c r="AE537" s="582"/>
      <c r="AF537" s="570"/>
      <c r="AH537" s="352">
        <f t="shared" si="143"/>
        <v>1000000</v>
      </c>
      <c r="AI537" s="352">
        <f t="shared" ref="AI537:AI600" si="144">IF(AL537&lt;$D$79,0,AH537)</f>
        <v>1000000</v>
      </c>
      <c r="AJ537" s="338">
        <v>2</v>
      </c>
      <c r="AK537" s="289">
        <f t="shared" si="136"/>
        <v>27</v>
      </c>
      <c r="AL537" s="341">
        <f t="shared" si="142"/>
        <v>164.63991374361831</v>
      </c>
    </row>
    <row r="538" spans="31:38" ht="15.75" hidden="1" thickBot="1">
      <c r="AE538" s="582"/>
      <c r="AF538" s="570"/>
      <c r="AH538" s="352">
        <f t="shared" si="143"/>
        <v>1000000</v>
      </c>
      <c r="AI538" s="352">
        <f t="shared" si="144"/>
        <v>1000000</v>
      </c>
      <c r="AJ538" s="338">
        <v>2</v>
      </c>
      <c r="AK538" s="289">
        <f t="shared" si="136"/>
        <v>28</v>
      </c>
      <c r="AL538" s="341">
        <f t="shared" si="142"/>
        <v>163.988350832181</v>
      </c>
    </row>
    <row r="539" spans="31:38" ht="15.75" hidden="1" thickBot="1">
      <c r="AE539" s="582"/>
      <c r="AF539" s="570"/>
      <c r="AH539" s="352">
        <f t="shared" si="143"/>
        <v>1000000</v>
      </c>
      <c r="AI539" s="352">
        <f t="shared" si="144"/>
        <v>1000000</v>
      </c>
      <c r="AJ539" s="338">
        <v>2</v>
      </c>
      <c r="AK539" s="289">
        <f t="shared" ref="AK539:AK602" si="145">AK538+1</f>
        <v>29</v>
      </c>
      <c r="AL539" s="341">
        <f t="shared" si="142"/>
        <v>163.33678792074366</v>
      </c>
    </row>
    <row r="540" spans="31:38" ht="15.75" hidden="1" thickBot="1">
      <c r="AE540" s="582"/>
      <c r="AF540" s="570"/>
      <c r="AH540" s="352">
        <f t="shared" si="143"/>
        <v>1000000</v>
      </c>
      <c r="AI540" s="352">
        <f t="shared" si="144"/>
        <v>1000000</v>
      </c>
      <c r="AJ540" s="338">
        <v>2</v>
      </c>
      <c r="AK540" s="289">
        <f t="shared" si="145"/>
        <v>30</v>
      </c>
      <c r="AL540" s="341">
        <f t="shared" si="142"/>
        <v>162.68522500930629</v>
      </c>
    </row>
    <row r="541" spans="31:38" ht="15.75" hidden="1" thickBot="1">
      <c r="AE541" s="582"/>
      <c r="AF541" s="570"/>
      <c r="AH541" s="352">
        <f t="shared" si="143"/>
        <v>1000000</v>
      </c>
      <c r="AI541" s="352">
        <f t="shared" si="144"/>
        <v>1000000</v>
      </c>
      <c r="AJ541" s="338">
        <v>2</v>
      </c>
      <c r="AK541" s="289">
        <f t="shared" si="145"/>
        <v>31</v>
      </c>
      <c r="AL541" s="341">
        <f t="shared" si="142"/>
        <v>162.03366209786898</v>
      </c>
    </row>
    <row r="542" spans="31:38" ht="15.75" hidden="1" thickBot="1">
      <c r="AE542" s="582"/>
      <c r="AF542" s="570"/>
      <c r="AH542" s="352">
        <f t="shared" ref="AH542:AH573" si="146">AX34</f>
        <v>1000000</v>
      </c>
      <c r="AI542" s="352">
        <f t="shared" si="144"/>
        <v>1000000</v>
      </c>
      <c r="AJ542" s="338">
        <v>2</v>
      </c>
      <c r="AK542" s="289">
        <f t="shared" si="145"/>
        <v>32</v>
      </c>
      <c r="AL542" s="341">
        <f t="shared" ref="AL542:AL573" si="147">AA34</f>
        <v>161.38209918643165</v>
      </c>
    </row>
    <row r="543" spans="31:38" ht="15.75" hidden="1" thickBot="1">
      <c r="AE543" s="582"/>
      <c r="AF543" s="570"/>
      <c r="AH543" s="352">
        <f t="shared" si="146"/>
        <v>1000000</v>
      </c>
      <c r="AI543" s="352">
        <f t="shared" si="144"/>
        <v>1000000</v>
      </c>
      <c r="AJ543" s="338">
        <v>2</v>
      </c>
      <c r="AK543" s="289">
        <f t="shared" si="145"/>
        <v>33</v>
      </c>
      <c r="AL543" s="341">
        <f t="shared" si="147"/>
        <v>160.73053627499434</v>
      </c>
    </row>
    <row r="544" spans="31:38" ht="15.75" hidden="1" thickBot="1">
      <c r="AE544" s="582"/>
      <c r="AF544" s="570"/>
      <c r="AH544" s="352">
        <f t="shared" si="146"/>
        <v>1000000</v>
      </c>
      <c r="AI544" s="352">
        <f t="shared" si="144"/>
        <v>1000000</v>
      </c>
      <c r="AJ544" s="338">
        <v>2</v>
      </c>
      <c r="AK544" s="289">
        <f t="shared" si="145"/>
        <v>34</v>
      </c>
      <c r="AL544" s="341">
        <f t="shared" si="147"/>
        <v>160.07897336355703</v>
      </c>
    </row>
    <row r="545" spans="31:38" ht="15.75" hidden="1" thickBot="1">
      <c r="AE545" s="582"/>
      <c r="AF545" s="570"/>
      <c r="AH545" s="352">
        <f t="shared" si="146"/>
        <v>1000000</v>
      </c>
      <c r="AI545" s="352">
        <f t="shared" si="144"/>
        <v>1000000</v>
      </c>
      <c r="AJ545" s="338">
        <v>2</v>
      </c>
      <c r="AK545" s="289">
        <f t="shared" si="145"/>
        <v>35</v>
      </c>
      <c r="AL545" s="341">
        <f t="shared" si="147"/>
        <v>159.42741045211966</v>
      </c>
    </row>
    <row r="546" spans="31:38" ht="15.75" hidden="1" thickBot="1">
      <c r="AE546" s="582"/>
      <c r="AF546" s="570"/>
      <c r="AH546" s="352">
        <f t="shared" si="146"/>
        <v>1000000</v>
      </c>
      <c r="AI546" s="352">
        <f t="shared" si="144"/>
        <v>1000000</v>
      </c>
      <c r="AJ546" s="338">
        <v>2</v>
      </c>
      <c r="AK546" s="289">
        <f t="shared" si="145"/>
        <v>36</v>
      </c>
      <c r="AL546" s="341">
        <f t="shared" si="147"/>
        <v>158.77584754068232</v>
      </c>
    </row>
    <row r="547" spans="31:38" ht="15.75" hidden="1" thickBot="1">
      <c r="AE547" s="582"/>
      <c r="AF547" s="570"/>
      <c r="AH547" s="352">
        <f t="shared" si="146"/>
        <v>1000000</v>
      </c>
      <c r="AI547" s="352">
        <f t="shared" si="144"/>
        <v>1000000</v>
      </c>
      <c r="AJ547" s="338">
        <v>2</v>
      </c>
      <c r="AK547" s="289">
        <f t="shared" si="145"/>
        <v>37</v>
      </c>
      <c r="AL547" s="341">
        <f t="shared" si="147"/>
        <v>158.12428462924501</v>
      </c>
    </row>
    <row r="548" spans="31:38" ht="15.75" hidden="1" thickBot="1">
      <c r="AE548" s="582"/>
      <c r="AF548" s="570"/>
      <c r="AH548" s="352">
        <f t="shared" si="146"/>
        <v>1000000</v>
      </c>
      <c r="AI548" s="352">
        <f t="shared" si="144"/>
        <v>1000000</v>
      </c>
      <c r="AJ548" s="338">
        <v>2</v>
      </c>
      <c r="AK548" s="289">
        <f t="shared" si="145"/>
        <v>38</v>
      </c>
      <c r="AL548" s="341">
        <f t="shared" si="147"/>
        <v>157.47272171780764</v>
      </c>
    </row>
    <row r="549" spans="31:38" ht="15.75" hidden="1" thickBot="1">
      <c r="AE549" s="582"/>
      <c r="AF549" s="570"/>
      <c r="AH549" s="352">
        <f t="shared" si="146"/>
        <v>1000000</v>
      </c>
      <c r="AI549" s="352">
        <f t="shared" si="144"/>
        <v>1000000</v>
      </c>
      <c r="AJ549" s="338">
        <v>2</v>
      </c>
      <c r="AK549" s="289">
        <f t="shared" si="145"/>
        <v>39</v>
      </c>
      <c r="AL549" s="341">
        <f t="shared" si="147"/>
        <v>156.82115880637036</v>
      </c>
    </row>
    <row r="550" spans="31:38" ht="15.75" hidden="1" thickBot="1">
      <c r="AE550" s="582"/>
      <c r="AF550" s="570"/>
      <c r="AH550" s="352">
        <f t="shared" si="146"/>
        <v>1000000</v>
      </c>
      <c r="AI550" s="352">
        <f t="shared" si="144"/>
        <v>1000000</v>
      </c>
      <c r="AJ550" s="338">
        <v>2</v>
      </c>
      <c r="AK550" s="289">
        <f t="shared" si="145"/>
        <v>40</v>
      </c>
      <c r="AL550" s="341">
        <f t="shared" si="147"/>
        <v>156.169595894933</v>
      </c>
    </row>
    <row r="551" spans="31:38" ht="15.75" hidden="1" thickBot="1">
      <c r="AE551" s="582"/>
      <c r="AF551" s="570"/>
      <c r="AH551" s="352">
        <f t="shared" si="146"/>
        <v>1000000</v>
      </c>
      <c r="AI551" s="352">
        <f t="shared" si="144"/>
        <v>1000000</v>
      </c>
      <c r="AJ551" s="338">
        <v>2</v>
      </c>
      <c r="AK551" s="289">
        <f t="shared" si="145"/>
        <v>41</v>
      </c>
      <c r="AL551" s="341">
        <f t="shared" si="147"/>
        <v>155.51803298349569</v>
      </c>
    </row>
    <row r="552" spans="31:38" ht="15.75" hidden="1" thickBot="1">
      <c r="AE552" s="582"/>
      <c r="AF552" s="570"/>
      <c r="AH552" s="352">
        <f t="shared" si="146"/>
        <v>1000000</v>
      </c>
      <c r="AI552" s="352">
        <f t="shared" si="144"/>
        <v>1000000</v>
      </c>
      <c r="AJ552" s="338">
        <v>2</v>
      </c>
      <c r="AK552" s="289">
        <f t="shared" si="145"/>
        <v>42</v>
      </c>
      <c r="AL552" s="341">
        <f t="shared" si="147"/>
        <v>154.86647007205835</v>
      </c>
    </row>
    <row r="553" spans="31:38" ht="15.75" hidden="1" thickBot="1">
      <c r="AE553" s="582"/>
      <c r="AF553" s="570"/>
      <c r="AH553" s="352">
        <f t="shared" si="146"/>
        <v>1000000</v>
      </c>
      <c r="AI553" s="352">
        <f t="shared" si="144"/>
        <v>1000000</v>
      </c>
      <c r="AJ553" s="338">
        <v>2</v>
      </c>
      <c r="AK553" s="289">
        <f t="shared" si="145"/>
        <v>43</v>
      </c>
      <c r="AL553" s="341">
        <f t="shared" si="147"/>
        <v>154.21490716062101</v>
      </c>
    </row>
    <row r="554" spans="31:38" ht="15.75" hidden="1" thickBot="1">
      <c r="AE554" s="582"/>
      <c r="AF554" s="570"/>
      <c r="AH554" s="352">
        <f t="shared" si="146"/>
        <v>1000000</v>
      </c>
      <c r="AI554" s="352">
        <f t="shared" si="144"/>
        <v>1000000</v>
      </c>
      <c r="AJ554" s="338">
        <v>2</v>
      </c>
      <c r="AK554" s="289">
        <f t="shared" si="145"/>
        <v>44</v>
      </c>
      <c r="AL554" s="341">
        <f t="shared" si="147"/>
        <v>153.56334424918367</v>
      </c>
    </row>
    <row r="555" spans="31:38" ht="15.75" hidden="1" thickBot="1">
      <c r="AE555" s="582"/>
      <c r="AF555" s="570"/>
      <c r="AH555" s="352">
        <f t="shared" si="146"/>
        <v>1000000</v>
      </c>
      <c r="AI555" s="352">
        <f t="shared" si="144"/>
        <v>1000000</v>
      </c>
      <c r="AJ555" s="338">
        <v>2</v>
      </c>
      <c r="AK555" s="289">
        <f t="shared" si="145"/>
        <v>45</v>
      </c>
      <c r="AL555" s="341">
        <f t="shared" si="147"/>
        <v>152.91178133774636</v>
      </c>
    </row>
    <row r="556" spans="31:38" ht="15.75" hidden="1" thickBot="1">
      <c r="AE556" s="582"/>
      <c r="AF556" s="570"/>
      <c r="AH556" s="352">
        <f t="shared" si="146"/>
        <v>1000000</v>
      </c>
      <c r="AI556" s="352">
        <f t="shared" si="144"/>
        <v>1000000</v>
      </c>
      <c r="AJ556" s="338">
        <v>2</v>
      </c>
      <c r="AK556" s="289">
        <f t="shared" si="145"/>
        <v>46</v>
      </c>
      <c r="AL556" s="341">
        <f t="shared" si="147"/>
        <v>152.26021842630905</v>
      </c>
    </row>
    <row r="557" spans="31:38" ht="15.75" hidden="1" thickBot="1">
      <c r="AE557" s="582"/>
      <c r="AF557" s="570"/>
      <c r="AH557" s="352">
        <f t="shared" si="146"/>
        <v>1000000</v>
      </c>
      <c r="AI557" s="352">
        <f t="shared" si="144"/>
        <v>1000000</v>
      </c>
      <c r="AJ557" s="338">
        <v>2</v>
      </c>
      <c r="AK557" s="289">
        <f t="shared" si="145"/>
        <v>47</v>
      </c>
      <c r="AL557" s="341">
        <f t="shared" si="147"/>
        <v>151.60865551487171</v>
      </c>
    </row>
    <row r="558" spans="31:38" ht="15.75" hidden="1" thickBot="1">
      <c r="AE558" s="582"/>
      <c r="AF558" s="570"/>
      <c r="AH558" s="352">
        <f t="shared" si="146"/>
        <v>1000000</v>
      </c>
      <c r="AI558" s="352">
        <f t="shared" si="144"/>
        <v>1000000</v>
      </c>
      <c r="AJ558" s="338">
        <v>2</v>
      </c>
      <c r="AK558" s="289">
        <f t="shared" si="145"/>
        <v>48</v>
      </c>
      <c r="AL558" s="341">
        <f t="shared" si="147"/>
        <v>150.95709260343435</v>
      </c>
    </row>
    <row r="559" spans="31:38" ht="15.75" hidden="1" thickBot="1">
      <c r="AE559" s="582"/>
      <c r="AF559" s="570"/>
      <c r="AH559" s="352">
        <f t="shared" si="146"/>
        <v>1000000</v>
      </c>
      <c r="AI559" s="352">
        <f t="shared" si="144"/>
        <v>1000000</v>
      </c>
      <c r="AJ559" s="338">
        <v>2</v>
      </c>
      <c r="AK559" s="289">
        <f t="shared" si="145"/>
        <v>49</v>
      </c>
      <c r="AL559" s="341">
        <f t="shared" si="147"/>
        <v>150.30552969199698</v>
      </c>
    </row>
    <row r="560" spans="31:38" ht="15.75" hidden="1" thickBot="1">
      <c r="AE560" s="582"/>
      <c r="AF560" s="570"/>
      <c r="AH560" s="352">
        <f t="shared" si="146"/>
        <v>1000000</v>
      </c>
      <c r="AI560" s="352">
        <f t="shared" si="144"/>
        <v>1000000</v>
      </c>
      <c r="AJ560" s="338">
        <v>2</v>
      </c>
      <c r="AK560" s="289">
        <f t="shared" si="145"/>
        <v>50</v>
      </c>
      <c r="AL560" s="341">
        <f t="shared" si="147"/>
        <v>149.6539667805597</v>
      </c>
    </row>
    <row r="561" spans="31:38" ht="15.75" hidden="1" thickBot="1">
      <c r="AE561" s="582"/>
      <c r="AF561" s="570"/>
      <c r="AH561" s="352">
        <f t="shared" si="146"/>
        <v>1000000</v>
      </c>
      <c r="AI561" s="352">
        <f t="shared" si="144"/>
        <v>1000000</v>
      </c>
      <c r="AJ561" s="338">
        <v>2</v>
      </c>
      <c r="AK561" s="289">
        <f t="shared" si="145"/>
        <v>51</v>
      </c>
      <c r="AL561" s="341">
        <f t="shared" si="147"/>
        <v>149.00240386912236</v>
      </c>
    </row>
    <row r="562" spans="31:38" ht="15.75" hidden="1" thickBot="1">
      <c r="AE562" s="582"/>
      <c r="AF562" s="570"/>
      <c r="AH562" s="352">
        <f t="shared" si="146"/>
        <v>1000000</v>
      </c>
      <c r="AI562" s="352">
        <f t="shared" si="144"/>
        <v>1000000</v>
      </c>
      <c r="AJ562" s="338">
        <v>2</v>
      </c>
      <c r="AK562" s="289">
        <f t="shared" si="145"/>
        <v>52</v>
      </c>
      <c r="AL562" s="341">
        <f t="shared" si="147"/>
        <v>148.35084095768502</v>
      </c>
    </row>
    <row r="563" spans="31:38" ht="15.75" hidden="1" thickBot="1">
      <c r="AE563" s="582"/>
      <c r="AF563" s="570"/>
      <c r="AH563" s="352">
        <f t="shared" si="146"/>
        <v>1000000</v>
      </c>
      <c r="AI563" s="352">
        <f t="shared" si="144"/>
        <v>1000000</v>
      </c>
      <c r="AJ563" s="338">
        <v>2</v>
      </c>
      <c r="AK563" s="289">
        <f t="shared" si="145"/>
        <v>53</v>
      </c>
      <c r="AL563" s="341">
        <f t="shared" si="147"/>
        <v>147.69927804624768</v>
      </c>
    </row>
    <row r="564" spans="31:38" ht="15.75" hidden="1" thickBot="1">
      <c r="AE564" s="582"/>
      <c r="AF564" s="570"/>
      <c r="AH564" s="352">
        <f t="shared" si="146"/>
        <v>1000000</v>
      </c>
      <c r="AI564" s="352">
        <f t="shared" si="144"/>
        <v>1000000</v>
      </c>
      <c r="AJ564" s="338">
        <v>2</v>
      </c>
      <c r="AK564" s="289">
        <f t="shared" si="145"/>
        <v>54</v>
      </c>
      <c r="AL564" s="341">
        <f t="shared" si="147"/>
        <v>147.0477151348104</v>
      </c>
    </row>
    <row r="565" spans="31:38" ht="15.75" hidden="1" thickBot="1">
      <c r="AE565" s="582"/>
      <c r="AF565" s="570"/>
      <c r="AH565" s="352">
        <f t="shared" si="146"/>
        <v>1000000</v>
      </c>
      <c r="AI565" s="352">
        <f t="shared" si="144"/>
        <v>1000000</v>
      </c>
      <c r="AJ565" s="338">
        <v>2</v>
      </c>
      <c r="AK565" s="289">
        <f t="shared" si="145"/>
        <v>55</v>
      </c>
      <c r="AL565" s="341">
        <f t="shared" si="147"/>
        <v>146.39615222337306</v>
      </c>
    </row>
    <row r="566" spans="31:38" ht="15.75" hidden="1" thickBot="1">
      <c r="AE566" s="582"/>
      <c r="AF566" s="570"/>
      <c r="AH566" s="352">
        <f t="shared" si="146"/>
        <v>1000000</v>
      </c>
      <c r="AI566" s="352">
        <f t="shared" si="144"/>
        <v>1000000</v>
      </c>
      <c r="AJ566" s="338">
        <v>2</v>
      </c>
      <c r="AK566" s="289">
        <f t="shared" si="145"/>
        <v>56</v>
      </c>
      <c r="AL566" s="341">
        <f t="shared" si="147"/>
        <v>145.7445893119357</v>
      </c>
    </row>
    <row r="567" spans="31:38" ht="15.75" hidden="1" thickBot="1">
      <c r="AE567" s="582"/>
      <c r="AF567" s="570"/>
      <c r="AH567" s="352">
        <f t="shared" si="146"/>
        <v>1000000</v>
      </c>
      <c r="AI567" s="352">
        <f t="shared" si="144"/>
        <v>1000000</v>
      </c>
      <c r="AJ567" s="338">
        <v>2</v>
      </c>
      <c r="AK567" s="289">
        <f t="shared" si="145"/>
        <v>57</v>
      </c>
      <c r="AL567" s="341">
        <f t="shared" si="147"/>
        <v>145.09302640049839</v>
      </c>
    </row>
    <row r="568" spans="31:38" ht="15.75" hidden="1" thickBot="1">
      <c r="AE568" s="582"/>
      <c r="AF568" s="570"/>
      <c r="AH568" s="352">
        <f t="shared" si="146"/>
        <v>1000000</v>
      </c>
      <c r="AI568" s="352">
        <f t="shared" si="144"/>
        <v>1000000</v>
      </c>
      <c r="AJ568" s="338">
        <v>2</v>
      </c>
      <c r="AK568" s="289">
        <f t="shared" si="145"/>
        <v>58</v>
      </c>
      <c r="AL568" s="341">
        <f t="shared" si="147"/>
        <v>144.44146348906105</v>
      </c>
    </row>
    <row r="569" spans="31:38" ht="15.75" hidden="1" thickBot="1">
      <c r="AE569" s="582"/>
      <c r="AF569" s="570"/>
      <c r="AH569" s="352">
        <f t="shared" si="146"/>
        <v>1000000</v>
      </c>
      <c r="AI569" s="352">
        <f t="shared" si="144"/>
        <v>1000000</v>
      </c>
      <c r="AJ569" s="338">
        <v>2</v>
      </c>
      <c r="AK569" s="289">
        <f t="shared" si="145"/>
        <v>59</v>
      </c>
      <c r="AL569" s="341">
        <f t="shared" si="147"/>
        <v>143.78990057762371</v>
      </c>
    </row>
    <row r="570" spans="31:38" ht="15.75" hidden="1" thickBot="1">
      <c r="AE570" s="582"/>
      <c r="AF570" s="570"/>
      <c r="AH570" s="352">
        <f t="shared" si="146"/>
        <v>1000000</v>
      </c>
      <c r="AI570" s="352">
        <f t="shared" si="144"/>
        <v>1000000</v>
      </c>
      <c r="AJ570" s="338">
        <v>2</v>
      </c>
      <c r="AK570" s="289">
        <f t="shared" si="145"/>
        <v>60</v>
      </c>
      <c r="AL570" s="341">
        <f t="shared" si="147"/>
        <v>143.13833766618637</v>
      </c>
    </row>
    <row r="571" spans="31:38" ht="15.75" hidden="1" thickBot="1">
      <c r="AE571" s="582"/>
      <c r="AF571" s="570"/>
      <c r="AH571" s="352">
        <f t="shared" si="146"/>
        <v>1000000</v>
      </c>
      <c r="AI571" s="352">
        <f t="shared" si="144"/>
        <v>1000000</v>
      </c>
      <c r="AJ571" s="338">
        <v>2</v>
      </c>
      <c r="AK571" s="289">
        <f t="shared" si="145"/>
        <v>61</v>
      </c>
      <c r="AL571" s="341">
        <f t="shared" si="147"/>
        <v>142.48677475474906</v>
      </c>
    </row>
    <row r="572" spans="31:38" ht="15.75" hidden="1" thickBot="1">
      <c r="AE572" s="582"/>
      <c r="AF572" s="570"/>
      <c r="AH572" s="352">
        <f t="shared" si="146"/>
        <v>1000000</v>
      </c>
      <c r="AI572" s="352">
        <f t="shared" si="144"/>
        <v>1000000</v>
      </c>
      <c r="AJ572" s="338">
        <v>2</v>
      </c>
      <c r="AK572" s="289">
        <f t="shared" si="145"/>
        <v>62</v>
      </c>
      <c r="AL572" s="341">
        <f t="shared" si="147"/>
        <v>141.8352118433117</v>
      </c>
    </row>
    <row r="573" spans="31:38" ht="15.75" hidden="1" thickBot="1">
      <c r="AE573" s="582"/>
      <c r="AF573" s="570"/>
      <c r="AH573" s="352">
        <f t="shared" si="146"/>
        <v>1000000</v>
      </c>
      <c r="AI573" s="352">
        <f t="shared" si="144"/>
        <v>1000000</v>
      </c>
      <c r="AJ573" s="338">
        <v>2</v>
      </c>
      <c r="AK573" s="289">
        <f t="shared" si="145"/>
        <v>63</v>
      </c>
      <c r="AL573" s="341">
        <f t="shared" si="147"/>
        <v>141.18364893187442</v>
      </c>
    </row>
    <row r="574" spans="31:38" ht="15.75" hidden="1" thickBot="1">
      <c r="AE574" s="582"/>
      <c r="AF574" s="570"/>
      <c r="AH574" s="352">
        <f t="shared" ref="AH574:AH605" si="148">AX66</f>
        <v>1000000</v>
      </c>
      <c r="AI574" s="352">
        <f t="shared" si="144"/>
        <v>1000000</v>
      </c>
      <c r="AJ574" s="338">
        <v>2</v>
      </c>
      <c r="AK574" s="289">
        <f t="shared" si="145"/>
        <v>64</v>
      </c>
      <c r="AL574" s="341">
        <f t="shared" ref="AL574:AL605" si="149">AA66</f>
        <v>140.53208602043705</v>
      </c>
    </row>
    <row r="575" spans="31:38" ht="15.75" hidden="1" thickBot="1">
      <c r="AE575" s="582"/>
      <c r="AF575" s="570"/>
      <c r="AH575" s="352">
        <f t="shared" si="148"/>
        <v>1000000</v>
      </c>
      <c r="AI575" s="352">
        <f t="shared" si="144"/>
        <v>1000000</v>
      </c>
      <c r="AJ575" s="338">
        <v>2</v>
      </c>
      <c r="AK575" s="289">
        <f t="shared" si="145"/>
        <v>65</v>
      </c>
      <c r="AL575" s="341">
        <f t="shared" si="149"/>
        <v>139.88052310899974</v>
      </c>
    </row>
    <row r="576" spans="31:38" ht="15.75" hidden="1" thickBot="1">
      <c r="AE576" s="582"/>
      <c r="AF576" s="570"/>
      <c r="AH576" s="352">
        <f t="shared" si="148"/>
        <v>1000000</v>
      </c>
      <c r="AI576" s="352">
        <f t="shared" si="144"/>
        <v>1000000</v>
      </c>
      <c r="AJ576" s="338">
        <v>2</v>
      </c>
      <c r="AK576" s="289">
        <f t="shared" si="145"/>
        <v>66</v>
      </c>
      <c r="AL576" s="341">
        <f t="shared" si="149"/>
        <v>139.2289601975624</v>
      </c>
    </row>
    <row r="577" spans="31:38" ht="15.75" hidden="1" thickBot="1">
      <c r="AE577" s="582"/>
      <c r="AF577" s="570"/>
      <c r="AH577" s="352">
        <f t="shared" si="148"/>
        <v>1000000</v>
      </c>
      <c r="AI577" s="352">
        <f t="shared" si="144"/>
        <v>1000000</v>
      </c>
      <c r="AJ577" s="338">
        <v>2</v>
      </c>
      <c r="AK577" s="289">
        <f t="shared" si="145"/>
        <v>67</v>
      </c>
      <c r="AL577" s="341">
        <f t="shared" si="149"/>
        <v>138.57739728612506</v>
      </c>
    </row>
    <row r="578" spans="31:38" ht="15.75" hidden="1" thickBot="1">
      <c r="AE578" s="582"/>
      <c r="AF578" s="570"/>
      <c r="AH578" s="352">
        <f t="shared" si="148"/>
        <v>1000000</v>
      </c>
      <c r="AI578" s="352">
        <f t="shared" si="144"/>
        <v>1000000</v>
      </c>
      <c r="AJ578" s="338">
        <v>2</v>
      </c>
      <c r="AK578" s="289">
        <f t="shared" si="145"/>
        <v>68</v>
      </c>
      <c r="AL578" s="341">
        <f t="shared" si="149"/>
        <v>137.92583437468772</v>
      </c>
    </row>
    <row r="579" spans="31:38" ht="15.75" hidden="1" thickBot="1">
      <c r="AE579" s="582"/>
      <c r="AF579" s="570"/>
      <c r="AH579" s="352">
        <f t="shared" si="148"/>
        <v>1000000</v>
      </c>
      <c r="AI579" s="352">
        <f t="shared" si="144"/>
        <v>1000000</v>
      </c>
      <c r="AJ579" s="338">
        <v>2</v>
      </c>
      <c r="AK579" s="289">
        <f t="shared" si="145"/>
        <v>69</v>
      </c>
      <c r="AL579" s="341">
        <f t="shared" si="149"/>
        <v>137.27427146325039</v>
      </c>
    </row>
    <row r="580" spans="31:38" ht="15.75" hidden="1" thickBot="1">
      <c r="AE580" s="582"/>
      <c r="AF580" s="570"/>
      <c r="AH580" s="352">
        <f t="shared" si="148"/>
        <v>1000000</v>
      </c>
      <c r="AI580" s="352">
        <f t="shared" si="144"/>
        <v>1000000</v>
      </c>
      <c r="AJ580" s="338">
        <v>2</v>
      </c>
      <c r="AK580" s="289">
        <f t="shared" si="145"/>
        <v>70</v>
      </c>
      <c r="AL580" s="341">
        <f t="shared" si="149"/>
        <v>136.62270855181305</v>
      </c>
    </row>
    <row r="581" spans="31:38" ht="15.75" hidden="1" thickBot="1">
      <c r="AE581" s="582"/>
      <c r="AF581" s="570"/>
      <c r="AH581" s="352">
        <f t="shared" si="148"/>
        <v>1000000</v>
      </c>
      <c r="AI581" s="352">
        <f t="shared" si="144"/>
        <v>1000000</v>
      </c>
      <c r="AJ581" s="338">
        <v>2</v>
      </c>
      <c r="AK581" s="289">
        <f t="shared" si="145"/>
        <v>71</v>
      </c>
      <c r="AL581" s="341">
        <f t="shared" si="149"/>
        <v>135.97114564037577</v>
      </c>
    </row>
    <row r="582" spans="31:38" ht="15.75" hidden="1" thickBot="1">
      <c r="AE582" s="582"/>
      <c r="AF582" s="570"/>
      <c r="AH582" s="352">
        <f t="shared" si="148"/>
        <v>1000000</v>
      </c>
      <c r="AI582" s="352">
        <f t="shared" si="144"/>
        <v>1000000</v>
      </c>
      <c r="AJ582" s="338">
        <v>2</v>
      </c>
      <c r="AK582" s="289">
        <f t="shared" si="145"/>
        <v>72</v>
      </c>
      <c r="AL582" s="341">
        <f t="shared" si="149"/>
        <v>135.3195827289384</v>
      </c>
    </row>
    <row r="583" spans="31:38" ht="15.75" hidden="1" thickBot="1">
      <c r="AE583" s="582"/>
      <c r="AF583" s="570"/>
      <c r="AH583" s="352">
        <f t="shared" si="148"/>
        <v>1000000</v>
      </c>
      <c r="AI583" s="352">
        <f t="shared" si="144"/>
        <v>1000000</v>
      </c>
      <c r="AJ583" s="338">
        <v>2</v>
      </c>
      <c r="AK583" s="289">
        <f t="shared" si="145"/>
        <v>73</v>
      </c>
      <c r="AL583" s="341">
        <f t="shared" si="149"/>
        <v>134.66801981750109</v>
      </c>
    </row>
    <row r="584" spans="31:38" ht="15.75" hidden="1" thickBot="1">
      <c r="AE584" s="582"/>
      <c r="AF584" s="570"/>
      <c r="AH584" s="352">
        <f t="shared" si="148"/>
        <v>1000000</v>
      </c>
      <c r="AI584" s="352">
        <f t="shared" si="144"/>
        <v>1000000</v>
      </c>
      <c r="AJ584" s="338">
        <v>2</v>
      </c>
      <c r="AK584" s="289">
        <f t="shared" si="145"/>
        <v>74</v>
      </c>
      <c r="AL584" s="341">
        <f t="shared" si="149"/>
        <v>134.01645690606375</v>
      </c>
    </row>
    <row r="585" spans="31:38" ht="15.75" hidden="1" thickBot="1">
      <c r="AE585" s="582"/>
      <c r="AF585" s="570"/>
      <c r="AH585" s="352">
        <f t="shared" si="148"/>
        <v>1000000</v>
      </c>
      <c r="AI585" s="352">
        <f t="shared" si="144"/>
        <v>1000000</v>
      </c>
      <c r="AJ585" s="338">
        <v>2</v>
      </c>
      <c r="AK585" s="289">
        <f t="shared" si="145"/>
        <v>75</v>
      </c>
      <c r="AL585" s="341">
        <f t="shared" si="149"/>
        <v>133.36489399462641</v>
      </c>
    </row>
    <row r="586" spans="31:38" ht="15.75" hidden="1" thickBot="1">
      <c r="AE586" s="582"/>
      <c r="AF586" s="570"/>
      <c r="AH586" s="352">
        <f t="shared" si="148"/>
        <v>1000000</v>
      </c>
      <c r="AI586" s="352">
        <f t="shared" si="144"/>
        <v>1000000</v>
      </c>
      <c r="AJ586" s="338">
        <v>2</v>
      </c>
      <c r="AK586" s="289">
        <f t="shared" si="145"/>
        <v>76</v>
      </c>
      <c r="AL586" s="341">
        <f t="shared" si="149"/>
        <v>132.71333108318908</v>
      </c>
    </row>
    <row r="587" spans="31:38" ht="15.75" hidden="1" thickBot="1">
      <c r="AE587" s="582"/>
      <c r="AF587" s="570"/>
      <c r="AH587" s="352">
        <f t="shared" si="148"/>
        <v>1000000</v>
      </c>
      <c r="AI587" s="352">
        <f t="shared" si="144"/>
        <v>1000000</v>
      </c>
      <c r="AJ587" s="338">
        <v>2</v>
      </c>
      <c r="AK587" s="289">
        <f t="shared" si="145"/>
        <v>77</v>
      </c>
      <c r="AL587" s="341">
        <f t="shared" si="149"/>
        <v>132.06176817175177</v>
      </c>
    </row>
    <row r="588" spans="31:38" ht="15.75" hidden="1" thickBot="1">
      <c r="AE588" s="582"/>
      <c r="AF588" s="570"/>
      <c r="AH588" s="352">
        <f t="shared" si="148"/>
        <v>1000000</v>
      </c>
      <c r="AI588" s="352">
        <f t="shared" si="144"/>
        <v>1000000</v>
      </c>
      <c r="AJ588" s="338">
        <v>2</v>
      </c>
      <c r="AK588" s="289">
        <f t="shared" si="145"/>
        <v>78</v>
      </c>
      <c r="AL588" s="341">
        <f t="shared" si="149"/>
        <v>131.4102052603144</v>
      </c>
    </row>
    <row r="589" spans="31:38" ht="15.75" hidden="1" thickBot="1">
      <c r="AE589" s="582"/>
      <c r="AF589" s="570"/>
      <c r="AH589" s="352">
        <f t="shared" si="148"/>
        <v>1000000</v>
      </c>
      <c r="AI589" s="352">
        <f t="shared" si="144"/>
        <v>1000000</v>
      </c>
      <c r="AJ589" s="338">
        <v>2</v>
      </c>
      <c r="AK589" s="289">
        <f t="shared" si="145"/>
        <v>79</v>
      </c>
      <c r="AL589" s="341">
        <f t="shared" si="149"/>
        <v>130.75864234887712</v>
      </c>
    </row>
    <row r="590" spans="31:38" ht="15.75" hidden="1" thickBot="1">
      <c r="AE590" s="582"/>
      <c r="AF590" s="570"/>
      <c r="AH590" s="352">
        <f t="shared" si="148"/>
        <v>1000000</v>
      </c>
      <c r="AI590" s="352">
        <f t="shared" si="144"/>
        <v>1000000</v>
      </c>
      <c r="AJ590" s="338">
        <v>2</v>
      </c>
      <c r="AK590" s="289">
        <f t="shared" si="145"/>
        <v>80</v>
      </c>
      <c r="AL590" s="341">
        <f t="shared" si="149"/>
        <v>130.10707943743978</v>
      </c>
    </row>
    <row r="591" spans="31:38" ht="15.75" hidden="1" thickBot="1">
      <c r="AE591" s="582"/>
      <c r="AF591" s="570"/>
      <c r="AH591" s="352">
        <f t="shared" si="148"/>
        <v>1000000</v>
      </c>
      <c r="AI591" s="352">
        <f t="shared" si="144"/>
        <v>1000000</v>
      </c>
      <c r="AJ591" s="338">
        <v>2</v>
      </c>
      <c r="AK591" s="289">
        <f t="shared" si="145"/>
        <v>81</v>
      </c>
      <c r="AL591" s="341">
        <f t="shared" si="149"/>
        <v>129.45551652600244</v>
      </c>
    </row>
    <row r="592" spans="31:38" ht="15.75" hidden="1" thickBot="1">
      <c r="AE592" s="582"/>
      <c r="AF592" s="570"/>
      <c r="AH592" s="352">
        <f t="shared" si="148"/>
        <v>1000000</v>
      </c>
      <c r="AI592" s="352">
        <f t="shared" si="144"/>
        <v>1000000</v>
      </c>
      <c r="AJ592" s="338">
        <v>2</v>
      </c>
      <c r="AK592" s="289">
        <f t="shared" si="145"/>
        <v>82</v>
      </c>
      <c r="AL592" s="341">
        <f t="shared" si="149"/>
        <v>128.8039536145651</v>
      </c>
    </row>
    <row r="593" spans="31:38" ht="15.75" hidden="1" thickBot="1">
      <c r="AE593" s="582"/>
      <c r="AF593" s="570"/>
      <c r="AH593" s="352">
        <f t="shared" si="148"/>
        <v>1000000</v>
      </c>
      <c r="AI593" s="352">
        <f t="shared" si="144"/>
        <v>1000000</v>
      </c>
      <c r="AJ593" s="338">
        <v>2</v>
      </c>
      <c r="AK593" s="289">
        <f t="shared" si="145"/>
        <v>83</v>
      </c>
      <c r="AL593" s="341">
        <f t="shared" si="149"/>
        <v>128.15239070312776</v>
      </c>
    </row>
    <row r="594" spans="31:38" ht="15.75" hidden="1" thickBot="1">
      <c r="AE594" s="582"/>
      <c r="AF594" s="570"/>
      <c r="AH594" s="352">
        <f t="shared" si="148"/>
        <v>1000000</v>
      </c>
      <c r="AI594" s="352">
        <f t="shared" si="144"/>
        <v>1000000</v>
      </c>
      <c r="AJ594" s="338">
        <v>2</v>
      </c>
      <c r="AK594" s="289">
        <f t="shared" si="145"/>
        <v>84</v>
      </c>
      <c r="AL594" s="341">
        <f t="shared" si="149"/>
        <v>127.50082779169043</v>
      </c>
    </row>
    <row r="595" spans="31:38" ht="15.75" hidden="1" thickBot="1">
      <c r="AE595" s="582"/>
      <c r="AF595" s="570"/>
      <c r="AH595" s="352">
        <f t="shared" si="148"/>
        <v>1000000</v>
      </c>
      <c r="AI595" s="352">
        <f t="shared" si="144"/>
        <v>1000000</v>
      </c>
      <c r="AJ595" s="338">
        <v>2</v>
      </c>
      <c r="AK595" s="289">
        <f t="shared" si="145"/>
        <v>85</v>
      </c>
      <c r="AL595" s="341">
        <f t="shared" si="149"/>
        <v>126.84926488025312</v>
      </c>
    </row>
    <row r="596" spans="31:38" ht="15.75" hidden="1" thickBot="1">
      <c r="AE596" s="582"/>
      <c r="AF596" s="570"/>
      <c r="AH596" s="352">
        <f t="shared" si="148"/>
        <v>1000000</v>
      </c>
      <c r="AI596" s="352">
        <f t="shared" si="144"/>
        <v>1000000</v>
      </c>
      <c r="AJ596" s="338">
        <v>2</v>
      </c>
      <c r="AK596" s="289">
        <f t="shared" si="145"/>
        <v>86</v>
      </c>
      <c r="AL596" s="341">
        <f t="shared" si="149"/>
        <v>126.19770196881576</v>
      </c>
    </row>
    <row r="597" spans="31:38" ht="15.75" hidden="1" thickBot="1">
      <c r="AE597" s="582"/>
      <c r="AF597" s="570"/>
      <c r="AH597" s="352">
        <f t="shared" si="148"/>
        <v>1000000</v>
      </c>
      <c r="AI597" s="352">
        <f t="shared" si="144"/>
        <v>1000000</v>
      </c>
      <c r="AJ597" s="338">
        <v>2</v>
      </c>
      <c r="AK597" s="289">
        <f t="shared" si="145"/>
        <v>87</v>
      </c>
      <c r="AL597" s="341">
        <f t="shared" si="149"/>
        <v>125.54613905737841</v>
      </c>
    </row>
    <row r="598" spans="31:38" ht="15.75" hidden="1" thickBot="1">
      <c r="AE598" s="582"/>
      <c r="AF598" s="570"/>
      <c r="AH598" s="352">
        <f t="shared" si="148"/>
        <v>1000000</v>
      </c>
      <c r="AI598" s="352">
        <f t="shared" si="144"/>
        <v>1000000</v>
      </c>
      <c r="AJ598" s="338">
        <v>2</v>
      </c>
      <c r="AK598" s="289">
        <f t="shared" si="145"/>
        <v>88</v>
      </c>
      <c r="AL598" s="341">
        <f t="shared" si="149"/>
        <v>124.8945761459411</v>
      </c>
    </row>
    <row r="599" spans="31:38" ht="15.75" hidden="1" thickBot="1">
      <c r="AE599" s="582"/>
      <c r="AF599" s="570"/>
      <c r="AH599" s="352">
        <f t="shared" si="148"/>
        <v>1000000</v>
      </c>
      <c r="AI599" s="352">
        <f t="shared" si="144"/>
        <v>1000000</v>
      </c>
      <c r="AJ599" s="338">
        <v>2</v>
      </c>
      <c r="AK599" s="289">
        <f t="shared" si="145"/>
        <v>89</v>
      </c>
      <c r="AL599" s="341">
        <f t="shared" si="149"/>
        <v>124.24301323450379</v>
      </c>
    </row>
    <row r="600" spans="31:38" ht="15.75" hidden="1" thickBot="1">
      <c r="AE600" s="582"/>
      <c r="AF600" s="570"/>
      <c r="AH600" s="352">
        <f t="shared" si="148"/>
        <v>1000000</v>
      </c>
      <c r="AI600" s="352">
        <f t="shared" si="144"/>
        <v>1000000</v>
      </c>
      <c r="AJ600" s="338">
        <v>2</v>
      </c>
      <c r="AK600" s="289">
        <f t="shared" si="145"/>
        <v>90</v>
      </c>
      <c r="AL600" s="341">
        <f t="shared" si="149"/>
        <v>123.59145032306644</v>
      </c>
    </row>
    <row r="601" spans="31:38" ht="15.75" hidden="1" thickBot="1">
      <c r="AE601" s="582"/>
      <c r="AF601" s="570"/>
      <c r="AH601" s="352">
        <f t="shared" si="148"/>
        <v>1000000</v>
      </c>
      <c r="AI601" s="352">
        <f t="shared" ref="AI601:AI664" si="150">IF(AL601&lt;$D$79,0,AH601)</f>
        <v>1000000</v>
      </c>
      <c r="AJ601" s="338">
        <v>2</v>
      </c>
      <c r="AK601" s="289">
        <f t="shared" si="145"/>
        <v>91</v>
      </c>
      <c r="AL601" s="341">
        <f t="shared" si="149"/>
        <v>122.93988741162909</v>
      </c>
    </row>
    <row r="602" spans="31:38" ht="15.75" hidden="1" thickBot="1">
      <c r="AE602" s="582"/>
      <c r="AF602" s="570"/>
      <c r="AH602" s="352">
        <f t="shared" si="148"/>
        <v>1000000</v>
      </c>
      <c r="AI602" s="352">
        <f t="shared" si="150"/>
        <v>1000000</v>
      </c>
      <c r="AJ602" s="338">
        <v>2</v>
      </c>
      <c r="AK602" s="289">
        <f t="shared" si="145"/>
        <v>92</v>
      </c>
      <c r="AL602" s="341">
        <f t="shared" si="149"/>
        <v>122.28832450019178</v>
      </c>
    </row>
    <row r="603" spans="31:38" ht="15.75" hidden="1" thickBot="1">
      <c r="AE603" s="582"/>
      <c r="AF603" s="570"/>
      <c r="AH603" s="352">
        <f t="shared" si="148"/>
        <v>1000000</v>
      </c>
      <c r="AI603" s="352">
        <f t="shared" si="150"/>
        <v>1000000</v>
      </c>
      <c r="AJ603" s="338">
        <v>2</v>
      </c>
      <c r="AK603" s="289">
        <f t="shared" ref="AK603:AK666" si="151">AK602+1</f>
        <v>93</v>
      </c>
      <c r="AL603" s="341">
        <f t="shared" si="149"/>
        <v>121.63676158875442</v>
      </c>
    </row>
    <row r="604" spans="31:38" ht="15.75" hidden="1" thickBot="1">
      <c r="AE604" s="582"/>
      <c r="AF604" s="570"/>
      <c r="AH604" s="352">
        <f t="shared" si="148"/>
        <v>1000000</v>
      </c>
      <c r="AI604" s="352">
        <f t="shared" si="150"/>
        <v>1000000</v>
      </c>
      <c r="AJ604" s="338">
        <v>2</v>
      </c>
      <c r="AK604" s="289">
        <f t="shared" si="151"/>
        <v>94</v>
      </c>
      <c r="AL604" s="341">
        <f t="shared" si="149"/>
        <v>120.98519867731716</v>
      </c>
    </row>
    <row r="605" spans="31:38" ht="15.75" hidden="1" thickBot="1">
      <c r="AE605" s="582"/>
      <c r="AF605" s="570"/>
      <c r="AH605" s="352">
        <f t="shared" si="148"/>
        <v>1000000</v>
      </c>
      <c r="AI605" s="352">
        <f t="shared" si="150"/>
        <v>1000000</v>
      </c>
      <c r="AJ605" s="338">
        <v>2</v>
      </c>
      <c r="AK605" s="289">
        <f t="shared" si="151"/>
        <v>95</v>
      </c>
      <c r="AL605" s="341">
        <f t="shared" si="149"/>
        <v>120.33363576587976</v>
      </c>
    </row>
    <row r="606" spans="31:38" ht="15.75" hidden="1" thickBot="1">
      <c r="AE606" s="582"/>
      <c r="AF606" s="570"/>
      <c r="AH606" s="352">
        <f t="shared" ref="AH606:AH610" si="152">AX98</f>
        <v>1000000</v>
      </c>
      <c r="AI606" s="352">
        <f t="shared" si="150"/>
        <v>1000000</v>
      </c>
      <c r="AJ606" s="338">
        <v>2</v>
      </c>
      <c r="AK606" s="289">
        <f t="shared" si="151"/>
        <v>96</v>
      </c>
      <c r="AL606" s="341">
        <f t="shared" ref="AL606:AL610" si="153">AA98</f>
        <v>119.68207285444245</v>
      </c>
    </row>
    <row r="607" spans="31:38" ht="15.75" hidden="1" thickBot="1">
      <c r="AE607" s="582"/>
      <c r="AF607" s="570"/>
      <c r="AH607" s="352">
        <f t="shared" si="152"/>
        <v>1000000</v>
      </c>
      <c r="AI607" s="352">
        <f t="shared" si="150"/>
        <v>1000000</v>
      </c>
      <c r="AJ607" s="338">
        <v>2</v>
      </c>
      <c r="AK607" s="289">
        <f t="shared" si="151"/>
        <v>97</v>
      </c>
      <c r="AL607" s="341">
        <f t="shared" si="153"/>
        <v>119.0305099430051</v>
      </c>
    </row>
    <row r="608" spans="31:38" ht="15.75" hidden="1" thickBot="1">
      <c r="AE608" s="582"/>
      <c r="AF608" s="570"/>
      <c r="AH608" s="352">
        <f t="shared" si="152"/>
        <v>1000000</v>
      </c>
      <c r="AI608" s="352">
        <f t="shared" si="150"/>
        <v>1000000</v>
      </c>
      <c r="AJ608" s="338">
        <v>2</v>
      </c>
      <c r="AK608" s="289">
        <f t="shared" si="151"/>
        <v>98</v>
      </c>
      <c r="AL608" s="341">
        <f t="shared" si="153"/>
        <v>118.37894703156783</v>
      </c>
    </row>
    <row r="609" spans="31:38" ht="15.75" hidden="1" thickBot="1">
      <c r="AE609" s="582"/>
      <c r="AF609" s="570"/>
      <c r="AH609" s="352">
        <f t="shared" si="152"/>
        <v>1000000</v>
      </c>
      <c r="AI609" s="352">
        <f t="shared" si="150"/>
        <v>1000000</v>
      </c>
      <c r="AJ609" s="338">
        <v>2</v>
      </c>
      <c r="AK609" s="289">
        <f t="shared" si="151"/>
        <v>99</v>
      </c>
      <c r="AL609" s="341">
        <f t="shared" si="153"/>
        <v>117.72738412013048</v>
      </c>
    </row>
    <row r="610" spans="31:38" ht="15.75" hidden="1" thickBot="1">
      <c r="AE610" s="582"/>
      <c r="AF610" s="571"/>
      <c r="AH610" s="352">
        <f t="shared" si="152"/>
        <v>1000000</v>
      </c>
      <c r="AI610" s="352">
        <f t="shared" si="150"/>
        <v>1000000</v>
      </c>
      <c r="AJ610" s="338">
        <v>2</v>
      </c>
      <c r="AK610" s="289">
        <f t="shared" si="151"/>
        <v>100</v>
      </c>
      <c r="AL610" s="341">
        <f t="shared" si="153"/>
        <v>117.07582120869313</v>
      </c>
    </row>
    <row r="611" spans="31:38" ht="15" hidden="1" customHeight="1" thickBot="1">
      <c r="AE611" s="582"/>
      <c r="AF611" s="569" t="s">
        <v>415</v>
      </c>
      <c r="AH611" s="352">
        <f>BE2</f>
        <v>167.03913813197022</v>
      </c>
      <c r="AI611" s="352">
        <f t="shared" si="150"/>
        <v>167.03913813197022</v>
      </c>
      <c r="AJ611" s="338">
        <v>3</v>
      </c>
      <c r="AK611" s="289">
        <v>0</v>
      </c>
      <c r="AL611" s="341">
        <f t="shared" ref="AL611:AL642" si="154">AB2</f>
        <v>242.97614980323502</v>
      </c>
    </row>
    <row r="612" spans="31:38" ht="15.75" hidden="1" thickBot="1">
      <c r="AE612" s="582"/>
      <c r="AF612" s="570"/>
      <c r="AH612" s="352">
        <f t="shared" ref="AH612:AH642" si="155">BE3</f>
        <v>164.80218384845119</v>
      </c>
      <c r="AI612" s="352">
        <f t="shared" si="150"/>
        <v>164.80218384845119</v>
      </c>
      <c r="AJ612" s="338">
        <v>3</v>
      </c>
      <c r="AK612" s="289">
        <f t="shared" si="151"/>
        <v>1</v>
      </c>
      <c r="AL612" s="341">
        <f t="shared" si="154"/>
        <v>242.10739925465188</v>
      </c>
    </row>
    <row r="613" spans="31:38" ht="15.75" hidden="1" thickBot="1">
      <c r="AE613" s="582"/>
      <c r="AF613" s="570"/>
      <c r="AH613" s="352">
        <f t="shared" si="155"/>
        <v>162.56522956493217</v>
      </c>
      <c r="AI613" s="352">
        <f t="shared" si="150"/>
        <v>162.56522956493217</v>
      </c>
      <c r="AJ613" s="338">
        <v>3</v>
      </c>
      <c r="AK613" s="289">
        <f t="shared" si="151"/>
        <v>2</v>
      </c>
      <c r="AL613" s="341">
        <f t="shared" si="154"/>
        <v>241.23864870606877</v>
      </c>
    </row>
    <row r="614" spans="31:38" ht="15.75" hidden="1" thickBot="1">
      <c r="AE614" s="582"/>
      <c r="AF614" s="570"/>
      <c r="AH614" s="352">
        <f t="shared" si="155"/>
        <v>160.32827528141314</v>
      </c>
      <c r="AI614" s="352">
        <f t="shared" si="150"/>
        <v>160.32827528141314</v>
      </c>
      <c r="AJ614" s="338">
        <v>3</v>
      </c>
      <c r="AK614" s="289">
        <f t="shared" si="151"/>
        <v>3</v>
      </c>
      <c r="AL614" s="341">
        <f t="shared" si="154"/>
        <v>240.36989815748569</v>
      </c>
    </row>
    <row r="615" spans="31:38" ht="15.75" hidden="1" thickBot="1">
      <c r="AE615" s="582"/>
      <c r="AF615" s="570"/>
      <c r="AH615" s="352">
        <f t="shared" si="155"/>
        <v>158.09132099789412</v>
      </c>
      <c r="AI615" s="352">
        <f t="shared" si="150"/>
        <v>158.09132099789412</v>
      </c>
      <c r="AJ615" s="338">
        <v>3</v>
      </c>
      <c r="AK615" s="289">
        <f t="shared" si="151"/>
        <v>4</v>
      </c>
      <c r="AL615" s="341">
        <f t="shared" si="154"/>
        <v>239.50114760890256</v>
      </c>
    </row>
    <row r="616" spans="31:38" ht="15.75" hidden="1" thickBot="1">
      <c r="AE616" s="582"/>
      <c r="AF616" s="570"/>
      <c r="AH616" s="352">
        <f t="shared" si="155"/>
        <v>155.85436671437509</v>
      </c>
      <c r="AI616" s="352">
        <f t="shared" si="150"/>
        <v>155.85436671437509</v>
      </c>
      <c r="AJ616" s="338">
        <v>3</v>
      </c>
      <c r="AK616" s="289">
        <f t="shared" si="151"/>
        <v>5</v>
      </c>
      <c r="AL616" s="341">
        <f t="shared" si="154"/>
        <v>238.63239706031948</v>
      </c>
    </row>
    <row r="617" spans="31:38" ht="15.75" hidden="1" thickBot="1">
      <c r="AE617" s="582"/>
      <c r="AF617" s="570"/>
      <c r="AH617" s="352">
        <f t="shared" si="155"/>
        <v>153.61741243085606</v>
      </c>
      <c r="AI617" s="352">
        <f t="shared" si="150"/>
        <v>153.61741243085606</v>
      </c>
      <c r="AJ617" s="338">
        <v>3</v>
      </c>
      <c r="AK617" s="289">
        <f t="shared" si="151"/>
        <v>6</v>
      </c>
      <c r="AL617" s="341">
        <f t="shared" si="154"/>
        <v>237.76364651173637</v>
      </c>
    </row>
    <row r="618" spans="31:38" ht="15.75" hidden="1" thickBot="1">
      <c r="AE618" s="582"/>
      <c r="AF618" s="570"/>
      <c r="AH618" s="352">
        <f t="shared" si="155"/>
        <v>151.38045814733704</v>
      </c>
      <c r="AI618" s="352">
        <f t="shared" si="150"/>
        <v>151.38045814733704</v>
      </c>
      <c r="AJ618" s="338">
        <v>3</v>
      </c>
      <c r="AK618" s="289">
        <f t="shared" si="151"/>
        <v>7</v>
      </c>
      <c r="AL618" s="341">
        <f t="shared" si="154"/>
        <v>236.89489596315329</v>
      </c>
    </row>
    <row r="619" spans="31:38" ht="15.75" hidden="1" thickBot="1">
      <c r="AE619" s="582"/>
      <c r="AF619" s="570"/>
      <c r="AH619" s="352">
        <f t="shared" si="155"/>
        <v>149.14350386381804</v>
      </c>
      <c r="AI619" s="352">
        <f t="shared" si="150"/>
        <v>149.14350386381804</v>
      </c>
      <c r="AJ619" s="338">
        <v>3</v>
      </c>
      <c r="AK619" s="289">
        <f t="shared" si="151"/>
        <v>8</v>
      </c>
      <c r="AL619" s="341">
        <f t="shared" si="154"/>
        <v>236.02614541457015</v>
      </c>
    </row>
    <row r="620" spans="31:38" ht="15.75" hidden="1" thickBot="1">
      <c r="AE620" s="582"/>
      <c r="AF620" s="570"/>
      <c r="AH620" s="352">
        <f t="shared" si="155"/>
        <v>146.90654958029901</v>
      </c>
      <c r="AI620" s="352">
        <f t="shared" si="150"/>
        <v>146.90654958029901</v>
      </c>
      <c r="AJ620" s="338">
        <v>3</v>
      </c>
      <c r="AK620" s="289">
        <f t="shared" si="151"/>
        <v>9</v>
      </c>
      <c r="AL620" s="341">
        <f t="shared" si="154"/>
        <v>235.15739486598704</v>
      </c>
    </row>
    <row r="621" spans="31:38" ht="15.75" hidden="1" thickBot="1">
      <c r="AE621" s="582"/>
      <c r="AF621" s="570"/>
      <c r="AH621" s="352">
        <f t="shared" si="155"/>
        <v>144.66959529677999</v>
      </c>
      <c r="AI621" s="352">
        <f t="shared" si="150"/>
        <v>144.66959529677999</v>
      </c>
      <c r="AJ621" s="338">
        <v>3</v>
      </c>
      <c r="AK621" s="289">
        <f t="shared" si="151"/>
        <v>10</v>
      </c>
      <c r="AL621" s="341">
        <f t="shared" si="154"/>
        <v>234.28864431740391</v>
      </c>
    </row>
    <row r="622" spans="31:38" ht="15.75" hidden="1" thickBot="1">
      <c r="AE622" s="582"/>
      <c r="AF622" s="570"/>
      <c r="AH622" s="352">
        <f t="shared" si="155"/>
        <v>1000000</v>
      </c>
      <c r="AI622" s="352">
        <f t="shared" si="150"/>
        <v>1000000</v>
      </c>
      <c r="AJ622" s="338">
        <v>3</v>
      </c>
      <c r="AK622" s="289">
        <f t="shared" si="151"/>
        <v>11</v>
      </c>
      <c r="AL622" s="341">
        <f t="shared" si="154"/>
        <v>233.41989376882083</v>
      </c>
    </row>
    <row r="623" spans="31:38" ht="15.75" hidden="1" thickBot="1">
      <c r="AE623" s="582"/>
      <c r="AF623" s="570"/>
      <c r="AH623" s="352">
        <f t="shared" si="155"/>
        <v>1000000</v>
      </c>
      <c r="AI623" s="352">
        <f t="shared" si="150"/>
        <v>1000000</v>
      </c>
      <c r="AJ623" s="338">
        <v>3</v>
      </c>
      <c r="AK623" s="289">
        <f t="shared" si="151"/>
        <v>12</v>
      </c>
      <c r="AL623" s="341">
        <f t="shared" si="154"/>
        <v>232.55114322023772</v>
      </c>
    </row>
    <row r="624" spans="31:38" ht="15.75" hidden="1" thickBot="1">
      <c r="AE624" s="582"/>
      <c r="AF624" s="570"/>
      <c r="AH624" s="352">
        <f t="shared" si="155"/>
        <v>1000000</v>
      </c>
      <c r="AI624" s="352">
        <f t="shared" si="150"/>
        <v>1000000</v>
      </c>
      <c r="AJ624" s="338">
        <v>3</v>
      </c>
      <c r="AK624" s="289">
        <f t="shared" si="151"/>
        <v>13</v>
      </c>
      <c r="AL624" s="341">
        <f t="shared" si="154"/>
        <v>231.68239267165458</v>
      </c>
    </row>
    <row r="625" spans="31:38" ht="15.75" hidden="1" thickBot="1">
      <c r="AE625" s="582"/>
      <c r="AF625" s="570"/>
      <c r="AH625" s="352">
        <f t="shared" si="155"/>
        <v>1000000</v>
      </c>
      <c r="AI625" s="352">
        <f t="shared" si="150"/>
        <v>1000000</v>
      </c>
      <c r="AJ625" s="338">
        <v>3</v>
      </c>
      <c r="AK625" s="289">
        <f t="shared" si="151"/>
        <v>14</v>
      </c>
      <c r="AL625" s="341">
        <f t="shared" si="154"/>
        <v>230.81364212307147</v>
      </c>
    </row>
    <row r="626" spans="31:38" ht="15.75" hidden="1" thickBot="1">
      <c r="AE626" s="582"/>
      <c r="AF626" s="570"/>
      <c r="AH626" s="352">
        <f t="shared" si="155"/>
        <v>1000000</v>
      </c>
      <c r="AI626" s="352">
        <f t="shared" si="150"/>
        <v>1000000</v>
      </c>
      <c r="AJ626" s="338">
        <v>3</v>
      </c>
      <c r="AK626" s="289">
        <f t="shared" si="151"/>
        <v>15</v>
      </c>
      <c r="AL626" s="341">
        <f t="shared" si="154"/>
        <v>229.94489157448839</v>
      </c>
    </row>
    <row r="627" spans="31:38" ht="15.75" hidden="1" thickBot="1">
      <c r="AE627" s="582"/>
      <c r="AF627" s="570"/>
      <c r="AH627" s="352">
        <f t="shared" si="155"/>
        <v>1000000</v>
      </c>
      <c r="AI627" s="352">
        <f t="shared" si="150"/>
        <v>1000000</v>
      </c>
      <c r="AJ627" s="338">
        <v>3</v>
      </c>
      <c r="AK627" s="289">
        <f t="shared" si="151"/>
        <v>16</v>
      </c>
      <c r="AL627" s="341">
        <f t="shared" si="154"/>
        <v>229.07614102590529</v>
      </c>
    </row>
    <row r="628" spans="31:38" ht="15.75" hidden="1" thickBot="1">
      <c r="AE628" s="582"/>
      <c r="AF628" s="570"/>
      <c r="AH628" s="352">
        <f t="shared" si="155"/>
        <v>1000000</v>
      </c>
      <c r="AI628" s="352">
        <f t="shared" si="150"/>
        <v>1000000</v>
      </c>
      <c r="AJ628" s="338">
        <v>3</v>
      </c>
      <c r="AK628" s="289">
        <f t="shared" si="151"/>
        <v>17</v>
      </c>
      <c r="AL628" s="341">
        <f t="shared" si="154"/>
        <v>228.20739047732218</v>
      </c>
    </row>
    <row r="629" spans="31:38" ht="15.75" hidden="1" thickBot="1">
      <c r="AE629" s="582"/>
      <c r="AF629" s="570"/>
      <c r="AH629" s="352">
        <f t="shared" si="155"/>
        <v>1000000</v>
      </c>
      <c r="AI629" s="352">
        <f t="shared" si="150"/>
        <v>1000000</v>
      </c>
      <c r="AJ629" s="338">
        <v>3</v>
      </c>
      <c r="AK629" s="289">
        <f t="shared" si="151"/>
        <v>18</v>
      </c>
      <c r="AL629" s="341">
        <f t="shared" si="154"/>
        <v>227.33863992873907</v>
      </c>
    </row>
    <row r="630" spans="31:38" ht="15.75" hidden="1" thickBot="1">
      <c r="AE630" s="582"/>
      <c r="AF630" s="570"/>
      <c r="AH630" s="352">
        <f t="shared" si="155"/>
        <v>1000000</v>
      </c>
      <c r="AI630" s="352">
        <f t="shared" si="150"/>
        <v>1000000</v>
      </c>
      <c r="AJ630" s="338">
        <v>3</v>
      </c>
      <c r="AK630" s="289">
        <f t="shared" si="151"/>
        <v>19</v>
      </c>
      <c r="AL630" s="341">
        <f t="shared" si="154"/>
        <v>226.46988938015593</v>
      </c>
    </row>
    <row r="631" spans="31:38" ht="15.75" hidden="1" thickBot="1">
      <c r="AE631" s="582"/>
      <c r="AF631" s="570"/>
      <c r="AH631" s="352">
        <f t="shared" si="155"/>
        <v>1000000</v>
      </c>
      <c r="AI631" s="352">
        <f t="shared" si="150"/>
        <v>1000000</v>
      </c>
      <c r="AJ631" s="338">
        <v>3</v>
      </c>
      <c r="AK631" s="289">
        <f t="shared" si="151"/>
        <v>20</v>
      </c>
      <c r="AL631" s="341">
        <f t="shared" si="154"/>
        <v>225.60113883157285</v>
      </c>
    </row>
    <row r="632" spans="31:38" ht="15.75" hidden="1" thickBot="1">
      <c r="AE632" s="582"/>
      <c r="AF632" s="570"/>
      <c r="AH632" s="352">
        <f t="shared" si="155"/>
        <v>1000000</v>
      </c>
      <c r="AI632" s="352">
        <f t="shared" si="150"/>
        <v>1000000</v>
      </c>
      <c r="AJ632" s="338">
        <v>3</v>
      </c>
      <c r="AK632" s="289">
        <f t="shared" si="151"/>
        <v>21</v>
      </c>
      <c r="AL632" s="341">
        <f t="shared" si="154"/>
        <v>224.73238828298975</v>
      </c>
    </row>
    <row r="633" spans="31:38" ht="15.75" hidden="1" thickBot="1">
      <c r="AE633" s="582"/>
      <c r="AF633" s="570"/>
      <c r="AH633" s="352">
        <f t="shared" si="155"/>
        <v>1000000</v>
      </c>
      <c r="AI633" s="352">
        <f t="shared" si="150"/>
        <v>1000000</v>
      </c>
      <c r="AJ633" s="338">
        <v>3</v>
      </c>
      <c r="AK633" s="289">
        <f t="shared" si="151"/>
        <v>22</v>
      </c>
      <c r="AL633" s="341">
        <f t="shared" si="154"/>
        <v>223.86363773440661</v>
      </c>
    </row>
    <row r="634" spans="31:38" ht="15.75" hidden="1" thickBot="1">
      <c r="AE634" s="582"/>
      <c r="AF634" s="570"/>
      <c r="AH634" s="352">
        <f t="shared" si="155"/>
        <v>1000000</v>
      </c>
      <c r="AI634" s="352">
        <f t="shared" si="150"/>
        <v>1000000</v>
      </c>
      <c r="AJ634" s="338">
        <v>3</v>
      </c>
      <c r="AK634" s="289">
        <f t="shared" si="151"/>
        <v>23</v>
      </c>
      <c r="AL634" s="341">
        <f t="shared" si="154"/>
        <v>222.9948871858235</v>
      </c>
    </row>
    <row r="635" spans="31:38" ht="15.75" hidden="1" thickBot="1">
      <c r="AE635" s="582"/>
      <c r="AF635" s="570"/>
      <c r="AH635" s="352">
        <f t="shared" si="155"/>
        <v>1000000</v>
      </c>
      <c r="AI635" s="352">
        <f t="shared" si="150"/>
        <v>1000000</v>
      </c>
      <c r="AJ635" s="338">
        <v>3</v>
      </c>
      <c r="AK635" s="289">
        <f t="shared" si="151"/>
        <v>24</v>
      </c>
      <c r="AL635" s="341">
        <f t="shared" si="154"/>
        <v>222.12613663724045</v>
      </c>
    </row>
    <row r="636" spans="31:38" ht="15.75" hidden="1" thickBot="1">
      <c r="AE636" s="582"/>
      <c r="AF636" s="570"/>
      <c r="AH636" s="352">
        <f t="shared" si="155"/>
        <v>1000000</v>
      </c>
      <c r="AI636" s="352">
        <f t="shared" si="150"/>
        <v>1000000</v>
      </c>
      <c r="AJ636" s="338">
        <v>3</v>
      </c>
      <c r="AK636" s="289">
        <f t="shared" si="151"/>
        <v>25</v>
      </c>
      <c r="AL636" s="341">
        <f t="shared" si="154"/>
        <v>221.25738608865731</v>
      </c>
    </row>
    <row r="637" spans="31:38" ht="15.75" hidden="1" thickBot="1">
      <c r="AE637" s="582"/>
      <c r="AF637" s="570"/>
      <c r="AH637" s="352">
        <f t="shared" si="155"/>
        <v>1000000</v>
      </c>
      <c r="AI637" s="352">
        <f t="shared" si="150"/>
        <v>1000000</v>
      </c>
      <c r="AJ637" s="338">
        <v>3</v>
      </c>
      <c r="AK637" s="289">
        <f t="shared" si="151"/>
        <v>26</v>
      </c>
      <c r="AL637" s="341">
        <f t="shared" si="154"/>
        <v>220.3886355400742</v>
      </c>
    </row>
    <row r="638" spans="31:38" ht="15.75" hidden="1" thickBot="1">
      <c r="AE638" s="582"/>
      <c r="AF638" s="570"/>
      <c r="AH638" s="352">
        <f t="shared" si="155"/>
        <v>1000000</v>
      </c>
      <c r="AI638" s="352">
        <f t="shared" si="150"/>
        <v>1000000</v>
      </c>
      <c r="AJ638" s="338">
        <v>3</v>
      </c>
      <c r="AK638" s="289">
        <f t="shared" si="151"/>
        <v>27</v>
      </c>
      <c r="AL638" s="341">
        <f t="shared" si="154"/>
        <v>219.51988499149107</v>
      </c>
    </row>
    <row r="639" spans="31:38" ht="15.75" hidden="1" thickBot="1">
      <c r="AE639" s="582"/>
      <c r="AF639" s="570"/>
      <c r="AH639" s="352">
        <f t="shared" si="155"/>
        <v>1000000</v>
      </c>
      <c r="AI639" s="352">
        <f t="shared" si="150"/>
        <v>1000000</v>
      </c>
      <c r="AJ639" s="338">
        <v>3</v>
      </c>
      <c r="AK639" s="289">
        <f t="shared" si="151"/>
        <v>28</v>
      </c>
      <c r="AL639" s="341">
        <f t="shared" si="154"/>
        <v>218.65113444290799</v>
      </c>
    </row>
    <row r="640" spans="31:38" ht="15.75" hidden="1" thickBot="1">
      <c r="AE640" s="582"/>
      <c r="AF640" s="570"/>
      <c r="AH640" s="352">
        <f t="shared" si="155"/>
        <v>1000000</v>
      </c>
      <c r="AI640" s="352">
        <f t="shared" si="150"/>
        <v>1000000</v>
      </c>
      <c r="AJ640" s="338">
        <v>3</v>
      </c>
      <c r="AK640" s="289">
        <f t="shared" si="151"/>
        <v>29</v>
      </c>
      <c r="AL640" s="341">
        <f t="shared" si="154"/>
        <v>217.78238389432488</v>
      </c>
    </row>
    <row r="641" spans="31:38" ht="15.75" hidden="1" thickBot="1">
      <c r="AE641" s="582"/>
      <c r="AF641" s="570"/>
      <c r="AH641" s="352">
        <f t="shared" si="155"/>
        <v>1000000</v>
      </c>
      <c r="AI641" s="352">
        <f t="shared" si="150"/>
        <v>1000000</v>
      </c>
      <c r="AJ641" s="338">
        <v>3</v>
      </c>
      <c r="AK641" s="289">
        <f t="shared" si="151"/>
        <v>30</v>
      </c>
      <c r="AL641" s="341">
        <f t="shared" si="154"/>
        <v>216.91363334574174</v>
      </c>
    </row>
    <row r="642" spans="31:38" ht="15.75" hidden="1" thickBot="1">
      <c r="AE642" s="582"/>
      <c r="AF642" s="570"/>
      <c r="AH642" s="352">
        <f t="shared" si="155"/>
        <v>1000000</v>
      </c>
      <c r="AI642" s="352">
        <f t="shared" si="150"/>
        <v>1000000</v>
      </c>
      <c r="AJ642" s="338">
        <v>3</v>
      </c>
      <c r="AK642" s="289">
        <f t="shared" si="151"/>
        <v>31</v>
      </c>
      <c r="AL642" s="341">
        <f t="shared" si="154"/>
        <v>216.04488279715864</v>
      </c>
    </row>
    <row r="643" spans="31:38" ht="15.75" hidden="1" thickBot="1">
      <c r="AE643" s="582"/>
      <c r="AF643" s="570"/>
      <c r="AH643" s="352">
        <f t="shared" ref="AH643:AH674" si="156">BE34</f>
        <v>1000000</v>
      </c>
      <c r="AI643" s="352">
        <f t="shared" si="150"/>
        <v>1000000</v>
      </c>
      <c r="AJ643" s="338">
        <v>3</v>
      </c>
      <c r="AK643" s="289">
        <f t="shared" si="151"/>
        <v>32</v>
      </c>
      <c r="AL643" s="341">
        <f t="shared" ref="AL643:AL674" si="157">AB34</f>
        <v>215.17613224857553</v>
      </c>
    </row>
    <row r="644" spans="31:38" ht="15.75" hidden="1" thickBot="1">
      <c r="AE644" s="582"/>
      <c r="AF644" s="570"/>
      <c r="AH644" s="352">
        <f t="shared" si="156"/>
        <v>1000000</v>
      </c>
      <c r="AI644" s="352">
        <f t="shared" si="150"/>
        <v>1000000</v>
      </c>
      <c r="AJ644" s="338">
        <v>3</v>
      </c>
      <c r="AK644" s="289">
        <f t="shared" si="151"/>
        <v>33</v>
      </c>
      <c r="AL644" s="341">
        <f t="shared" si="157"/>
        <v>214.30738169999245</v>
      </c>
    </row>
    <row r="645" spans="31:38" ht="15.75" hidden="1" thickBot="1">
      <c r="AE645" s="582"/>
      <c r="AF645" s="570"/>
      <c r="AH645" s="352">
        <f t="shared" si="156"/>
        <v>1000000</v>
      </c>
      <c r="AI645" s="352">
        <f t="shared" si="150"/>
        <v>1000000</v>
      </c>
      <c r="AJ645" s="338">
        <v>3</v>
      </c>
      <c r="AK645" s="289">
        <f t="shared" si="151"/>
        <v>34</v>
      </c>
      <c r="AL645" s="341">
        <f t="shared" si="157"/>
        <v>213.43863115140937</v>
      </c>
    </row>
    <row r="646" spans="31:38" ht="15.75" hidden="1" thickBot="1">
      <c r="AE646" s="582"/>
      <c r="AF646" s="570"/>
      <c r="AH646" s="352">
        <f t="shared" si="156"/>
        <v>1000000</v>
      </c>
      <c r="AI646" s="352">
        <f t="shared" si="150"/>
        <v>1000000</v>
      </c>
      <c r="AJ646" s="338">
        <v>3</v>
      </c>
      <c r="AK646" s="289">
        <f t="shared" si="151"/>
        <v>35</v>
      </c>
      <c r="AL646" s="341">
        <f t="shared" si="157"/>
        <v>212.56988060282623</v>
      </c>
    </row>
    <row r="647" spans="31:38" ht="15.75" hidden="1" thickBot="1">
      <c r="AE647" s="582"/>
      <c r="AF647" s="570"/>
      <c r="AH647" s="352">
        <f t="shared" si="156"/>
        <v>1000000</v>
      </c>
      <c r="AI647" s="352">
        <f t="shared" si="150"/>
        <v>1000000</v>
      </c>
      <c r="AJ647" s="338">
        <v>3</v>
      </c>
      <c r="AK647" s="289">
        <f t="shared" si="151"/>
        <v>36</v>
      </c>
      <c r="AL647" s="341">
        <f t="shared" si="157"/>
        <v>211.70113005424309</v>
      </c>
    </row>
    <row r="648" spans="31:38" ht="15.75" hidden="1" thickBot="1">
      <c r="AE648" s="582"/>
      <c r="AF648" s="570"/>
      <c r="AH648" s="352">
        <f t="shared" si="156"/>
        <v>1000000</v>
      </c>
      <c r="AI648" s="352">
        <f t="shared" si="150"/>
        <v>1000000</v>
      </c>
      <c r="AJ648" s="338">
        <v>3</v>
      </c>
      <c r="AK648" s="289">
        <f t="shared" si="151"/>
        <v>37</v>
      </c>
      <c r="AL648" s="341">
        <f t="shared" si="157"/>
        <v>210.83237950566001</v>
      </c>
    </row>
    <row r="649" spans="31:38" ht="15.75" hidden="1" thickBot="1">
      <c r="AE649" s="582"/>
      <c r="AF649" s="570"/>
      <c r="AH649" s="352">
        <f t="shared" si="156"/>
        <v>1000000</v>
      </c>
      <c r="AI649" s="352">
        <f t="shared" si="150"/>
        <v>1000000</v>
      </c>
      <c r="AJ649" s="338">
        <v>3</v>
      </c>
      <c r="AK649" s="289">
        <f t="shared" si="151"/>
        <v>38</v>
      </c>
      <c r="AL649" s="341">
        <f t="shared" si="157"/>
        <v>209.96362895707688</v>
      </c>
    </row>
    <row r="650" spans="31:38" ht="15.75" hidden="1" thickBot="1">
      <c r="AE650" s="582"/>
      <c r="AF650" s="570"/>
      <c r="AH650" s="352">
        <f t="shared" si="156"/>
        <v>1000000</v>
      </c>
      <c r="AI650" s="352">
        <f t="shared" si="150"/>
        <v>1000000</v>
      </c>
      <c r="AJ650" s="338">
        <v>3</v>
      </c>
      <c r="AK650" s="289">
        <f t="shared" si="151"/>
        <v>39</v>
      </c>
      <c r="AL650" s="341">
        <f t="shared" si="157"/>
        <v>209.0948784084938</v>
      </c>
    </row>
    <row r="651" spans="31:38" ht="15.75" hidden="1" thickBot="1">
      <c r="AE651" s="582"/>
      <c r="AF651" s="570"/>
      <c r="AH651" s="352">
        <f t="shared" si="156"/>
        <v>1000000</v>
      </c>
      <c r="AI651" s="352">
        <f t="shared" si="150"/>
        <v>1000000</v>
      </c>
      <c r="AJ651" s="338">
        <v>3</v>
      </c>
      <c r="AK651" s="289">
        <f t="shared" si="151"/>
        <v>40</v>
      </c>
      <c r="AL651" s="341">
        <f t="shared" si="157"/>
        <v>208.22612785991066</v>
      </c>
    </row>
    <row r="652" spans="31:38" ht="15.75" hidden="1" thickBot="1">
      <c r="AE652" s="582"/>
      <c r="AF652" s="570"/>
      <c r="AH652" s="352">
        <f t="shared" si="156"/>
        <v>1000000</v>
      </c>
      <c r="AI652" s="352">
        <f t="shared" si="150"/>
        <v>1000000</v>
      </c>
      <c r="AJ652" s="338">
        <v>3</v>
      </c>
      <c r="AK652" s="289">
        <f t="shared" si="151"/>
        <v>41</v>
      </c>
      <c r="AL652" s="341">
        <f t="shared" si="157"/>
        <v>207.35737731132758</v>
      </c>
    </row>
    <row r="653" spans="31:38" ht="15.75" hidden="1" thickBot="1">
      <c r="AE653" s="582"/>
      <c r="AF653" s="570"/>
      <c r="AH653" s="352">
        <f t="shared" si="156"/>
        <v>1000000</v>
      </c>
      <c r="AI653" s="352">
        <f t="shared" si="150"/>
        <v>1000000</v>
      </c>
      <c r="AJ653" s="338">
        <v>3</v>
      </c>
      <c r="AK653" s="289">
        <f t="shared" si="151"/>
        <v>42</v>
      </c>
      <c r="AL653" s="341">
        <f t="shared" si="157"/>
        <v>206.48862676274445</v>
      </c>
    </row>
    <row r="654" spans="31:38" ht="15.75" hidden="1" thickBot="1">
      <c r="AE654" s="582"/>
      <c r="AF654" s="570"/>
      <c r="AH654" s="352">
        <f t="shared" si="156"/>
        <v>1000000</v>
      </c>
      <c r="AI654" s="352">
        <f t="shared" si="150"/>
        <v>1000000</v>
      </c>
      <c r="AJ654" s="338">
        <v>3</v>
      </c>
      <c r="AK654" s="289">
        <f t="shared" si="151"/>
        <v>43</v>
      </c>
      <c r="AL654" s="341">
        <f t="shared" si="157"/>
        <v>205.61987621416137</v>
      </c>
    </row>
    <row r="655" spans="31:38" ht="15.75" hidden="1" thickBot="1">
      <c r="AE655" s="582"/>
      <c r="AF655" s="570"/>
      <c r="AH655" s="352">
        <f t="shared" si="156"/>
        <v>1000000</v>
      </c>
      <c r="AI655" s="352">
        <f t="shared" si="150"/>
        <v>1000000</v>
      </c>
      <c r="AJ655" s="338">
        <v>3</v>
      </c>
      <c r="AK655" s="289">
        <f t="shared" si="151"/>
        <v>44</v>
      </c>
      <c r="AL655" s="341">
        <f t="shared" si="157"/>
        <v>204.75112566557823</v>
      </c>
    </row>
    <row r="656" spans="31:38" ht="15.75" hidden="1" thickBot="1">
      <c r="AE656" s="582"/>
      <c r="AF656" s="570"/>
      <c r="AH656" s="352">
        <f t="shared" si="156"/>
        <v>1000000</v>
      </c>
      <c r="AI656" s="352">
        <f t="shared" si="150"/>
        <v>1000000</v>
      </c>
      <c r="AJ656" s="338">
        <v>3</v>
      </c>
      <c r="AK656" s="289">
        <f t="shared" si="151"/>
        <v>45</v>
      </c>
      <c r="AL656" s="341">
        <f t="shared" si="157"/>
        <v>203.88237511699515</v>
      </c>
    </row>
    <row r="657" spans="31:38" ht="15.75" hidden="1" thickBot="1">
      <c r="AE657" s="582"/>
      <c r="AF657" s="570"/>
      <c r="AH657" s="352">
        <f t="shared" si="156"/>
        <v>1000000</v>
      </c>
      <c r="AI657" s="352">
        <f t="shared" si="150"/>
        <v>1000000</v>
      </c>
      <c r="AJ657" s="338">
        <v>3</v>
      </c>
      <c r="AK657" s="289">
        <f t="shared" si="151"/>
        <v>46</v>
      </c>
      <c r="AL657" s="341">
        <f t="shared" si="157"/>
        <v>203.01362456841207</v>
      </c>
    </row>
    <row r="658" spans="31:38" ht="15.75" hidden="1" thickBot="1">
      <c r="AE658" s="582"/>
      <c r="AF658" s="570"/>
      <c r="AH658" s="352">
        <f t="shared" si="156"/>
        <v>1000000</v>
      </c>
      <c r="AI658" s="352">
        <f t="shared" si="150"/>
        <v>1000000</v>
      </c>
      <c r="AJ658" s="338">
        <v>3</v>
      </c>
      <c r="AK658" s="289">
        <f t="shared" si="151"/>
        <v>47</v>
      </c>
      <c r="AL658" s="341">
        <f t="shared" si="157"/>
        <v>202.14487401982893</v>
      </c>
    </row>
    <row r="659" spans="31:38" ht="15.75" hidden="1" thickBot="1">
      <c r="AE659" s="582"/>
      <c r="AF659" s="570"/>
      <c r="AH659" s="352">
        <f t="shared" si="156"/>
        <v>1000000</v>
      </c>
      <c r="AI659" s="352">
        <f t="shared" si="150"/>
        <v>1000000</v>
      </c>
      <c r="AJ659" s="338">
        <v>3</v>
      </c>
      <c r="AK659" s="289">
        <f t="shared" si="151"/>
        <v>48</v>
      </c>
      <c r="AL659" s="341">
        <f t="shared" si="157"/>
        <v>201.2761234712458</v>
      </c>
    </row>
    <row r="660" spans="31:38" ht="15.75" hidden="1" thickBot="1">
      <c r="AE660" s="582"/>
      <c r="AF660" s="570"/>
      <c r="AH660" s="352">
        <f t="shared" si="156"/>
        <v>1000000</v>
      </c>
      <c r="AI660" s="352">
        <f t="shared" si="150"/>
        <v>1000000</v>
      </c>
      <c r="AJ660" s="338">
        <v>3</v>
      </c>
      <c r="AK660" s="289">
        <f t="shared" si="151"/>
        <v>49</v>
      </c>
      <c r="AL660" s="341">
        <f t="shared" si="157"/>
        <v>200.40737292266266</v>
      </c>
    </row>
    <row r="661" spans="31:38" ht="15.75" hidden="1" thickBot="1">
      <c r="AE661" s="582"/>
      <c r="AF661" s="570"/>
      <c r="AH661" s="352">
        <f t="shared" si="156"/>
        <v>1000000</v>
      </c>
      <c r="AI661" s="352">
        <f t="shared" si="150"/>
        <v>1000000</v>
      </c>
      <c r="AJ661" s="338">
        <v>3</v>
      </c>
      <c r="AK661" s="289">
        <f t="shared" si="151"/>
        <v>50</v>
      </c>
      <c r="AL661" s="341">
        <f t="shared" si="157"/>
        <v>199.53862237407958</v>
      </c>
    </row>
    <row r="662" spans="31:38" ht="15.75" hidden="1" thickBot="1">
      <c r="AE662" s="582"/>
      <c r="AF662" s="570"/>
      <c r="AH662" s="352">
        <f t="shared" si="156"/>
        <v>1000000</v>
      </c>
      <c r="AI662" s="352">
        <f t="shared" si="150"/>
        <v>1000000</v>
      </c>
      <c r="AJ662" s="338">
        <v>3</v>
      </c>
      <c r="AK662" s="289">
        <f t="shared" si="151"/>
        <v>51</v>
      </c>
      <c r="AL662" s="341">
        <f t="shared" si="157"/>
        <v>198.6698718254965</v>
      </c>
    </row>
    <row r="663" spans="31:38" ht="15.75" hidden="1" thickBot="1">
      <c r="AE663" s="582"/>
      <c r="AF663" s="570"/>
      <c r="AH663" s="352">
        <f t="shared" si="156"/>
        <v>1000000</v>
      </c>
      <c r="AI663" s="352">
        <f t="shared" si="150"/>
        <v>1000000</v>
      </c>
      <c r="AJ663" s="338">
        <v>3</v>
      </c>
      <c r="AK663" s="289">
        <f t="shared" si="151"/>
        <v>52</v>
      </c>
      <c r="AL663" s="341">
        <f t="shared" si="157"/>
        <v>197.80112127691336</v>
      </c>
    </row>
    <row r="664" spans="31:38" ht="15.75" hidden="1" thickBot="1">
      <c r="AE664" s="582"/>
      <c r="AF664" s="570"/>
      <c r="AH664" s="352">
        <f t="shared" si="156"/>
        <v>1000000</v>
      </c>
      <c r="AI664" s="352">
        <f t="shared" si="150"/>
        <v>1000000</v>
      </c>
      <c r="AJ664" s="338">
        <v>3</v>
      </c>
      <c r="AK664" s="289">
        <f t="shared" si="151"/>
        <v>53</v>
      </c>
      <c r="AL664" s="341">
        <f t="shared" si="157"/>
        <v>196.93237072833023</v>
      </c>
    </row>
    <row r="665" spans="31:38" ht="15.75" hidden="1" thickBot="1">
      <c r="AE665" s="582"/>
      <c r="AF665" s="570"/>
      <c r="AH665" s="352">
        <f t="shared" si="156"/>
        <v>1000000</v>
      </c>
      <c r="AI665" s="352">
        <f t="shared" ref="AI665:AI728" si="158">IF(AL665&lt;$D$79,0,AH665)</f>
        <v>1000000</v>
      </c>
      <c r="AJ665" s="338">
        <v>3</v>
      </c>
      <c r="AK665" s="289">
        <f t="shared" si="151"/>
        <v>54</v>
      </c>
      <c r="AL665" s="341">
        <f t="shared" si="157"/>
        <v>196.0636201797472</v>
      </c>
    </row>
    <row r="666" spans="31:38" ht="15.75" hidden="1" thickBot="1">
      <c r="AE666" s="582"/>
      <c r="AF666" s="570"/>
      <c r="AH666" s="352">
        <f t="shared" si="156"/>
        <v>1000000</v>
      </c>
      <c r="AI666" s="352">
        <f t="shared" si="158"/>
        <v>1000000</v>
      </c>
      <c r="AJ666" s="338">
        <v>3</v>
      </c>
      <c r="AK666" s="289">
        <f t="shared" si="151"/>
        <v>55</v>
      </c>
      <c r="AL666" s="341">
        <f t="shared" si="157"/>
        <v>195.19486963116407</v>
      </c>
    </row>
    <row r="667" spans="31:38" ht="15.75" hidden="1" thickBot="1">
      <c r="AE667" s="582"/>
      <c r="AF667" s="570"/>
      <c r="AH667" s="352">
        <f t="shared" si="156"/>
        <v>1000000</v>
      </c>
      <c r="AI667" s="352">
        <f t="shared" si="158"/>
        <v>1000000</v>
      </c>
      <c r="AJ667" s="338">
        <v>3</v>
      </c>
      <c r="AK667" s="289">
        <f t="shared" ref="AK667:AK730" si="159">AK666+1</f>
        <v>56</v>
      </c>
      <c r="AL667" s="341">
        <f t="shared" si="157"/>
        <v>194.32611908258093</v>
      </c>
    </row>
    <row r="668" spans="31:38" ht="15.75" hidden="1" thickBot="1">
      <c r="AE668" s="582"/>
      <c r="AF668" s="570"/>
      <c r="AH668" s="352">
        <f t="shared" si="156"/>
        <v>1000000</v>
      </c>
      <c r="AI668" s="352">
        <f t="shared" si="158"/>
        <v>1000000</v>
      </c>
      <c r="AJ668" s="338">
        <v>3</v>
      </c>
      <c r="AK668" s="289">
        <f t="shared" si="159"/>
        <v>57</v>
      </c>
      <c r="AL668" s="341">
        <f t="shared" si="157"/>
        <v>193.45736853399785</v>
      </c>
    </row>
    <row r="669" spans="31:38" ht="15.75" hidden="1" thickBot="1">
      <c r="AE669" s="582"/>
      <c r="AF669" s="570"/>
      <c r="AH669" s="352">
        <f t="shared" si="156"/>
        <v>1000000</v>
      </c>
      <c r="AI669" s="352">
        <f t="shared" si="158"/>
        <v>1000000</v>
      </c>
      <c r="AJ669" s="338">
        <v>3</v>
      </c>
      <c r="AK669" s="289">
        <f t="shared" si="159"/>
        <v>58</v>
      </c>
      <c r="AL669" s="341">
        <f t="shared" si="157"/>
        <v>192.58861798541471</v>
      </c>
    </row>
    <row r="670" spans="31:38" ht="15.75" hidden="1" thickBot="1">
      <c r="AE670" s="582"/>
      <c r="AF670" s="570"/>
      <c r="AH670" s="352">
        <f t="shared" si="156"/>
        <v>1000000</v>
      </c>
      <c r="AI670" s="352">
        <f t="shared" si="158"/>
        <v>1000000</v>
      </c>
      <c r="AJ670" s="338">
        <v>3</v>
      </c>
      <c r="AK670" s="289">
        <f t="shared" si="159"/>
        <v>59</v>
      </c>
      <c r="AL670" s="341">
        <f t="shared" si="157"/>
        <v>191.71986743683163</v>
      </c>
    </row>
    <row r="671" spans="31:38" ht="15.75" hidden="1" thickBot="1">
      <c r="AE671" s="582"/>
      <c r="AF671" s="570"/>
      <c r="AH671" s="352">
        <f t="shared" si="156"/>
        <v>1000000</v>
      </c>
      <c r="AI671" s="352">
        <f t="shared" si="158"/>
        <v>1000000</v>
      </c>
      <c r="AJ671" s="338">
        <v>3</v>
      </c>
      <c r="AK671" s="289">
        <f t="shared" si="159"/>
        <v>60</v>
      </c>
      <c r="AL671" s="341">
        <f t="shared" si="157"/>
        <v>190.8511168882485</v>
      </c>
    </row>
    <row r="672" spans="31:38" ht="15.75" hidden="1" thickBot="1">
      <c r="AE672" s="582"/>
      <c r="AF672" s="570"/>
      <c r="AH672" s="352">
        <f t="shared" si="156"/>
        <v>1000000</v>
      </c>
      <c r="AI672" s="352">
        <f t="shared" si="158"/>
        <v>1000000</v>
      </c>
      <c r="AJ672" s="338">
        <v>3</v>
      </c>
      <c r="AK672" s="289">
        <f t="shared" si="159"/>
        <v>61</v>
      </c>
      <c r="AL672" s="341">
        <f t="shared" si="157"/>
        <v>189.98236633966542</v>
      </c>
    </row>
    <row r="673" spans="31:38" ht="15.75" hidden="1" thickBot="1">
      <c r="AE673" s="582"/>
      <c r="AF673" s="570"/>
      <c r="AH673" s="352">
        <f t="shared" si="156"/>
        <v>1000000</v>
      </c>
      <c r="AI673" s="352">
        <f t="shared" si="158"/>
        <v>1000000</v>
      </c>
      <c r="AJ673" s="338">
        <v>3</v>
      </c>
      <c r="AK673" s="289">
        <f t="shared" si="159"/>
        <v>62</v>
      </c>
      <c r="AL673" s="341">
        <f t="shared" si="157"/>
        <v>189.11361579108228</v>
      </c>
    </row>
    <row r="674" spans="31:38" ht="15.75" hidden="1" thickBot="1">
      <c r="AE674" s="582"/>
      <c r="AF674" s="570"/>
      <c r="AH674" s="352">
        <f t="shared" si="156"/>
        <v>1000000</v>
      </c>
      <c r="AI674" s="352">
        <f t="shared" si="158"/>
        <v>1000000</v>
      </c>
      <c r="AJ674" s="338">
        <v>3</v>
      </c>
      <c r="AK674" s="289">
        <f t="shared" si="159"/>
        <v>63</v>
      </c>
      <c r="AL674" s="341">
        <f t="shared" si="157"/>
        <v>188.2448652424992</v>
      </c>
    </row>
    <row r="675" spans="31:38" ht="15.75" hidden="1" thickBot="1">
      <c r="AE675" s="582"/>
      <c r="AF675" s="570"/>
      <c r="AH675" s="352">
        <f t="shared" ref="AH675:AH706" si="160">BE66</f>
        <v>1000000</v>
      </c>
      <c r="AI675" s="352">
        <f t="shared" si="158"/>
        <v>1000000</v>
      </c>
      <c r="AJ675" s="338">
        <v>3</v>
      </c>
      <c r="AK675" s="289">
        <f t="shared" si="159"/>
        <v>64</v>
      </c>
      <c r="AL675" s="341">
        <f t="shared" ref="AL675:AL706" si="161">AB66</f>
        <v>187.37611469391607</v>
      </c>
    </row>
    <row r="676" spans="31:38" ht="15.75" hidden="1" thickBot="1">
      <c r="AE676" s="582"/>
      <c r="AF676" s="570"/>
      <c r="AH676" s="352">
        <f t="shared" si="160"/>
        <v>1000000</v>
      </c>
      <c r="AI676" s="352">
        <f t="shared" si="158"/>
        <v>1000000</v>
      </c>
      <c r="AJ676" s="338">
        <v>3</v>
      </c>
      <c r="AK676" s="289">
        <f t="shared" si="159"/>
        <v>65</v>
      </c>
      <c r="AL676" s="341">
        <f t="shared" si="161"/>
        <v>186.50736414533299</v>
      </c>
    </row>
    <row r="677" spans="31:38" ht="15.75" hidden="1" thickBot="1">
      <c r="AE677" s="582"/>
      <c r="AF677" s="570"/>
      <c r="AH677" s="352">
        <f t="shared" si="160"/>
        <v>1000000</v>
      </c>
      <c r="AI677" s="352">
        <f t="shared" si="158"/>
        <v>1000000</v>
      </c>
      <c r="AJ677" s="338">
        <v>3</v>
      </c>
      <c r="AK677" s="289">
        <f t="shared" si="159"/>
        <v>66</v>
      </c>
      <c r="AL677" s="341">
        <f t="shared" si="161"/>
        <v>185.63861359674985</v>
      </c>
    </row>
    <row r="678" spans="31:38" ht="15.75" hidden="1" thickBot="1">
      <c r="AE678" s="582"/>
      <c r="AF678" s="570"/>
      <c r="AH678" s="352">
        <f t="shared" si="160"/>
        <v>1000000</v>
      </c>
      <c r="AI678" s="352">
        <f t="shared" si="158"/>
        <v>1000000</v>
      </c>
      <c r="AJ678" s="338">
        <v>3</v>
      </c>
      <c r="AK678" s="289">
        <f t="shared" si="159"/>
        <v>67</v>
      </c>
      <c r="AL678" s="341">
        <f t="shared" si="161"/>
        <v>184.76986304816677</v>
      </c>
    </row>
    <row r="679" spans="31:38" ht="15.75" hidden="1" thickBot="1">
      <c r="AE679" s="582"/>
      <c r="AF679" s="570"/>
      <c r="AH679" s="352">
        <f t="shared" si="160"/>
        <v>1000000</v>
      </c>
      <c r="AI679" s="352">
        <f t="shared" si="158"/>
        <v>1000000</v>
      </c>
      <c r="AJ679" s="338">
        <v>3</v>
      </c>
      <c r="AK679" s="289">
        <f t="shared" si="159"/>
        <v>68</v>
      </c>
      <c r="AL679" s="341">
        <f t="shared" si="161"/>
        <v>183.90111249958363</v>
      </c>
    </row>
    <row r="680" spans="31:38" ht="15.75" hidden="1" thickBot="1">
      <c r="AE680" s="582"/>
      <c r="AF680" s="570"/>
      <c r="AH680" s="352">
        <f t="shared" si="160"/>
        <v>1000000</v>
      </c>
      <c r="AI680" s="352">
        <f t="shared" si="158"/>
        <v>1000000</v>
      </c>
      <c r="AJ680" s="338">
        <v>3</v>
      </c>
      <c r="AK680" s="289">
        <f t="shared" si="159"/>
        <v>69</v>
      </c>
      <c r="AL680" s="341">
        <f t="shared" si="161"/>
        <v>183.0323619510005</v>
      </c>
    </row>
    <row r="681" spans="31:38" ht="15.75" hidden="1" thickBot="1">
      <c r="AE681" s="582"/>
      <c r="AF681" s="570"/>
      <c r="AH681" s="352">
        <f t="shared" si="160"/>
        <v>1000000</v>
      </c>
      <c r="AI681" s="352">
        <f t="shared" si="158"/>
        <v>1000000</v>
      </c>
      <c r="AJ681" s="338">
        <v>3</v>
      </c>
      <c r="AK681" s="289">
        <f t="shared" si="159"/>
        <v>70</v>
      </c>
      <c r="AL681" s="341">
        <f t="shared" si="161"/>
        <v>182.16361140241742</v>
      </c>
    </row>
    <row r="682" spans="31:38" ht="15.75" hidden="1" thickBot="1">
      <c r="AE682" s="582"/>
      <c r="AF682" s="570"/>
      <c r="AH682" s="352">
        <f t="shared" si="160"/>
        <v>1000000</v>
      </c>
      <c r="AI682" s="352">
        <f t="shared" si="158"/>
        <v>1000000</v>
      </c>
      <c r="AJ682" s="338">
        <v>3</v>
      </c>
      <c r="AK682" s="289">
        <f t="shared" si="159"/>
        <v>71</v>
      </c>
      <c r="AL682" s="341">
        <f t="shared" si="161"/>
        <v>181.29486085383434</v>
      </c>
    </row>
    <row r="683" spans="31:38" ht="15.75" hidden="1" thickBot="1">
      <c r="AE683" s="582"/>
      <c r="AF683" s="570"/>
      <c r="AH683" s="352">
        <f t="shared" si="160"/>
        <v>1000000</v>
      </c>
      <c r="AI683" s="352">
        <f t="shared" si="158"/>
        <v>1000000</v>
      </c>
      <c r="AJ683" s="338">
        <v>3</v>
      </c>
      <c r="AK683" s="289">
        <f t="shared" si="159"/>
        <v>72</v>
      </c>
      <c r="AL683" s="341">
        <f t="shared" si="161"/>
        <v>180.4261103052512</v>
      </c>
    </row>
    <row r="684" spans="31:38" ht="15.75" hidden="1" thickBot="1">
      <c r="AE684" s="582"/>
      <c r="AF684" s="570"/>
      <c r="AH684" s="352">
        <f t="shared" si="160"/>
        <v>1000000</v>
      </c>
      <c r="AI684" s="352">
        <f t="shared" si="158"/>
        <v>1000000</v>
      </c>
      <c r="AJ684" s="338">
        <v>3</v>
      </c>
      <c r="AK684" s="289">
        <f t="shared" si="159"/>
        <v>73</v>
      </c>
      <c r="AL684" s="341">
        <f t="shared" si="161"/>
        <v>179.55735975666812</v>
      </c>
    </row>
    <row r="685" spans="31:38" ht="15.75" hidden="1" thickBot="1">
      <c r="AE685" s="582"/>
      <c r="AF685" s="570"/>
      <c r="AH685" s="352">
        <f t="shared" si="160"/>
        <v>1000000</v>
      </c>
      <c r="AI685" s="352">
        <f t="shared" si="158"/>
        <v>1000000</v>
      </c>
      <c r="AJ685" s="338">
        <v>3</v>
      </c>
      <c r="AK685" s="289">
        <f t="shared" si="159"/>
        <v>74</v>
      </c>
      <c r="AL685" s="341">
        <f t="shared" si="161"/>
        <v>178.68860920808498</v>
      </c>
    </row>
    <row r="686" spans="31:38" ht="15.75" hidden="1" thickBot="1">
      <c r="AE686" s="582"/>
      <c r="AF686" s="570"/>
      <c r="AH686" s="352">
        <f t="shared" si="160"/>
        <v>1000000</v>
      </c>
      <c r="AI686" s="352">
        <f t="shared" si="158"/>
        <v>1000000</v>
      </c>
      <c r="AJ686" s="338">
        <v>3</v>
      </c>
      <c r="AK686" s="289">
        <f t="shared" si="159"/>
        <v>75</v>
      </c>
      <c r="AL686" s="341">
        <f t="shared" si="161"/>
        <v>177.8198586595019</v>
      </c>
    </row>
    <row r="687" spans="31:38" ht="15.75" hidden="1" thickBot="1">
      <c r="AE687" s="582"/>
      <c r="AF687" s="570"/>
      <c r="AH687" s="352">
        <f t="shared" si="160"/>
        <v>1000000</v>
      </c>
      <c r="AI687" s="352">
        <f t="shared" si="158"/>
        <v>1000000</v>
      </c>
      <c r="AJ687" s="338">
        <v>3</v>
      </c>
      <c r="AK687" s="289">
        <f t="shared" si="159"/>
        <v>76</v>
      </c>
      <c r="AL687" s="341">
        <f t="shared" si="161"/>
        <v>176.95110811091877</v>
      </c>
    </row>
    <row r="688" spans="31:38" ht="15.75" hidden="1" thickBot="1">
      <c r="AE688" s="582"/>
      <c r="AF688" s="570"/>
      <c r="AH688" s="352">
        <f t="shared" si="160"/>
        <v>1000000</v>
      </c>
      <c r="AI688" s="352">
        <f t="shared" si="158"/>
        <v>1000000</v>
      </c>
      <c r="AJ688" s="338">
        <v>3</v>
      </c>
      <c r="AK688" s="289">
        <f t="shared" si="159"/>
        <v>77</v>
      </c>
      <c r="AL688" s="341">
        <f t="shared" si="161"/>
        <v>176.08235756233569</v>
      </c>
    </row>
    <row r="689" spans="31:38" ht="15.75" hidden="1" thickBot="1">
      <c r="AE689" s="582"/>
      <c r="AF689" s="570"/>
      <c r="AH689" s="352">
        <f t="shared" si="160"/>
        <v>1000000</v>
      </c>
      <c r="AI689" s="352">
        <f t="shared" si="158"/>
        <v>1000000</v>
      </c>
      <c r="AJ689" s="338">
        <v>3</v>
      </c>
      <c r="AK689" s="289">
        <f t="shared" si="159"/>
        <v>78</v>
      </c>
      <c r="AL689" s="341">
        <f t="shared" si="161"/>
        <v>175.21360701375255</v>
      </c>
    </row>
    <row r="690" spans="31:38" ht="15.75" hidden="1" thickBot="1">
      <c r="AE690" s="582"/>
      <c r="AF690" s="570"/>
      <c r="AH690" s="352">
        <f t="shared" si="160"/>
        <v>1000000</v>
      </c>
      <c r="AI690" s="352">
        <f t="shared" si="158"/>
        <v>1000000</v>
      </c>
      <c r="AJ690" s="338">
        <v>3</v>
      </c>
      <c r="AK690" s="289">
        <f t="shared" si="159"/>
        <v>79</v>
      </c>
      <c r="AL690" s="341">
        <f t="shared" si="161"/>
        <v>174.34485646516947</v>
      </c>
    </row>
    <row r="691" spans="31:38" ht="15.75" hidden="1" thickBot="1">
      <c r="AE691" s="582"/>
      <c r="AF691" s="570"/>
      <c r="AH691" s="352">
        <f t="shared" si="160"/>
        <v>1000000</v>
      </c>
      <c r="AI691" s="352">
        <f t="shared" si="158"/>
        <v>1000000</v>
      </c>
      <c r="AJ691" s="338">
        <v>3</v>
      </c>
      <c r="AK691" s="289">
        <f t="shared" si="159"/>
        <v>80</v>
      </c>
      <c r="AL691" s="341">
        <f t="shared" si="161"/>
        <v>173.47610591658639</v>
      </c>
    </row>
    <row r="692" spans="31:38" ht="15.75" hidden="1" thickBot="1">
      <c r="AE692" s="582"/>
      <c r="AF692" s="570"/>
      <c r="AH692" s="352">
        <f t="shared" si="160"/>
        <v>1000000</v>
      </c>
      <c r="AI692" s="352">
        <f t="shared" si="158"/>
        <v>1000000</v>
      </c>
      <c r="AJ692" s="338">
        <v>3</v>
      </c>
      <c r="AK692" s="289">
        <f t="shared" si="159"/>
        <v>81</v>
      </c>
      <c r="AL692" s="341">
        <f t="shared" si="161"/>
        <v>172.60735536800325</v>
      </c>
    </row>
    <row r="693" spans="31:38" ht="15.75" hidden="1" thickBot="1">
      <c r="AE693" s="582"/>
      <c r="AF693" s="570"/>
      <c r="AH693" s="352">
        <f t="shared" si="160"/>
        <v>1000000</v>
      </c>
      <c r="AI693" s="352">
        <f t="shared" si="158"/>
        <v>1000000</v>
      </c>
      <c r="AJ693" s="338">
        <v>3</v>
      </c>
      <c r="AK693" s="289">
        <f t="shared" si="159"/>
        <v>82</v>
      </c>
      <c r="AL693" s="341">
        <f t="shared" si="161"/>
        <v>171.73860481942012</v>
      </c>
    </row>
    <row r="694" spans="31:38" ht="15.75" hidden="1" thickBot="1">
      <c r="AE694" s="582"/>
      <c r="AF694" s="570"/>
      <c r="AH694" s="352">
        <f t="shared" si="160"/>
        <v>1000000</v>
      </c>
      <c r="AI694" s="352">
        <f t="shared" si="158"/>
        <v>1000000</v>
      </c>
      <c r="AJ694" s="338">
        <v>3</v>
      </c>
      <c r="AK694" s="289">
        <f t="shared" si="159"/>
        <v>83</v>
      </c>
      <c r="AL694" s="341">
        <f t="shared" si="161"/>
        <v>170.86985427083704</v>
      </c>
    </row>
    <row r="695" spans="31:38" ht="15.75" hidden="1" thickBot="1">
      <c r="AE695" s="582"/>
      <c r="AF695" s="570"/>
      <c r="AH695" s="352">
        <f t="shared" si="160"/>
        <v>1000000</v>
      </c>
      <c r="AI695" s="352">
        <f t="shared" si="158"/>
        <v>1000000</v>
      </c>
      <c r="AJ695" s="338">
        <v>3</v>
      </c>
      <c r="AK695" s="289">
        <f t="shared" si="159"/>
        <v>84</v>
      </c>
      <c r="AL695" s="341">
        <f t="shared" si="161"/>
        <v>170.0011037222539</v>
      </c>
    </row>
    <row r="696" spans="31:38" ht="15.75" hidden="1" thickBot="1">
      <c r="AE696" s="582"/>
      <c r="AF696" s="570"/>
      <c r="AH696" s="352">
        <f t="shared" si="160"/>
        <v>1000000</v>
      </c>
      <c r="AI696" s="352">
        <f t="shared" si="158"/>
        <v>1000000</v>
      </c>
      <c r="AJ696" s="338">
        <v>3</v>
      </c>
      <c r="AK696" s="289">
        <f t="shared" si="159"/>
        <v>85</v>
      </c>
      <c r="AL696" s="341">
        <f t="shared" si="161"/>
        <v>169.13235317367082</v>
      </c>
    </row>
    <row r="697" spans="31:38" ht="15.75" hidden="1" thickBot="1">
      <c r="AE697" s="582"/>
      <c r="AF697" s="570"/>
      <c r="AH697" s="352">
        <f t="shared" si="160"/>
        <v>1000000</v>
      </c>
      <c r="AI697" s="352">
        <f t="shared" si="158"/>
        <v>1000000</v>
      </c>
      <c r="AJ697" s="338">
        <v>3</v>
      </c>
      <c r="AK697" s="289">
        <f t="shared" si="159"/>
        <v>86</v>
      </c>
      <c r="AL697" s="341">
        <f t="shared" si="161"/>
        <v>168.26360262508769</v>
      </c>
    </row>
    <row r="698" spans="31:38" ht="15.75" hidden="1" thickBot="1">
      <c r="AE698" s="582"/>
      <c r="AF698" s="570"/>
      <c r="AH698" s="352">
        <f t="shared" si="160"/>
        <v>1000000</v>
      </c>
      <c r="AI698" s="352">
        <f t="shared" si="158"/>
        <v>1000000</v>
      </c>
      <c r="AJ698" s="338">
        <v>3</v>
      </c>
      <c r="AK698" s="289">
        <f t="shared" si="159"/>
        <v>87</v>
      </c>
      <c r="AL698" s="341">
        <f t="shared" si="161"/>
        <v>167.39485207650455</v>
      </c>
    </row>
    <row r="699" spans="31:38" ht="15.75" hidden="1" thickBot="1">
      <c r="AE699" s="582"/>
      <c r="AF699" s="570"/>
      <c r="AH699" s="352">
        <f t="shared" si="160"/>
        <v>1000000</v>
      </c>
      <c r="AI699" s="352">
        <f t="shared" si="158"/>
        <v>1000000</v>
      </c>
      <c r="AJ699" s="338">
        <v>3</v>
      </c>
      <c r="AK699" s="289">
        <f t="shared" si="159"/>
        <v>88</v>
      </c>
      <c r="AL699" s="341">
        <f t="shared" si="161"/>
        <v>166.52610152792147</v>
      </c>
    </row>
    <row r="700" spans="31:38" ht="15.75" hidden="1" thickBot="1">
      <c r="AE700" s="582"/>
      <c r="AF700" s="570"/>
      <c r="AH700" s="352">
        <f t="shared" si="160"/>
        <v>1000000</v>
      </c>
      <c r="AI700" s="352">
        <f t="shared" si="158"/>
        <v>1000000</v>
      </c>
      <c r="AJ700" s="338">
        <v>3</v>
      </c>
      <c r="AK700" s="289">
        <f t="shared" si="159"/>
        <v>89</v>
      </c>
      <c r="AL700" s="341">
        <f t="shared" si="161"/>
        <v>165.65735097933839</v>
      </c>
    </row>
    <row r="701" spans="31:38" ht="15.75" hidden="1" thickBot="1">
      <c r="AE701" s="582"/>
      <c r="AF701" s="570"/>
      <c r="AH701" s="352">
        <f t="shared" si="160"/>
        <v>1000000</v>
      </c>
      <c r="AI701" s="352">
        <f t="shared" si="158"/>
        <v>1000000</v>
      </c>
      <c r="AJ701" s="338">
        <v>3</v>
      </c>
      <c r="AK701" s="289">
        <f t="shared" si="159"/>
        <v>90</v>
      </c>
      <c r="AL701" s="341">
        <f t="shared" si="161"/>
        <v>164.78860043075525</v>
      </c>
    </row>
    <row r="702" spans="31:38" ht="15.75" hidden="1" thickBot="1">
      <c r="AE702" s="582"/>
      <c r="AF702" s="570"/>
      <c r="AH702" s="352">
        <f t="shared" si="160"/>
        <v>1000000</v>
      </c>
      <c r="AI702" s="352">
        <f t="shared" si="158"/>
        <v>1000000</v>
      </c>
      <c r="AJ702" s="338">
        <v>3</v>
      </c>
      <c r="AK702" s="289">
        <f t="shared" si="159"/>
        <v>91</v>
      </c>
      <c r="AL702" s="341">
        <f t="shared" si="161"/>
        <v>163.91984988217212</v>
      </c>
    </row>
    <row r="703" spans="31:38" ht="15.75" hidden="1" thickBot="1">
      <c r="AE703" s="582"/>
      <c r="AF703" s="570"/>
      <c r="AH703" s="352">
        <f t="shared" si="160"/>
        <v>1000000</v>
      </c>
      <c r="AI703" s="352">
        <f t="shared" si="158"/>
        <v>1000000</v>
      </c>
      <c r="AJ703" s="338">
        <v>3</v>
      </c>
      <c r="AK703" s="289">
        <f t="shared" si="159"/>
        <v>92</v>
      </c>
      <c r="AL703" s="341">
        <f t="shared" si="161"/>
        <v>163.05109933358904</v>
      </c>
    </row>
    <row r="704" spans="31:38" ht="15.75" hidden="1" thickBot="1">
      <c r="AE704" s="582"/>
      <c r="AF704" s="570"/>
      <c r="AH704" s="352">
        <f t="shared" si="160"/>
        <v>1000000</v>
      </c>
      <c r="AI704" s="352">
        <f t="shared" si="158"/>
        <v>1000000</v>
      </c>
      <c r="AJ704" s="338">
        <v>3</v>
      </c>
      <c r="AK704" s="289">
        <f t="shared" si="159"/>
        <v>93</v>
      </c>
      <c r="AL704" s="341">
        <f t="shared" si="161"/>
        <v>162.1823487850059</v>
      </c>
    </row>
    <row r="705" spans="31:38" ht="15.75" hidden="1" thickBot="1">
      <c r="AE705" s="582"/>
      <c r="AF705" s="570"/>
      <c r="AH705" s="352">
        <f t="shared" si="160"/>
        <v>1000000</v>
      </c>
      <c r="AI705" s="352">
        <f t="shared" si="158"/>
        <v>1000000</v>
      </c>
      <c r="AJ705" s="338">
        <v>3</v>
      </c>
      <c r="AK705" s="289">
        <f t="shared" si="159"/>
        <v>94</v>
      </c>
      <c r="AL705" s="341">
        <f t="shared" si="161"/>
        <v>161.31359823642288</v>
      </c>
    </row>
    <row r="706" spans="31:38" ht="15.75" hidden="1" thickBot="1">
      <c r="AE706" s="582"/>
      <c r="AF706" s="570"/>
      <c r="AH706" s="352">
        <f t="shared" si="160"/>
        <v>1000000</v>
      </c>
      <c r="AI706" s="352">
        <f t="shared" si="158"/>
        <v>1000000</v>
      </c>
      <c r="AJ706" s="338">
        <v>3</v>
      </c>
      <c r="AK706" s="289">
        <f t="shared" si="159"/>
        <v>95</v>
      </c>
      <c r="AL706" s="341">
        <f t="shared" si="161"/>
        <v>160.44484768783968</v>
      </c>
    </row>
    <row r="707" spans="31:38" ht="15.75" hidden="1" thickBot="1">
      <c r="AE707" s="582"/>
      <c r="AF707" s="570"/>
      <c r="AH707" s="352">
        <f t="shared" ref="AH707:AH711" si="162">BE98</f>
        <v>1000000</v>
      </c>
      <c r="AI707" s="352">
        <f t="shared" si="158"/>
        <v>1000000</v>
      </c>
      <c r="AJ707" s="338">
        <v>3</v>
      </c>
      <c r="AK707" s="289">
        <f t="shared" si="159"/>
        <v>96</v>
      </c>
      <c r="AL707" s="341">
        <f t="shared" ref="AL707:AL711" si="163">AB98</f>
        <v>159.5760971392566</v>
      </c>
    </row>
    <row r="708" spans="31:38" ht="15.75" hidden="1" thickBot="1">
      <c r="AE708" s="582"/>
      <c r="AF708" s="570"/>
      <c r="AH708" s="352">
        <f t="shared" si="162"/>
        <v>1000000</v>
      </c>
      <c r="AI708" s="352">
        <f t="shared" si="158"/>
        <v>1000000</v>
      </c>
      <c r="AJ708" s="338">
        <v>3</v>
      </c>
      <c r="AK708" s="289">
        <f t="shared" si="159"/>
        <v>97</v>
      </c>
      <c r="AL708" s="341">
        <f t="shared" si="163"/>
        <v>158.70734659067347</v>
      </c>
    </row>
    <row r="709" spans="31:38" ht="15.75" hidden="1" thickBot="1">
      <c r="AE709" s="582"/>
      <c r="AF709" s="570"/>
      <c r="AH709" s="352">
        <f t="shared" si="162"/>
        <v>1000000</v>
      </c>
      <c r="AI709" s="352">
        <f t="shared" si="158"/>
        <v>1000000</v>
      </c>
      <c r="AJ709" s="338">
        <v>3</v>
      </c>
      <c r="AK709" s="289">
        <f t="shared" si="159"/>
        <v>98</v>
      </c>
      <c r="AL709" s="341">
        <f t="shared" si="163"/>
        <v>157.83859604209044</v>
      </c>
    </row>
    <row r="710" spans="31:38" ht="15.75" hidden="1" thickBot="1">
      <c r="AE710" s="582"/>
      <c r="AF710" s="570"/>
      <c r="AH710" s="352">
        <f t="shared" si="162"/>
        <v>1000000</v>
      </c>
      <c r="AI710" s="352">
        <f t="shared" si="158"/>
        <v>1000000</v>
      </c>
      <c r="AJ710" s="338">
        <v>3</v>
      </c>
      <c r="AK710" s="289">
        <f t="shared" si="159"/>
        <v>99</v>
      </c>
      <c r="AL710" s="341">
        <f t="shared" si="163"/>
        <v>156.96984549350731</v>
      </c>
    </row>
    <row r="711" spans="31:38" ht="15.75" hidden="1" thickBot="1">
      <c r="AE711" s="582"/>
      <c r="AF711" s="571"/>
      <c r="AH711" s="352">
        <f t="shared" si="162"/>
        <v>1000000</v>
      </c>
      <c r="AI711" s="352">
        <f t="shared" si="158"/>
        <v>1000000</v>
      </c>
      <c r="AJ711" s="338">
        <v>3</v>
      </c>
      <c r="AK711" s="289">
        <f t="shared" si="159"/>
        <v>100</v>
      </c>
      <c r="AL711" s="341">
        <f t="shared" si="163"/>
        <v>156.10109494492417</v>
      </c>
    </row>
    <row r="712" spans="31:38" ht="15" hidden="1" customHeight="1" thickBot="1">
      <c r="AE712" s="582"/>
      <c r="AF712" s="569" t="s">
        <v>416</v>
      </c>
      <c r="AH712" s="352">
        <f>BL2</f>
        <v>194.35256145848018</v>
      </c>
      <c r="AI712" s="352">
        <f t="shared" si="158"/>
        <v>194.35256145848018</v>
      </c>
      <c r="AJ712" s="338">
        <v>4</v>
      </c>
      <c r="AK712" s="289">
        <v>0</v>
      </c>
      <c r="AL712" s="341">
        <f t="shared" ref="AL712:AL743" si="164">AC2</f>
        <v>303.72018725404376</v>
      </c>
    </row>
    <row r="713" spans="31:38" ht="15.75" hidden="1" thickBot="1">
      <c r="AE713" s="582"/>
      <c r="AF713" s="570"/>
      <c r="AH713" s="352">
        <f t="shared" ref="AH713:AH743" si="165">BL3</f>
        <v>192.11560717496116</v>
      </c>
      <c r="AI713" s="352">
        <f t="shared" si="158"/>
        <v>192.11560717496116</v>
      </c>
      <c r="AJ713" s="338">
        <v>4</v>
      </c>
      <c r="AK713" s="289">
        <f t="shared" si="159"/>
        <v>1</v>
      </c>
      <c r="AL713" s="341">
        <f t="shared" si="164"/>
        <v>302.63424906831483</v>
      </c>
    </row>
    <row r="714" spans="31:38" ht="15.75" hidden="1" thickBot="1">
      <c r="AE714" s="582"/>
      <c r="AF714" s="570"/>
      <c r="AH714" s="352">
        <f t="shared" si="165"/>
        <v>189.87865289144213</v>
      </c>
      <c r="AI714" s="352">
        <f t="shared" si="158"/>
        <v>189.87865289144213</v>
      </c>
      <c r="AJ714" s="338">
        <v>4</v>
      </c>
      <c r="AK714" s="289">
        <f t="shared" si="159"/>
        <v>2</v>
      </c>
      <c r="AL714" s="341">
        <f t="shared" si="164"/>
        <v>301.54831088258595</v>
      </c>
    </row>
    <row r="715" spans="31:38" ht="15.75" hidden="1" thickBot="1">
      <c r="AE715" s="582"/>
      <c r="AF715" s="570"/>
      <c r="AH715" s="352">
        <f t="shared" si="165"/>
        <v>187.6416986079231</v>
      </c>
      <c r="AI715" s="352">
        <f t="shared" si="158"/>
        <v>187.6416986079231</v>
      </c>
      <c r="AJ715" s="338">
        <v>4</v>
      </c>
      <c r="AK715" s="289">
        <f t="shared" si="159"/>
        <v>3</v>
      </c>
      <c r="AL715" s="341">
        <f t="shared" si="164"/>
        <v>300.46237269685713</v>
      </c>
    </row>
    <row r="716" spans="31:38" ht="15.75" hidden="1" thickBot="1">
      <c r="AE716" s="582"/>
      <c r="AF716" s="570"/>
      <c r="AH716" s="352">
        <f t="shared" si="165"/>
        <v>185.40474432440408</v>
      </c>
      <c r="AI716" s="352">
        <f t="shared" si="158"/>
        <v>185.40474432440408</v>
      </c>
      <c r="AJ716" s="338">
        <v>4</v>
      </c>
      <c r="AK716" s="289">
        <f t="shared" si="159"/>
        <v>4</v>
      </c>
      <c r="AL716" s="341">
        <f t="shared" si="164"/>
        <v>299.3764345111282</v>
      </c>
    </row>
    <row r="717" spans="31:38" ht="15.75" hidden="1" thickBot="1">
      <c r="AE717" s="582"/>
      <c r="AF717" s="570"/>
      <c r="AH717" s="352">
        <f t="shared" si="165"/>
        <v>183.16779004088505</v>
      </c>
      <c r="AI717" s="352">
        <f t="shared" si="158"/>
        <v>183.16779004088505</v>
      </c>
      <c r="AJ717" s="338">
        <v>4</v>
      </c>
      <c r="AK717" s="289">
        <f t="shared" si="159"/>
        <v>5</v>
      </c>
      <c r="AL717" s="341">
        <f t="shared" si="164"/>
        <v>298.29049632539932</v>
      </c>
    </row>
    <row r="718" spans="31:38" ht="15.75" hidden="1" thickBot="1">
      <c r="AE718" s="582"/>
      <c r="AF718" s="570"/>
      <c r="AH718" s="352">
        <f t="shared" si="165"/>
        <v>180.93083575736603</v>
      </c>
      <c r="AI718" s="352">
        <f t="shared" si="158"/>
        <v>180.93083575736603</v>
      </c>
      <c r="AJ718" s="338">
        <v>4</v>
      </c>
      <c r="AK718" s="289">
        <f t="shared" si="159"/>
        <v>6</v>
      </c>
      <c r="AL718" s="341">
        <f t="shared" si="164"/>
        <v>297.20455813967044</v>
      </c>
    </row>
    <row r="719" spans="31:38" ht="15.75" hidden="1" thickBot="1">
      <c r="AE719" s="582"/>
      <c r="AF719" s="570"/>
      <c r="AH719" s="352">
        <f t="shared" si="165"/>
        <v>178.693881473847</v>
      </c>
      <c r="AI719" s="352">
        <f t="shared" si="158"/>
        <v>178.693881473847</v>
      </c>
      <c r="AJ719" s="338">
        <v>4</v>
      </c>
      <c r="AK719" s="289">
        <f t="shared" si="159"/>
        <v>7</v>
      </c>
      <c r="AL719" s="341">
        <f t="shared" si="164"/>
        <v>296.11861995394162</v>
      </c>
    </row>
    <row r="720" spans="31:38" ht="15.75" hidden="1" thickBot="1">
      <c r="AE720" s="582"/>
      <c r="AF720" s="570"/>
      <c r="AH720" s="352">
        <f t="shared" si="165"/>
        <v>176.456927190328</v>
      </c>
      <c r="AI720" s="352">
        <f t="shared" si="158"/>
        <v>176.456927190328</v>
      </c>
      <c r="AJ720" s="338">
        <v>4</v>
      </c>
      <c r="AK720" s="289">
        <f t="shared" si="159"/>
        <v>8</v>
      </c>
      <c r="AL720" s="341">
        <f t="shared" si="164"/>
        <v>295.03268176821268</v>
      </c>
    </row>
    <row r="721" spans="31:38" ht="15.75" hidden="1" thickBot="1">
      <c r="AE721" s="582"/>
      <c r="AF721" s="570"/>
      <c r="AH721" s="352">
        <f t="shared" si="165"/>
        <v>174.21997290680898</v>
      </c>
      <c r="AI721" s="352">
        <f t="shared" si="158"/>
        <v>174.21997290680898</v>
      </c>
      <c r="AJ721" s="338">
        <v>4</v>
      </c>
      <c r="AK721" s="289">
        <f t="shared" si="159"/>
        <v>9</v>
      </c>
      <c r="AL721" s="341">
        <f t="shared" si="164"/>
        <v>293.9467435824838</v>
      </c>
    </row>
    <row r="722" spans="31:38" ht="15.75" hidden="1" thickBot="1">
      <c r="AE722" s="582"/>
      <c r="AF722" s="570"/>
      <c r="AH722" s="352">
        <f t="shared" si="165"/>
        <v>171.98301862328995</v>
      </c>
      <c r="AI722" s="352">
        <f t="shared" si="158"/>
        <v>171.98301862328995</v>
      </c>
      <c r="AJ722" s="338">
        <v>4</v>
      </c>
      <c r="AK722" s="289">
        <f t="shared" si="159"/>
        <v>10</v>
      </c>
      <c r="AL722" s="341">
        <f t="shared" si="164"/>
        <v>292.86080539675487</v>
      </c>
    </row>
    <row r="723" spans="31:38" ht="15.75" hidden="1" thickBot="1">
      <c r="AE723" s="582"/>
      <c r="AF723" s="570"/>
      <c r="AH723" s="352">
        <f t="shared" si="165"/>
        <v>1000000</v>
      </c>
      <c r="AI723" s="352">
        <f t="shared" si="158"/>
        <v>1000000</v>
      </c>
      <c r="AJ723" s="338">
        <v>4</v>
      </c>
      <c r="AK723" s="289">
        <f t="shared" si="159"/>
        <v>11</v>
      </c>
      <c r="AL723" s="341">
        <f t="shared" si="164"/>
        <v>291.77486721102605</v>
      </c>
    </row>
    <row r="724" spans="31:38" ht="15.75" hidden="1" thickBot="1">
      <c r="AE724" s="582"/>
      <c r="AF724" s="570"/>
      <c r="AH724" s="352">
        <f t="shared" si="165"/>
        <v>1000000</v>
      </c>
      <c r="AI724" s="352">
        <f t="shared" si="158"/>
        <v>1000000</v>
      </c>
      <c r="AJ724" s="338">
        <v>4</v>
      </c>
      <c r="AK724" s="289">
        <f t="shared" si="159"/>
        <v>12</v>
      </c>
      <c r="AL724" s="341">
        <f t="shared" si="164"/>
        <v>290.68892902529717</v>
      </c>
    </row>
    <row r="725" spans="31:38" ht="15.75" hidden="1" thickBot="1">
      <c r="AE725" s="582"/>
      <c r="AF725" s="570"/>
      <c r="AH725" s="352">
        <f t="shared" si="165"/>
        <v>1000000</v>
      </c>
      <c r="AI725" s="352">
        <f t="shared" si="158"/>
        <v>1000000</v>
      </c>
      <c r="AJ725" s="338">
        <v>4</v>
      </c>
      <c r="AK725" s="289">
        <f t="shared" si="159"/>
        <v>13</v>
      </c>
      <c r="AL725" s="341">
        <f t="shared" si="164"/>
        <v>289.60299083956824</v>
      </c>
    </row>
    <row r="726" spans="31:38" ht="15.75" hidden="1" thickBot="1">
      <c r="AE726" s="582"/>
      <c r="AF726" s="570"/>
      <c r="AH726" s="352">
        <f t="shared" si="165"/>
        <v>1000000</v>
      </c>
      <c r="AI726" s="352">
        <f t="shared" si="158"/>
        <v>1000000</v>
      </c>
      <c r="AJ726" s="338">
        <v>4</v>
      </c>
      <c r="AK726" s="289">
        <f t="shared" si="159"/>
        <v>14</v>
      </c>
      <c r="AL726" s="341">
        <f t="shared" si="164"/>
        <v>288.51705265383936</v>
      </c>
    </row>
    <row r="727" spans="31:38" ht="15.75" hidden="1" thickBot="1">
      <c r="AE727" s="582"/>
      <c r="AF727" s="570"/>
      <c r="AH727" s="352">
        <f t="shared" si="165"/>
        <v>1000000</v>
      </c>
      <c r="AI727" s="352">
        <f t="shared" si="158"/>
        <v>1000000</v>
      </c>
      <c r="AJ727" s="338">
        <v>4</v>
      </c>
      <c r="AK727" s="289">
        <f t="shared" si="159"/>
        <v>15</v>
      </c>
      <c r="AL727" s="341">
        <f t="shared" si="164"/>
        <v>287.43111446811048</v>
      </c>
    </row>
    <row r="728" spans="31:38" ht="15.75" hidden="1" thickBot="1">
      <c r="AE728" s="582"/>
      <c r="AF728" s="570"/>
      <c r="AH728" s="352">
        <f t="shared" si="165"/>
        <v>1000000</v>
      </c>
      <c r="AI728" s="352">
        <f t="shared" si="158"/>
        <v>1000000</v>
      </c>
      <c r="AJ728" s="338">
        <v>4</v>
      </c>
      <c r="AK728" s="289">
        <f t="shared" si="159"/>
        <v>16</v>
      </c>
      <c r="AL728" s="341">
        <f t="shared" si="164"/>
        <v>286.3451762823816</v>
      </c>
    </row>
    <row r="729" spans="31:38" ht="15.75" hidden="1" thickBot="1">
      <c r="AE729" s="582"/>
      <c r="AF729" s="570"/>
      <c r="AH729" s="352">
        <f t="shared" si="165"/>
        <v>1000000</v>
      </c>
      <c r="AI729" s="352">
        <f t="shared" ref="AI729:AI792" si="166">IF(AL729&lt;$D$79,0,AH729)</f>
        <v>1000000</v>
      </c>
      <c r="AJ729" s="338">
        <v>4</v>
      </c>
      <c r="AK729" s="289">
        <f t="shared" si="159"/>
        <v>17</v>
      </c>
      <c r="AL729" s="341">
        <f t="shared" si="164"/>
        <v>285.25923809665272</v>
      </c>
    </row>
    <row r="730" spans="31:38" ht="15.75" hidden="1" thickBot="1">
      <c r="AE730" s="582"/>
      <c r="AF730" s="570"/>
      <c r="AH730" s="352">
        <f t="shared" si="165"/>
        <v>1000000</v>
      </c>
      <c r="AI730" s="352">
        <f t="shared" si="166"/>
        <v>1000000</v>
      </c>
      <c r="AJ730" s="338">
        <v>4</v>
      </c>
      <c r="AK730" s="289">
        <f t="shared" si="159"/>
        <v>18</v>
      </c>
      <c r="AL730" s="341">
        <f t="shared" si="164"/>
        <v>284.17329991092384</v>
      </c>
    </row>
    <row r="731" spans="31:38" ht="15.75" hidden="1" thickBot="1">
      <c r="AE731" s="582"/>
      <c r="AF731" s="570"/>
      <c r="AH731" s="352">
        <f t="shared" si="165"/>
        <v>1000000</v>
      </c>
      <c r="AI731" s="352">
        <f t="shared" si="166"/>
        <v>1000000</v>
      </c>
      <c r="AJ731" s="338">
        <v>4</v>
      </c>
      <c r="AK731" s="289">
        <f t="shared" ref="AK731:AK794" si="167">AK730+1</f>
        <v>19</v>
      </c>
      <c r="AL731" s="341">
        <f t="shared" si="164"/>
        <v>283.08736172519491</v>
      </c>
    </row>
    <row r="732" spans="31:38" ht="15.75" hidden="1" thickBot="1">
      <c r="AE732" s="582"/>
      <c r="AF732" s="570"/>
      <c r="AH732" s="352">
        <f t="shared" si="165"/>
        <v>1000000</v>
      </c>
      <c r="AI732" s="352">
        <f t="shared" si="166"/>
        <v>1000000</v>
      </c>
      <c r="AJ732" s="338">
        <v>4</v>
      </c>
      <c r="AK732" s="289">
        <f t="shared" si="167"/>
        <v>20</v>
      </c>
      <c r="AL732" s="341">
        <f t="shared" si="164"/>
        <v>282.00142353946609</v>
      </c>
    </row>
    <row r="733" spans="31:38" ht="15.75" hidden="1" thickBot="1">
      <c r="AE733" s="582"/>
      <c r="AF733" s="570"/>
      <c r="AH733" s="352">
        <f t="shared" si="165"/>
        <v>1000000</v>
      </c>
      <c r="AI733" s="352">
        <f t="shared" si="166"/>
        <v>1000000</v>
      </c>
      <c r="AJ733" s="338">
        <v>4</v>
      </c>
      <c r="AK733" s="289">
        <f t="shared" si="167"/>
        <v>21</v>
      </c>
      <c r="AL733" s="341">
        <f t="shared" si="164"/>
        <v>280.91548535373715</v>
      </c>
    </row>
    <row r="734" spans="31:38" ht="15.75" hidden="1" thickBot="1">
      <c r="AE734" s="582"/>
      <c r="AF734" s="570"/>
      <c r="AH734" s="352">
        <f t="shared" si="165"/>
        <v>1000000</v>
      </c>
      <c r="AI734" s="352">
        <f t="shared" si="166"/>
        <v>1000000</v>
      </c>
      <c r="AJ734" s="338">
        <v>4</v>
      </c>
      <c r="AK734" s="289">
        <f t="shared" si="167"/>
        <v>22</v>
      </c>
      <c r="AL734" s="341">
        <f t="shared" si="164"/>
        <v>279.82954716800828</v>
      </c>
    </row>
    <row r="735" spans="31:38" ht="15.75" hidden="1" thickBot="1">
      <c r="AE735" s="582"/>
      <c r="AF735" s="570"/>
      <c r="AH735" s="352">
        <f t="shared" si="165"/>
        <v>1000000</v>
      </c>
      <c r="AI735" s="352">
        <f t="shared" si="166"/>
        <v>1000000</v>
      </c>
      <c r="AJ735" s="338">
        <v>4</v>
      </c>
      <c r="AK735" s="289">
        <f t="shared" si="167"/>
        <v>23</v>
      </c>
      <c r="AL735" s="341">
        <f t="shared" si="164"/>
        <v>278.7436089822794</v>
      </c>
    </row>
    <row r="736" spans="31:38" ht="15.75" hidden="1" thickBot="1">
      <c r="AE736" s="582"/>
      <c r="AF736" s="570"/>
      <c r="AH736" s="352">
        <f t="shared" si="165"/>
        <v>1000000</v>
      </c>
      <c r="AI736" s="352">
        <f t="shared" si="166"/>
        <v>1000000</v>
      </c>
      <c r="AJ736" s="338">
        <v>4</v>
      </c>
      <c r="AK736" s="289">
        <f t="shared" si="167"/>
        <v>24</v>
      </c>
      <c r="AL736" s="341">
        <f t="shared" si="164"/>
        <v>277.65767079655058</v>
      </c>
    </row>
    <row r="737" spans="31:38" ht="15.75" hidden="1" thickBot="1">
      <c r="AE737" s="582"/>
      <c r="AF737" s="570"/>
      <c r="AH737" s="352">
        <f t="shared" si="165"/>
        <v>1000000</v>
      </c>
      <c r="AI737" s="352">
        <f t="shared" si="166"/>
        <v>1000000</v>
      </c>
      <c r="AJ737" s="338">
        <v>4</v>
      </c>
      <c r="AK737" s="289">
        <f t="shared" si="167"/>
        <v>25</v>
      </c>
      <c r="AL737" s="341">
        <f t="shared" si="164"/>
        <v>276.57173261082164</v>
      </c>
    </row>
    <row r="738" spans="31:38" ht="15.75" hidden="1" thickBot="1">
      <c r="AE738" s="582"/>
      <c r="AF738" s="570"/>
      <c r="AH738" s="352">
        <f t="shared" si="165"/>
        <v>1000000</v>
      </c>
      <c r="AI738" s="352">
        <f t="shared" si="166"/>
        <v>1000000</v>
      </c>
      <c r="AJ738" s="338">
        <v>4</v>
      </c>
      <c r="AK738" s="289">
        <f t="shared" si="167"/>
        <v>26</v>
      </c>
      <c r="AL738" s="341">
        <f t="shared" si="164"/>
        <v>275.48579442509276</v>
      </c>
    </row>
    <row r="739" spans="31:38" ht="15.75" hidden="1" thickBot="1">
      <c r="AE739" s="582"/>
      <c r="AF739" s="570"/>
      <c r="AH739" s="352">
        <f t="shared" si="165"/>
        <v>1000000</v>
      </c>
      <c r="AI739" s="352">
        <f t="shared" si="166"/>
        <v>1000000</v>
      </c>
      <c r="AJ739" s="338">
        <v>4</v>
      </c>
      <c r="AK739" s="289">
        <f t="shared" si="167"/>
        <v>27</v>
      </c>
      <c r="AL739" s="341">
        <f t="shared" si="164"/>
        <v>274.39985623936383</v>
      </c>
    </row>
    <row r="740" spans="31:38" ht="15.75" hidden="1" thickBot="1">
      <c r="AE740" s="582"/>
      <c r="AF740" s="570"/>
      <c r="AH740" s="352">
        <f t="shared" si="165"/>
        <v>1000000</v>
      </c>
      <c r="AI740" s="352">
        <f t="shared" si="166"/>
        <v>1000000</v>
      </c>
      <c r="AJ740" s="338">
        <v>4</v>
      </c>
      <c r="AK740" s="289">
        <f t="shared" si="167"/>
        <v>28</v>
      </c>
      <c r="AL740" s="341">
        <f t="shared" si="164"/>
        <v>273.31391805363501</v>
      </c>
    </row>
    <row r="741" spans="31:38" ht="15.75" hidden="1" thickBot="1">
      <c r="AE741" s="582"/>
      <c r="AF741" s="570"/>
      <c r="AH741" s="352">
        <f t="shared" si="165"/>
        <v>1000000</v>
      </c>
      <c r="AI741" s="352">
        <f t="shared" si="166"/>
        <v>1000000</v>
      </c>
      <c r="AJ741" s="338">
        <v>4</v>
      </c>
      <c r="AK741" s="289">
        <f t="shared" si="167"/>
        <v>29</v>
      </c>
      <c r="AL741" s="341">
        <f t="shared" si="164"/>
        <v>272.22797986790613</v>
      </c>
    </row>
    <row r="742" spans="31:38" ht="15.75" hidden="1" thickBot="1">
      <c r="AE742" s="582"/>
      <c r="AF742" s="570"/>
      <c r="AH742" s="352">
        <f t="shared" si="165"/>
        <v>1000000</v>
      </c>
      <c r="AI742" s="352">
        <f t="shared" si="166"/>
        <v>1000000</v>
      </c>
      <c r="AJ742" s="338">
        <v>4</v>
      </c>
      <c r="AK742" s="289">
        <f t="shared" si="167"/>
        <v>30</v>
      </c>
      <c r="AL742" s="341">
        <f t="shared" si="164"/>
        <v>271.14204168217719</v>
      </c>
    </row>
    <row r="743" spans="31:38" ht="15.75" hidden="1" thickBot="1">
      <c r="AE743" s="582"/>
      <c r="AF743" s="570"/>
      <c r="AH743" s="352">
        <f t="shared" si="165"/>
        <v>1000000</v>
      </c>
      <c r="AI743" s="352">
        <f t="shared" si="166"/>
        <v>1000000</v>
      </c>
      <c r="AJ743" s="338">
        <v>4</v>
      </c>
      <c r="AK743" s="289">
        <f t="shared" si="167"/>
        <v>31</v>
      </c>
      <c r="AL743" s="341">
        <f t="shared" si="164"/>
        <v>270.05610349644832</v>
      </c>
    </row>
    <row r="744" spans="31:38" ht="15.75" hidden="1" thickBot="1">
      <c r="AE744" s="582"/>
      <c r="AF744" s="570"/>
      <c r="AH744" s="352">
        <f t="shared" ref="AH744:AH775" si="168">BL34</f>
        <v>1000000</v>
      </c>
      <c r="AI744" s="352">
        <f t="shared" si="166"/>
        <v>1000000</v>
      </c>
      <c r="AJ744" s="338">
        <v>4</v>
      </c>
      <c r="AK744" s="289">
        <f t="shared" si="167"/>
        <v>32</v>
      </c>
      <c r="AL744" s="341">
        <f t="shared" ref="AL744:AL775" si="169">AC34</f>
        <v>268.97016531071938</v>
      </c>
    </row>
    <row r="745" spans="31:38" ht="15.75" hidden="1" thickBot="1">
      <c r="AE745" s="582"/>
      <c r="AF745" s="570"/>
      <c r="AH745" s="352">
        <f t="shared" si="168"/>
        <v>1000000</v>
      </c>
      <c r="AI745" s="352">
        <f t="shared" si="166"/>
        <v>1000000</v>
      </c>
      <c r="AJ745" s="338">
        <v>4</v>
      </c>
      <c r="AK745" s="289">
        <f t="shared" si="167"/>
        <v>33</v>
      </c>
      <c r="AL745" s="341">
        <f t="shared" si="169"/>
        <v>267.88422712499056</v>
      </c>
    </row>
    <row r="746" spans="31:38" ht="15.75" hidden="1" thickBot="1">
      <c r="AE746" s="582"/>
      <c r="AF746" s="570"/>
      <c r="AH746" s="352">
        <f t="shared" si="168"/>
        <v>1000000</v>
      </c>
      <c r="AI746" s="352">
        <f t="shared" si="166"/>
        <v>1000000</v>
      </c>
      <c r="AJ746" s="338">
        <v>4</v>
      </c>
      <c r="AK746" s="289">
        <f t="shared" si="167"/>
        <v>34</v>
      </c>
      <c r="AL746" s="341">
        <f t="shared" si="169"/>
        <v>266.79828893926174</v>
      </c>
    </row>
    <row r="747" spans="31:38" ht="15.75" hidden="1" thickBot="1">
      <c r="AE747" s="582"/>
      <c r="AF747" s="570"/>
      <c r="AH747" s="352">
        <f t="shared" si="168"/>
        <v>1000000</v>
      </c>
      <c r="AI747" s="352">
        <f t="shared" si="166"/>
        <v>1000000</v>
      </c>
      <c r="AJ747" s="338">
        <v>4</v>
      </c>
      <c r="AK747" s="289">
        <f t="shared" si="167"/>
        <v>35</v>
      </c>
      <c r="AL747" s="341">
        <f t="shared" si="169"/>
        <v>265.7123507535328</v>
      </c>
    </row>
    <row r="748" spans="31:38" ht="15.75" hidden="1" thickBot="1">
      <c r="AE748" s="582"/>
      <c r="AF748" s="570"/>
      <c r="AH748" s="352">
        <f t="shared" si="168"/>
        <v>1000000</v>
      </c>
      <c r="AI748" s="352">
        <f t="shared" si="166"/>
        <v>1000000</v>
      </c>
      <c r="AJ748" s="338">
        <v>4</v>
      </c>
      <c r="AK748" s="289">
        <f t="shared" si="167"/>
        <v>36</v>
      </c>
      <c r="AL748" s="341">
        <f t="shared" si="169"/>
        <v>264.62641256780387</v>
      </c>
    </row>
    <row r="749" spans="31:38" ht="15.75" hidden="1" thickBot="1">
      <c r="AE749" s="582"/>
      <c r="AF749" s="570"/>
      <c r="AH749" s="352">
        <f t="shared" si="168"/>
        <v>1000000</v>
      </c>
      <c r="AI749" s="352">
        <f t="shared" si="166"/>
        <v>1000000</v>
      </c>
      <c r="AJ749" s="338">
        <v>4</v>
      </c>
      <c r="AK749" s="289">
        <f t="shared" si="167"/>
        <v>37</v>
      </c>
      <c r="AL749" s="341">
        <f t="shared" si="169"/>
        <v>263.54047438207499</v>
      </c>
    </row>
    <row r="750" spans="31:38" ht="15.75" hidden="1" thickBot="1">
      <c r="AE750" s="582"/>
      <c r="AF750" s="570"/>
      <c r="AH750" s="352">
        <f t="shared" si="168"/>
        <v>1000000</v>
      </c>
      <c r="AI750" s="352">
        <f t="shared" si="166"/>
        <v>1000000</v>
      </c>
      <c r="AJ750" s="338">
        <v>4</v>
      </c>
      <c r="AK750" s="289">
        <f t="shared" si="167"/>
        <v>38</v>
      </c>
      <c r="AL750" s="341">
        <f t="shared" si="169"/>
        <v>262.45453619634611</v>
      </c>
    </row>
    <row r="751" spans="31:38" ht="15.75" hidden="1" thickBot="1">
      <c r="AE751" s="582"/>
      <c r="AF751" s="570"/>
      <c r="AH751" s="352">
        <f t="shared" si="168"/>
        <v>1000000</v>
      </c>
      <c r="AI751" s="352">
        <f t="shared" si="166"/>
        <v>1000000</v>
      </c>
      <c r="AJ751" s="338">
        <v>4</v>
      </c>
      <c r="AK751" s="289">
        <f t="shared" si="167"/>
        <v>39</v>
      </c>
      <c r="AL751" s="341">
        <f t="shared" si="169"/>
        <v>261.36859801061723</v>
      </c>
    </row>
    <row r="752" spans="31:38" ht="15.75" hidden="1" thickBot="1">
      <c r="AE752" s="582"/>
      <c r="AF752" s="570"/>
      <c r="AH752" s="352">
        <f t="shared" si="168"/>
        <v>1000000</v>
      </c>
      <c r="AI752" s="352">
        <f t="shared" si="166"/>
        <v>1000000</v>
      </c>
      <c r="AJ752" s="338">
        <v>4</v>
      </c>
      <c r="AK752" s="289">
        <f t="shared" si="167"/>
        <v>40</v>
      </c>
      <c r="AL752" s="341">
        <f t="shared" si="169"/>
        <v>260.28265982488836</v>
      </c>
    </row>
    <row r="753" spans="31:38" ht="15.75" hidden="1" thickBot="1">
      <c r="AE753" s="582"/>
      <c r="AF753" s="570"/>
      <c r="AH753" s="352">
        <f t="shared" si="168"/>
        <v>1000000</v>
      </c>
      <c r="AI753" s="352">
        <f t="shared" si="166"/>
        <v>1000000</v>
      </c>
      <c r="AJ753" s="338">
        <v>4</v>
      </c>
      <c r="AK753" s="289">
        <f t="shared" si="167"/>
        <v>41</v>
      </c>
      <c r="AL753" s="341">
        <f t="shared" si="169"/>
        <v>259.19672163915948</v>
      </c>
    </row>
    <row r="754" spans="31:38" ht="15.75" hidden="1" thickBot="1">
      <c r="AE754" s="582"/>
      <c r="AF754" s="570"/>
      <c r="AH754" s="352">
        <f t="shared" si="168"/>
        <v>1000000</v>
      </c>
      <c r="AI754" s="352">
        <f t="shared" si="166"/>
        <v>1000000</v>
      </c>
      <c r="AJ754" s="338">
        <v>4</v>
      </c>
      <c r="AK754" s="289">
        <f t="shared" si="167"/>
        <v>42</v>
      </c>
      <c r="AL754" s="341">
        <f t="shared" si="169"/>
        <v>258.11078345343054</v>
      </c>
    </row>
    <row r="755" spans="31:38" ht="15.75" hidden="1" thickBot="1">
      <c r="AE755" s="582"/>
      <c r="AF755" s="570"/>
      <c r="AH755" s="352">
        <f t="shared" si="168"/>
        <v>1000000</v>
      </c>
      <c r="AI755" s="352">
        <f t="shared" si="166"/>
        <v>1000000</v>
      </c>
      <c r="AJ755" s="338">
        <v>4</v>
      </c>
      <c r="AK755" s="289">
        <f t="shared" si="167"/>
        <v>43</v>
      </c>
      <c r="AL755" s="341">
        <f t="shared" si="169"/>
        <v>257.02484526770172</v>
      </c>
    </row>
    <row r="756" spans="31:38" ht="15.75" hidden="1" thickBot="1">
      <c r="AE756" s="582"/>
      <c r="AF756" s="570"/>
      <c r="AH756" s="352">
        <f t="shared" si="168"/>
        <v>1000000</v>
      </c>
      <c r="AI756" s="352">
        <f t="shared" si="166"/>
        <v>1000000</v>
      </c>
      <c r="AJ756" s="338">
        <v>4</v>
      </c>
      <c r="AK756" s="289">
        <f t="shared" si="167"/>
        <v>44</v>
      </c>
      <c r="AL756" s="341">
        <f t="shared" si="169"/>
        <v>255.93890708197279</v>
      </c>
    </row>
    <row r="757" spans="31:38" ht="15.75" hidden="1" thickBot="1">
      <c r="AE757" s="582"/>
      <c r="AF757" s="570"/>
      <c r="AH757" s="352">
        <f t="shared" si="168"/>
        <v>1000000</v>
      </c>
      <c r="AI757" s="352">
        <f t="shared" si="166"/>
        <v>1000000</v>
      </c>
      <c r="AJ757" s="338">
        <v>4</v>
      </c>
      <c r="AK757" s="289">
        <f t="shared" si="167"/>
        <v>45</v>
      </c>
      <c r="AL757" s="341">
        <f t="shared" si="169"/>
        <v>254.85296889624394</v>
      </c>
    </row>
    <row r="758" spans="31:38" ht="15.75" hidden="1" thickBot="1">
      <c r="AE758" s="582"/>
      <c r="AF758" s="570"/>
      <c r="AH758" s="352">
        <f t="shared" si="168"/>
        <v>1000000</v>
      </c>
      <c r="AI758" s="352">
        <f t="shared" si="166"/>
        <v>1000000</v>
      </c>
      <c r="AJ758" s="338">
        <v>4</v>
      </c>
      <c r="AK758" s="289">
        <f t="shared" si="167"/>
        <v>46</v>
      </c>
      <c r="AL758" s="341">
        <f t="shared" si="169"/>
        <v>253.76703071051509</v>
      </c>
    </row>
    <row r="759" spans="31:38" ht="15.75" hidden="1" thickBot="1">
      <c r="AE759" s="582"/>
      <c r="AF759" s="570"/>
      <c r="AH759" s="352">
        <f t="shared" si="168"/>
        <v>1000000</v>
      </c>
      <c r="AI759" s="352">
        <f t="shared" si="166"/>
        <v>1000000</v>
      </c>
      <c r="AJ759" s="338">
        <v>4</v>
      </c>
      <c r="AK759" s="289">
        <f t="shared" si="167"/>
        <v>47</v>
      </c>
      <c r="AL759" s="341">
        <f t="shared" si="169"/>
        <v>252.68109252478615</v>
      </c>
    </row>
    <row r="760" spans="31:38" ht="15.75" hidden="1" thickBot="1">
      <c r="AE760" s="582"/>
      <c r="AF760" s="570"/>
      <c r="AH760" s="352">
        <f t="shared" si="168"/>
        <v>1000000</v>
      </c>
      <c r="AI760" s="352">
        <f t="shared" si="166"/>
        <v>1000000</v>
      </c>
      <c r="AJ760" s="338">
        <v>4</v>
      </c>
      <c r="AK760" s="289">
        <f t="shared" si="167"/>
        <v>48</v>
      </c>
      <c r="AL760" s="341">
        <f t="shared" si="169"/>
        <v>251.59515433905725</v>
      </c>
    </row>
    <row r="761" spans="31:38" ht="15.75" hidden="1" thickBot="1">
      <c r="AE761" s="582"/>
      <c r="AF761" s="570"/>
      <c r="AH761" s="352">
        <f t="shared" si="168"/>
        <v>1000000</v>
      </c>
      <c r="AI761" s="352">
        <f t="shared" si="166"/>
        <v>1000000</v>
      </c>
      <c r="AJ761" s="338">
        <v>4</v>
      </c>
      <c r="AK761" s="289">
        <f t="shared" si="167"/>
        <v>49</v>
      </c>
      <c r="AL761" s="341">
        <f t="shared" si="169"/>
        <v>250.50921615332834</v>
      </c>
    </row>
    <row r="762" spans="31:38" ht="15.75" hidden="1" thickBot="1">
      <c r="AE762" s="582"/>
      <c r="AF762" s="570"/>
      <c r="AH762" s="352">
        <f t="shared" si="168"/>
        <v>1000000</v>
      </c>
      <c r="AI762" s="352">
        <f t="shared" si="166"/>
        <v>1000000</v>
      </c>
      <c r="AJ762" s="338">
        <v>4</v>
      </c>
      <c r="AK762" s="289">
        <f t="shared" si="167"/>
        <v>50</v>
      </c>
      <c r="AL762" s="341">
        <f t="shared" si="169"/>
        <v>249.42327796759946</v>
      </c>
    </row>
    <row r="763" spans="31:38" ht="15.75" hidden="1" thickBot="1">
      <c r="AE763" s="582"/>
      <c r="AF763" s="570"/>
      <c r="AH763" s="352">
        <f t="shared" si="168"/>
        <v>1000000</v>
      </c>
      <c r="AI763" s="352">
        <f t="shared" si="166"/>
        <v>1000000</v>
      </c>
      <c r="AJ763" s="338">
        <v>4</v>
      </c>
      <c r="AK763" s="289">
        <f t="shared" si="167"/>
        <v>51</v>
      </c>
      <c r="AL763" s="341">
        <f t="shared" si="169"/>
        <v>248.33733978187064</v>
      </c>
    </row>
    <row r="764" spans="31:38" ht="15.75" hidden="1" thickBot="1">
      <c r="AE764" s="582"/>
      <c r="AF764" s="570"/>
      <c r="AH764" s="352">
        <f t="shared" si="168"/>
        <v>1000000</v>
      </c>
      <c r="AI764" s="352">
        <f t="shared" si="166"/>
        <v>1000000</v>
      </c>
      <c r="AJ764" s="338">
        <v>4</v>
      </c>
      <c r="AK764" s="289">
        <f t="shared" si="167"/>
        <v>52</v>
      </c>
      <c r="AL764" s="341">
        <f t="shared" si="169"/>
        <v>247.2514015961417</v>
      </c>
    </row>
    <row r="765" spans="31:38" ht="15.75" hidden="1" thickBot="1">
      <c r="AE765" s="582"/>
      <c r="AF765" s="570"/>
      <c r="AH765" s="352">
        <f t="shared" si="168"/>
        <v>1000000</v>
      </c>
      <c r="AI765" s="352">
        <f t="shared" si="166"/>
        <v>1000000</v>
      </c>
      <c r="AJ765" s="338">
        <v>4</v>
      </c>
      <c r="AK765" s="289">
        <f t="shared" si="167"/>
        <v>53</v>
      </c>
      <c r="AL765" s="341">
        <f t="shared" si="169"/>
        <v>246.16546341041277</v>
      </c>
    </row>
    <row r="766" spans="31:38" ht="15.75" hidden="1" thickBot="1">
      <c r="AE766" s="582"/>
      <c r="AF766" s="570"/>
      <c r="AH766" s="352">
        <f t="shared" si="168"/>
        <v>1000000</v>
      </c>
      <c r="AI766" s="352">
        <f t="shared" si="166"/>
        <v>1000000</v>
      </c>
      <c r="AJ766" s="338">
        <v>4</v>
      </c>
      <c r="AK766" s="289">
        <f t="shared" si="167"/>
        <v>54</v>
      </c>
      <c r="AL766" s="341">
        <f t="shared" si="169"/>
        <v>245.07952522468401</v>
      </c>
    </row>
    <row r="767" spans="31:38" ht="15.75" hidden="1" thickBot="1">
      <c r="AE767" s="582"/>
      <c r="AF767" s="570"/>
      <c r="AH767" s="352">
        <f t="shared" si="168"/>
        <v>1000000</v>
      </c>
      <c r="AI767" s="352">
        <f t="shared" si="166"/>
        <v>1000000</v>
      </c>
      <c r="AJ767" s="338">
        <v>4</v>
      </c>
      <c r="AK767" s="289">
        <f t="shared" si="167"/>
        <v>55</v>
      </c>
      <c r="AL767" s="341">
        <f t="shared" si="169"/>
        <v>243.99358703895507</v>
      </c>
    </row>
    <row r="768" spans="31:38" ht="15.75" hidden="1" thickBot="1">
      <c r="AE768" s="582"/>
      <c r="AF768" s="570"/>
      <c r="AH768" s="352">
        <f t="shared" si="168"/>
        <v>1000000</v>
      </c>
      <c r="AI768" s="352">
        <f t="shared" si="166"/>
        <v>1000000</v>
      </c>
      <c r="AJ768" s="338">
        <v>4</v>
      </c>
      <c r="AK768" s="289">
        <f t="shared" si="167"/>
        <v>56</v>
      </c>
      <c r="AL768" s="341">
        <f t="shared" si="169"/>
        <v>242.90764885322616</v>
      </c>
    </row>
    <row r="769" spans="31:38" ht="15.75" hidden="1" thickBot="1">
      <c r="AE769" s="582"/>
      <c r="AF769" s="570"/>
      <c r="AH769" s="352">
        <f t="shared" si="168"/>
        <v>1000000</v>
      </c>
      <c r="AI769" s="352">
        <f t="shared" si="166"/>
        <v>1000000</v>
      </c>
      <c r="AJ769" s="338">
        <v>4</v>
      </c>
      <c r="AK769" s="289">
        <f t="shared" si="167"/>
        <v>57</v>
      </c>
      <c r="AL769" s="341">
        <f t="shared" si="169"/>
        <v>241.82171066749731</v>
      </c>
    </row>
    <row r="770" spans="31:38" ht="15.75" hidden="1" thickBot="1">
      <c r="AE770" s="582"/>
      <c r="AF770" s="570"/>
      <c r="AH770" s="352">
        <f t="shared" si="168"/>
        <v>1000000</v>
      </c>
      <c r="AI770" s="352">
        <f t="shared" si="166"/>
        <v>1000000</v>
      </c>
      <c r="AJ770" s="338">
        <v>4</v>
      </c>
      <c r="AK770" s="289">
        <f t="shared" si="167"/>
        <v>58</v>
      </c>
      <c r="AL770" s="341">
        <f t="shared" si="169"/>
        <v>240.73577248176838</v>
      </c>
    </row>
    <row r="771" spans="31:38" ht="15.75" hidden="1" thickBot="1">
      <c r="AE771" s="582"/>
      <c r="AF771" s="570"/>
      <c r="AH771" s="352">
        <f t="shared" si="168"/>
        <v>1000000</v>
      </c>
      <c r="AI771" s="352">
        <f t="shared" si="166"/>
        <v>1000000</v>
      </c>
      <c r="AJ771" s="338">
        <v>4</v>
      </c>
      <c r="AK771" s="289">
        <f t="shared" si="167"/>
        <v>59</v>
      </c>
      <c r="AL771" s="341">
        <f t="shared" si="169"/>
        <v>239.64983429603956</v>
      </c>
    </row>
    <row r="772" spans="31:38" ht="15.75" hidden="1" thickBot="1">
      <c r="AE772" s="582"/>
      <c r="AF772" s="570"/>
      <c r="AH772" s="352">
        <f t="shared" si="168"/>
        <v>1000000</v>
      </c>
      <c r="AI772" s="352">
        <f t="shared" si="166"/>
        <v>1000000</v>
      </c>
      <c r="AJ772" s="338">
        <v>4</v>
      </c>
      <c r="AK772" s="289">
        <f t="shared" si="167"/>
        <v>60</v>
      </c>
      <c r="AL772" s="341">
        <f t="shared" si="169"/>
        <v>238.56389611031062</v>
      </c>
    </row>
    <row r="773" spans="31:38" ht="15.75" hidden="1" thickBot="1">
      <c r="AE773" s="582"/>
      <c r="AF773" s="570"/>
      <c r="AH773" s="352">
        <f t="shared" si="168"/>
        <v>1000000</v>
      </c>
      <c r="AI773" s="352">
        <f t="shared" si="166"/>
        <v>1000000</v>
      </c>
      <c r="AJ773" s="338">
        <v>4</v>
      </c>
      <c r="AK773" s="289">
        <f>AK772+1</f>
        <v>61</v>
      </c>
      <c r="AL773" s="341">
        <f t="shared" si="169"/>
        <v>237.47795792458177</v>
      </c>
    </row>
    <row r="774" spans="31:38" ht="15.75" hidden="1" thickBot="1">
      <c r="AE774" s="582"/>
      <c r="AF774" s="570"/>
      <c r="AH774" s="352">
        <f t="shared" si="168"/>
        <v>1000000</v>
      </c>
      <c r="AI774" s="352">
        <f t="shared" si="166"/>
        <v>1000000</v>
      </c>
      <c r="AJ774" s="338">
        <v>4</v>
      </c>
      <c r="AK774" s="289">
        <f t="shared" si="167"/>
        <v>62</v>
      </c>
      <c r="AL774" s="341">
        <f t="shared" si="169"/>
        <v>236.39201973885287</v>
      </c>
    </row>
    <row r="775" spans="31:38" ht="15.75" hidden="1" thickBot="1">
      <c r="AE775" s="582"/>
      <c r="AF775" s="570"/>
      <c r="AH775" s="352">
        <f t="shared" si="168"/>
        <v>1000000</v>
      </c>
      <c r="AI775" s="352">
        <f t="shared" si="166"/>
        <v>1000000</v>
      </c>
      <c r="AJ775" s="338">
        <v>4</v>
      </c>
      <c r="AK775" s="289">
        <f t="shared" si="167"/>
        <v>63</v>
      </c>
      <c r="AL775" s="341">
        <f t="shared" si="169"/>
        <v>235.30608155312399</v>
      </c>
    </row>
    <row r="776" spans="31:38" ht="15.75" hidden="1" thickBot="1">
      <c r="AE776" s="582"/>
      <c r="AF776" s="570"/>
      <c r="AH776" s="352">
        <f t="shared" ref="AH776:AH807" si="170">BL66</f>
        <v>1000000</v>
      </c>
      <c r="AI776" s="352">
        <f t="shared" si="166"/>
        <v>1000000</v>
      </c>
      <c r="AJ776" s="338">
        <v>4</v>
      </c>
      <c r="AK776" s="289">
        <f t="shared" si="167"/>
        <v>64</v>
      </c>
      <c r="AL776" s="341">
        <f t="shared" ref="AL776:AL807" si="171">AC66</f>
        <v>234.22014336739508</v>
      </c>
    </row>
    <row r="777" spans="31:38" ht="15.75" hidden="1" thickBot="1">
      <c r="AE777" s="582"/>
      <c r="AF777" s="570"/>
      <c r="AH777" s="352">
        <f t="shared" si="170"/>
        <v>1000000</v>
      </c>
      <c r="AI777" s="352">
        <f t="shared" si="166"/>
        <v>1000000</v>
      </c>
      <c r="AJ777" s="338">
        <v>4</v>
      </c>
      <c r="AK777" s="289">
        <f t="shared" si="167"/>
        <v>65</v>
      </c>
      <c r="AL777" s="341">
        <f t="shared" si="171"/>
        <v>233.13420518166623</v>
      </c>
    </row>
    <row r="778" spans="31:38" ht="15.75" hidden="1" thickBot="1">
      <c r="AE778" s="582"/>
      <c r="AF778" s="570"/>
      <c r="AH778" s="352">
        <f t="shared" si="170"/>
        <v>1000000</v>
      </c>
      <c r="AI778" s="352">
        <f t="shared" si="166"/>
        <v>1000000</v>
      </c>
      <c r="AJ778" s="338">
        <v>4</v>
      </c>
      <c r="AK778" s="289">
        <f t="shared" si="167"/>
        <v>66</v>
      </c>
      <c r="AL778" s="341">
        <f t="shared" si="171"/>
        <v>232.0482669959373</v>
      </c>
    </row>
    <row r="779" spans="31:38" ht="15.75" hidden="1" thickBot="1">
      <c r="AE779" s="582"/>
      <c r="AF779" s="570"/>
      <c r="AH779" s="352">
        <f t="shared" si="170"/>
        <v>1000000</v>
      </c>
      <c r="AI779" s="352">
        <f t="shared" si="166"/>
        <v>1000000</v>
      </c>
      <c r="AJ779" s="338">
        <v>4</v>
      </c>
      <c r="AK779" s="289">
        <f t="shared" si="167"/>
        <v>67</v>
      </c>
      <c r="AL779" s="341">
        <f t="shared" si="171"/>
        <v>230.96232881020848</v>
      </c>
    </row>
    <row r="780" spans="31:38" ht="15.75" hidden="1" thickBot="1">
      <c r="AE780" s="582"/>
      <c r="AF780" s="570"/>
      <c r="AH780" s="352">
        <f t="shared" si="170"/>
        <v>1000000</v>
      </c>
      <c r="AI780" s="352">
        <f t="shared" si="166"/>
        <v>1000000</v>
      </c>
      <c r="AJ780" s="338">
        <v>4</v>
      </c>
      <c r="AK780" s="289">
        <f t="shared" si="167"/>
        <v>68</v>
      </c>
      <c r="AL780" s="341">
        <f t="shared" si="171"/>
        <v>229.87639062447954</v>
      </c>
    </row>
    <row r="781" spans="31:38" ht="15.75" hidden="1" thickBot="1">
      <c r="AE781" s="582"/>
      <c r="AF781" s="570"/>
      <c r="AH781" s="352">
        <f t="shared" si="170"/>
        <v>1000000</v>
      </c>
      <c r="AI781" s="352">
        <f t="shared" si="166"/>
        <v>1000000</v>
      </c>
      <c r="AJ781" s="338">
        <v>4</v>
      </c>
      <c r="AK781" s="289">
        <f t="shared" si="167"/>
        <v>69</v>
      </c>
      <c r="AL781" s="341">
        <f t="shared" si="171"/>
        <v>228.79045243875061</v>
      </c>
    </row>
    <row r="782" spans="31:38" ht="15.75" hidden="1" thickBot="1">
      <c r="AE782" s="582"/>
      <c r="AF782" s="570"/>
      <c r="AH782" s="352">
        <f t="shared" si="170"/>
        <v>1000000</v>
      </c>
      <c r="AI782" s="352">
        <f t="shared" si="166"/>
        <v>1000000</v>
      </c>
      <c r="AJ782" s="338">
        <v>4</v>
      </c>
      <c r="AK782" s="289">
        <f t="shared" si="167"/>
        <v>70</v>
      </c>
      <c r="AL782" s="341">
        <f t="shared" si="171"/>
        <v>227.70451425302178</v>
      </c>
    </row>
    <row r="783" spans="31:38" ht="15.75" hidden="1" thickBot="1">
      <c r="AE783" s="582"/>
      <c r="AF783" s="570"/>
      <c r="AH783" s="352">
        <f t="shared" si="170"/>
        <v>1000000</v>
      </c>
      <c r="AI783" s="352">
        <f t="shared" si="166"/>
        <v>1000000</v>
      </c>
      <c r="AJ783" s="338">
        <v>4</v>
      </c>
      <c r="AK783" s="289">
        <f t="shared" si="167"/>
        <v>71</v>
      </c>
      <c r="AL783" s="341">
        <f t="shared" si="171"/>
        <v>226.61857606729291</v>
      </c>
    </row>
    <row r="784" spans="31:38" ht="15.75" hidden="1" thickBot="1">
      <c r="AE784" s="582"/>
      <c r="AF784" s="570"/>
      <c r="AH784" s="352">
        <f t="shared" si="170"/>
        <v>1000000</v>
      </c>
      <c r="AI784" s="352">
        <f t="shared" si="166"/>
        <v>1000000</v>
      </c>
      <c r="AJ784" s="338">
        <v>4</v>
      </c>
      <c r="AK784" s="289">
        <f t="shared" si="167"/>
        <v>72</v>
      </c>
      <c r="AL784" s="341">
        <f t="shared" si="171"/>
        <v>225.532637881564</v>
      </c>
    </row>
    <row r="785" spans="31:38" ht="15.75" hidden="1" thickBot="1">
      <c r="AE785" s="582"/>
      <c r="AF785" s="570"/>
      <c r="AH785" s="352">
        <f t="shared" si="170"/>
        <v>1000000</v>
      </c>
      <c r="AI785" s="352">
        <f t="shared" si="166"/>
        <v>1000000</v>
      </c>
      <c r="AJ785" s="338">
        <v>4</v>
      </c>
      <c r="AK785" s="289">
        <f t="shared" si="167"/>
        <v>73</v>
      </c>
      <c r="AL785" s="341">
        <f t="shared" si="171"/>
        <v>224.44669969583515</v>
      </c>
    </row>
    <row r="786" spans="31:38" ht="15.75" hidden="1" thickBot="1">
      <c r="AE786" s="582"/>
      <c r="AF786" s="570"/>
      <c r="AH786" s="352">
        <f t="shared" si="170"/>
        <v>1000000</v>
      </c>
      <c r="AI786" s="352">
        <f t="shared" si="166"/>
        <v>1000000</v>
      </c>
      <c r="AJ786" s="338">
        <v>4</v>
      </c>
      <c r="AK786" s="289">
        <f t="shared" si="167"/>
        <v>74</v>
      </c>
      <c r="AL786" s="341">
        <f t="shared" si="171"/>
        <v>223.36076151010622</v>
      </c>
    </row>
    <row r="787" spans="31:38" ht="15.75" hidden="1" thickBot="1">
      <c r="AE787" s="582"/>
      <c r="AF787" s="570"/>
      <c r="AH787" s="352">
        <f t="shared" si="170"/>
        <v>1000000</v>
      </c>
      <c r="AI787" s="352">
        <f t="shared" si="166"/>
        <v>1000000</v>
      </c>
      <c r="AJ787" s="338">
        <v>4</v>
      </c>
      <c r="AK787" s="289">
        <f t="shared" si="167"/>
        <v>75</v>
      </c>
      <c r="AL787" s="341">
        <f t="shared" si="171"/>
        <v>222.27482332437739</v>
      </c>
    </row>
    <row r="788" spans="31:38" ht="15.75" hidden="1" thickBot="1">
      <c r="AE788" s="582"/>
      <c r="AF788" s="570"/>
      <c r="AH788" s="352">
        <f t="shared" si="170"/>
        <v>1000000</v>
      </c>
      <c r="AI788" s="352">
        <f t="shared" si="166"/>
        <v>1000000</v>
      </c>
      <c r="AJ788" s="338">
        <v>4</v>
      </c>
      <c r="AK788" s="289">
        <f t="shared" si="167"/>
        <v>76</v>
      </c>
      <c r="AL788" s="341">
        <f t="shared" si="171"/>
        <v>221.18888513864846</v>
      </c>
    </row>
    <row r="789" spans="31:38" ht="15.75" hidden="1" thickBot="1">
      <c r="AE789" s="582"/>
      <c r="AF789" s="570"/>
      <c r="AH789" s="352">
        <f t="shared" si="170"/>
        <v>1000000</v>
      </c>
      <c r="AI789" s="352">
        <f t="shared" si="166"/>
        <v>1000000</v>
      </c>
      <c r="AJ789" s="338">
        <v>4</v>
      </c>
      <c r="AK789" s="289">
        <f t="shared" si="167"/>
        <v>77</v>
      </c>
      <c r="AL789" s="341">
        <f t="shared" si="171"/>
        <v>220.10294695291961</v>
      </c>
    </row>
    <row r="790" spans="31:38" ht="15.75" hidden="1" thickBot="1">
      <c r="AE790" s="582"/>
      <c r="AF790" s="570"/>
      <c r="AH790" s="352">
        <f t="shared" si="170"/>
        <v>1000000</v>
      </c>
      <c r="AI790" s="352">
        <f t="shared" si="166"/>
        <v>1000000</v>
      </c>
      <c r="AJ790" s="338">
        <v>4</v>
      </c>
      <c r="AK790" s="289">
        <f t="shared" si="167"/>
        <v>78</v>
      </c>
      <c r="AL790" s="341">
        <f t="shared" si="171"/>
        <v>219.0170087671907</v>
      </c>
    </row>
    <row r="791" spans="31:38" ht="15.75" hidden="1" thickBot="1">
      <c r="AE791" s="582"/>
      <c r="AF791" s="570"/>
      <c r="AH791" s="352">
        <f t="shared" si="170"/>
        <v>1000000</v>
      </c>
      <c r="AI791" s="352">
        <f t="shared" si="166"/>
        <v>1000000</v>
      </c>
      <c r="AJ791" s="338">
        <v>4</v>
      </c>
      <c r="AK791" s="289">
        <f t="shared" si="167"/>
        <v>79</v>
      </c>
      <c r="AL791" s="341">
        <f t="shared" si="171"/>
        <v>217.93107058146182</v>
      </c>
    </row>
    <row r="792" spans="31:38" ht="15.75" hidden="1" thickBot="1">
      <c r="AE792" s="582"/>
      <c r="AF792" s="570"/>
      <c r="AH792" s="352">
        <f t="shared" si="170"/>
        <v>1000000</v>
      </c>
      <c r="AI792" s="352">
        <f t="shared" si="166"/>
        <v>1000000</v>
      </c>
      <c r="AJ792" s="338">
        <v>4</v>
      </c>
      <c r="AK792" s="289">
        <f t="shared" si="167"/>
        <v>80</v>
      </c>
      <c r="AL792" s="341">
        <f t="shared" si="171"/>
        <v>216.845132395733</v>
      </c>
    </row>
    <row r="793" spans="31:38" ht="15.75" hidden="1" thickBot="1">
      <c r="AE793" s="582"/>
      <c r="AF793" s="570"/>
      <c r="AH793" s="352">
        <f t="shared" si="170"/>
        <v>1000000</v>
      </c>
      <c r="AI793" s="352">
        <f t="shared" ref="AI793:AI812" si="172">IF(AL793&lt;$D$79,0,AH793)</f>
        <v>1000000</v>
      </c>
      <c r="AJ793" s="338">
        <v>4</v>
      </c>
      <c r="AK793" s="289">
        <f t="shared" si="167"/>
        <v>81</v>
      </c>
      <c r="AL793" s="341">
        <f t="shared" si="171"/>
        <v>215.75919421000407</v>
      </c>
    </row>
    <row r="794" spans="31:38" ht="15.75" hidden="1" thickBot="1">
      <c r="AE794" s="582"/>
      <c r="AF794" s="570"/>
      <c r="AH794" s="352">
        <f t="shared" si="170"/>
        <v>1000000</v>
      </c>
      <c r="AI794" s="352">
        <f t="shared" si="172"/>
        <v>1000000</v>
      </c>
      <c r="AJ794" s="338">
        <v>4</v>
      </c>
      <c r="AK794" s="289">
        <f t="shared" si="167"/>
        <v>82</v>
      </c>
      <c r="AL794" s="341">
        <f t="shared" si="171"/>
        <v>214.67325602427513</v>
      </c>
    </row>
    <row r="795" spans="31:38" ht="15.75" hidden="1" thickBot="1">
      <c r="AE795" s="582"/>
      <c r="AF795" s="570"/>
      <c r="AH795" s="352">
        <f t="shared" si="170"/>
        <v>1000000</v>
      </c>
      <c r="AI795" s="352">
        <f t="shared" si="172"/>
        <v>1000000</v>
      </c>
      <c r="AJ795" s="338">
        <v>4</v>
      </c>
      <c r="AK795" s="289">
        <f t="shared" ref="AK795:AK858" si="173">AK794+1</f>
        <v>83</v>
      </c>
      <c r="AL795" s="341">
        <f t="shared" si="171"/>
        <v>213.58731783854631</v>
      </c>
    </row>
    <row r="796" spans="31:38" ht="15.75" hidden="1" thickBot="1">
      <c r="AE796" s="582"/>
      <c r="AF796" s="570"/>
      <c r="AH796" s="352">
        <f t="shared" si="170"/>
        <v>1000000</v>
      </c>
      <c r="AI796" s="352">
        <f t="shared" si="172"/>
        <v>1000000</v>
      </c>
      <c r="AJ796" s="338">
        <v>4</v>
      </c>
      <c r="AK796" s="289">
        <f t="shared" si="173"/>
        <v>84</v>
      </c>
      <c r="AL796" s="341">
        <f t="shared" si="171"/>
        <v>212.50137965281738</v>
      </c>
    </row>
    <row r="797" spans="31:38" ht="15.75" hidden="1" thickBot="1">
      <c r="AE797" s="582"/>
      <c r="AF797" s="570"/>
      <c r="AH797" s="352">
        <f t="shared" si="170"/>
        <v>1000000</v>
      </c>
      <c r="AI797" s="352">
        <f t="shared" si="172"/>
        <v>1000000</v>
      </c>
      <c r="AJ797" s="338">
        <v>4</v>
      </c>
      <c r="AK797" s="289">
        <f t="shared" si="173"/>
        <v>85</v>
      </c>
      <c r="AL797" s="341">
        <f t="shared" si="171"/>
        <v>211.41544146708853</v>
      </c>
    </row>
    <row r="798" spans="31:38" ht="15.75" hidden="1" thickBot="1">
      <c r="AE798" s="582"/>
      <c r="AF798" s="570"/>
      <c r="AH798" s="352">
        <f t="shared" si="170"/>
        <v>1000000</v>
      </c>
      <c r="AI798" s="352">
        <f t="shared" si="172"/>
        <v>1000000</v>
      </c>
      <c r="AJ798" s="338">
        <v>4</v>
      </c>
      <c r="AK798" s="289">
        <f t="shared" si="173"/>
        <v>86</v>
      </c>
      <c r="AL798" s="341">
        <f t="shared" si="171"/>
        <v>210.32950328135962</v>
      </c>
    </row>
    <row r="799" spans="31:38" ht="15.75" hidden="1" thickBot="1">
      <c r="AE799" s="582"/>
      <c r="AF799" s="570"/>
      <c r="AH799" s="352">
        <f t="shared" si="170"/>
        <v>1000000</v>
      </c>
      <c r="AI799" s="352">
        <f t="shared" si="172"/>
        <v>1000000</v>
      </c>
      <c r="AJ799" s="338">
        <v>4</v>
      </c>
      <c r="AK799" s="289">
        <f t="shared" si="173"/>
        <v>87</v>
      </c>
      <c r="AL799" s="341">
        <f t="shared" si="171"/>
        <v>209.24356509563069</v>
      </c>
    </row>
    <row r="800" spans="31:38" ht="15.75" hidden="1" thickBot="1">
      <c r="AE800" s="582"/>
      <c r="AF800" s="570"/>
      <c r="AH800" s="352">
        <f t="shared" si="170"/>
        <v>1000000</v>
      </c>
      <c r="AI800" s="352">
        <f t="shared" si="172"/>
        <v>1000000</v>
      </c>
      <c r="AJ800" s="338">
        <v>4</v>
      </c>
      <c r="AK800" s="289">
        <f t="shared" si="173"/>
        <v>88</v>
      </c>
      <c r="AL800" s="341">
        <f t="shared" si="171"/>
        <v>208.15762690990184</v>
      </c>
    </row>
    <row r="801" spans="31:38" ht="15.75" hidden="1" thickBot="1">
      <c r="AE801" s="582"/>
      <c r="AF801" s="570"/>
      <c r="AH801" s="352">
        <f t="shared" si="170"/>
        <v>1000000</v>
      </c>
      <c r="AI801" s="352">
        <f t="shared" si="172"/>
        <v>1000000</v>
      </c>
      <c r="AJ801" s="338">
        <v>4</v>
      </c>
      <c r="AK801" s="289">
        <f t="shared" si="173"/>
        <v>89</v>
      </c>
      <c r="AL801" s="341">
        <f t="shared" si="171"/>
        <v>207.07168872417299</v>
      </c>
    </row>
    <row r="802" spans="31:38" ht="15.75" hidden="1" thickBot="1">
      <c r="AE802" s="582"/>
      <c r="AF802" s="570"/>
      <c r="AH802" s="352">
        <f t="shared" si="170"/>
        <v>1000000</v>
      </c>
      <c r="AI802" s="352">
        <f t="shared" si="172"/>
        <v>1000000</v>
      </c>
      <c r="AJ802" s="338">
        <v>4</v>
      </c>
      <c r="AK802" s="289">
        <f t="shared" si="173"/>
        <v>90</v>
      </c>
      <c r="AL802" s="341">
        <f t="shared" si="171"/>
        <v>205.98575053844405</v>
      </c>
    </row>
    <row r="803" spans="31:38" ht="15.75" hidden="1" thickBot="1">
      <c r="AE803" s="582"/>
      <c r="AF803" s="570"/>
      <c r="AH803" s="352">
        <f t="shared" si="170"/>
        <v>1000000</v>
      </c>
      <c r="AI803" s="352">
        <f t="shared" si="172"/>
        <v>1000000</v>
      </c>
      <c r="AJ803" s="338">
        <v>4</v>
      </c>
      <c r="AK803" s="289">
        <f t="shared" si="173"/>
        <v>91</v>
      </c>
      <c r="AL803" s="341">
        <f t="shared" si="171"/>
        <v>204.89981235271514</v>
      </c>
    </row>
    <row r="804" spans="31:38" ht="15.75" hidden="1" thickBot="1">
      <c r="AE804" s="582"/>
      <c r="AF804" s="570"/>
      <c r="AH804" s="352">
        <f t="shared" si="170"/>
        <v>1000000</v>
      </c>
      <c r="AI804" s="352">
        <f t="shared" si="172"/>
        <v>1000000</v>
      </c>
      <c r="AJ804" s="338">
        <v>4</v>
      </c>
      <c r="AK804" s="289">
        <f t="shared" si="173"/>
        <v>92</v>
      </c>
      <c r="AL804" s="341">
        <f t="shared" si="171"/>
        <v>203.8138741669863</v>
      </c>
    </row>
    <row r="805" spans="31:38" ht="15.75" hidden="1" thickBot="1">
      <c r="AE805" s="582"/>
      <c r="AF805" s="570"/>
      <c r="AH805" s="352">
        <f t="shared" si="170"/>
        <v>1000000</v>
      </c>
      <c r="AI805" s="352">
        <f t="shared" si="172"/>
        <v>1000000</v>
      </c>
      <c r="AJ805" s="338">
        <v>4</v>
      </c>
      <c r="AK805" s="289">
        <f t="shared" si="173"/>
        <v>93</v>
      </c>
      <c r="AL805" s="341">
        <f t="shared" si="171"/>
        <v>202.72793598125736</v>
      </c>
    </row>
    <row r="806" spans="31:38" ht="15.75" hidden="1" thickBot="1">
      <c r="AE806" s="582"/>
      <c r="AF806" s="570"/>
      <c r="AH806" s="352">
        <f t="shared" si="170"/>
        <v>1000000</v>
      </c>
      <c r="AI806" s="352">
        <f t="shared" si="172"/>
        <v>1000000</v>
      </c>
      <c r="AJ806" s="338">
        <v>4</v>
      </c>
      <c r="AK806" s="289">
        <f t="shared" si="173"/>
        <v>94</v>
      </c>
      <c r="AL806" s="341">
        <f t="shared" si="171"/>
        <v>201.6419977955286</v>
      </c>
    </row>
    <row r="807" spans="31:38" ht="15.75" hidden="1" thickBot="1">
      <c r="AE807" s="582"/>
      <c r="AF807" s="570"/>
      <c r="AH807" s="352">
        <f t="shared" si="170"/>
        <v>1000000</v>
      </c>
      <c r="AI807" s="352">
        <f t="shared" si="172"/>
        <v>1000000</v>
      </c>
      <c r="AJ807" s="338">
        <v>4</v>
      </c>
      <c r="AK807" s="289">
        <f t="shared" si="173"/>
        <v>95</v>
      </c>
      <c r="AL807" s="341">
        <f t="shared" si="171"/>
        <v>200.5560596097996</v>
      </c>
    </row>
    <row r="808" spans="31:38" ht="15.75" hidden="1" thickBot="1">
      <c r="AE808" s="582"/>
      <c r="AF808" s="570"/>
      <c r="AH808" s="352">
        <f t="shared" ref="AH808:AH812" si="174">BL98</f>
        <v>1000000</v>
      </c>
      <c r="AI808" s="352">
        <f t="shared" si="172"/>
        <v>1000000</v>
      </c>
      <c r="AJ808" s="338">
        <v>4</v>
      </c>
      <c r="AK808" s="289">
        <f t="shared" si="173"/>
        <v>96</v>
      </c>
      <c r="AL808" s="341">
        <f t="shared" ref="AL808:AL812" si="175">AC98</f>
        <v>199.47012142407075</v>
      </c>
    </row>
    <row r="809" spans="31:38" ht="15.75" hidden="1" thickBot="1">
      <c r="AE809" s="582"/>
      <c r="AF809" s="570"/>
      <c r="AH809" s="352">
        <f t="shared" si="174"/>
        <v>1000000</v>
      </c>
      <c r="AI809" s="352">
        <f t="shared" si="172"/>
        <v>1000000</v>
      </c>
      <c r="AJ809" s="338">
        <v>4</v>
      </c>
      <c r="AK809" s="289">
        <f t="shared" si="173"/>
        <v>97</v>
      </c>
      <c r="AL809" s="341">
        <f t="shared" si="175"/>
        <v>198.38418323834185</v>
      </c>
    </row>
    <row r="810" spans="31:38" ht="15.75" hidden="1" thickBot="1">
      <c r="AE810" s="582"/>
      <c r="AF810" s="570"/>
      <c r="AH810" s="352">
        <f t="shared" si="174"/>
        <v>1000000</v>
      </c>
      <c r="AI810" s="352">
        <f t="shared" si="172"/>
        <v>1000000</v>
      </c>
      <c r="AJ810" s="338">
        <v>4</v>
      </c>
      <c r="AK810" s="289">
        <f t="shared" si="173"/>
        <v>98</v>
      </c>
      <c r="AL810" s="341">
        <f t="shared" si="175"/>
        <v>197.29824505261305</v>
      </c>
    </row>
    <row r="811" spans="31:38" ht="15.75" hidden="1" thickBot="1">
      <c r="AE811" s="582"/>
      <c r="AF811" s="570"/>
      <c r="AH811" s="352">
        <f t="shared" si="174"/>
        <v>1000000</v>
      </c>
      <c r="AI811" s="352">
        <f t="shared" si="172"/>
        <v>1000000</v>
      </c>
      <c r="AJ811" s="338">
        <v>4</v>
      </c>
      <c r="AK811" s="289">
        <f t="shared" si="173"/>
        <v>99</v>
      </c>
      <c r="AL811" s="341">
        <f t="shared" si="175"/>
        <v>196.21230686688415</v>
      </c>
    </row>
    <row r="812" spans="31:38" ht="15.75" hidden="1" thickBot="1">
      <c r="AE812" s="583"/>
      <c r="AF812" s="571"/>
      <c r="AH812" s="352">
        <f t="shared" si="174"/>
        <v>1000000</v>
      </c>
      <c r="AI812" s="352">
        <f t="shared" si="172"/>
        <v>1000000</v>
      </c>
      <c r="AJ812" s="338">
        <v>4</v>
      </c>
      <c r="AK812" s="339">
        <f t="shared" si="173"/>
        <v>100</v>
      </c>
      <c r="AL812" s="342">
        <f t="shared" si="175"/>
        <v>195.12636868115521</v>
      </c>
    </row>
    <row r="813" spans="31:38" ht="15" hidden="1" customHeight="1" thickBot="1">
      <c r="AE813" s="593" t="s">
        <v>391</v>
      </c>
      <c r="AF813" s="569" t="s">
        <v>418</v>
      </c>
      <c r="AH813" s="352">
        <f>AQ103</f>
        <v>141.47202149942041</v>
      </c>
      <c r="AI813" s="352">
        <f t="shared" ref="AI813:AI876" si="176">IF(AL813&lt;$D$82,0,AH813)</f>
        <v>0</v>
      </c>
      <c r="AJ813" s="336">
        <v>1</v>
      </c>
      <c r="AK813" s="305">
        <v>0</v>
      </c>
      <c r="AL813" s="340">
        <f t="shared" ref="AL813:AL844" si="177">Z103</f>
        <v>163.36573175218786</v>
      </c>
    </row>
    <row r="814" spans="31:38" ht="15.75" hidden="1" thickBot="1">
      <c r="AE814" s="594"/>
      <c r="AF814" s="570"/>
      <c r="AH814" s="352">
        <f t="shared" ref="AH814:AH844" si="178">AQ104</f>
        <v>139.23506721590138</v>
      </c>
      <c r="AI814" s="352">
        <f t="shared" si="176"/>
        <v>0</v>
      </c>
      <c r="AJ814" s="336">
        <v>1</v>
      </c>
      <c r="AK814" s="289">
        <f t="shared" si="173"/>
        <v>1</v>
      </c>
      <c r="AL814" s="341">
        <f t="shared" si="177"/>
        <v>162.69328118548509</v>
      </c>
    </row>
    <row r="815" spans="31:38" ht="15.75" hidden="1" thickBot="1">
      <c r="AE815" s="594"/>
      <c r="AF815" s="570"/>
      <c r="AH815" s="352">
        <f t="shared" si="178"/>
        <v>136.99811293238236</v>
      </c>
      <c r="AI815" s="352">
        <f t="shared" si="176"/>
        <v>0</v>
      </c>
      <c r="AJ815" s="336">
        <v>1</v>
      </c>
      <c r="AK815" s="289">
        <f t="shared" si="173"/>
        <v>2</v>
      </c>
      <c r="AL815" s="341">
        <f t="shared" si="177"/>
        <v>162.02083061878238</v>
      </c>
    </row>
    <row r="816" spans="31:38" ht="15.75" hidden="1" thickBot="1">
      <c r="AE816" s="594"/>
      <c r="AF816" s="570"/>
      <c r="AH816" s="352">
        <f t="shared" si="178"/>
        <v>134.76115864886333</v>
      </c>
      <c r="AI816" s="352">
        <f t="shared" si="176"/>
        <v>0</v>
      </c>
      <c r="AJ816" s="336">
        <v>1</v>
      </c>
      <c r="AK816" s="289">
        <f t="shared" si="173"/>
        <v>3</v>
      </c>
      <c r="AL816" s="341">
        <f t="shared" si="177"/>
        <v>161.34838005207962</v>
      </c>
    </row>
    <row r="817" spans="31:38" ht="15.75" hidden="1" thickBot="1">
      <c r="AE817" s="594"/>
      <c r="AF817" s="570"/>
      <c r="AH817" s="352">
        <f t="shared" si="178"/>
        <v>132.5242043653443</v>
      </c>
      <c r="AI817" s="352">
        <f t="shared" si="176"/>
        <v>0</v>
      </c>
      <c r="AJ817" s="336">
        <v>1</v>
      </c>
      <c r="AK817" s="289">
        <f t="shared" si="173"/>
        <v>4</v>
      </c>
      <c r="AL817" s="341">
        <f t="shared" si="177"/>
        <v>160.67592948537688</v>
      </c>
    </row>
    <row r="818" spans="31:38" ht="15.75" hidden="1" thickBot="1">
      <c r="AE818" s="594"/>
      <c r="AF818" s="570"/>
      <c r="AH818" s="352">
        <f t="shared" si="178"/>
        <v>130.28725008182528</v>
      </c>
      <c r="AI818" s="352">
        <f t="shared" si="176"/>
        <v>0</v>
      </c>
      <c r="AJ818" s="336">
        <v>1</v>
      </c>
      <c r="AK818" s="289">
        <f t="shared" si="173"/>
        <v>5</v>
      </c>
      <c r="AL818" s="341">
        <f t="shared" si="177"/>
        <v>160.00347891867415</v>
      </c>
    </row>
    <row r="819" spans="31:38" ht="15.75" hidden="1" thickBot="1">
      <c r="AE819" s="594"/>
      <c r="AF819" s="570"/>
      <c r="AH819" s="352">
        <f t="shared" si="178"/>
        <v>128.05029579830625</v>
      </c>
      <c r="AI819" s="352">
        <f t="shared" si="176"/>
        <v>0</v>
      </c>
      <c r="AJ819" s="336">
        <v>1</v>
      </c>
      <c r="AK819" s="289">
        <f t="shared" si="173"/>
        <v>6</v>
      </c>
      <c r="AL819" s="341">
        <f t="shared" si="177"/>
        <v>159.33102835197138</v>
      </c>
    </row>
    <row r="820" spans="31:38" ht="15.75" hidden="1" thickBot="1">
      <c r="AE820" s="594"/>
      <c r="AF820" s="570"/>
      <c r="AH820" s="352">
        <f t="shared" si="178"/>
        <v>125.81334151478724</v>
      </c>
      <c r="AI820" s="352">
        <f t="shared" si="176"/>
        <v>0</v>
      </c>
      <c r="AJ820" s="336">
        <v>1</v>
      </c>
      <c r="AK820" s="289">
        <f t="shared" si="173"/>
        <v>7</v>
      </c>
      <c r="AL820" s="341">
        <f t="shared" si="177"/>
        <v>158.65857778526868</v>
      </c>
    </row>
    <row r="821" spans="31:38" ht="15.75" hidden="1" thickBot="1">
      <c r="AE821" s="594"/>
      <c r="AF821" s="570"/>
      <c r="AH821" s="352">
        <f t="shared" si="178"/>
        <v>123.57638723126821</v>
      </c>
      <c r="AI821" s="352">
        <f t="shared" si="176"/>
        <v>0</v>
      </c>
      <c r="AJ821" s="336">
        <v>1</v>
      </c>
      <c r="AK821" s="289">
        <f t="shared" si="173"/>
        <v>8</v>
      </c>
      <c r="AL821" s="341">
        <f t="shared" si="177"/>
        <v>157.98612721856591</v>
      </c>
    </row>
    <row r="822" spans="31:38" ht="15.75" hidden="1" thickBot="1">
      <c r="AE822" s="594"/>
      <c r="AF822" s="570"/>
      <c r="AH822" s="352">
        <f t="shared" si="178"/>
        <v>121.3394329477492</v>
      </c>
      <c r="AI822" s="352">
        <f t="shared" si="176"/>
        <v>0</v>
      </c>
      <c r="AJ822" s="336">
        <v>1</v>
      </c>
      <c r="AK822" s="289">
        <f t="shared" si="173"/>
        <v>9</v>
      </c>
      <c r="AL822" s="341">
        <f t="shared" si="177"/>
        <v>157.31367665186318</v>
      </c>
    </row>
    <row r="823" spans="31:38" ht="15.75" hidden="1" thickBot="1">
      <c r="AE823" s="594"/>
      <c r="AF823" s="570"/>
      <c r="AH823" s="352">
        <f t="shared" si="178"/>
        <v>119.10247866423018</v>
      </c>
      <c r="AI823" s="352">
        <f t="shared" si="176"/>
        <v>0</v>
      </c>
      <c r="AJ823" s="336">
        <v>1</v>
      </c>
      <c r="AK823" s="289">
        <f t="shared" si="173"/>
        <v>10</v>
      </c>
      <c r="AL823" s="341">
        <f t="shared" si="177"/>
        <v>156.64122608516044</v>
      </c>
    </row>
    <row r="824" spans="31:38" ht="15.75" hidden="1" thickBot="1">
      <c r="AE824" s="594"/>
      <c r="AF824" s="570"/>
      <c r="AH824" s="352">
        <f t="shared" si="178"/>
        <v>1000000</v>
      </c>
      <c r="AI824" s="352">
        <f t="shared" si="176"/>
        <v>0</v>
      </c>
      <c r="AJ824" s="336">
        <v>1</v>
      </c>
      <c r="AK824" s="289">
        <f t="shared" si="173"/>
        <v>11</v>
      </c>
      <c r="AL824" s="341">
        <f t="shared" si="177"/>
        <v>155.9687755184577</v>
      </c>
    </row>
    <row r="825" spans="31:38" ht="15.75" hidden="1" thickBot="1">
      <c r="AE825" s="594"/>
      <c r="AF825" s="570"/>
      <c r="AH825" s="352">
        <f t="shared" si="178"/>
        <v>1000000</v>
      </c>
      <c r="AI825" s="352">
        <f t="shared" si="176"/>
        <v>0</v>
      </c>
      <c r="AJ825" s="336">
        <v>1</v>
      </c>
      <c r="AK825" s="289">
        <f t="shared" si="173"/>
        <v>12</v>
      </c>
      <c r="AL825" s="341">
        <f t="shared" si="177"/>
        <v>155.29632495175494</v>
      </c>
    </row>
    <row r="826" spans="31:38" ht="15.75" hidden="1" thickBot="1">
      <c r="AE826" s="594"/>
      <c r="AF826" s="570"/>
      <c r="AH826" s="352">
        <f t="shared" si="178"/>
        <v>1000000</v>
      </c>
      <c r="AI826" s="352">
        <f t="shared" si="176"/>
        <v>0</v>
      </c>
      <c r="AJ826" s="336">
        <v>1</v>
      </c>
      <c r="AK826" s="289">
        <f t="shared" si="173"/>
        <v>13</v>
      </c>
      <c r="AL826" s="341">
        <f t="shared" si="177"/>
        <v>154.6238743850522</v>
      </c>
    </row>
    <row r="827" spans="31:38" ht="15.75" hidden="1" thickBot="1">
      <c r="AE827" s="594"/>
      <c r="AF827" s="570"/>
      <c r="AH827" s="352">
        <f t="shared" si="178"/>
        <v>1000000</v>
      </c>
      <c r="AI827" s="352">
        <f t="shared" si="176"/>
        <v>0</v>
      </c>
      <c r="AJ827" s="336">
        <v>1</v>
      </c>
      <c r="AK827" s="289">
        <f t="shared" si="173"/>
        <v>14</v>
      </c>
      <c r="AL827" s="341">
        <f t="shared" si="177"/>
        <v>153.95142381834947</v>
      </c>
    </row>
    <row r="828" spans="31:38" ht="15.75" hidden="1" thickBot="1">
      <c r="AE828" s="594"/>
      <c r="AF828" s="570"/>
      <c r="AH828" s="352">
        <f t="shared" si="178"/>
        <v>1000000</v>
      </c>
      <c r="AI828" s="352">
        <f t="shared" si="176"/>
        <v>0</v>
      </c>
      <c r="AJ828" s="336">
        <v>1</v>
      </c>
      <c r="AK828" s="289">
        <f t="shared" si="173"/>
        <v>15</v>
      </c>
      <c r="AL828" s="341">
        <f t="shared" si="177"/>
        <v>153.27897325164673</v>
      </c>
    </row>
    <row r="829" spans="31:38" ht="15.75" hidden="1" thickBot="1">
      <c r="AE829" s="594"/>
      <c r="AF829" s="570"/>
      <c r="AH829" s="352">
        <f t="shared" si="178"/>
        <v>1000000</v>
      </c>
      <c r="AI829" s="352">
        <f t="shared" si="176"/>
        <v>0</v>
      </c>
      <c r="AJ829" s="336">
        <v>1</v>
      </c>
      <c r="AK829" s="289">
        <f t="shared" si="173"/>
        <v>16</v>
      </c>
      <c r="AL829" s="341">
        <f t="shared" si="177"/>
        <v>152.606522684944</v>
      </c>
    </row>
    <row r="830" spans="31:38" ht="15.75" hidden="1" thickBot="1">
      <c r="AE830" s="594"/>
      <c r="AF830" s="570"/>
      <c r="AH830" s="352">
        <f t="shared" si="178"/>
        <v>1000000</v>
      </c>
      <c r="AI830" s="352">
        <f t="shared" si="176"/>
        <v>0</v>
      </c>
      <c r="AJ830" s="336">
        <v>1</v>
      </c>
      <c r="AK830" s="289">
        <f t="shared" si="173"/>
        <v>17</v>
      </c>
      <c r="AL830" s="341">
        <f t="shared" si="177"/>
        <v>151.93407211824126</v>
      </c>
    </row>
    <row r="831" spans="31:38" ht="15.75" hidden="1" thickBot="1">
      <c r="AE831" s="594"/>
      <c r="AF831" s="570"/>
      <c r="AH831" s="352">
        <f t="shared" si="178"/>
        <v>1000000</v>
      </c>
      <c r="AI831" s="352">
        <f t="shared" si="176"/>
        <v>0</v>
      </c>
      <c r="AJ831" s="336">
        <v>1</v>
      </c>
      <c r="AK831" s="289">
        <f t="shared" si="173"/>
        <v>18</v>
      </c>
      <c r="AL831" s="341">
        <f t="shared" si="177"/>
        <v>151.2616215515385</v>
      </c>
    </row>
    <row r="832" spans="31:38" ht="15.75" hidden="1" thickBot="1">
      <c r="AE832" s="594"/>
      <c r="AF832" s="570"/>
      <c r="AH832" s="352">
        <f t="shared" si="178"/>
        <v>1000000</v>
      </c>
      <c r="AI832" s="352">
        <f t="shared" si="176"/>
        <v>0</v>
      </c>
      <c r="AJ832" s="336">
        <v>1</v>
      </c>
      <c r="AK832" s="289">
        <f t="shared" si="173"/>
        <v>19</v>
      </c>
      <c r="AL832" s="341">
        <f t="shared" si="177"/>
        <v>150.58917098483576</v>
      </c>
    </row>
    <row r="833" spans="31:38" ht="15.75" hidden="1" thickBot="1">
      <c r="AE833" s="594"/>
      <c r="AF833" s="570"/>
      <c r="AH833" s="352">
        <f t="shared" si="178"/>
        <v>1000000</v>
      </c>
      <c r="AI833" s="352">
        <f t="shared" si="176"/>
        <v>0</v>
      </c>
      <c r="AJ833" s="336">
        <v>1</v>
      </c>
      <c r="AK833" s="289">
        <f t="shared" si="173"/>
        <v>20</v>
      </c>
      <c r="AL833" s="341">
        <f t="shared" si="177"/>
        <v>149.91672041813302</v>
      </c>
    </row>
    <row r="834" spans="31:38" ht="15.75" hidden="1" thickBot="1">
      <c r="AE834" s="594"/>
      <c r="AF834" s="570"/>
      <c r="AH834" s="352">
        <f t="shared" si="178"/>
        <v>1000000</v>
      </c>
      <c r="AI834" s="352">
        <f t="shared" si="176"/>
        <v>0</v>
      </c>
      <c r="AJ834" s="336">
        <v>1</v>
      </c>
      <c r="AK834" s="289">
        <f t="shared" si="173"/>
        <v>21</v>
      </c>
      <c r="AL834" s="341">
        <f t="shared" si="177"/>
        <v>149.24426985143029</v>
      </c>
    </row>
    <row r="835" spans="31:38" ht="15.75" hidden="1" thickBot="1">
      <c r="AE835" s="594"/>
      <c r="AF835" s="570"/>
      <c r="AH835" s="352">
        <f t="shared" si="178"/>
        <v>1000000</v>
      </c>
      <c r="AI835" s="352">
        <f t="shared" si="176"/>
        <v>0</v>
      </c>
      <c r="AJ835" s="336">
        <v>1</v>
      </c>
      <c r="AK835" s="289">
        <f t="shared" si="173"/>
        <v>22</v>
      </c>
      <c r="AL835" s="341">
        <f t="shared" si="177"/>
        <v>148.57181928472755</v>
      </c>
    </row>
    <row r="836" spans="31:38" ht="15.75" hidden="1" thickBot="1">
      <c r="AE836" s="594"/>
      <c r="AF836" s="570"/>
      <c r="AH836" s="352">
        <f t="shared" si="178"/>
        <v>1000000</v>
      </c>
      <c r="AI836" s="352">
        <f t="shared" si="176"/>
        <v>0</v>
      </c>
      <c r="AJ836" s="336">
        <v>1</v>
      </c>
      <c r="AK836" s="289">
        <f t="shared" si="173"/>
        <v>23</v>
      </c>
      <c r="AL836" s="341">
        <f t="shared" si="177"/>
        <v>147.89936871802482</v>
      </c>
    </row>
    <row r="837" spans="31:38" ht="15.75" hidden="1" thickBot="1">
      <c r="AE837" s="594"/>
      <c r="AF837" s="570"/>
      <c r="AH837" s="352">
        <f t="shared" si="178"/>
        <v>1000000</v>
      </c>
      <c r="AI837" s="352">
        <f t="shared" si="176"/>
        <v>0</v>
      </c>
      <c r="AJ837" s="336">
        <v>1</v>
      </c>
      <c r="AK837" s="289">
        <f t="shared" si="173"/>
        <v>24</v>
      </c>
      <c r="AL837" s="341">
        <f t="shared" si="177"/>
        <v>147.22691815132208</v>
      </c>
    </row>
    <row r="838" spans="31:38" ht="15.75" hidden="1" thickBot="1">
      <c r="AE838" s="594"/>
      <c r="AF838" s="570"/>
      <c r="AH838" s="352">
        <f t="shared" si="178"/>
        <v>1000000</v>
      </c>
      <c r="AI838" s="352">
        <f t="shared" si="176"/>
        <v>0</v>
      </c>
      <c r="AJ838" s="336">
        <v>1</v>
      </c>
      <c r="AK838" s="289">
        <f t="shared" si="173"/>
        <v>25</v>
      </c>
      <c r="AL838" s="341">
        <f t="shared" si="177"/>
        <v>146.55446758461935</v>
      </c>
    </row>
    <row r="839" spans="31:38" ht="15.75" hidden="1" thickBot="1">
      <c r="AE839" s="594"/>
      <c r="AF839" s="570"/>
      <c r="AH839" s="352">
        <f t="shared" si="178"/>
        <v>1000000</v>
      </c>
      <c r="AI839" s="352">
        <f t="shared" si="176"/>
        <v>0</v>
      </c>
      <c r="AJ839" s="336">
        <v>1</v>
      </c>
      <c r="AK839" s="289">
        <f t="shared" si="173"/>
        <v>26</v>
      </c>
      <c r="AL839" s="341">
        <f t="shared" si="177"/>
        <v>145.88201701791658</v>
      </c>
    </row>
    <row r="840" spans="31:38" ht="15.75" hidden="1" thickBot="1">
      <c r="AE840" s="594"/>
      <c r="AF840" s="570"/>
      <c r="AH840" s="352">
        <f t="shared" si="178"/>
        <v>1000000</v>
      </c>
      <c r="AI840" s="352">
        <f t="shared" si="176"/>
        <v>0</v>
      </c>
      <c r="AJ840" s="336">
        <v>1</v>
      </c>
      <c r="AK840" s="289">
        <f t="shared" si="173"/>
        <v>27</v>
      </c>
      <c r="AL840" s="341">
        <f t="shared" si="177"/>
        <v>145.20956645121385</v>
      </c>
    </row>
    <row r="841" spans="31:38" ht="15.75" hidden="1" thickBot="1">
      <c r="AE841" s="594"/>
      <c r="AF841" s="570"/>
      <c r="AH841" s="352">
        <f t="shared" si="178"/>
        <v>1000000</v>
      </c>
      <c r="AI841" s="352">
        <f t="shared" si="176"/>
        <v>0</v>
      </c>
      <c r="AJ841" s="336">
        <v>1</v>
      </c>
      <c r="AK841" s="289">
        <f t="shared" si="173"/>
        <v>28</v>
      </c>
      <c r="AL841" s="341">
        <f t="shared" si="177"/>
        <v>144.53711588451111</v>
      </c>
    </row>
    <row r="842" spans="31:38" ht="15.75" hidden="1" thickBot="1">
      <c r="AE842" s="594"/>
      <c r="AF842" s="570"/>
      <c r="AH842" s="352">
        <f t="shared" si="178"/>
        <v>1000000</v>
      </c>
      <c r="AI842" s="352">
        <f t="shared" si="176"/>
        <v>0</v>
      </c>
      <c r="AJ842" s="336">
        <v>1</v>
      </c>
      <c r="AK842" s="289">
        <f t="shared" si="173"/>
        <v>29</v>
      </c>
      <c r="AL842" s="341">
        <f t="shared" si="177"/>
        <v>143.86466531780835</v>
      </c>
    </row>
    <row r="843" spans="31:38" ht="15.75" hidden="1" thickBot="1">
      <c r="AE843" s="594"/>
      <c r="AF843" s="570"/>
      <c r="AH843" s="352">
        <f t="shared" si="178"/>
        <v>1000000</v>
      </c>
      <c r="AI843" s="352">
        <f t="shared" si="176"/>
        <v>0</v>
      </c>
      <c r="AJ843" s="336">
        <v>1</v>
      </c>
      <c r="AK843" s="289">
        <f t="shared" si="173"/>
        <v>30</v>
      </c>
      <c r="AL843" s="341">
        <f t="shared" si="177"/>
        <v>143.19221475110564</v>
      </c>
    </row>
    <row r="844" spans="31:38" ht="15.75" hidden="1" thickBot="1">
      <c r="AE844" s="594"/>
      <c r="AF844" s="570"/>
      <c r="AH844" s="352">
        <f t="shared" si="178"/>
        <v>1000000</v>
      </c>
      <c r="AI844" s="352">
        <f t="shared" si="176"/>
        <v>0</v>
      </c>
      <c r="AJ844" s="336">
        <v>1</v>
      </c>
      <c r="AK844" s="289">
        <f t="shared" si="173"/>
        <v>31</v>
      </c>
      <c r="AL844" s="341">
        <f t="shared" si="177"/>
        <v>142.51976418440287</v>
      </c>
    </row>
    <row r="845" spans="31:38" ht="15.75" hidden="1" thickBot="1">
      <c r="AE845" s="594"/>
      <c r="AF845" s="570"/>
      <c r="AH845" s="352">
        <f t="shared" ref="AH845:AH876" si="179">AQ135</f>
        <v>1000000</v>
      </c>
      <c r="AI845" s="352">
        <f t="shared" si="176"/>
        <v>0</v>
      </c>
      <c r="AJ845" s="336">
        <v>1</v>
      </c>
      <c r="AK845" s="289">
        <f t="shared" si="173"/>
        <v>32</v>
      </c>
      <c r="AL845" s="341">
        <f t="shared" ref="AL845:AL876" si="180">Z135</f>
        <v>141.84731361770011</v>
      </c>
    </row>
    <row r="846" spans="31:38" ht="15.75" hidden="1" thickBot="1">
      <c r="AE846" s="594"/>
      <c r="AF846" s="570"/>
      <c r="AH846" s="352">
        <f t="shared" si="179"/>
        <v>1000000</v>
      </c>
      <c r="AI846" s="352">
        <f t="shared" si="176"/>
        <v>0</v>
      </c>
      <c r="AJ846" s="336">
        <v>1</v>
      </c>
      <c r="AK846" s="289">
        <f t="shared" si="173"/>
        <v>33</v>
      </c>
      <c r="AL846" s="341">
        <f t="shared" si="180"/>
        <v>141.1748630509974</v>
      </c>
    </row>
    <row r="847" spans="31:38" ht="15.75" hidden="1" thickBot="1">
      <c r="AE847" s="594"/>
      <c r="AF847" s="570"/>
      <c r="AH847" s="352">
        <f t="shared" si="179"/>
        <v>1000000</v>
      </c>
      <c r="AI847" s="352">
        <f t="shared" si="176"/>
        <v>0</v>
      </c>
      <c r="AJ847" s="336">
        <v>1</v>
      </c>
      <c r="AK847" s="289">
        <f t="shared" si="173"/>
        <v>34</v>
      </c>
      <c r="AL847" s="341">
        <f t="shared" si="180"/>
        <v>140.50241248429464</v>
      </c>
    </row>
    <row r="848" spans="31:38" ht="15.75" hidden="1" thickBot="1">
      <c r="AE848" s="594"/>
      <c r="AF848" s="570"/>
      <c r="AH848" s="352">
        <f t="shared" si="179"/>
        <v>1000000</v>
      </c>
      <c r="AI848" s="352">
        <f t="shared" si="176"/>
        <v>0</v>
      </c>
      <c r="AJ848" s="336">
        <v>1</v>
      </c>
      <c r="AK848" s="289">
        <f t="shared" si="173"/>
        <v>35</v>
      </c>
      <c r="AL848" s="341">
        <f t="shared" si="180"/>
        <v>139.82996191759193</v>
      </c>
    </row>
    <row r="849" spans="31:38" ht="15.75" hidden="1" thickBot="1">
      <c r="AE849" s="594"/>
      <c r="AF849" s="570"/>
      <c r="AH849" s="352">
        <f t="shared" si="179"/>
        <v>1000000</v>
      </c>
      <c r="AI849" s="352">
        <f t="shared" si="176"/>
        <v>0</v>
      </c>
      <c r="AJ849" s="336">
        <v>1</v>
      </c>
      <c r="AK849" s="289">
        <f t="shared" si="173"/>
        <v>36</v>
      </c>
      <c r="AL849" s="341">
        <f t="shared" si="180"/>
        <v>139.15751135088917</v>
      </c>
    </row>
    <row r="850" spans="31:38" ht="15.75" hidden="1" thickBot="1">
      <c r="AE850" s="594"/>
      <c r="AF850" s="570"/>
      <c r="AH850" s="352">
        <f t="shared" si="179"/>
        <v>1000000</v>
      </c>
      <c r="AI850" s="352">
        <f t="shared" si="176"/>
        <v>0</v>
      </c>
      <c r="AJ850" s="336">
        <v>1</v>
      </c>
      <c r="AK850" s="289">
        <f t="shared" si="173"/>
        <v>37</v>
      </c>
      <c r="AL850" s="341">
        <f t="shared" si="180"/>
        <v>138.48506078418643</v>
      </c>
    </row>
    <row r="851" spans="31:38" ht="15.75" hidden="1" thickBot="1">
      <c r="AE851" s="594"/>
      <c r="AF851" s="570"/>
      <c r="AH851" s="352">
        <f t="shared" si="179"/>
        <v>1000000</v>
      </c>
      <c r="AI851" s="352">
        <f t="shared" si="176"/>
        <v>0</v>
      </c>
      <c r="AJ851" s="336">
        <v>1</v>
      </c>
      <c r="AK851" s="289">
        <f t="shared" si="173"/>
        <v>38</v>
      </c>
      <c r="AL851" s="341">
        <f t="shared" si="180"/>
        <v>137.81261021748369</v>
      </c>
    </row>
    <row r="852" spans="31:38" ht="15.75" hidden="1" thickBot="1">
      <c r="AE852" s="594"/>
      <c r="AF852" s="570"/>
      <c r="AH852" s="352">
        <f t="shared" si="179"/>
        <v>1000000</v>
      </c>
      <c r="AI852" s="352">
        <f t="shared" si="176"/>
        <v>0</v>
      </c>
      <c r="AJ852" s="336">
        <v>1</v>
      </c>
      <c r="AK852" s="289">
        <f t="shared" si="173"/>
        <v>39</v>
      </c>
      <c r="AL852" s="341">
        <f t="shared" si="180"/>
        <v>137.14015965078093</v>
      </c>
    </row>
    <row r="853" spans="31:38" ht="15.75" hidden="1" thickBot="1">
      <c r="AE853" s="594"/>
      <c r="AF853" s="570"/>
      <c r="AH853" s="352">
        <f t="shared" si="179"/>
        <v>1000000</v>
      </c>
      <c r="AI853" s="352">
        <f t="shared" si="176"/>
        <v>0</v>
      </c>
      <c r="AJ853" s="336">
        <v>1</v>
      </c>
      <c r="AK853" s="289">
        <f t="shared" si="173"/>
        <v>40</v>
      </c>
      <c r="AL853" s="341">
        <f t="shared" si="180"/>
        <v>136.46770908407822</v>
      </c>
    </row>
    <row r="854" spans="31:38" ht="15.75" hidden="1" thickBot="1">
      <c r="AE854" s="594"/>
      <c r="AF854" s="570"/>
      <c r="AH854" s="352">
        <f t="shared" si="179"/>
        <v>1000000</v>
      </c>
      <c r="AI854" s="352">
        <f t="shared" si="176"/>
        <v>0</v>
      </c>
      <c r="AJ854" s="336">
        <v>1</v>
      </c>
      <c r="AK854" s="289">
        <f t="shared" si="173"/>
        <v>41</v>
      </c>
      <c r="AL854" s="341">
        <f t="shared" si="180"/>
        <v>135.79525851737546</v>
      </c>
    </row>
    <row r="855" spans="31:38" ht="15.75" hidden="1" thickBot="1">
      <c r="AE855" s="594"/>
      <c r="AF855" s="570"/>
      <c r="AH855" s="352">
        <f t="shared" si="179"/>
        <v>1000000</v>
      </c>
      <c r="AI855" s="352">
        <f t="shared" si="176"/>
        <v>0</v>
      </c>
      <c r="AJ855" s="336">
        <v>1</v>
      </c>
      <c r="AK855" s="289">
        <f t="shared" si="173"/>
        <v>42</v>
      </c>
      <c r="AL855" s="341">
        <f t="shared" si="180"/>
        <v>135.12280795067272</v>
      </c>
    </row>
    <row r="856" spans="31:38" ht="15.75" hidden="1" thickBot="1">
      <c r="AE856" s="594"/>
      <c r="AF856" s="570"/>
      <c r="AH856" s="352">
        <f t="shared" si="179"/>
        <v>1000000</v>
      </c>
      <c r="AI856" s="352">
        <f t="shared" si="176"/>
        <v>0</v>
      </c>
      <c r="AJ856" s="336">
        <v>1</v>
      </c>
      <c r="AK856" s="289">
        <f t="shared" si="173"/>
        <v>43</v>
      </c>
      <c r="AL856" s="341">
        <f t="shared" si="180"/>
        <v>134.45035738396996</v>
      </c>
    </row>
    <row r="857" spans="31:38" ht="15.75" hidden="1" thickBot="1">
      <c r="AE857" s="594"/>
      <c r="AF857" s="570"/>
      <c r="AH857" s="352">
        <f t="shared" si="179"/>
        <v>1000000</v>
      </c>
      <c r="AI857" s="352">
        <f t="shared" si="176"/>
        <v>0</v>
      </c>
      <c r="AJ857" s="336">
        <v>1</v>
      </c>
      <c r="AK857" s="289">
        <f t="shared" si="173"/>
        <v>44</v>
      </c>
      <c r="AL857" s="341">
        <f t="shared" si="180"/>
        <v>133.77790681726725</v>
      </c>
    </row>
    <row r="858" spans="31:38" ht="15.75" hidden="1" thickBot="1">
      <c r="AE858" s="594"/>
      <c r="AF858" s="570"/>
      <c r="AH858" s="352">
        <f t="shared" si="179"/>
        <v>1000000</v>
      </c>
      <c r="AI858" s="352">
        <f t="shared" si="176"/>
        <v>0</v>
      </c>
      <c r="AJ858" s="336">
        <v>1</v>
      </c>
      <c r="AK858" s="289">
        <f t="shared" si="173"/>
        <v>45</v>
      </c>
      <c r="AL858" s="341">
        <f t="shared" si="180"/>
        <v>133.10545625056449</v>
      </c>
    </row>
    <row r="859" spans="31:38" ht="15.75" hidden="1" thickBot="1">
      <c r="AE859" s="594"/>
      <c r="AF859" s="570"/>
      <c r="AH859" s="352">
        <f t="shared" si="179"/>
        <v>1000000</v>
      </c>
      <c r="AI859" s="352">
        <f t="shared" si="176"/>
        <v>0</v>
      </c>
      <c r="AJ859" s="336">
        <v>1</v>
      </c>
      <c r="AK859" s="289">
        <f t="shared" ref="AK859:AK913" si="181">AK858+1</f>
        <v>46</v>
      </c>
      <c r="AL859" s="341">
        <f t="shared" si="180"/>
        <v>132.43300568386178</v>
      </c>
    </row>
    <row r="860" spans="31:38" ht="15.75" hidden="1" thickBot="1">
      <c r="AE860" s="594"/>
      <c r="AF860" s="570"/>
      <c r="AH860" s="352">
        <f t="shared" si="179"/>
        <v>1000000</v>
      </c>
      <c r="AI860" s="352">
        <f t="shared" si="176"/>
        <v>0</v>
      </c>
      <c r="AJ860" s="336">
        <v>1</v>
      </c>
      <c r="AK860" s="289">
        <f t="shared" si="181"/>
        <v>47</v>
      </c>
      <c r="AL860" s="341">
        <f t="shared" si="180"/>
        <v>131.76055511715902</v>
      </c>
    </row>
    <row r="861" spans="31:38" ht="15.75" hidden="1" thickBot="1">
      <c r="AE861" s="594"/>
      <c r="AF861" s="570"/>
      <c r="AH861" s="352">
        <f t="shared" si="179"/>
        <v>1000000</v>
      </c>
      <c r="AI861" s="352">
        <f t="shared" si="176"/>
        <v>0</v>
      </c>
      <c r="AJ861" s="336">
        <v>1</v>
      </c>
      <c r="AK861" s="289">
        <f t="shared" si="181"/>
        <v>48</v>
      </c>
      <c r="AL861" s="341">
        <f t="shared" si="180"/>
        <v>131.08810455045625</v>
      </c>
    </row>
    <row r="862" spans="31:38" ht="15.75" hidden="1" thickBot="1">
      <c r="AE862" s="594"/>
      <c r="AF862" s="570"/>
      <c r="AH862" s="352">
        <f t="shared" si="179"/>
        <v>1000000</v>
      </c>
      <c r="AI862" s="352">
        <f t="shared" si="176"/>
        <v>0</v>
      </c>
      <c r="AJ862" s="336">
        <v>1</v>
      </c>
      <c r="AK862" s="289">
        <f t="shared" si="181"/>
        <v>49</v>
      </c>
      <c r="AL862" s="341">
        <f t="shared" si="180"/>
        <v>130.41565398375354</v>
      </c>
    </row>
    <row r="863" spans="31:38" ht="15.75" hidden="1" thickBot="1">
      <c r="AE863" s="594"/>
      <c r="AF863" s="570"/>
      <c r="AH863" s="352">
        <f t="shared" si="179"/>
        <v>1000000</v>
      </c>
      <c r="AI863" s="352">
        <f t="shared" si="176"/>
        <v>0</v>
      </c>
      <c r="AJ863" s="336">
        <v>1</v>
      </c>
      <c r="AK863" s="289">
        <f t="shared" si="181"/>
        <v>50</v>
      </c>
      <c r="AL863" s="341">
        <f t="shared" si="180"/>
        <v>129.74320341705078</v>
      </c>
    </row>
    <row r="864" spans="31:38" ht="15.75" hidden="1" thickBot="1">
      <c r="AE864" s="594"/>
      <c r="AF864" s="570"/>
      <c r="AH864" s="352">
        <f t="shared" si="179"/>
        <v>1000000</v>
      </c>
      <c r="AI864" s="352">
        <f t="shared" si="176"/>
        <v>0</v>
      </c>
      <c r="AJ864" s="336">
        <v>1</v>
      </c>
      <c r="AK864" s="289">
        <f t="shared" si="181"/>
        <v>51</v>
      </c>
      <c r="AL864" s="341">
        <f t="shared" si="180"/>
        <v>129.07075285034807</v>
      </c>
    </row>
    <row r="865" spans="31:38" ht="15.75" hidden="1" thickBot="1">
      <c r="AE865" s="594"/>
      <c r="AF865" s="570"/>
      <c r="AH865" s="352">
        <f t="shared" si="179"/>
        <v>1000000</v>
      </c>
      <c r="AI865" s="352">
        <f t="shared" si="176"/>
        <v>0</v>
      </c>
      <c r="AJ865" s="336">
        <v>1</v>
      </c>
      <c r="AK865" s="289">
        <f t="shared" si="181"/>
        <v>52</v>
      </c>
      <c r="AL865" s="341">
        <f t="shared" si="180"/>
        <v>128.39830228364531</v>
      </c>
    </row>
    <row r="866" spans="31:38" ht="15.75" hidden="1" thickBot="1">
      <c r="AE866" s="594"/>
      <c r="AF866" s="570"/>
      <c r="AH866" s="352">
        <f t="shared" si="179"/>
        <v>1000000</v>
      </c>
      <c r="AI866" s="352">
        <f t="shared" si="176"/>
        <v>0</v>
      </c>
      <c r="AJ866" s="336">
        <v>1</v>
      </c>
      <c r="AK866" s="289">
        <f t="shared" si="181"/>
        <v>53</v>
      </c>
      <c r="AL866" s="341">
        <f t="shared" si="180"/>
        <v>127.7258517169426</v>
      </c>
    </row>
    <row r="867" spans="31:38" ht="15.75" hidden="1" thickBot="1">
      <c r="AE867" s="594"/>
      <c r="AF867" s="570"/>
      <c r="AH867" s="352">
        <f t="shared" si="179"/>
        <v>1000000</v>
      </c>
      <c r="AI867" s="352">
        <f t="shared" si="176"/>
        <v>0</v>
      </c>
      <c r="AJ867" s="336">
        <v>1</v>
      </c>
      <c r="AK867" s="289">
        <f t="shared" si="181"/>
        <v>54</v>
      </c>
      <c r="AL867" s="341">
        <f t="shared" si="180"/>
        <v>127.05340115023984</v>
      </c>
    </row>
    <row r="868" spans="31:38" ht="15.75" hidden="1" thickBot="1">
      <c r="AE868" s="594"/>
      <c r="AF868" s="570"/>
      <c r="AH868" s="352">
        <f t="shared" si="179"/>
        <v>1000000</v>
      </c>
      <c r="AI868" s="352">
        <f t="shared" si="176"/>
        <v>0</v>
      </c>
      <c r="AJ868" s="336">
        <v>1</v>
      </c>
      <c r="AK868" s="289">
        <f t="shared" si="181"/>
        <v>55</v>
      </c>
      <c r="AL868" s="341">
        <f t="shared" si="180"/>
        <v>126.38095058353713</v>
      </c>
    </row>
    <row r="869" spans="31:38" ht="15.75" hidden="1" thickBot="1">
      <c r="AE869" s="594"/>
      <c r="AF869" s="570"/>
      <c r="AH869" s="352">
        <f t="shared" si="179"/>
        <v>1000000</v>
      </c>
      <c r="AI869" s="352">
        <f t="shared" si="176"/>
        <v>0</v>
      </c>
      <c r="AJ869" s="336">
        <v>1</v>
      </c>
      <c r="AK869" s="289">
        <f t="shared" si="181"/>
        <v>56</v>
      </c>
      <c r="AL869" s="341">
        <f t="shared" si="180"/>
        <v>125.70850001683436</v>
      </c>
    </row>
    <row r="870" spans="31:38" ht="15.75" hidden="1" thickBot="1">
      <c r="AE870" s="594"/>
      <c r="AF870" s="570"/>
      <c r="AH870" s="352">
        <f t="shared" si="179"/>
        <v>1000000</v>
      </c>
      <c r="AI870" s="352">
        <f t="shared" si="176"/>
        <v>0</v>
      </c>
      <c r="AJ870" s="336">
        <v>1</v>
      </c>
      <c r="AK870" s="289">
        <f t="shared" si="181"/>
        <v>57</v>
      </c>
      <c r="AL870" s="341">
        <f t="shared" si="180"/>
        <v>125.0360494501316</v>
      </c>
    </row>
    <row r="871" spans="31:38" ht="15.75" hidden="1" thickBot="1">
      <c r="AE871" s="594"/>
      <c r="AF871" s="570"/>
      <c r="AH871" s="352">
        <f t="shared" si="179"/>
        <v>1000000</v>
      </c>
      <c r="AI871" s="352">
        <f t="shared" si="176"/>
        <v>0</v>
      </c>
      <c r="AJ871" s="336">
        <v>1</v>
      </c>
      <c r="AK871" s="289">
        <f t="shared" si="181"/>
        <v>58</v>
      </c>
      <c r="AL871" s="341">
        <f t="shared" si="180"/>
        <v>124.36359888342889</v>
      </c>
    </row>
    <row r="872" spans="31:38" ht="15.75" hidden="1" thickBot="1">
      <c r="AE872" s="594"/>
      <c r="AF872" s="570"/>
      <c r="AH872" s="352">
        <f t="shared" si="179"/>
        <v>1000000</v>
      </c>
      <c r="AI872" s="352">
        <f t="shared" si="176"/>
        <v>0</v>
      </c>
      <c r="AJ872" s="336">
        <v>1</v>
      </c>
      <c r="AK872" s="289">
        <f t="shared" si="181"/>
        <v>59</v>
      </c>
      <c r="AL872" s="341">
        <f t="shared" si="180"/>
        <v>123.69114831672613</v>
      </c>
    </row>
    <row r="873" spans="31:38" ht="15.75" hidden="1" thickBot="1">
      <c r="AE873" s="594"/>
      <c r="AF873" s="570"/>
      <c r="AH873" s="352">
        <f t="shared" si="179"/>
        <v>1000000</v>
      </c>
      <c r="AI873" s="352">
        <f t="shared" si="176"/>
        <v>0</v>
      </c>
      <c r="AJ873" s="336">
        <v>1</v>
      </c>
      <c r="AK873" s="289">
        <f t="shared" si="181"/>
        <v>60</v>
      </c>
      <c r="AL873" s="341">
        <f t="shared" si="180"/>
        <v>123.01869775002336</v>
      </c>
    </row>
    <row r="874" spans="31:38" ht="15.75" hidden="1" thickBot="1">
      <c r="AE874" s="594"/>
      <c r="AF874" s="570"/>
      <c r="AH874" s="352">
        <f t="shared" si="179"/>
        <v>1000000</v>
      </c>
      <c r="AI874" s="352">
        <f t="shared" si="176"/>
        <v>0</v>
      </c>
      <c r="AJ874" s="336">
        <v>1</v>
      </c>
      <c r="AK874" s="289">
        <f t="shared" si="181"/>
        <v>61</v>
      </c>
      <c r="AL874" s="341">
        <f t="shared" si="180"/>
        <v>122.34624718332066</v>
      </c>
    </row>
    <row r="875" spans="31:38" ht="15.75" hidden="1" thickBot="1">
      <c r="AE875" s="594"/>
      <c r="AF875" s="570"/>
      <c r="AH875" s="352">
        <f t="shared" si="179"/>
        <v>1000000</v>
      </c>
      <c r="AI875" s="352">
        <f t="shared" si="176"/>
        <v>0</v>
      </c>
      <c r="AJ875" s="336">
        <v>1</v>
      </c>
      <c r="AK875" s="289">
        <f t="shared" si="181"/>
        <v>62</v>
      </c>
      <c r="AL875" s="341">
        <f t="shared" si="180"/>
        <v>121.67379661661789</v>
      </c>
    </row>
    <row r="876" spans="31:38" ht="15.75" hidden="1" thickBot="1">
      <c r="AE876" s="594"/>
      <c r="AF876" s="570"/>
      <c r="AH876" s="352">
        <f t="shared" si="179"/>
        <v>1000000</v>
      </c>
      <c r="AI876" s="352">
        <f t="shared" si="176"/>
        <v>0</v>
      </c>
      <c r="AJ876" s="336">
        <v>1</v>
      </c>
      <c r="AK876" s="289">
        <f t="shared" si="181"/>
        <v>63</v>
      </c>
      <c r="AL876" s="341">
        <f t="shared" si="180"/>
        <v>121.00134604991518</v>
      </c>
    </row>
    <row r="877" spans="31:38" ht="15.75" hidden="1" thickBot="1">
      <c r="AE877" s="594"/>
      <c r="AF877" s="570"/>
      <c r="AH877" s="352">
        <f t="shared" ref="AH877:AH908" si="182">AQ167</f>
        <v>1000000</v>
      </c>
      <c r="AI877" s="352">
        <f t="shared" ref="AI877:AI940" si="183">IF(AL877&lt;$D$82,0,AH877)</f>
        <v>0</v>
      </c>
      <c r="AJ877" s="336">
        <v>1</v>
      </c>
      <c r="AK877" s="289">
        <f t="shared" si="181"/>
        <v>64</v>
      </c>
      <c r="AL877" s="341">
        <f t="shared" ref="AL877:AL908" si="184">Z167</f>
        <v>120.32889548321242</v>
      </c>
    </row>
    <row r="878" spans="31:38" ht="15.75" hidden="1" thickBot="1">
      <c r="AE878" s="594"/>
      <c r="AF878" s="570"/>
      <c r="AH878" s="352">
        <f t="shared" si="182"/>
        <v>1000000</v>
      </c>
      <c r="AI878" s="352">
        <f t="shared" si="183"/>
        <v>0</v>
      </c>
      <c r="AJ878" s="336">
        <v>1</v>
      </c>
      <c r="AK878" s="289">
        <f t="shared" si="181"/>
        <v>65</v>
      </c>
      <c r="AL878" s="341">
        <f t="shared" si="184"/>
        <v>119.65644491650968</v>
      </c>
    </row>
    <row r="879" spans="31:38" ht="15.75" hidden="1" thickBot="1">
      <c r="AE879" s="594"/>
      <c r="AF879" s="570"/>
      <c r="AH879" s="352">
        <f t="shared" si="182"/>
        <v>1000000</v>
      </c>
      <c r="AI879" s="352">
        <f t="shared" si="183"/>
        <v>0</v>
      </c>
      <c r="AJ879" s="336">
        <v>1</v>
      </c>
      <c r="AK879" s="289">
        <f t="shared" si="181"/>
        <v>66</v>
      </c>
      <c r="AL879" s="341">
        <f t="shared" si="184"/>
        <v>118.98399434980695</v>
      </c>
    </row>
    <row r="880" spans="31:38" ht="15.75" hidden="1" thickBot="1">
      <c r="AE880" s="594"/>
      <c r="AF880" s="570"/>
      <c r="AH880" s="352">
        <f t="shared" si="182"/>
        <v>1000000</v>
      </c>
      <c r="AI880" s="352">
        <f t="shared" si="183"/>
        <v>0</v>
      </c>
      <c r="AJ880" s="336">
        <v>1</v>
      </c>
      <c r="AK880" s="289">
        <f t="shared" si="181"/>
        <v>67</v>
      </c>
      <c r="AL880" s="341">
        <f t="shared" si="184"/>
        <v>118.31154378310418</v>
      </c>
    </row>
    <row r="881" spans="31:38" ht="15.75" hidden="1" thickBot="1">
      <c r="AE881" s="594"/>
      <c r="AF881" s="570"/>
      <c r="AH881" s="352">
        <f t="shared" si="182"/>
        <v>1000000</v>
      </c>
      <c r="AI881" s="352">
        <f t="shared" si="183"/>
        <v>0</v>
      </c>
      <c r="AJ881" s="336">
        <v>1</v>
      </c>
      <c r="AK881" s="289">
        <f t="shared" si="181"/>
        <v>68</v>
      </c>
      <c r="AL881" s="341">
        <f t="shared" si="184"/>
        <v>117.63909321640148</v>
      </c>
    </row>
    <row r="882" spans="31:38" ht="15.75" hidden="1" thickBot="1">
      <c r="AE882" s="594"/>
      <c r="AF882" s="570"/>
      <c r="AH882" s="352">
        <f t="shared" si="182"/>
        <v>1000000</v>
      </c>
      <c r="AI882" s="352">
        <f t="shared" si="183"/>
        <v>0</v>
      </c>
      <c r="AJ882" s="336">
        <v>1</v>
      </c>
      <c r="AK882" s="289">
        <f t="shared" si="181"/>
        <v>69</v>
      </c>
      <c r="AL882" s="341">
        <f t="shared" si="184"/>
        <v>116.96664264969871</v>
      </c>
    </row>
    <row r="883" spans="31:38" ht="15.75" hidden="1" thickBot="1">
      <c r="AE883" s="594"/>
      <c r="AF883" s="570"/>
      <c r="AH883" s="352">
        <f t="shared" si="182"/>
        <v>1000000</v>
      </c>
      <c r="AI883" s="352">
        <f t="shared" si="183"/>
        <v>0</v>
      </c>
      <c r="AJ883" s="336">
        <v>1</v>
      </c>
      <c r="AK883" s="289">
        <f t="shared" si="181"/>
        <v>70</v>
      </c>
      <c r="AL883" s="341">
        <f t="shared" si="184"/>
        <v>116.29419208299598</v>
      </c>
    </row>
    <row r="884" spans="31:38" ht="15.75" hidden="1" thickBot="1">
      <c r="AE884" s="594"/>
      <c r="AF884" s="570"/>
      <c r="AH884" s="352">
        <f t="shared" si="182"/>
        <v>1000000</v>
      </c>
      <c r="AI884" s="352">
        <f t="shared" si="183"/>
        <v>0</v>
      </c>
      <c r="AJ884" s="336">
        <v>1</v>
      </c>
      <c r="AK884" s="289">
        <f t="shared" si="181"/>
        <v>71</v>
      </c>
      <c r="AL884" s="341">
        <f t="shared" si="184"/>
        <v>115.62174151629321</v>
      </c>
    </row>
    <row r="885" spans="31:38" ht="15.75" hidden="1" thickBot="1">
      <c r="AE885" s="594"/>
      <c r="AF885" s="570"/>
      <c r="AH885" s="352">
        <f t="shared" si="182"/>
        <v>1000000</v>
      </c>
      <c r="AI885" s="352">
        <f t="shared" si="183"/>
        <v>0</v>
      </c>
      <c r="AJ885" s="336">
        <v>1</v>
      </c>
      <c r="AK885" s="289">
        <f t="shared" si="181"/>
        <v>72</v>
      </c>
      <c r="AL885" s="341">
        <f t="shared" si="184"/>
        <v>114.94929094959053</v>
      </c>
    </row>
    <row r="886" spans="31:38" ht="15.75" hidden="1" thickBot="1">
      <c r="AE886" s="594"/>
      <c r="AF886" s="570"/>
      <c r="AH886" s="352">
        <f t="shared" si="182"/>
        <v>1000000</v>
      </c>
      <c r="AI886" s="352">
        <f t="shared" si="183"/>
        <v>0</v>
      </c>
      <c r="AJ886" s="336">
        <v>1</v>
      </c>
      <c r="AK886" s="289">
        <f t="shared" si="181"/>
        <v>73</v>
      </c>
      <c r="AL886" s="341">
        <f t="shared" si="184"/>
        <v>114.27684038288777</v>
      </c>
    </row>
    <row r="887" spans="31:38" ht="15.75" hidden="1" thickBot="1">
      <c r="AE887" s="594"/>
      <c r="AF887" s="570"/>
      <c r="AH887" s="352">
        <f t="shared" si="182"/>
        <v>1000000</v>
      </c>
      <c r="AI887" s="352">
        <f t="shared" si="183"/>
        <v>0</v>
      </c>
      <c r="AJ887" s="336">
        <v>1</v>
      </c>
      <c r="AK887" s="289">
        <f t="shared" si="181"/>
        <v>74</v>
      </c>
      <c r="AL887" s="341">
        <f t="shared" si="184"/>
        <v>113.60438981618503</v>
      </c>
    </row>
    <row r="888" spans="31:38" ht="15.75" hidden="1" thickBot="1">
      <c r="AE888" s="594"/>
      <c r="AF888" s="570"/>
      <c r="AH888" s="352">
        <f t="shared" si="182"/>
        <v>1000000</v>
      </c>
      <c r="AI888" s="352">
        <f t="shared" si="183"/>
        <v>0</v>
      </c>
      <c r="AJ888" s="336">
        <v>1</v>
      </c>
      <c r="AK888" s="289">
        <f t="shared" si="181"/>
        <v>75</v>
      </c>
      <c r="AL888" s="341">
        <f t="shared" si="184"/>
        <v>112.93193924948227</v>
      </c>
    </row>
    <row r="889" spans="31:38" ht="15.75" hidden="1" thickBot="1">
      <c r="AE889" s="594"/>
      <c r="AF889" s="570"/>
      <c r="AH889" s="352">
        <f t="shared" si="182"/>
        <v>1000000</v>
      </c>
      <c r="AI889" s="352">
        <f t="shared" si="183"/>
        <v>0</v>
      </c>
      <c r="AJ889" s="336">
        <v>1</v>
      </c>
      <c r="AK889" s="289">
        <f t="shared" si="181"/>
        <v>76</v>
      </c>
      <c r="AL889" s="341">
        <f t="shared" si="184"/>
        <v>112.25948868277951</v>
      </c>
    </row>
    <row r="890" spans="31:38" ht="15.75" hidden="1" thickBot="1">
      <c r="AE890" s="594"/>
      <c r="AF890" s="570"/>
      <c r="AH890" s="352">
        <f t="shared" si="182"/>
        <v>1000000</v>
      </c>
      <c r="AI890" s="352">
        <f t="shared" si="183"/>
        <v>0</v>
      </c>
      <c r="AJ890" s="336">
        <v>1</v>
      </c>
      <c r="AK890" s="289">
        <f t="shared" si="181"/>
        <v>77</v>
      </c>
      <c r="AL890" s="341">
        <f t="shared" si="184"/>
        <v>111.5870381160768</v>
      </c>
    </row>
    <row r="891" spans="31:38" ht="15.75" hidden="1" thickBot="1">
      <c r="AE891" s="594"/>
      <c r="AF891" s="570"/>
      <c r="AH891" s="352">
        <f t="shared" si="182"/>
        <v>1000000</v>
      </c>
      <c r="AI891" s="352">
        <f t="shared" si="183"/>
        <v>0</v>
      </c>
      <c r="AJ891" s="336">
        <v>1</v>
      </c>
      <c r="AK891" s="289">
        <f t="shared" si="181"/>
        <v>78</v>
      </c>
      <c r="AL891" s="341">
        <f t="shared" si="184"/>
        <v>110.91458754937403</v>
      </c>
    </row>
    <row r="892" spans="31:38" ht="15.75" hidden="1" thickBot="1">
      <c r="AE892" s="594"/>
      <c r="AF892" s="570"/>
      <c r="AH892" s="352">
        <f t="shared" si="182"/>
        <v>1000000</v>
      </c>
      <c r="AI892" s="352">
        <f t="shared" si="183"/>
        <v>0</v>
      </c>
      <c r="AJ892" s="336">
        <v>1</v>
      </c>
      <c r="AK892" s="289">
        <f t="shared" si="181"/>
        <v>79</v>
      </c>
      <c r="AL892" s="341">
        <f t="shared" si="184"/>
        <v>110.24213698267133</v>
      </c>
    </row>
    <row r="893" spans="31:38" ht="15.75" hidden="1" thickBot="1">
      <c r="AE893" s="594"/>
      <c r="AF893" s="570"/>
      <c r="AH893" s="352">
        <f t="shared" si="182"/>
        <v>1000000</v>
      </c>
      <c r="AI893" s="352">
        <f t="shared" si="183"/>
        <v>0</v>
      </c>
      <c r="AJ893" s="336">
        <v>1</v>
      </c>
      <c r="AK893" s="289">
        <f t="shared" si="181"/>
        <v>80</v>
      </c>
      <c r="AL893" s="341">
        <f t="shared" si="184"/>
        <v>109.56968641596856</v>
      </c>
    </row>
    <row r="894" spans="31:38" ht="15.75" hidden="1" thickBot="1">
      <c r="AE894" s="594"/>
      <c r="AF894" s="570"/>
      <c r="AH894" s="352">
        <f t="shared" si="182"/>
        <v>1000000</v>
      </c>
      <c r="AI894" s="352">
        <f t="shared" si="183"/>
        <v>0</v>
      </c>
      <c r="AJ894" s="336">
        <v>1</v>
      </c>
      <c r="AK894" s="289">
        <f t="shared" si="181"/>
        <v>81</v>
      </c>
      <c r="AL894" s="341">
        <f t="shared" si="184"/>
        <v>108.8972358492658</v>
      </c>
    </row>
    <row r="895" spans="31:38" ht="15.75" hidden="1" thickBot="1">
      <c r="AE895" s="594"/>
      <c r="AF895" s="570"/>
      <c r="AH895" s="352">
        <f t="shared" si="182"/>
        <v>1000000</v>
      </c>
      <c r="AI895" s="352">
        <f t="shared" si="183"/>
        <v>0</v>
      </c>
      <c r="AJ895" s="336">
        <v>1</v>
      </c>
      <c r="AK895" s="289">
        <f t="shared" si="181"/>
        <v>82</v>
      </c>
      <c r="AL895" s="341">
        <f t="shared" si="184"/>
        <v>108.22478528256309</v>
      </c>
    </row>
    <row r="896" spans="31:38" ht="15.75" hidden="1" thickBot="1">
      <c r="AE896" s="594"/>
      <c r="AF896" s="570"/>
      <c r="AH896" s="352">
        <f t="shared" si="182"/>
        <v>1000000</v>
      </c>
      <c r="AI896" s="352">
        <f t="shared" si="183"/>
        <v>0</v>
      </c>
      <c r="AJ896" s="336">
        <v>1</v>
      </c>
      <c r="AK896" s="289">
        <f t="shared" si="181"/>
        <v>83</v>
      </c>
      <c r="AL896" s="341">
        <f t="shared" si="184"/>
        <v>107.55233471586033</v>
      </c>
    </row>
    <row r="897" spans="31:38" ht="15.75" hidden="1" thickBot="1">
      <c r="AE897" s="594"/>
      <c r="AF897" s="570"/>
      <c r="AH897" s="352">
        <f t="shared" si="182"/>
        <v>1000000</v>
      </c>
      <c r="AI897" s="352">
        <f t="shared" si="183"/>
        <v>0</v>
      </c>
      <c r="AJ897" s="336">
        <v>1</v>
      </c>
      <c r="AK897" s="289">
        <f t="shared" si="181"/>
        <v>84</v>
      </c>
      <c r="AL897" s="341">
        <f t="shared" si="184"/>
        <v>106.87988414915762</v>
      </c>
    </row>
    <row r="898" spans="31:38" ht="15.75" hidden="1" thickBot="1">
      <c r="AE898" s="594"/>
      <c r="AF898" s="570"/>
      <c r="AH898" s="352">
        <f t="shared" si="182"/>
        <v>1000000</v>
      </c>
      <c r="AI898" s="352">
        <f t="shared" si="183"/>
        <v>0</v>
      </c>
      <c r="AJ898" s="336">
        <v>1</v>
      </c>
      <c r="AK898" s="289">
        <f t="shared" si="181"/>
        <v>85</v>
      </c>
      <c r="AL898" s="341">
        <f t="shared" si="184"/>
        <v>106.20743358245485</v>
      </c>
    </row>
    <row r="899" spans="31:38" ht="15.75" hidden="1" thickBot="1">
      <c r="AE899" s="594"/>
      <c r="AF899" s="570"/>
      <c r="AH899" s="352">
        <f t="shared" si="182"/>
        <v>1000000</v>
      </c>
      <c r="AI899" s="352">
        <f t="shared" si="183"/>
        <v>0</v>
      </c>
      <c r="AJ899" s="336">
        <v>1</v>
      </c>
      <c r="AK899" s="289">
        <f t="shared" si="181"/>
        <v>86</v>
      </c>
      <c r="AL899" s="341">
        <f t="shared" si="184"/>
        <v>105.53498301575212</v>
      </c>
    </row>
    <row r="900" spans="31:38" ht="15.75" hidden="1" thickBot="1">
      <c r="AE900" s="594"/>
      <c r="AF900" s="570"/>
      <c r="AH900" s="352">
        <f t="shared" si="182"/>
        <v>1000000</v>
      </c>
      <c r="AI900" s="352">
        <f t="shared" si="183"/>
        <v>0</v>
      </c>
      <c r="AJ900" s="336">
        <v>1</v>
      </c>
      <c r="AK900" s="289">
        <f t="shared" si="181"/>
        <v>87</v>
      </c>
      <c r="AL900" s="341">
        <f t="shared" si="184"/>
        <v>104.86253244904938</v>
      </c>
    </row>
    <row r="901" spans="31:38" ht="15.75" hidden="1" thickBot="1">
      <c r="AE901" s="594"/>
      <c r="AF901" s="570"/>
      <c r="AH901" s="352">
        <f t="shared" si="182"/>
        <v>1000000</v>
      </c>
      <c r="AI901" s="352">
        <f t="shared" si="183"/>
        <v>0</v>
      </c>
      <c r="AJ901" s="336">
        <v>1</v>
      </c>
      <c r="AK901" s="289">
        <f t="shared" si="181"/>
        <v>88</v>
      </c>
      <c r="AL901" s="341">
        <f t="shared" si="184"/>
        <v>104.19008188234662</v>
      </c>
    </row>
    <row r="902" spans="31:38" ht="15.75" hidden="1" thickBot="1">
      <c r="AE902" s="594"/>
      <c r="AF902" s="570"/>
      <c r="AH902" s="352">
        <f t="shared" si="182"/>
        <v>1000000</v>
      </c>
      <c r="AI902" s="352">
        <f t="shared" si="183"/>
        <v>0</v>
      </c>
      <c r="AJ902" s="336">
        <v>1</v>
      </c>
      <c r="AK902" s="289">
        <f t="shared" si="181"/>
        <v>89</v>
      </c>
      <c r="AL902" s="341">
        <f t="shared" si="184"/>
        <v>103.51763131564391</v>
      </c>
    </row>
    <row r="903" spans="31:38" ht="15.75" hidden="1" thickBot="1">
      <c r="AE903" s="594"/>
      <c r="AF903" s="570"/>
      <c r="AH903" s="352">
        <f t="shared" si="182"/>
        <v>1000000</v>
      </c>
      <c r="AI903" s="352">
        <f t="shared" si="183"/>
        <v>0</v>
      </c>
      <c r="AJ903" s="336">
        <v>1</v>
      </c>
      <c r="AK903" s="289">
        <f t="shared" si="181"/>
        <v>90</v>
      </c>
      <c r="AL903" s="341">
        <f t="shared" si="184"/>
        <v>102.84518074894115</v>
      </c>
    </row>
    <row r="904" spans="31:38" ht="15.75" hidden="1" thickBot="1">
      <c r="AE904" s="594"/>
      <c r="AF904" s="570"/>
      <c r="AH904" s="352">
        <f t="shared" si="182"/>
        <v>1000000</v>
      </c>
      <c r="AI904" s="352">
        <f t="shared" si="183"/>
        <v>0</v>
      </c>
      <c r="AJ904" s="336">
        <v>1</v>
      </c>
      <c r="AK904" s="289">
        <f t="shared" si="181"/>
        <v>91</v>
      </c>
      <c r="AL904" s="341">
        <f t="shared" si="184"/>
        <v>102.17273018223844</v>
      </c>
    </row>
    <row r="905" spans="31:38" ht="15.75" hidden="1" thickBot="1">
      <c r="AE905" s="594"/>
      <c r="AF905" s="570"/>
      <c r="AH905" s="352">
        <f t="shared" si="182"/>
        <v>1000000</v>
      </c>
      <c r="AI905" s="352">
        <f t="shared" si="183"/>
        <v>0</v>
      </c>
      <c r="AJ905" s="336">
        <v>1</v>
      </c>
      <c r="AK905" s="289">
        <f t="shared" si="181"/>
        <v>92</v>
      </c>
      <c r="AL905" s="341">
        <f t="shared" si="184"/>
        <v>101.50027961553567</v>
      </c>
    </row>
    <row r="906" spans="31:38" ht="15.75" hidden="1" thickBot="1">
      <c r="AE906" s="594"/>
      <c r="AF906" s="570"/>
      <c r="AH906" s="352">
        <f t="shared" si="182"/>
        <v>1000000</v>
      </c>
      <c r="AI906" s="352">
        <f t="shared" si="183"/>
        <v>0</v>
      </c>
      <c r="AJ906" s="336">
        <v>1</v>
      </c>
      <c r="AK906" s="289">
        <f t="shared" si="181"/>
        <v>93</v>
      </c>
      <c r="AL906" s="341">
        <f t="shared" si="184"/>
        <v>100.82782904883294</v>
      </c>
    </row>
    <row r="907" spans="31:38" ht="15.75" hidden="1" thickBot="1">
      <c r="AE907" s="594"/>
      <c r="AF907" s="570"/>
      <c r="AH907" s="352">
        <f t="shared" si="182"/>
        <v>1000000</v>
      </c>
      <c r="AI907" s="352">
        <f t="shared" si="183"/>
        <v>0</v>
      </c>
      <c r="AJ907" s="336">
        <v>1</v>
      </c>
      <c r="AK907" s="289">
        <f t="shared" si="181"/>
        <v>94</v>
      </c>
      <c r="AL907" s="341">
        <f t="shared" si="184"/>
        <v>100.1553784821302</v>
      </c>
    </row>
    <row r="908" spans="31:38" ht="15.75" hidden="1" thickBot="1">
      <c r="AE908" s="594"/>
      <c r="AF908" s="570"/>
      <c r="AH908" s="352">
        <f t="shared" si="182"/>
        <v>1000000</v>
      </c>
      <c r="AI908" s="352">
        <f t="shared" si="183"/>
        <v>0</v>
      </c>
      <c r="AJ908" s="336">
        <v>1</v>
      </c>
      <c r="AK908" s="289">
        <f t="shared" si="181"/>
        <v>95</v>
      </c>
      <c r="AL908" s="341">
        <f t="shared" si="184"/>
        <v>99.48292791542741</v>
      </c>
    </row>
    <row r="909" spans="31:38" ht="15.75" hidden="1" thickBot="1">
      <c r="AE909" s="594"/>
      <c r="AF909" s="570"/>
      <c r="AH909" s="352">
        <f t="shared" ref="AH909:AH913" si="185">AQ199</f>
        <v>1000000</v>
      </c>
      <c r="AI909" s="352">
        <f t="shared" si="183"/>
        <v>0</v>
      </c>
      <c r="AJ909" s="336">
        <v>1</v>
      </c>
      <c r="AK909" s="289">
        <f t="shared" si="181"/>
        <v>96</v>
      </c>
      <c r="AL909" s="341">
        <f t="shared" ref="AL909:AL913" si="186">Z199</f>
        <v>98.810477348724731</v>
      </c>
    </row>
    <row r="910" spans="31:38" ht="15.75" hidden="1" thickBot="1">
      <c r="AE910" s="594"/>
      <c r="AF910" s="570"/>
      <c r="AH910" s="352">
        <f t="shared" si="185"/>
        <v>1000000</v>
      </c>
      <c r="AI910" s="352">
        <f t="shared" si="183"/>
        <v>0</v>
      </c>
      <c r="AJ910" s="336">
        <v>1</v>
      </c>
      <c r="AK910" s="289">
        <f t="shared" si="181"/>
        <v>97</v>
      </c>
      <c r="AL910" s="341">
        <f t="shared" si="186"/>
        <v>98.138026782021967</v>
      </c>
    </row>
    <row r="911" spans="31:38" ht="15.75" hidden="1" thickBot="1">
      <c r="AE911" s="594"/>
      <c r="AF911" s="570"/>
      <c r="AH911" s="352">
        <f t="shared" si="185"/>
        <v>1000000</v>
      </c>
      <c r="AI911" s="352">
        <f t="shared" si="183"/>
        <v>0</v>
      </c>
      <c r="AJ911" s="336">
        <v>1</v>
      </c>
      <c r="AK911" s="289">
        <f t="shared" si="181"/>
        <v>98</v>
      </c>
      <c r="AL911" s="341">
        <f t="shared" si="186"/>
        <v>97.465576215319231</v>
      </c>
    </row>
    <row r="912" spans="31:38" ht="15.75" hidden="1" thickBot="1">
      <c r="AE912" s="594"/>
      <c r="AF912" s="570"/>
      <c r="AH912" s="352">
        <f t="shared" si="185"/>
        <v>1000000</v>
      </c>
      <c r="AI912" s="352">
        <f t="shared" si="183"/>
        <v>0</v>
      </c>
      <c r="AJ912" s="336">
        <v>1</v>
      </c>
      <c r="AK912" s="289">
        <f t="shared" si="181"/>
        <v>99</v>
      </c>
      <c r="AL912" s="341">
        <f t="shared" si="186"/>
        <v>96.793125648616467</v>
      </c>
    </row>
    <row r="913" spans="31:38" ht="15.75" hidden="1" thickBot="1">
      <c r="AE913" s="594"/>
      <c r="AF913" s="571"/>
      <c r="AH913" s="352">
        <f t="shared" si="185"/>
        <v>1000000</v>
      </c>
      <c r="AI913" s="352">
        <f t="shared" si="183"/>
        <v>0</v>
      </c>
      <c r="AJ913" s="338">
        <v>1</v>
      </c>
      <c r="AK913" s="289">
        <f t="shared" si="181"/>
        <v>100</v>
      </c>
      <c r="AL913" s="341">
        <f t="shared" si="186"/>
        <v>96.120675081913703</v>
      </c>
    </row>
    <row r="914" spans="31:38" ht="15.75" hidden="1" thickBot="1">
      <c r="AE914" s="594"/>
      <c r="AF914" s="569" t="s">
        <v>419</v>
      </c>
      <c r="AH914" s="352">
        <f>AX103</f>
        <v>146.18343258778697</v>
      </c>
      <c r="AI914" s="352">
        <f t="shared" si="183"/>
        <v>0</v>
      </c>
      <c r="AJ914" s="338">
        <v>2</v>
      </c>
      <c r="AK914" s="289">
        <v>0</v>
      </c>
      <c r="AL914" s="335">
        <f t="shared" ref="AL914:AL945" si="187">AA103</f>
        <v>245.04859762828178</v>
      </c>
    </row>
    <row r="915" spans="31:38" ht="15.75" hidden="1" thickBot="1">
      <c r="AE915" s="594"/>
      <c r="AF915" s="570"/>
      <c r="AH915" s="352">
        <f t="shared" ref="AH915:AH945" si="188">AX104</f>
        <v>143.94647830426794</v>
      </c>
      <c r="AI915" s="352">
        <f t="shared" si="183"/>
        <v>0</v>
      </c>
      <c r="AJ915" s="338">
        <v>2</v>
      </c>
      <c r="AK915" s="289">
        <f t="shared" ref="AK915:AK978" si="189">AK914+1</f>
        <v>1</v>
      </c>
      <c r="AL915" s="335">
        <f t="shared" si="187"/>
        <v>244.03992177822764</v>
      </c>
    </row>
    <row r="916" spans="31:38" ht="15.75" hidden="1" thickBot="1">
      <c r="AE916" s="594"/>
      <c r="AF916" s="570"/>
      <c r="AH916" s="352">
        <f t="shared" si="188"/>
        <v>141.70952402074892</v>
      </c>
      <c r="AI916" s="352">
        <f t="shared" si="183"/>
        <v>0</v>
      </c>
      <c r="AJ916" s="338">
        <v>2</v>
      </c>
      <c r="AK916" s="289">
        <f t="shared" si="189"/>
        <v>2</v>
      </c>
      <c r="AL916" s="335">
        <f t="shared" si="187"/>
        <v>243.03124592817358</v>
      </c>
    </row>
    <row r="917" spans="31:38" ht="15.75" hidden="1" thickBot="1">
      <c r="AE917" s="594"/>
      <c r="AF917" s="570"/>
      <c r="AH917" s="352">
        <f t="shared" si="188"/>
        <v>139.47256973722989</v>
      </c>
      <c r="AI917" s="352">
        <f t="shared" si="183"/>
        <v>0</v>
      </c>
      <c r="AJ917" s="338">
        <v>2</v>
      </c>
      <c r="AK917" s="289">
        <f t="shared" si="189"/>
        <v>3</v>
      </c>
      <c r="AL917" s="335">
        <f t="shared" si="187"/>
        <v>242.02257007811943</v>
      </c>
    </row>
    <row r="918" spans="31:38" ht="15.75" hidden="1" thickBot="1">
      <c r="AE918" s="594"/>
      <c r="AF918" s="570"/>
      <c r="AH918" s="352">
        <f t="shared" si="188"/>
        <v>137.23561545371086</v>
      </c>
      <c r="AI918" s="352">
        <f t="shared" si="183"/>
        <v>0</v>
      </c>
      <c r="AJ918" s="338">
        <v>2</v>
      </c>
      <c r="AK918" s="289">
        <f t="shared" si="189"/>
        <v>4</v>
      </c>
      <c r="AL918" s="335">
        <f t="shared" si="187"/>
        <v>241.01389422806534</v>
      </c>
    </row>
    <row r="919" spans="31:38" ht="15.75" hidden="1" thickBot="1">
      <c r="AE919" s="594"/>
      <c r="AF919" s="570"/>
      <c r="AH919" s="352">
        <f t="shared" si="188"/>
        <v>134.99866117019184</v>
      </c>
      <c r="AI919" s="352">
        <f t="shared" si="183"/>
        <v>0</v>
      </c>
      <c r="AJ919" s="338">
        <v>2</v>
      </c>
      <c r="AK919" s="289">
        <f t="shared" si="189"/>
        <v>5</v>
      </c>
      <c r="AL919" s="335">
        <f t="shared" si="187"/>
        <v>240.00521837801122</v>
      </c>
    </row>
    <row r="920" spans="31:38" ht="15.75" hidden="1" thickBot="1">
      <c r="AE920" s="594"/>
      <c r="AF920" s="570"/>
      <c r="AH920" s="352">
        <f t="shared" si="188"/>
        <v>132.76170688667281</v>
      </c>
      <c r="AI920" s="352">
        <f t="shared" si="183"/>
        <v>0</v>
      </c>
      <c r="AJ920" s="338">
        <v>2</v>
      </c>
      <c r="AK920" s="289">
        <f t="shared" si="189"/>
        <v>6</v>
      </c>
      <c r="AL920" s="335">
        <f t="shared" si="187"/>
        <v>238.99654252795708</v>
      </c>
    </row>
    <row r="921" spans="31:38" ht="15.75" hidden="1" thickBot="1">
      <c r="AE921" s="594"/>
      <c r="AF921" s="570"/>
      <c r="AH921" s="352">
        <f t="shared" si="188"/>
        <v>130.52475260315379</v>
      </c>
      <c r="AI921" s="352">
        <f t="shared" si="183"/>
        <v>0</v>
      </c>
      <c r="AJ921" s="338">
        <v>2</v>
      </c>
      <c r="AK921" s="289">
        <f t="shared" si="189"/>
        <v>7</v>
      </c>
      <c r="AL921" s="335">
        <f t="shared" si="187"/>
        <v>237.98786667790301</v>
      </c>
    </row>
    <row r="922" spans="31:38" ht="15.75" hidden="1" thickBot="1">
      <c r="AE922" s="594"/>
      <c r="AF922" s="570"/>
      <c r="AH922" s="352">
        <f t="shared" si="188"/>
        <v>128.28779831963479</v>
      </c>
      <c r="AI922" s="352">
        <f t="shared" si="183"/>
        <v>0</v>
      </c>
      <c r="AJ922" s="338">
        <v>2</v>
      </c>
      <c r="AK922" s="289">
        <f t="shared" si="189"/>
        <v>8</v>
      </c>
      <c r="AL922" s="335">
        <f t="shared" si="187"/>
        <v>236.97919082784887</v>
      </c>
    </row>
    <row r="923" spans="31:38" ht="15.75" hidden="1" thickBot="1">
      <c r="AE923" s="594"/>
      <c r="AF923" s="570"/>
      <c r="AH923" s="352">
        <f t="shared" si="188"/>
        <v>126.05084403611576</v>
      </c>
      <c r="AI923" s="352">
        <f t="shared" si="183"/>
        <v>0</v>
      </c>
      <c r="AJ923" s="338">
        <v>2</v>
      </c>
      <c r="AK923" s="289">
        <f t="shared" si="189"/>
        <v>9</v>
      </c>
      <c r="AL923" s="335">
        <f t="shared" si="187"/>
        <v>235.97051497779478</v>
      </c>
    </row>
    <row r="924" spans="31:38" ht="15.75" hidden="1" thickBot="1">
      <c r="AE924" s="594"/>
      <c r="AF924" s="570"/>
      <c r="AH924" s="352">
        <f t="shared" si="188"/>
        <v>123.81388975259674</v>
      </c>
      <c r="AI924" s="352">
        <f t="shared" si="183"/>
        <v>0</v>
      </c>
      <c r="AJ924" s="338">
        <v>2</v>
      </c>
      <c r="AK924" s="289">
        <f t="shared" si="189"/>
        <v>10</v>
      </c>
      <c r="AL924" s="335">
        <f t="shared" si="187"/>
        <v>234.96183912774066</v>
      </c>
    </row>
    <row r="925" spans="31:38" ht="15.75" hidden="1" thickBot="1">
      <c r="AE925" s="594"/>
      <c r="AF925" s="570"/>
      <c r="AH925" s="352">
        <f t="shared" si="188"/>
        <v>1000000</v>
      </c>
      <c r="AI925" s="352">
        <f t="shared" si="183"/>
        <v>0</v>
      </c>
      <c r="AJ925" s="338">
        <v>2</v>
      </c>
      <c r="AK925" s="289">
        <f t="shared" si="189"/>
        <v>11</v>
      </c>
      <c r="AL925" s="335">
        <f t="shared" si="187"/>
        <v>233.95316327768654</v>
      </c>
    </row>
    <row r="926" spans="31:38" ht="15.75" hidden="1" thickBot="1">
      <c r="AE926" s="594"/>
      <c r="AF926" s="570"/>
      <c r="AH926" s="352">
        <f t="shared" si="188"/>
        <v>1000000</v>
      </c>
      <c r="AI926" s="352">
        <f t="shared" si="183"/>
        <v>0</v>
      </c>
      <c r="AJ926" s="338">
        <v>2</v>
      </c>
      <c r="AK926" s="289">
        <f t="shared" si="189"/>
        <v>12</v>
      </c>
      <c r="AL926" s="335">
        <f t="shared" si="187"/>
        <v>232.9444874276324</v>
      </c>
    </row>
    <row r="927" spans="31:38" ht="15.75" hidden="1" thickBot="1">
      <c r="AE927" s="594"/>
      <c r="AF927" s="570"/>
      <c r="AH927" s="352">
        <f t="shared" si="188"/>
        <v>1000000</v>
      </c>
      <c r="AI927" s="352">
        <f t="shared" si="183"/>
        <v>0</v>
      </c>
      <c r="AJ927" s="338">
        <v>2</v>
      </c>
      <c r="AK927" s="289">
        <f t="shared" si="189"/>
        <v>13</v>
      </c>
      <c r="AL927" s="335">
        <f t="shared" si="187"/>
        <v>231.93581157757831</v>
      </c>
    </row>
    <row r="928" spans="31:38" ht="15.75" hidden="1" thickBot="1">
      <c r="AE928" s="594"/>
      <c r="AF928" s="570"/>
      <c r="AH928" s="352">
        <f t="shared" si="188"/>
        <v>1000000</v>
      </c>
      <c r="AI928" s="352">
        <f t="shared" si="183"/>
        <v>0</v>
      </c>
      <c r="AJ928" s="338">
        <v>2</v>
      </c>
      <c r="AK928" s="289">
        <f t="shared" si="189"/>
        <v>14</v>
      </c>
      <c r="AL928" s="335">
        <f t="shared" si="187"/>
        <v>230.92713572752422</v>
      </c>
    </row>
    <row r="929" spans="31:38" ht="15.75" hidden="1" thickBot="1">
      <c r="AE929" s="594"/>
      <c r="AF929" s="570"/>
      <c r="AH929" s="352">
        <f t="shared" si="188"/>
        <v>1000000</v>
      </c>
      <c r="AI929" s="352">
        <f t="shared" si="183"/>
        <v>0</v>
      </c>
      <c r="AJ929" s="338">
        <v>2</v>
      </c>
      <c r="AK929" s="289">
        <f t="shared" si="189"/>
        <v>15</v>
      </c>
      <c r="AL929" s="335">
        <f t="shared" si="187"/>
        <v>229.9184598774701</v>
      </c>
    </row>
    <row r="930" spans="31:38" ht="15.75" hidden="1" thickBot="1">
      <c r="AE930" s="594"/>
      <c r="AF930" s="570"/>
      <c r="AH930" s="352">
        <f t="shared" si="188"/>
        <v>1000000</v>
      </c>
      <c r="AI930" s="352">
        <f t="shared" si="183"/>
        <v>0</v>
      </c>
      <c r="AJ930" s="338">
        <v>2</v>
      </c>
      <c r="AK930" s="289">
        <f t="shared" si="189"/>
        <v>16</v>
      </c>
      <c r="AL930" s="335">
        <f t="shared" si="187"/>
        <v>228.90978402741598</v>
      </c>
    </row>
    <row r="931" spans="31:38" ht="15.75" hidden="1" thickBot="1">
      <c r="AE931" s="594"/>
      <c r="AF931" s="570"/>
      <c r="AH931" s="352">
        <f t="shared" si="188"/>
        <v>1000000</v>
      </c>
      <c r="AI931" s="352">
        <f t="shared" si="183"/>
        <v>0</v>
      </c>
      <c r="AJ931" s="338">
        <v>2</v>
      </c>
      <c r="AK931" s="289">
        <f t="shared" si="189"/>
        <v>17</v>
      </c>
      <c r="AL931" s="335">
        <f t="shared" si="187"/>
        <v>227.90110817736189</v>
      </c>
    </row>
    <row r="932" spans="31:38" ht="15.75" hidden="1" thickBot="1">
      <c r="AE932" s="594"/>
      <c r="AF932" s="570"/>
      <c r="AH932" s="352">
        <f t="shared" si="188"/>
        <v>1000000</v>
      </c>
      <c r="AI932" s="352">
        <f t="shared" si="183"/>
        <v>0</v>
      </c>
      <c r="AJ932" s="338">
        <v>2</v>
      </c>
      <c r="AK932" s="289">
        <f t="shared" si="189"/>
        <v>18</v>
      </c>
      <c r="AL932" s="335">
        <f t="shared" si="187"/>
        <v>226.89243232730774</v>
      </c>
    </row>
    <row r="933" spans="31:38" ht="15.75" hidden="1" thickBot="1">
      <c r="AE933" s="594"/>
      <c r="AF933" s="570"/>
      <c r="AH933" s="352">
        <f t="shared" si="188"/>
        <v>1000000</v>
      </c>
      <c r="AI933" s="352">
        <f t="shared" si="183"/>
        <v>0</v>
      </c>
      <c r="AJ933" s="338">
        <v>2</v>
      </c>
      <c r="AK933" s="289">
        <f t="shared" si="189"/>
        <v>19</v>
      </c>
      <c r="AL933" s="335">
        <f t="shared" si="187"/>
        <v>225.88375647725366</v>
      </c>
    </row>
    <row r="934" spans="31:38" ht="15.75" hidden="1" thickBot="1">
      <c r="AE934" s="594"/>
      <c r="AF934" s="570"/>
      <c r="AH934" s="352">
        <f t="shared" si="188"/>
        <v>1000000</v>
      </c>
      <c r="AI934" s="352">
        <f t="shared" si="183"/>
        <v>0</v>
      </c>
      <c r="AJ934" s="338">
        <v>2</v>
      </c>
      <c r="AK934" s="289">
        <f t="shared" si="189"/>
        <v>20</v>
      </c>
      <c r="AL934" s="335">
        <f t="shared" si="187"/>
        <v>224.87508062719954</v>
      </c>
    </row>
    <row r="935" spans="31:38" ht="15.75" hidden="1" thickBot="1">
      <c r="AE935" s="594"/>
      <c r="AF935" s="570"/>
      <c r="AH935" s="352">
        <f t="shared" si="188"/>
        <v>1000000</v>
      </c>
      <c r="AI935" s="352">
        <f t="shared" si="183"/>
        <v>0</v>
      </c>
      <c r="AJ935" s="338">
        <v>2</v>
      </c>
      <c r="AK935" s="289">
        <f t="shared" si="189"/>
        <v>21</v>
      </c>
      <c r="AL935" s="335">
        <f t="shared" si="187"/>
        <v>223.86640477714542</v>
      </c>
    </row>
    <row r="936" spans="31:38" ht="15.75" hidden="1" thickBot="1">
      <c r="AE936" s="594"/>
      <c r="AF936" s="570"/>
      <c r="AH936" s="352">
        <f t="shared" si="188"/>
        <v>1000000</v>
      </c>
      <c r="AI936" s="352">
        <f t="shared" si="183"/>
        <v>0</v>
      </c>
      <c r="AJ936" s="338">
        <v>2</v>
      </c>
      <c r="AK936" s="289">
        <f t="shared" si="189"/>
        <v>22</v>
      </c>
      <c r="AL936" s="335">
        <f t="shared" si="187"/>
        <v>222.85772892709133</v>
      </c>
    </row>
    <row r="937" spans="31:38" ht="15.75" hidden="1" thickBot="1">
      <c r="AE937" s="594"/>
      <c r="AF937" s="570"/>
      <c r="AH937" s="352">
        <f t="shared" si="188"/>
        <v>1000000</v>
      </c>
      <c r="AI937" s="352">
        <f t="shared" si="183"/>
        <v>0</v>
      </c>
      <c r="AJ937" s="338">
        <v>2</v>
      </c>
      <c r="AK937" s="289">
        <f t="shared" si="189"/>
        <v>23</v>
      </c>
      <c r="AL937" s="335">
        <f t="shared" si="187"/>
        <v>221.84905307703724</v>
      </c>
    </row>
    <row r="938" spans="31:38" ht="15.75" hidden="1" thickBot="1">
      <c r="AE938" s="594"/>
      <c r="AF938" s="570"/>
      <c r="AH938" s="352">
        <f t="shared" si="188"/>
        <v>1000000</v>
      </c>
      <c r="AI938" s="352">
        <f t="shared" si="183"/>
        <v>0</v>
      </c>
      <c r="AJ938" s="338">
        <v>2</v>
      </c>
      <c r="AK938" s="289">
        <f t="shared" si="189"/>
        <v>24</v>
      </c>
      <c r="AL938" s="335">
        <f t="shared" si="187"/>
        <v>220.84037722698312</v>
      </c>
    </row>
    <row r="939" spans="31:38" ht="15.75" hidden="1" thickBot="1">
      <c r="AE939" s="594"/>
      <c r="AF939" s="570"/>
      <c r="AH939" s="352">
        <f t="shared" si="188"/>
        <v>1000000</v>
      </c>
      <c r="AI939" s="352">
        <f t="shared" si="183"/>
        <v>0</v>
      </c>
      <c r="AJ939" s="338">
        <v>2</v>
      </c>
      <c r="AK939" s="289">
        <f t="shared" si="189"/>
        <v>25</v>
      </c>
      <c r="AL939" s="335">
        <f t="shared" si="187"/>
        <v>219.831701376929</v>
      </c>
    </row>
    <row r="940" spans="31:38" ht="15.75" hidden="1" thickBot="1">
      <c r="AE940" s="594"/>
      <c r="AF940" s="570"/>
      <c r="AH940" s="352">
        <f t="shared" si="188"/>
        <v>1000000</v>
      </c>
      <c r="AI940" s="352">
        <f t="shared" si="183"/>
        <v>0</v>
      </c>
      <c r="AJ940" s="338">
        <v>2</v>
      </c>
      <c r="AK940" s="289">
        <f t="shared" si="189"/>
        <v>26</v>
      </c>
      <c r="AL940" s="335">
        <f t="shared" si="187"/>
        <v>218.82302552687486</v>
      </c>
    </row>
    <row r="941" spans="31:38" ht="15.75" hidden="1" thickBot="1">
      <c r="AE941" s="594"/>
      <c r="AF941" s="570"/>
      <c r="AH941" s="352">
        <f t="shared" si="188"/>
        <v>1000000</v>
      </c>
      <c r="AI941" s="352">
        <f t="shared" ref="AI941:AI1004" si="190">IF(AL941&lt;$D$82,0,AH941)</f>
        <v>0</v>
      </c>
      <c r="AJ941" s="338">
        <v>2</v>
      </c>
      <c r="AK941" s="289">
        <f t="shared" si="189"/>
        <v>27</v>
      </c>
      <c r="AL941" s="335">
        <f t="shared" si="187"/>
        <v>217.81434967682077</v>
      </c>
    </row>
    <row r="942" spans="31:38" ht="15.75" hidden="1" thickBot="1">
      <c r="AE942" s="594"/>
      <c r="AF942" s="570"/>
      <c r="AH942" s="352">
        <f t="shared" si="188"/>
        <v>1000000</v>
      </c>
      <c r="AI942" s="352">
        <f t="shared" si="190"/>
        <v>0</v>
      </c>
      <c r="AJ942" s="338">
        <v>2</v>
      </c>
      <c r="AK942" s="289">
        <f t="shared" si="189"/>
        <v>28</v>
      </c>
      <c r="AL942" s="335">
        <f t="shared" si="187"/>
        <v>216.80567382676668</v>
      </c>
    </row>
    <row r="943" spans="31:38" ht="15.75" hidden="1" thickBot="1">
      <c r="AE943" s="594"/>
      <c r="AF943" s="570"/>
      <c r="AH943" s="352">
        <f t="shared" si="188"/>
        <v>1000000</v>
      </c>
      <c r="AI943" s="352">
        <f t="shared" si="190"/>
        <v>0</v>
      </c>
      <c r="AJ943" s="338">
        <v>2</v>
      </c>
      <c r="AK943" s="289">
        <f t="shared" si="189"/>
        <v>29</v>
      </c>
      <c r="AL943" s="335">
        <f t="shared" si="187"/>
        <v>215.79699797671253</v>
      </c>
    </row>
    <row r="944" spans="31:38" ht="15.75" hidden="1" thickBot="1">
      <c r="AE944" s="594"/>
      <c r="AF944" s="570"/>
      <c r="AH944" s="352">
        <f t="shared" si="188"/>
        <v>1000000</v>
      </c>
      <c r="AI944" s="352">
        <f t="shared" si="190"/>
        <v>0</v>
      </c>
      <c r="AJ944" s="338">
        <v>2</v>
      </c>
      <c r="AK944" s="289">
        <f t="shared" si="189"/>
        <v>30</v>
      </c>
      <c r="AL944" s="335">
        <f t="shared" si="187"/>
        <v>214.78832212665844</v>
      </c>
    </row>
    <row r="945" spans="31:38" ht="15.75" hidden="1" thickBot="1">
      <c r="AE945" s="594"/>
      <c r="AF945" s="570"/>
      <c r="AH945" s="352">
        <f t="shared" si="188"/>
        <v>1000000</v>
      </c>
      <c r="AI945" s="352">
        <f t="shared" si="190"/>
        <v>0</v>
      </c>
      <c r="AJ945" s="338">
        <v>2</v>
      </c>
      <c r="AK945" s="289">
        <f t="shared" si="189"/>
        <v>31</v>
      </c>
      <c r="AL945" s="335">
        <f t="shared" si="187"/>
        <v>213.7796462766043</v>
      </c>
    </row>
    <row r="946" spans="31:38" ht="15.75" hidden="1" thickBot="1">
      <c r="AE946" s="594"/>
      <c r="AF946" s="570"/>
      <c r="AH946" s="352">
        <f t="shared" ref="AH946:AH977" si="191">AX135</f>
        <v>1000000</v>
      </c>
      <c r="AI946" s="352">
        <f t="shared" si="190"/>
        <v>0</v>
      </c>
      <c r="AJ946" s="338">
        <v>2</v>
      </c>
      <c r="AK946" s="289">
        <f t="shared" si="189"/>
        <v>32</v>
      </c>
      <c r="AL946" s="335">
        <f t="shared" ref="AL946:AL977" si="192">AA135</f>
        <v>212.77097042655015</v>
      </c>
    </row>
    <row r="947" spans="31:38" ht="15.75" hidden="1" thickBot="1">
      <c r="AE947" s="594"/>
      <c r="AF947" s="570"/>
      <c r="AH947" s="352">
        <f t="shared" si="191"/>
        <v>1000000</v>
      </c>
      <c r="AI947" s="352">
        <f t="shared" si="190"/>
        <v>0</v>
      </c>
      <c r="AJ947" s="338">
        <v>2</v>
      </c>
      <c r="AK947" s="289">
        <f t="shared" si="189"/>
        <v>33</v>
      </c>
      <c r="AL947" s="335">
        <f t="shared" si="192"/>
        <v>211.76229457649612</v>
      </c>
    </row>
    <row r="948" spans="31:38" ht="15.75" hidden="1" thickBot="1">
      <c r="AE948" s="594"/>
      <c r="AF948" s="570"/>
      <c r="AH948" s="352">
        <f t="shared" si="191"/>
        <v>1000000</v>
      </c>
      <c r="AI948" s="352">
        <f t="shared" si="190"/>
        <v>0</v>
      </c>
      <c r="AJ948" s="338">
        <v>2</v>
      </c>
      <c r="AK948" s="289">
        <f t="shared" si="189"/>
        <v>34</v>
      </c>
      <c r="AL948" s="335">
        <f t="shared" si="192"/>
        <v>210.75361872644197</v>
      </c>
    </row>
    <row r="949" spans="31:38" ht="15.75" hidden="1" thickBot="1">
      <c r="AE949" s="594"/>
      <c r="AF949" s="570"/>
      <c r="AH949" s="352">
        <f t="shared" si="191"/>
        <v>1000000</v>
      </c>
      <c r="AI949" s="352">
        <f t="shared" si="190"/>
        <v>0</v>
      </c>
      <c r="AJ949" s="338">
        <v>2</v>
      </c>
      <c r="AK949" s="289">
        <f t="shared" si="189"/>
        <v>35</v>
      </c>
      <c r="AL949" s="335">
        <f t="shared" si="192"/>
        <v>209.74494287638788</v>
      </c>
    </row>
    <row r="950" spans="31:38" ht="15.75" hidden="1" thickBot="1">
      <c r="AE950" s="594"/>
      <c r="AF950" s="570"/>
      <c r="AH950" s="352">
        <f t="shared" si="191"/>
        <v>1000000</v>
      </c>
      <c r="AI950" s="352">
        <f t="shared" si="190"/>
        <v>0</v>
      </c>
      <c r="AJ950" s="338">
        <v>2</v>
      </c>
      <c r="AK950" s="289">
        <f t="shared" si="189"/>
        <v>36</v>
      </c>
      <c r="AL950" s="335">
        <f t="shared" si="192"/>
        <v>208.73626702633373</v>
      </c>
    </row>
    <row r="951" spans="31:38" ht="15.75" hidden="1" thickBot="1">
      <c r="AE951" s="594"/>
      <c r="AF951" s="570"/>
      <c r="AH951" s="352">
        <f t="shared" si="191"/>
        <v>1000000</v>
      </c>
      <c r="AI951" s="352">
        <f t="shared" si="190"/>
        <v>0</v>
      </c>
      <c r="AJ951" s="338">
        <v>2</v>
      </c>
      <c r="AK951" s="289">
        <f t="shared" si="189"/>
        <v>37</v>
      </c>
      <c r="AL951" s="335">
        <f t="shared" si="192"/>
        <v>207.72759117627965</v>
      </c>
    </row>
    <row r="952" spans="31:38" ht="15.75" hidden="1" thickBot="1">
      <c r="AE952" s="594"/>
      <c r="AF952" s="570"/>
      <c r="AH952" s="352">
        <f t="shared" si="191"/>
        <v>1000000</v>
      </c>
      <c r="AI952" s="352">
        <f t="shared" si="190"/>
        <v>0</v>
      </c>
      <c r="AJ952" s="338">
        <v>2</v>
      </c>
      <c r="AK952" s="289">
        <f t="shared" si="189"/>
        <v>38</v>
      </c>
      <c r="AL952" s="335">
        <f t="shared" si="192"/>
        <v>206.71891532622556</v>
      </c>
    </row>
    <row r="953" spans="31:38" ht="15.75" hidden="1" thickBot="1">
      <c r="AE953" s="594"/>
      <c r="AF953" s="570"/>
      <c r="AH953" s="352">
        <f t="shared" si="191"/>
        <v>1000000</v>
      </c>
      <c r="AI953" s="352">
        <f t="shared" si="190"/>
        <v>0</v>
      </c>
      <c r="AJ953" s="338">
        <v>2</v>
      </c>
      <c r="AK953" s="289">
        <f t="shared" si="189"/>
        <v>39</v>
      </c>
      <c r="AL953" s="335">
        <f t="shared" si="192"/>
        <v>205.71023947617141</v>
      </c>
    </row>
    <row r="954" spans="31:38" ht="15.75" hidden="1" thickBot="1">
      <c r="AE954" s="594"/>
      <c r="AF954" s="570"/>
      <c r="AH954" s="352">
        <f t="shared" si="191"/>
        <v>1000000</v>
      </c>
      <c r="AI954" s="352">
        <f t="shared" si="190"/>
        <v>0</v>
      </c>
      <c r="AJ954" s="338">
        <v>2</v>
      </c>
      <c r="AK954" s="289">
        <f t="shared" si="189"/>
        <v>40</v>
      </c>
      <c r="AL954" s="335">
        <f t="shared" si="192"/>
        <v>204.70156362611732</v>
      </c>
    </row>
    <row r="955" spans="31:38" ht="15.75" hidden="1" thickBot="1">
      <c r="AE955" s="594"/>
      <c r="AF955" s="570"/>
      <c r="AH955" s="352">
        <f t="shared" si="191"/>
        <v>1000000</v>
      </c>
      <c r="AI955" s="352">
        <f t="shared" si="190"/>
        <v>0</v>
      </c>
      <c r="AJ955" s="338">
        <v>2</v>
      </c>
      <c r="AK955" s="289">
        <f t="shared" si="189"/>
        <v>41</v>
      </c>
      <c r="AL955" s="335">
        <f t="shared" si="192"/>
        <v>203.69288777606317</v>
      </c>
    </row>
    <row r="956" spans="31:38" ht="15.75" hidden="1" thickBot="1">
      <c r="AE956" s="594"/>
      <c r="AF956" s="570"/>
      <c r="AH956" s="352">
        <f t="shared" si="191"/>
        <v>1000000</v>
      </c>
      <c r="AI956" s="352">
        <f t="shared" si="190"/>
        <v>0</v>
      </c>
      <c r="AJ956" s="338">
        <v>2</v>
      </c>
      <c r="AK956" s="289">
        <f t="shared" si="189"/>
        <v>42</v>
      </c>
      <c r="AL956" s="335">
        <f t="shared" si="192"/>
        <v>202.68421192600908</v>
      </c>
    </row>
    <row r="957" spans="31:38" ht="15.75" hidden="1" thickBot="1">
      <c r="AE957" s="594"/>
      <c r="AF957" s="570"/>
      <c r="AH957" s="352">
        <f t="shared" si="191"/>
        <v>1000000</v>
      </c>
      <c r="AI957" s="352">
        <f t="shared" si="190"/>
        <v>0</v>
      </c>
      <c r="AJ957" s="338">
        <v>2</v>
      </c>
      <c r="AK957" s="289">
        <f t="shared" si="189"/>
        <v>43</v>
      </c>
      <c r="AL957" s="335">
        <f t="shared" si="192"/>
        <v>201.67553607595494</v>
      </c>
    </row>
    <row r="958" spans="31:38" ht="15.75" hidden="1" thickBot="1">
      <c r="AE958" s="594"/>
      <c r="AF958" s="570"/>
      <c r="AH958" s="352">
        <f t="shared" si="191"/>
        <v>1000000</v>
      </c>
      <c r="AI958" s="352">
        <f t="shared" si="190"/>
        <v>0</v>
      </c>
      <c r="AJ958" s="338">
        <v>2</v>
      </c>
      <c r="AK958" s="289">
        <f t="shared" si="189"/>
        <v>44</v>
      </c>
      <c r="AL958" s="335">
        <f t="shared" si="192"/>
        <v>200.66686022590088</v>
      </c>
    </row>
    <row r="959" spans="31:38" ht="15.75" hidden="1" thickBot="1">
      <c r="AE959" s="594"/>
      <c r="AF959" s="570"/>
      <c r="AH959" s="352">
        <f t="shared" si="191"/>
        <v>1000000</v>
      </c>
      <c r="AI959" s="352">
        <f t="shared" si="190"/>
        <v>0</v>
      </c>
      <c r="AJ959" s="338">
        <v>2</v>
      </c>
      <c r="AK959" s="289">
        <f t="shared" si="189"/>
        <v>45</v>
      </c>
      <c r="AL959" s="335">
        <f t="shared" si="192"/>
        <v>199.65818437584673</v>
      </c>
    </row>
    <row r="960" spans="31:38" ht="15.75" hidden="1" thickBot="1">
      <c r="AE960" s="594"/>
      <c r="AF960" s="570"/>
      <c r="AH960" s="352">
        <f t="shared" si="191"/>
        <v>1000000</v>
      </c>
      <c r="AI960" s="352">
        <f t="shared" si="190"/>
        <v>0</v>
      </c>
      <c r="AJ960" s="338">
        <v>2</v>
      </c>
      <c r="AK960" s="289">
        <f t="shared" si="189"/>
        <v>46</v>
      </c>
      <c r="AL960" s="335">
        <f t="shared" si="192"/>
        <v>198.64950852579267</v>
      </c>
    </row>
    <row r="961" spans="31:38" ht="15.75" hidden="1" thickBot="1">
      <c r="AE961" s="594"/>
      <c r="AF961" s="570"/>
      <c r="AH961" s="352">
        <f t="shared" si="191"/>
        <v>1000000</v>
      </c>
      <c r="AI961" s="352">
        <f t="shared" si="190"/>
        <v>0</v>
      </c>
      <c r="AJ961" s="338">
        <v>2</v>
      </c>
      <c r="AK961" s="289">
        <f t="shared" si="189"/>
        <v>47</v>
      </c>
      <c r="AL961" s="335">
        <f t="shared" si="192"/>
        <v>197.64083267573852</v>
      </c>
    </row>
    <row r="962" spans="31:38" ht="15.75" hidden="1" thickBot="1">
      <c r="AE962" s="594"/>
      <c r="AF962" s="570"/>
      <c r="AH962" s="352">
        <f t="shared" si="191"/>
        <v>1000000</v>
      </c>
      <c r="AI962" s="352">
        <f t="shared" si="190"/>
        <v>0</v>
      </c>
      <c r="AJ962" s="338">
        <v>2</v>
      </c>
      <c r="AK962" s="289">
        <f t="shared" si="189"/>
        <v>48</v>
      </c>
      <c r="AL962" s="335">
        <f t="shared" si="192"/>
        <v>196.63215682568438</v>
      </c>
    </row>
    <row r="963" spans="31:38" ht="15.75" hidden="1" thickBot="1">
      <c r="AE963" s="594"/>
      <c r="AF963" s="570"/>
      <c r="AH963" s="352">
        <f t="shared" si="191"/>
        <v>1000000</v>
      </c>
      <c r="AI963" s="352">
        <f t="shared" si="190"/>
        <v>0</v>
      </c>
      <c r="AJ963" s="338">
        <v>2</v>
      </c>
      <c r="AK963" s="289">
        <f t="shared" si="189"/>
        <v>49</v>
      </c>
      <c r="AL963" s="335">
        <f t="shared" si="192"/>
        <v>195.62348097563032</v>
      </c>
    </row>
    <row r="964" spans="31:38" ht="15.75" hidden="1" thickBot="1">
      <c r="AE964" s="594"/>
      <c r="AF964" s="570"/>
      <c r="AH964" s="352">
        <f t="shared" si="191"/>
        <v>1000000</v>
      </c>
      <c r="AI964" s="352">
        <f t="shared" si="190"/>
        <v>0</v>
      </c>
      <c r="AJ964" s="338">
        <v>2</v>
      </c>
      <c r="AK964" s="289">
        <f t="shared" si="189"/>
        <v>50</v>
      </c>
      <c r="AL964" s="335">
        <f t="shared" si="192"/>
        <v>194.61480512557617</v>
      </c>
    </row>
    <row r="965" spans="31:38" ht="15.75" hidden="1" thickBot="1">
      <c r="AE965" s="594"/>
      <c r="AF965" s="570"/>
      <c r="AH965" s="352">
        <f t="shared" si="191"/>
        <v>1000000</v>
      </c>
      <c r="AI965" s="352">
        <f t="shared" si="190"/>
        <v>0</v>
      </c>
      <c r="AJ965" s="338">
        <v>2</v>
      </c>
      <c r="AK965" s="289">
        <f t="shared" si="189"/>
        <v>51</v>
      </c>
      <c r="AL965" s="335">
        <f t="shared" si="192"/>
        <v>193.60612927552211</v>
      </c>
    </row>
    <row r="966" spans="31:38" ht="15.75" hidden="1" thickBot="1">
      <c r="AE966" s="594"/>
      <c r="AF966" s="570"/>
      <c r="AH966" s="352">
        <f t="shared" si="191"/>
        <v>1000000</v>
      </c>
      <c r="AI966" s="352">
        <f t="shared" si="190"/>
        <v>0</v>
      </c>
      <c r="AJ966" s="338">
        <v>2</v>
      </c>
      <c r="AK966" s="289">
        <f t="shared" si="189"/>
        <v>52</v>
      </c>
      <c r="AL966" s="335">
        <f t="shared" si="192"/>
        <v>192.59745342546796</v>
      </c>
    </row>
    <row r="967" spans="31:38" ht="15.75" hidden="1" thickBot="1">
      <c r="AE967" s="594"/>
      <c r="AF967" s="570"/>
      <c r="AH967" s="352">
        <f t="shared" si="191"/>
        <v>1000000</v>
      </c>
      <c r="AI967" s="352">
        <f t="shared" si="190"/>
        <v>0</v>
      </c>
      <c r="AJ967" s="338">
        <v>2</v>
      </c>
      <c r="AK967" s="289">
        <f t="shared" si="189"/>
        <v>53</v>
      </c>
      <c r="AL967" s="335">
        <f t="shared" si="192"/>
        <v>191.5887775754139</v>
      </c>
    </row>
    <row r="968" spans="31:38" ht="15.75" hidden="1" thickBot="1">
      <c r="AE968" s="594"/>
      <c r="AF968" s="570"/>
      <c r="AH968" s="352">
        <f t="shared" si="191"/>
        <v>1000000</v>
      </c>
      <c r="AI968" s="352">
        <f t="shared" si="190"/>
        <v>0</v>
      </c>
      <c r="AJ968" s="338">
        <v>2</v>
      </c>
      <c r="AK968" s="289">
        <f t="shared" si="189"/>
        <v>54</v>
      </c>
      <c r="AL968" s="335">
        <f t="shared" si="192"/>
        <v>190.58010172535975</v>
      </c>
    </row>
    <row r="969" spans="31:38" ht="15.75" hidden="1" thickBot="1">
      <c r="AE969" s="594"/>
      <c r="AF969" s="570"/>
      <c r="AH969" s="352">
        <f t="shared" si="191"/>
        <v>1000000</v>
      </c>
      <c r="AI969" s="352">
        <f t="shared" si="190"/>
        <v>0</v>
      </c>
      <c r="AJ969" s="338">
        <v>2</v>
      </c>
      <c r="AK969" s="289">
        <f t="shared" si="189"/>
        <v>55</v>
      </c>
      <c r="AL969" s="335">
        <f t="shared" si="192"/>
        <v>189.57142587530569</v>
      </c>
    </row>
    <row r="970" spans="31:38" ht="15.75" hidden="1" thickBot="1">
      <c r="AE970" s="594"/>
      <c r="AF970" s="570"/>
      <c r="AH970" s="352">
        <f t="shared" si="191"/>
        <v>1000000</v>
      </c>
      <c r="AI970" s="352">
        <f t="shared" si="190"/>
        <v>0</v>
      </c>
      <c r="AJ970" s="338">
        <v>2</v>
      </c>
      <c r="AK970" s="289">
        <f t="shared" si="189"/>
        <v>56</v>
      </c>
      <c r="AL970" s="335">
        <f t="shared" si="192"/>
        <v>188.56275002525155</v>
      </c>
    </row>
    <row r="971" spans="31:38" ht="15.75" hidden="1" thickBot="1">
      <c r="AE971" s="594"/>
      <c r="AF971" s="570"/>
      <c r="AH971" s="352">
        <f t="shared" si="191"/>
        <v>1000000</v>
      </c>
      <c r="AI971" s="352">
        <f t="shared" si="190"/>
        <v>0</v>
      </c>
      <c r="AJ971" s="338">
        <v>2</v>
      </c>
      <c r="AK971" s="289">
        <f t="shared" si="189"/>
        <v>57</v>
      </c>
      <c r="AL971" s="335">
        <f t="shared" si="192"/>
        <v>187.5540741751974</v>
      </c>
    </row>
    <row r="972" spans="31:38" ht="15.75" hidden="1" thickBot="1">
      <c r="AE972" s="594"/>
      <c r="AF972" s="570"/>
      <c r="AH972" s="352">
        <f t="shared" si="191"/>
        <v>1000000</v>
      </c>
      <c r="AI972" s="352">
        <f t="shared" si="190"/>
        <v>0</v>
      </c>
      <c r="AJ972" s="338">
        <v>2</v>
      </c>
      <c r="AK972" s="289">
        <f t="shared" si="189"/>
        <v>58</v>
      </c>
      <c r="AL972" s="335">
        <f t="shared" si="192"/>
        <v>186.54539832514334</v>
      </c>
    </row>
    <row r="973" spans="31:38" ht="15.75" hidden="1" thickBot="1">
      <c r="AE973" s="594"/>
      <c r="AF973" s="570"/>
      <c r="AH973" s="352">
        <f t="shared" si="191"/>
        <v>1000000</v>
      </c>
      <c r="AI973" s="352">
        <f t="shared" si="190"/>
        <v>0</v>
      </c>
      <c r="AJ973" s="338">
        <v>2</v>
      </c>
      <c r="AK973" s="289">
        <f t="shared" si="189"/>
        <v>59</v>
      </c>
      <c r="AL973" s="335">
        <f t="shared" si="192"/>
        <v>185.53672247508919</v>
      </c>
    </row>
    <row r="974" spans="31:38" ht="15.75" hidden="1" thickBot="1">
      <c r="AE974" s="594"/>
      <c r="AF974" s="570"/>
      <c r="AH974" s="352">
        <f t="shared" si="191"/>
        <v>1000000</v>
      </c>
      <c r="AI974" s="352">
        <f t="shared" si="190"/>
        <v>0</v>
      </c>
      <c r="AJ974" s="338">
        <v>2</v>
      </c>
      <c r="AK974" s="289">
        <f t="shared" si="189"/>
        <v>60</v>
      </c>
      <c r="AL974" s="335">
        <f t="shared" si="192"/>
        <v>184.52804662503505</v>
      </c>
    </row>
    <row r="975" spans="31:38" ht="15.75" hidden="1" thickBot="1">
      <c r="AE975" s="594"/>
      <c r="AF975" s="570"/>
      <c r="AH975" s="352">
        <f t="shared" si="191"/>
        <v>1000000</v>
      </c>
      <c r="AI975" s="352">
        <f t="shared" si="190"/>
        <v>0</v>
      </c>
      <c r="AJ975" s="338">
        <v>2</v>
      </c>
      <c r="AK975" s="289">
        <f t="shared" si="189"/>
        <v>61</v>
      </c>
      <c r="AL975" s="335">
        <f t="shared" si="192"/>
        <v>183.51937077498098</v>
      </c>
    </row>
    <row r="976" spans="31:38" ht="15.75" hidden="1" thickBot="1">
      <c r="AE976" s="594"/>
      <c r="AF976" s="570"/>
      <c r="AH976" s="352">
        <f t="shared" si="191"/>
        <v>1000000</v>
      </c>
      <c r="AI976" s="352">
        <f t="shared" si="190"/>
        <v>0</v>
      </c>
      <c r="AJ976" s="338">
        <v>2</v>
      </c>
      <c r="AK976" s="289">
        <f t="shared" si="189"/>
        <v>62</v>
      </c>
      <c r="AL976" s="335">
        <f t="shared" si="192"/>
        <v>182.51069492492684</v>
      </c>
    </row>
    <row r="977" spans="31:38" ht="15.75" hidden="1" thickBot="1">
      <c r="AE977" s="594"/>
      <c r="AF977" s="570"/>
      <c r="AH977" s="352">
        <f t="shared" si="191"/>
        <v>1000000</v>
      </c>
      <c r="AI977" s="352">
        <f t="shared" si="190"/>
        <v>0</v>
      </c>
      <c r="AJ977" s="338">
        <v>2</v>
      </c>
      <c r="AK977" s="289">
        <f t="shared" si="189"/>
        <v>63</v>
      </c>
      <c r="AL977" s="335">
        <f t="shared" si="192"/>
        <v>181.50201907487278</v>
      </c>
    </row>
    <row r="978" spans="31:38" ht="15.75" hidden="1" thickBot="1">
      <c r="AE978" s="594"/>
      <c r="AF978" s="570"/>
      <c r="AH978" s="352">
        <f t="shared" ref="AH978:AH1009" si="193">AX167</f>
        <v>1000000</v>
      </c>
      <c r="AI978" s="352">
        <f t="shared" si="190"/>
        <v>0</v>
      </c>
      <c r="AJ978" s="338">
        <v>2</v>
      </c>
      <c r="AK978" s="289">
        <f t="shared" si="189"/>
        <v>64</v>
      </c>
      <c r="AL978" s="335">
        <f t="shared" ref="AL978:AL1009" si="194">AA167</f>
        <v>180.49334322481863</v>
      </c>
    </row>
    <row r="979" spans="31:38" ht="15.75" hidden="1" thickBot="1">
      <c r="AE979" s="594"/>
      <c r="AF979" s="570"/>
      <c r="AH979" s="352">
        <f t="shared" si="193"/>
        <v>1000000</v>
      </c>
      <c r="AI979" s="352">
        <f t="shared" si="190"/>
        <v>0</v>
      </c>
      <c r="AJ979" s="338">
        <v>2</v>
      </c>
      <c r="AK979" s="289">
        <f t="shared" ref="AK979:AK1014" si="195">AK978+1</f>
        <v>65</v>
      </c>
      <c r="AL979" s="335">
        <f t="shared" si="194"/>
        <v>179.48466737476451</v>
      </c>
    </row>
    <row r="980" spans="31:38" ht="15.75" hidden="1" thickBot="1">
      <c r="AE980" s="594"/>
      <c r="AF980" s="570"/>
      <c r="AH980" s="352">
        <f t="shared" si="193"/>
        <v>1000000</v>
      </c>
      <c r="AI980" s="352">
        <f t="shared" si="190"/>
        <v>0</v>
      </c>
      <c r="AJ980" s="338">
        <v>2</v>
      </c>
      <c r="AK980" s="289">
        <f t="shared" si="195"/>
        <v>66</v>
      </c>
      <c r="AL980" s="335">
        <f t="shared" si="194"/>
        <v>178.47599152471042</v>
      </c>
    </row>
    <row r="981" spans="31:38" ht="15.75" hidden="1" thickBot="1">
      <c r="AE981" s="594"/>
      <c r="AF981" s="570"/>
      <c r="AH981" s="352">
        <f t="shared" si="193"/>
        <v>1000000</v>
      </c>
      <c r="AI981" s="352">
        <f t="shared" si="190"/>
        <v>0</v>
      </c>
      <c r="AJ981" s="338">
        <v>2</v>
      </c>
      <c r="AK981" s="289">
        <f t="shared" si="195"/>
        <v>67</v>
      </c>
      <c r="AL981" s="335">
        <f t="shared" si="194"/>
        <v>177.46731567465628</v>
      </c>
    </row>
    <row r="982" spans="31:38" ht="15.75" hidden="1" thickBot="1">
      <c r="AE982" s="594"/>
      <c r="AF982" s="570"/>
      <c r="AH982" s="352">
        <f t="shared" si="193"/>
        <v>1000000</v>
      </c>
      <c r="AI982" s="352">
        <f t="shared" si="190"/>
        <v>0</v>
      </c>
      <c r="AJ982" s="338">
        <v>2</v>
      </c>
      <c r="AK982" s="289">
        <f t="shared" si="195"/>
        <v>68</v>
      </c>
      <c r="AL982" s="335">
        <f t="shared" si="194"/>
        <v>176.45863982460222</v>
      </c>
    </row>
    <row r="983" spans="31:38" ht="15.75" hidden="1" thickBot="1">
      <c r="AE983" s="594"/>
      <c r="AF983" s="570"/>
      <c r="AH983" s="352">
        <f t="shared" si="193"/>
        <v>1000000</v>
      </c>
      <c r="AI983" s="352">
        <f t="shared" si="190"/>
        <v>0</v>
      </c>
      <c r="AJ983" s="338">
        <v>2</v>
      </c>
      <c r="AK983" s="289">
        <f t="shared" si="195"/>
        <v>69</v>
      </c>
      <c r="AL983" s="335">
        <f t="shared" si="194"/>
        <v>175.44996397454807</v>
      </c>
    </row>
    <row r="984" spans="31:38" ht="15.75" hidden="1" thickBot="1">
      <c r="AE984" s="594"/>
      <c r="AF984" s="570"/>
      <c r="AH984" s="352">
        <f t="shared" si="193"/>
        <v>1000000</v>
      </c>
      <c r="AI984" s="352">
        <f t="shared" si="190"/>
        <v>0</v>
      </c>
      <c r="AJ984" s="338">
        <v>2</v>
      </c>
      <c r="AK984" s="289">
        <f t="shared" si="195"/>
        <v>70</v>
      </c>
      <c r="AL984" s="335">
        <f t="shared" si="194"/>
        <v>174.44128812449395</v>
      </c>
    </row>
    <row r="985" spans="31:38" ht="15.75" hidden="1" thickBot="1">
      <c r="AE985" s="594"/>
      <c r="AF985" s="570"/>
      <c r="AH985" s="352">
        <f t="shared" si="193"/>
        <v>1000000</v>
      </c>
      <c r="AI985" s="352">
        <f t="shared" si="190"/>
        <v>0</v>
      </c>
      <c r="AJ985" s="338">
        <v>2</v>
      </c>
      <c r="AK985" s="289">
        <f t="shared" si="195"/>
        <v>71</v>
      </c>
      <c r="AL985" s="335">
        <f t="shared" si="194"/>
        <v>173.4326122744398</v>
      </c>
    </row>
    <row r="986" spans="31:38" ht="15.75" hidden="1" thickBot="1">
      <c r="AE986" s="594"/>
      <c r="AF986" s="570"/>
      <c r="AH986" s="352">
        <f t="shared" si="193"/>
        <v>1000000</v>
      </c>
      <c r="AI986" s="352">
        <f t="shared" si="190"/>
        <v>0</v>
      </c>
      <c r="AJ986" s="338">
        <v>2</v>
      </c>
      <c r="AK986" s="289">
        <f t="shared" si="195"/>
        <v>72</v>
      </c>
      <c r="AL986" s="335">
        <f t="shared" si="194"/>
        <v>172.4239364243858</v>
      </c>
    </row>
    <row r="987" spans="31:38" ht="15.75" hidden="1" thickBot="1">
      <c r="AE987" s="594"/>
      <c r="AF987" s="570"/>
      <c r="AH987" s="352">
        <f t="shared" si="193"/>
        <v>1000000</v>
      </c>
      <c r="AI987" s="352">
        <f t="shared" si="190"/>
        <v>0</v>
      </c>
      <c r="AJ987" s="338">
        <v>2</v>
      </c>
      <c r="AK987" s="289">
        <f t="shared" si="195"/>
        <v>73</v>
      </c>
      <c r="AL987" s="335">
        <f t="shared" si="194"/>
        <v>171.41526057433165</v>
      </c>
    </row>
    <row r="988" spans="31:38" ht="15.75" hidden="1" thickBot="1">
      <c r="AE988" s="594"/>
      <c r="AF988" s="570"/>
      <c r="AH988" s="352">
        <f t="shared" si="193"/>
        <v>1000000</v>
      </c>
      <c r="AI988" s="352">
        <f t="shared" si="190"/>
        <v>0</v>
      </c>
      <c r="AJ988" s="338">
        <v>2</v>
      </c>
      <c r="AK988" s="289">
        <f t="shared" si="195"/>
        <v>74</v>
      </c>
      <c r="AL988" s="335">
        <f t="shared" si="194"/>
        <v>170.40658472427754</v>
      </c>
    </row>
    <row r="989" spans="31:38" ht="15.75" hidden="1" thickBot="1">
      <c r="AE989" s="594"/>
      <c r="AF989" s="570"/>
      <c r="AH989" s="352">
        <f t="shared" si="193"/>
        <v>1000000</v>
      </c>
      <c r="AI989" s="352">
        <f t="shared" si="190"/>
        <v>0</v>
      </c>
      <c r="AJ989" s="338">
        <v>2</v>
      </c>
      <c r="AK989" s="289">
        <f t="shared" si="195"/>
        <v>75</v>
      </c>
      <c r="AL989" s="335">
        <f t="shared" si="194"/>
        <v>169.39790887422339</v>
      </c>
    </row>
    <row r="990" spans="31:38" ht="15.75" hidden="1" thickBot="1">
      <c r="AE990" s="594"/>
      <c r="AF990" s="570"/>
      <c r="AH990" s="352">
        <f t="shared" si="193"/>
        <v>1000000</v>
      </c>
      <c r="AI990" s="352">
        <f t="shared" si="190"/>
        <v>0</v>
      </c>
      <c r="AJ990" s="338">
        <v>2</v>
      </c>
      <c r="AK990" s="289">
        <f t="shared" si="195"/>
        <v>76</v>
      </c>
      <c r="AL990" s="335">
        <f t="shared" si="194"/>
        <v>168.38923302416924</v>
      </c>
    </row>
    <row r="991" spans="31:38" ht="15.75" hidden="1" thickBot="1">
      <c r="AE991" s="594"/>
      <c r="AF991" s="570"/>
      <c r="AH991" s="352">
        <f t="shared" si="193"/>
        <v>1000000</v>
      </c>
      <c r="AI991" s="352">
        <f t="shared" si="190"/>
        <v>0</v>
      </c>
      <c r="AJ991" s="338">
        <v>2</v>
      </c>
      <c r="AK991" s="289">
        <f t="shared" si="195"/>
        <v>77</v>
      </c>
      <c r="AL991" s="335">
        <f t="shared" si="194"/>
        <v>167.38055717411521</v>
      </c>
    </row>
    <row r="992" spans="31:38" ht="15.75" hidden="1" thickBot="1">
      <c r="AE992" s="594"/>
      <c r="AF992" s="570"/>
      <c r="AH992" s="352">
        <f t="shared" si="193"/>
        <v>1000000</v>
      </c>
      <c r="AI992" s="352">
        <f t="shared" si="190"/>
        <v>0</v>
      </c>
      <c r="AJ992" s="338">
        <v>2</v>
      </c>
      <c r="AK992" s="289">
        <f t="shared" si="195"/>
        <v>78</v>
      </c>
      <c r="AL992" s="335">
        <f t="shared" si="194"/>
        <v>166.37188132406106</v>
      </c>
    </row>
    <row r="993" spans="31:38" ht="15.75" hidden="1" thickBot="1">
      <c r="AE993" s="594"/>
      <c r="AF993" s="570"/>
      <c r="AH993" s="352">
        <f t="shared" si="193"/>
        <v>1000000</v>
      </c>
      <c r="AI993" s="352">
        <f t="shared" si="190"/>
        <v>0</v>
      </c>
      <c r="AJ993" s="338">
        <v>2</v>
      </c>
      <c r="AK993" s="289">
        <f t="shared" si="195"/>
        <v>79</v>
      </c>
      <c r="AL993" s="335">
        <f t="shared" si="194"/>
        <v>165.36320547400697</v>
      </c>
    </row>
    <row r="994" spans="31:38" ht="15.75" hidden="1" thickBot="1">
      <c r="AE994" s="594"/>
      <c r="AF994" s="570"/>
      <c r="AH994" s="352">
        <f t="shared" si="193"/>
        <v>1000000</v>
      </c>
      <c r="AI994" s="352">
        <f t="shared" si="190"/>
        <v>0</v>
      </c>
      <c r="AJ994" s="338">
        <v>2</v>
      </c>
      <c r="AK994" s="289">
        <f t="shared" si="195"/>
        <v>80</v>
      </c>
      <c r="AL994" s="335">
        <f t="shared" si="194"/>
        <v>164.35452962395283</v>
      </c>
    </row>
    <row r="995" spans="31:38" ht="15.75" hidden="1" thickBot="1">
      <c r="AE995" s="594"/>
      <c r="AF995" s="570"/>
      <c r="AH995" s="352">
        <f t="shared" si="193"/>
        <v>1000000</v>
      </c>
      <c r="AI995" s="352">
        <f t="shared" si="190"/>
        <v>0</v>
      </c>
      <c r="AJ995" s="338">
        <v>2</v>
      </c>
      <c r="AK995" s="289">
        <f t="shared" si="195"/>
        <v>81</v>
      </c>
      <c r="AL995" s="335">
        <f t="shared" si="194"/>
        <v>163.34585377389868</v>
      </c>
    </row>
    <row r="996" spans="31:38" ht="15.75" hidden="1" thickBot="1">
      <c r="AE996" s="594"/>
      <c r="AF996" s="570"/>
      <c r="AH996" s="352">
        <f t="shared" si="193"/>
        <v>1000000</v>
      </c>
      <c r="AI996" s="352">
        <f t="shared" si="190"/>
        <v>0</v>
      </c>
      <c r="AJ996" s="338">
        <v>2</v>
      </c>
      <c r="AK996" s="289">
        <f t="shared" si="195"/>
        <v>82</v>
      </c>
      <c r="AL996" s="335">
        <f t="shared" si="194"/>
        <v>162.33717792384465</v>
      </c>
    </row>
    <row r="997" spans="31:38" ht="15.75" hidden="1" thickBot="1">
      <c r="AE997" s="594"/>
      <c r="AF997" s="570"/>
      <c r="AH997" s="352">
        <f t="shared" si="193"/>
        <v>1000000</v>
      </c>
      <c r="AI997" s="352">
        <f t="shared" si="190"/>
        <v>0</v>
      </c>
      <c r="AJ997" s="338">
        <v>2</v>
      </c>
      <c r="AK997" s="289">
        <f t="shared" si="195"/>
        <v>83</v>
      </c>
      <c r="AL997" s="335">
        <f t="shared" si="194"/>
        <v>161.3285020737905</v>
      </c>
    </row>
    <row r="998" spans="31:38" ht="15.75" hidden="1" thickBot="1">
      <c r="AE998" s="594"/>
      <c r="AF998" s="570"/>
      <c r="AH998" s="352">
        <f t="shared" si="193"/>
        <v>1000000</v>
      </c>
      <c r="AI998" s="352">
        <f t="shared" si="190"/>
        <v>0</v>
      </c>
      <c r="AJ998" s="338">
        <v>2</v>
      </c>
      <c r="AK998" s="289">
        <f t="shared" si="195"/>
        <v>84</v>
      </c>
      <c r="AL998" s="335">
        <f t="shared" si="194"/>
        <v>160.31982622373641</v>
      </c>
    </row>
    <row r="999" spans="31:38" ht="15.75" hidden="1" thickBot="1">
      <c r="AE999" s="594"/>
      <c r="AF999" s="570"/>
      <c r="AH999" s="352">
        <f t="shared" si="193"/>
        <v>1000000</v>
      </c>
      <c r="AI999" s="352">
        <f t="shared" si="190"/>
        <v>0</v>
      </c>
      <c r="AJ999" s="338">
        <v>2</v>
      </c>
      <c r="AK999" s="289">
        <f t="shared" si="195"/>
        <v>85</v>
      </c>
      <c r="AL999" s="335">
        <f t="shared" si="194"/>
        <v>159.31115037368227</v>
      </c>
    </row>
    <row r="1000" spans="31:38" ht="15.75" hidden="1" thickBot="1">
      <c r="AE1000" s="594"/>
      <c r="AF1000" s="570"/>
      <c r="AH1000" s="352">
        <f t="shared" si="193"/>
        <v>1000000</v>
      </c>
      <c r="AI1000" s="352">
        <f t="shared" si="190"/>
        <v>0</v>
      </c>
      <c r="AJ1000" s="338">
        <v>2</v>
      </c>
      <c r="AK1000" s="289">
        <f t="shared" si="195"/>
        <v>86</v>
      </c>
      <c r="AL1000" s="335">
        <f t="shared" si="194"/>
        <v>158.30247452362818</v>
      </c>
    </row>
    <row r="1001" spans="31:38" ht="15.75" hidden="1" thickBot="1">
      <c r="AE1001" s="594"/>
      <c r="AF1001" s="570"/>
      <c r="AH1001" s="352">
        <f t="shared" si="193"/>
        <v>1000000</v>
      </c>
      <c r="AI1001" s="352">
        <f t="shared" si="190"/>
        <v>0</v>
      </c>
      <c r="AJ1001" s="338">
        <v>2</v>
      </c>
      <c r="AK1001" s="289">
        <f t="shared" si="195"/>
        <v>87</v>
      </c>
      <c r="AL1001" s="335">
        <f t="shared" si="194"/>
        <v>157.29379867357409</v>
      </c>
    </row>
    <row r="1002" spans="31:38" ht="15.75" hidden="1" thickBot="1">
      <c r="AE1002" s="594"/>
      <c r="AF1002" s="570"/>
      <c r="AH1002" s="352">
        <f t="shared" si="193"/>
        <v>1000000</v>
      </c>
      <c r="AI1002" s="352">
        <f t="shared" si="190"/>
        <v>0</v>
      </c>
      <c r="AJ1002" s="338">
        <v>2</v>
      </c>
      <c r="AK1002" s="289">
        <f t="shared" si="195"/>
        <v>88</v>
      </c>
      <c r="AL1002" s="335">
        <f t="shared" si="194"/>
        <v>156.28512282351994</v>
      </c>
    </row>
    <row r="1003" spans="31:38" ht="15.75" hidden="1" thickBot="1">
      <c r="AE1003" s="594"/>
      <c r="AF1003" s="570"/>
      <c r="AH1003" s="352">
        <f t="shared" si="193"/>
        <v>1000000</v>
      </c>
      <c r="AI1003" s="352">
        <f t="shared" si="190"/>
        <v>0</v>
      </c>
      <c r="AJ1003" s="338">
        <v>2</v>
      </c>
      <c r="AK1003" s="289">
        <f t="shared" si="195"/>
        <v>89</v>
      </c>
      <c r="AL1003" s="335">
        <f t="shared" si="194"/>
        <v>155.27644697346585</v>
      </c>
    </row>
    <row r="1004" spans="31:38" ht="15.75" hidden="1" thickBot="1">
      <c r="AE1004" s="594"/>
      <c r="AF1004" s="570"/>
      <c r="AH1004" s="352">
        <f t="shared" si="193"/>
        <v>1000000</v>
      </c>
      <c r="AI1004" s="352">
        <f t="shared" si="190"/>
        <v>0</v>
      </c>
      <c r="AJ1004" s="338">
        <v>2</v>
      </c>
      <c r="AK1004" s="289">
        <f t="shared" si="195"/>
        <v>90</v>
      </c>
      <c r="AL1004" s="335">
        <f t="shared" si="194"/>
        <v>154.26777112341171</v>
      </c>
    </row>
    <row r="1005" spans="31:38" ht="15.75" hidden="1" thickBot="1">
      <c r="AE1005" s="594"/>
      <c r="AF1005" s="570"/>
      <c r="AH1005" s="352">
        <f t="shared" si="193"/>
        <v>1000000</v>
      </c>
      <c r="AI1005" s="352">
        <f t="shared" ref="AI1005:AI1068" si="196">IF(AL1005&lt;$D$82,0,AH1005)</f>
        <v>0</v>
      </c>
      <c r="AJ1005" s="338">
        <v>2</v>
      </c>
      <c r="AK1005" s="289">
        <f t="shared" si="195"/>
        <v>91</v>
      </c>
      <c r="AL1005" s="335">
        <f t="shared" si="194"/>
        <v>153.25909527335767</v>
      </c>
    </row>
    <row r="1006" spans="31:38" ht="15.75" hidden="1" thickBot="1">
      <c r="AE1006" s="594"/>
      <c r="AF1006" s="570"/>
      <c r="AH1006" s="352">
        <f t="shared" si="193"/>
        <v>1000000</v>
      </c>
      <c r="AI1006" s="352">
        <f t="shared" si="196"/>
        <v>0</v>
      </c>
      <c r="AJ1006" s="338">
        <v>2</v>
      </c>
      <c r="AK1006" s="289">
        <f t="shared" si="195"/>
        <v>92</v>
      </c>
      <c r="AL1006" s="335">
        <f t="shared" si="194"/>
        <v>152.25041942330353</v>
      </c>
    </row>
    <row r="1007" spans="31:38" ht="15.75" hidden="1" thickBot="1">
      <c r="AE1007" s="594"/>
      <c r="AF1007" s="570"/>
      <c r="AH1007" s="352">
        <f t="shared" si="193"/>
        <v>1000000</v>
      </c>
      <c r="AI1007" s="352">
        <f t="shared" si="196"/>
        <v>0</v>
      </c>
      <c r="AJ1007" s="338">
        <v>2</v>
      </c>
      <c r="AK1007" s="289">
        <f t="shared" si="195"/>
        <v>93</v>
      </c>
      <c r="AL1007" s="335">
        <f t="shared" si="194"/>
        <v>151.24174357324941</v>
      </c>
    </row>
    <row r="1008" spans="31:38" ht="15.75" hidden="1" thickBot="1">
      <c r="AE1008" s="594"/>
      <c r="AF1008" s="570"/>
      <c r="AH1008" s="352">
        <f t="shared" si="193"/>
        <v>1000000</v>
      </c>
      <c r="AI1008" s="352">
        <f t="shared" si="196"/>
        <v>0</v>
      </c>
      <c r="AJ1008" s="338">
        <v>2</v>
      </c>
      <c r="AK1008" s="289">
        <f t="shared" si="195"/>
        <v>94</v>
      </c>
      <c r="AL1008" s="335">
        <f t="shared" si="194"/>
        <v>150.23306772319529</v>
      </c>
    </row>
    <row r="1009" spans="31:38" ht="15.75" hidden="1" thickBot="1">
      <c r="AE1009" s="594"/>
      <c r="AF1009" s="570"/>
      <c r="AH1009" s="352">
        <f t="shared" si="193"/>
        <v>1000000</v>
      </c>
      <c r="AI1009" s="352">
        <f t="shared" si="196"/>
        <v>0</v>
      </c>
      <c r="AJ1009" s="338">
        <v>2</v>
      </c>
      <c r="AK1009" s="289">
        <f t="shared" si="195"/>
        <v>95</v>
      </c>
      <c r="AL1009" s="335">
        <f t="shared" si="194"/>
        <v>149.22439187314112</v>
      </c>
    </row>
    <row r="1010" spans="31:38" ht="15.75" hidden="1" thickBot="1">
      <c r="AE1010" s="594"/>
      <c r="AF1010" s="570"/>
      <c r="AH1010" s="352">
        <f t="shared" ref="AH1010:AH1014" si="197">AX199</f>
        <v>1000000</v>
      </c>
      <c r="AI1010" s="352">
        <f t="shared" si="196"/>
        <v>0</v>
      </c>
      <c r="AJ1010" s="338">
        <v>2</v>
      </c>
      <c r="AK1010" s="289">
        <f t="shared" si="195"/>
        <v>96</v>
      </c>
      <c r="AL1010" s="335">
        <f t="shared" ref="AL1010:AL1014" si="198">AA199</f>
        <v>148.21571602308711</v>
      </c>
    </row>
    <row r="1011" spans="31:38" ht="15.75" hidden="1" thickBot="1">
      <c r="AE1011" s="594"/>
      <c r="AF1011" s="570"/>
      <c r="AH1011" s="352">
        <f t="shared" si="197"/>
        <v>1000000</v>
      </c>
      <c r="AI1011" s="352">
        <f t="shared" si="196"/>
        <v>0</v>
      </c>
      <c r="AJ1011" s="338">
        <v>2</v>
      </c>
      <c r="AK1011" s="289">
        <f t="shared" si="195"/>
        <v>97</v>
      </c>
      <c r="AL1011" s="335">
        <f t="shared" si="198"/>
        <v>147.20704017303296</v>
      </c>
    </row>
    <row r="1012" spans="31:38" ht="15.75" hidden="1" thickBot="1">
      <c r="AE1012" s="594"/>
      <c r="AF1012" s="570"/>
      <c r="AH1012" s="352">
        <f t="shared" si="197"/>
        <v>1000000</v>
      </c>
      <c r="AI1012" s="352">
        <f t="shared" si="196"/>
        <v>0</v>
      </c>
      <c r="AJ1012" s="338">
        <v>2</v>
      </c>
      <c r="AK1012" s="289">
        <f t="shared" si="195"/>
        <v>98</v>
      </c>
      <c r="AL1012" s="335">
        <f t="shared" si="198"/>
        <v>146.19836432297885</v>
      </c>
    </row>
    <row r="1013" spans="31:38" ht="15.75" hidden="1" thickBot="1">
      <c r="AE1013" s="594"/>
      <c r="AF1013" s="570"/>
      <c r="AH1013" s="352">
        <f t="shared" si="197"/>
        <v>1000000</v>
      </c>
      <c r="AI1013" s="352">
        <f t="shared" si="196"/>
        <v>0</v>
      </c>
      <c r="AJ1013" s="338">
        <v>2</v>
      </c>
      <c r="AK1013" s="289">
        <f t="shared" si="195"/>
        <v>99</v>
      </c>
      <c r="AL1013" s="335">
        <f t="shared" si="198"/>
        <v>145.1896884729247</v>
      </c>
    </row>
    <row r="1014" spans="31:38" ht="15.75" hidden="1" thickBot="1">
      <c r="AE1014" s="594"/>
      <c r="AF1014" s="571"/>
      <c r="AH1014" s="352">
        <f t="shared" si="197"/>
        <v>1000000</v>
      </c>
      <c r="AI1014" s="352">
        <f t="shared" si="196"/>
        <v>0</v>
      </c>
      <c r="AJ1014" s="338">
        <v>2</v>
      </c>
      <c r="AK1014" s="289">
        <f t="shared" si="195"/>
        <v>100</v>
      </c>
      <c r="AL1014" s="335">
        <f t="shared" si="198"/>
        <v>144.18101262287055</v>
      </c>
    </row>
    <row r="1015" spans="31:38" ht="15.75" hidden="1" thickBot="1">
      <c r="AE1015" s="594"/>
      <c r="AF1015" s="569" t="s">
        <v>420</v>
      </c>
      <c r="AH1015" s="352">
        <f>BE103</f>
        <v>167.03913813197022</v>
      </c>
      <c r="AI1015" s="352">
        <f t="shared" si="196"/>
        <v>0</v>
      </c>
      <c r="AJ1015" s="338">
        <v>3</v>
      </c>
      <c r="AK1015" s="289">
        <v>0</v>
      </c>
      <c r="AL1015" s="335">
        <f t="shared" ref="AL1015:AL1046" si="199">AB103</f>
        <v>326.73146350437571</v>
      </c>
    </row>
    <row r="1016" spans="31:38" ht="15.75" hidden="1" thickBot="1">
      <c r="AE1016" s="594"/>
      <c r="AF1016" s="570"/>
      <c r="AH1016" s="352">
        <f t="shared" ref="AH1016:AH1046" si="200">BE104</f>
        <v>164.80218384845119</v>
      </c>
      <c r="AI1016" s="352">
        <f t="shared" si="196"/>
        <v>0</v>
      </c>
      <c r="AJ1016" s="338">
        <v>3</v>
      </c>
      <c r="AK1016" s="289">
        <f t="shared" ref="AK1016:AK1079" si="201">AK1015+1</f>
        <v>1</v>
      </c>
      <c r="AL1016" s="335">
        <f t="shared" si="199"/>
        <v>325.38656237097018</v>
      </c>
    </row>
    <row r="1017" spans="31:38" ht="15.75" hidden="1" thickBot="1">
      <c r="AE1017" s="594"/>
      <c r="AF1017" s="570"/>
      <c r="AH1017" s="352">
        <f t="shared" si="200"/>
        <v>162.56522956493217</v>
      </c>
      <c r="AI1017" s="352">
        <f t="shared" si="196"/>
        <v>0</v>
      </c>
      <c r="AJ1017" s="338">
        <v>3</v>
      </c>
      <c r="AK1017" s="289">
        <f t="shared" si="201"/>
        <v>2</v>
      </c>
      <c r="AL1017" s="335">
        <f t="shared" si="199"/>
        <v>324.04166123756477</v>
      </c>
    </row>
    <row r="1018" spans="31:38" ht="15.75" hidden="1" thickBot="1">
      <c r="AE1018" s="594"/>
      <c r="AF1018" s="570"/>
      <c r="AH1018" s="352">
        <f t="shared" si="200"/>
        <v>160.32827528141314</v>
      </c>
      <c r="AI1018" s="352">
        <f t="shared" si="196"/>
        <v>0</v>
      </c>
      <c r="AJ1018" s="338">
        <v>3</v>
      </c>
      <c r="AK1018" s="289">
        <f t="shared" si="201"/>
        <v>3</v>
      </c>
      <c r="AL1018" s="335">
        <f t="shared" si="199"/>
        <v>322.69676010415924</v>
      </c>
    </row>
    <row r="1019" spans="31:38" ht="15.75" hidden="1" thickBot="1">
      <c r="AE1019" s="594"/>
      <c r="AF1019" s="570"/>
      <c r="AH1019" s="352">
        <f t="shared" si="200"/>
        <v>158.09132099789412</v>
      </c>
      <c r="AI1019" s="352">
        <f t="shared" si="196"/>
        <v>0</v>
      </c>
      <c r="AJ1019" s="338">
        <v>3</v>
      </c>
      <c r="AK1019" s="289">
        <f t="shared" si="201"/>
        <v>4</v>
      </c>
      <c r="AL1019" s="335">
        <f t="shared" si="199"/>
        <v>321.35185897075377</v>
      </c>
    </row>
    <row r="1020" spans="31:38" ht="15.75" hidden="1" thickBot="1">
      <c r="AE1020" s="594"/>
      <c r="AF1020" s="570"/>
      <c r="AH1020" s="352">
        <f t="shared" si="200"/>
        <v>155.85436671437509</v>
      </c>
      <c r="AI1020" s="352">
        <f t="shared" si="196"/>
        <v>0</v>
      </c>
      <c r="AJ1020" s="338">
        <v>3</v>
      </c>
      <c r="AK1020" s="289">
        <f t="shared" si="201"/>
        <v>5</v>
      </c>
      <c r="AL1020" s="335">
        <f t="shared" si="199"/>
        <v>320.0069578373483</v>
      </c>
    </row>
    <row r="1021" spans="31:38" ht="15.75" hidden="1" thickBot="1">
      <c r="AE1021" s="594"/>
      <c r="AF1021" s="570"/>
      <c r="AH1021" s="352">
        <f t="shared" si="200"/>
        <v>153.61741243085606</v>
      </c>
      <c r="AI1021" s="352">
        <f t="shared" si="196"/>
        <v>0</v>
      </c>
      <c r="AJ1021" s="338">
        <v>3</v>
      </c>
      <c r="AK1021" s="289">
        <f t="shared" si="201"/>
        <v>6</v>
      </c>
      <c r="AL1021" s="335">
        <f t="shared" si="199"/>
        <v>318.66205670394277</v>
      </c>
    </row>
    <row r="1022" spans="31:38" ht="15.75" hidden="1" thickBot="1">
      <c r="AE1022" s="594"/>
      <c r="AF1022" s="570"/>
      <c r="AH1022" s="352">
        <f t="shared" si="200"/>
        <v>151.38045814733704</v>
      </c>
      <c r="AI1022" s="352">
        <f t="shared" si="196"/>
        <v>0</v>
      </c>
      <c r="AJ1022" s="338">
        <v>3</v>
      </c>
      <c r="AK1022" s="289">
        <f t="shared" si="201"/>
        <v>7</v>
      </c>
      <c r="AL1022" s="335">
        <f t="shared" si="199"/>
        <v>317.31715557053735</v>
      </c>
    </row>
    <row r="1023" spans="31:38" ht="15.75" hidden="1" thickBot="1">
      <c r="AE1023" s="594"/>
      <c r="AF1023" s="570"/>
      <c r="AH1023" s="352">
        <f t="shared" si="200"/>
        <v>149.14350386381804</v>
      </c>
      <c r="AI1023" s="352">
        <f t="shared" si="196"/>
        <v>0</v>
      </c>
      <c r="AJ1023" s="338">
        <v>3</v>
      </c>
      <c r="AK1023" s="289">
        <f t="shared" si="201"/>
        <v>8</v>
      </c>
      <c r="AL1023" s="335">
        <f t="shared" si="199"/>
        <v>315.97225443713182</v>
      </c>
    </row>
    <row r="1024" spans="31:38" ht="15.75" hidden="1" thickBot="1">
      <c r="AE1024" s="594"/>
      <c r="AF1024" s="570"/>
      <c r="AH1024" s="352">
        <f t="shared" si="200"/>
        <v>146.90654958029901</v>
      </c>
      <c r="AI1024" s="352">
        <f t="shared" si="196"/>
        <v>0</v>
      </c>
      <c r="AJ1024" s="338">
        <v>3</v>
      </c>
      <c r="AK1024" s="289">
        <f t="shared" si="201"/>
        <v>9</v>
      </c>
      <c r="AL1024" s="335">
        <f t="shared" si="199"/>
        <v>314.62735330372635</v>
      </c>
    </row>
    <row r="1025" spans="31:38" ht="15.75" hidden="1" thickBot="1">
      <c r="AE1025" s="594"/>
      <c r="AF1025" s="570"/>
      <c r="AH1025" s="352">
        <f t="shared" si="200"/>
        <v>144.66959529677999</v>
      </c>
      <c r="AI1025" s="352">
        <f t="shared" si="196"/>
        <v>0</v>
      </c>
      <c r="AJ1025" s="338">
        <v>3</v>
      </c>
      <c r="AK1025" s="289">
        <f t="shared" si="201"/>
        <v>10</v>
      </c>
      <c r="AL1025" s="335">
        <f t="shared" si="199"/>
        <v>313.28245217032088</v>
      </c>
    </row>
    <row r="1026" spans="31:38" ht="15.75" hidden="1" thickBot="1">
      <c r="AE1026" s="594"/>
      <c r="AF1026" s="570"/>
      <c r="AH1026" s="352">
        <f t="shared" si="200"/>
        <v>1000000</v>
      </c>
      <c r="AI1026" s="352">
        <f t="shared" si="196"/>
        <v>0</v>
      </c>
      <c r="AJ1026" s="338">
        <v>3</v>
      </c>
      <c r="AK1026" s="289">
        <f t="shared" si="201"/>
        <v>11</v>
      </c>
      <c r="AL1026" s="335">
        <f t="shared" si="199"/>
        <v>311.93755103691541</v>
      </c>
    </row>
    <row r="1027" spans="31:38" ht="15.75" hidden="1" thickBot="1">
      <c r="AE1027" s="594"/>
      <c r="AF1027" s="570"/>
      <c r="AH1027" s="352">
        <f t="shared" si="200"/>
        <v>1000000</v>
      </c>
      <c r="AI1027" s="352">
        <f t="shared" si="196"/>
        <v>0</v>
      </c>
      <c r="AJ1027" s="338">
        <v>3</v>
      </c>
      <c r="AK1027" s="289">
        <f t="shared" si="201"/>
        <v>12</v>
      </c>
      <c r="AL1027" s="335">
        <f t="shared" si="199"/>
        <v>310.59264990350988</v>
      </c>
    </row>
    <row r="1028" spans="31:38" ht="15.75" hidden="1" thickBot="1">
      <c r="AE1028" s="594"/>
      <c r="AF1028" s="570"/>
      <c r="AH1028" s="352">
        <f t="shared" si="200"/>
        <v>1000000</v>
      </c>
      <c r="AI1028" s="352">
        <f t="shared" si="196"/>
        <v>0</v>
      </c>
      <c r="AJ1028" s="338">
        <v>3</v>
      </c>
      <c r="AK1028" s="289">
        <f t="shared" si="201"/>
        <v>13</v>
      </c>
      <c r="AL1028" s="335">
        <f t="shared" si="199"/>
        <v>309.24774877010441</v>
      </c>
    </row>
    <row r="1029" spans="31:38" ht="15.75" hidden="1" thickBot="1">
      <c r="AE1029" s="594"/>
      <c r="AF1029" s="570"/>
      <c r="AH1029" s="352">
        <f t="shared" si="200"/>
        <v>1000000</v>
      </c>
      <c r="AI1029" s="352">
        <f t="shared" si="196"/>
        <v>0</v>
      </c>
      <c r="AJ1029" s="338">
        <v>3</v>
      </c>
      <c r="AK1029" s="289">
        <f t="shared" si="201"/>
        <v>14</v>
      </c>
      <c r="AL1029" s="335">
        <f t="shared" si="199"/>
        <v>307.90284763669894</v>
      </c>
    </row>
    <row r="1030" spans="31:38" ht="15.75" hidden="1" thickBot="1">
      <c r="AE1030" s="594"/>
      <c r="AF1030" s="570"/>
      <c r="AH1030" s="352">
        <f t="shared" si="200"/>
        <v>1000000</v>
      </c>
      <c r="AI1030" s="352">
        <f t="shared" si="196"/>
        <v>0</v>
      </c>
      <c r="AJ1030" s="338">
        <v>3</v>
      </c>
      <c r="AK1030" s="289">
        <f t="shared" si="201"/>
        <v>15</v>
      </c>
      <c r="AL1030" s="335">
        <f t="shared" si="199"/>
        <v>306.55794650329346</v>
      </c>
    </row>
    <row r="1031" spans="31:38" ht="15.75" hidden="1" thickBot="1">
      <c r="AE1031" s="594"/>
      <c r="AF1031" s="570"/>
      <c r="AH1031" s="352">
        <f t="shared" si="200"/>
        <v>1000000</v>
      </c>
      <c r="AI1031" s="352">
        <f t="shared" si="196"/>
        <v>0</v>
      </c>
      <c r="AJ1031" s="338">
        <v>3</v>
      </c>
      <c r="AK1031" s="289">
        <f t="shared" si="201"/>
        <v>16</v>
      </c>
      <c r="AL1031" s="335">
        <f t="shared" si="199"/>
        <v>305.21304536988799</v>
      </c>
    </row>
    <row r="1032" spans="31:38" ht="15.75" hidden="1" thickBot="1">
      <c r="AE1032" s="594"/>
      <c r="AF1032" s="570"/>
      <c r="AH1032" s="352">
        <f t="shared" si="200"/>
        <v>1000000</v>
      </c>
      <c r="AI1032" s="352">
        <f t="shared" si="196"/>
        <v>0</v>
      </c>
      <c r="AJ1032" s="338">
        <v>3</v>
      </c>
      <c r="AK1032" s="289">
        <f t="shared" si="201"/>
        <v>17</v>
      </c>
      <c r="AL1032" s="335">
        <f t="shared" si="199"/>
        <v>303.86814423648252</v>
      </c>
    </row>
    <row r="1033" spans="31:38" ht="15.75" hidden="1" thickBot="1">
      <c r="AE1033" s="594"/>
      <c r="AF1033" s="570"/>
      <c r="AH1033" s="352">
        <f t="shared" si="200"/>
        <v>1000000</v>
      </c>
      <c r="AI1033" s="352">
        <f t="shared" si="196"/>
        <v>0</v>
      </c>
      <c r="AJ1033" s="338">
        <v>3</v>
      </c>
      <c r="AK1033" s="289">
        <f t="shared" si="201"/>
        <v>18</v>
      </c>
      <c r="AL1033" s="335">
        <f t="shared" si="199"/>
        <v>302.52324310307699</v>
      </c>
    </row>
    <row r="1034" spans="31:38" ht="15.75" hidden="1" thickBot="1">
      <c r="AE1034" s="594"/>
      <c r="AF1034" s="570"/>
      <c r="AH1034" s="352">
        <f t="shared" si="200"/>
        <v>1000000</v>
      </c>
      <c r="AI1034" s="352">
        <f t="shared" si="196"/>
        <v>0</v>
      </c>
      <c r="AJ1034" s="338">
        <v>3</v>
      </c>
      <c r="AK1034" s="289">
        <f t="shared" si="201"/>
        <v>19</v>
      </c>
      <c r="AL1034" s="335">
        <f t="shared" si="199"/>
        <v>301.17834196967152</v>
      </c>
    </row>
    <row r="1035" spans="31:38" ht="15.75" hidden="1" thickBot="1">
      <c r="AE1035" s="594"/>
      <c r="AF1035" s="570"/>
      <c r="AH1035" s="352">
        <f t="shared" si="200"/>
        <v>1000000</v>
      </c>
      <c r="AI1035" s="352">
        <f t="shared" si="196"/>
        <v>0</v>
      </c>
      <c r="AJ1035" s="338">
        <v>3</v>
      </c>
      <c r="AK1035" s="289">
        <f t="shared" si="201"/>
        <v>20</v>
      </c>
      <c r="AL1035" s="335">
        <f t="shared" si="199"/>
        <v>299.83344083626605</v>
      </c>
    </row>
    <row r="1036" spans="31:38" ht="15.75" hidden="1" thickBot="1">
      <c r="AE1036" s="594"/>
      <c r="AF1036" s="570"/>
      <c r="AH1036" s="352">
        <f t="shared" si="200"/>
        <v>1000000</v>
      </c>
      <c r="AI1036" s="352">
        <f t="shared" si="196"/>
        <v>0</v>
      </c>
      <c r="AJ1036" s="338">
        <v>3</v>
      </c>
      <c r="AK1036" s="289">
        <f t="shared" si="201"/>
        <v>21</v>
      </c>
      <c r="AL1036" s="335">
        <f t="shared" si="199"/>
        <v>298.48853970286058</v>
      </c>
    </row>
    <row r="1037" spans="31:38" ht="15.75" hidden="1" thickBot="1">
      <c r="AE1037" s="594"/>
      <c r="AF1037" s="570"/>
      <c r="AH1037" s="352">
        <f t="shared" si="200"/>
        <v>1000000</v>
      </c>
      <c r="AI1037" s="352">
        <f t="shared" si="196"/>
        <v>0</v>
      </c>
      <c r="AJ1037" s="338">
        <v>3</v>
      </c>
      <c r="AK1037" s="289">
        <f t="shared" si="201"/>
        <v>22</v>
      </c>
      <c r="AL1037" s="335">
        <f t="shared" si="199"/>
        <v>297.14363856945511</v>
      </c>
    </row>
    <row r="1038" spans="31:38" ht="15.75" hidden="1" thickBot="1">
      <c r="AE1038" s="594"/>
      <c r="AF1038" s="570"/>
      <c r="AH1038" s="352">
        <f t="shared" si="200"/>
        <v>1000000</v>
      </c>
      <c r="AI1038" s="352">
        <f t="shared" si="196"/>
        <v>0</v>
      </c>
      <c r="AJ1038" s="338">
        <v>3</v>
      </c>
      <c r="AK1038" s="289">
        <f t="shared" si="201"/>
        <v>23</v>
      </c>
      <c r="AL1038" s="335">
        <f t="shared" si="199"/>
        <v>295.79873743604963</v>
      </c>
    </row>
    <row r="1039" spans="31:38" ht="15.75" hidden="1" thickBot="1">
      <c r="AE1039" s="594"/>
      <c r="AF1039" s="570"/>
      <c r="AH1039" s="352">
        <f t="shared" si="200"/>
        <v>1000000</v>
      </c>
      <c r="AI1039" s="352">
        <f t="shared" si="196"/>
        <v>0</v>
      </c>
      <c r="AJ1039" s="338">
        <v>3</v>
      </c>
      <c r="AK1039" s="289">
        <f t="shared" si="201"/>
        <v>24</v>
      </c>
      <c r="AL1039" s="335">
        <f t="shared" si="199"/>
        <v>294.45383630264416</v>
      </c>
    </row>
    <row r="1040" spans="31:38" ht="15.75" hidden="1" thickBot="1">
      <c r="AE1040" s="594"/>
      <c r="AF1040" s="570"/>
      <c r="AH1040" s="352">
        <f t="shared" si="200"/>
        <v>1000000</v>
      </c>
      <c r="AI1040" s="352">
        <f t="shared" si="196"/>
        <v>0</v>
      </c>
      <c r="AJ1040" s="338">
        <v>3</v>
      </c>
      <c r="AK1040" s="289">
        <f t="shared" si="201"/>
        <v>25</v>
      </c>
      <c r="AL1040" s="335">
        <f t="shared" si="199"/>
        <v>293.10893516923869</v>
      </c>
    </row>
    <row r="1041" spans="31:38" ht="15.75" hidden="1" thickBot="1">
      <c r="AE1041" s="594"/>
      <c r="AF1041" s="570"/>
      <c r="AH1041" s="352">
        <f t="shared" si="200"/>
        <v>1000000</v>
      </c>
      <c r="AI1041" s="352">
        <f t="shared" si="196"/>
        <v>0</v>
      </c>
      <c r="AJ1041" s="338">
        <v>3</v>
      </c>
      <c r="AK1041" s="289">
        <f t="shared" si="201"/>
        <v>26</v>
      </c>
      <c r="AL1041" s="335">
        <f t="shared" si="199"/>
        <v>291.76403403583316</v>
      </c>
    </row>
    <row r="1042" spans="31:38" ht="15.75" hidden="1" thickBot="1">
      <c r="AE1042" s="594"/>
      <c r="AF1042" s="570"/>
      <c r="AH1042" s="352">
        <f t="shared" si="200"/>
        <v>1000000</v>
      </c>
      <c r="AI1042" s="352">
        <f t="shared" si="196"/>
        <v>0</v>
      </c>
      <c r="AJ1042" s="338">
        <v>3</v>
      </c>
      <c r="AK1042" s="289">
        <f t="shared" si="201"/>
        <v>27</v>
      </c>
      <c r="AL1042" s="335">
        <f t="shared" si="199"/>
        <v>290.41913290242769</v>
      </c>
    </row>
    <row r="1043" spans="31:38" ht="15.75" hidden="1" thickBot="1">
      <c r="AE1043" s="594"/>
      <c r="AF1043" s="570"/>
      <c r="AH1043" s="352">
        <f t="shared" si="200"/>
        <v>1000000</v>
      </c>
      <c r="AI1043" s="352">
        <f t="shared" si="196"/>
        <v>0</v>
      </c>
      <c r="AJ1043" s="338">
        <v>3</v>
      </c>
      <c r="AK1043" s="289">
        <f t="shared" si="201"/>
        <v>28</v>
      </c>
      <c r="AL1043" s="335">
        <f t="shared" si="199"/>
        <v>289.07423176902222</v>
      </c>
    </row>
    <row r="1044" spans="31:38" ht="15.75" hidden="1" thickBot="1">
      <c r="AE1044" s="594"/>
      <c r="AF1044" s="570"/>
      <c r="AH1044" s="352">
        <f t="shared" si="200"/>
        <v>1000000</v>
      </c>
      <c r="AI1044" s="352">
        <f t="shared" si="196"/>
        <v>0</v>
      </c>
      <c r="AJ1044" s="338">
        <v>3</v>
      </c>
      <c r="AK1044" s="289">
        <f t="shared" si="201"/>
        <v>29</v>
      </c>
      <c r="AL1044" s="335">
        <f t="shared" si="199"/>
        <v>287.72933063561669</v>
      </c>
    </row>
    <row r="1045" spans="31:38" ht="15.75" hidden="1" thickBot="1">
      <c r="AE1045" s="594"/>
      <c r="AF1045" s="570"/>
      <c r="AH1045" s="352">
        <f t="shared" si="200"/>
        <v>1000000</v>
      </c>
      <c r="AI1045" s="352">
        <f t="shared" si="196"/>
        <v>0</v>
      </c>
      <c r="AJ1045" s="338">
        <v>3</v>
      </c>
      <c r="AK1045" s="289">
        <f t="shared" si="201"/>
        <v>30</v>
      </c>
      <c r="AL1045" s="335">
        <f t="shared" si="199"/>
        <v>286.38442950221128</v>
      </c>
    </row>
    <row r="1046" spans="31:38" ht="15.75" hidden="1" thickBot="1">
      <c r="AE1046" s="594"/>
      <c r="AF1046" s="570"/>
      <c r="AH1046" s="352">
        <f t="shared" si="200"/>
        <v>1000000</v>
      </c>
      <c r="AI1046" s="352">
        <f t="shared" si="196"/>
        <v>0</v>
      </c>
      <c r="AJ1046" s="338">
        <v>3</v>
      </c>
      <c r="AK1046" s="289">
        <f t="shared" si="201"/>
        <v>31</v>
      </c>
      <c r="AL1046" s="335">
        <f t="shared" si="199"/>
        <v>285.03952836880575</v>
      </c>
    </row>
    <row r="1047" spans="31:38" ht="15.75" hidden="1" thickBot="1">
      <c r="AE1047" s="594"/>
      <c r="AF1047" s="570"/>
      <c r="AH1047" s="352">
        <f t="shared" ref="AH1047:AH1078" si="202">BE135</f>
        <v>1000000</v>
      </c>
      <c r="AI1047" s="352">
        <f t="shared" si="196"/>
        <v>0</v>
      </c>
      <c r="AJ1047" s="338">
        <v>3</v>
      </c>
      <c r="AK1047" s="289">
        <f t="shared" si="201"/>
        <v>32</v>
      </c>
      <c r="AL1047" s="335">
        <f t="shared" ref="AL1047:AL1078" si="203">AB135</f>
        <v>283.69462723540022</v>
      </c>
    </row>
    <row r="1048" spans="31:38" ht="15.75" hidden="1" thickBot="1">
      <c r="AE1048" s="594"/>
      <c r="AF1048" s="570"/>
      <c r="AH1048" s="352">
        <f t="shared" si="202"/>
        <v>1000000</v>
      </c>
      <c r="AI1048" s="352">
        <f t="shared" si="196"/>
        <v>0</v>
      </c>
      <c r="AJ1048" s="338">
        <v>3</v>
      </c>
      <c r="AK1048" s="289">
        <f t="shared" si="201"/>
        <v>33</v>
      </c>
      <c r="AL1048" s="335">
        <f t="shared" si="203"/>
        <v>282.3497261019948</v>
      </c>
    </row>
    <row r="1049" spans="31:38" ht="15.75" hidden="1" thickBot="1">
      <c r="AE1049" s="594"/>
      <c r="AF1049" s="570"/>
      <c r="AH1049" s="352">
        <f t="shared" si="202"/>
        <v>1000000</v>
      </c>
      <c r="AI1049" s="352">
        <f t="shared" si="196"/>
        <v>0</v>
      </c>
      <c r="AJ1049" s="338">
        <v>3</v>
      </c>
      <c r="AK1049" s="289">
        <f t="shared" si="201"/>
        <v>34</v>
      </c>
      <c r="AL1049" s="335">
        <f t="shared" si="203"/>
        <v>281.00482496858928</v>
      </c>
    </row>
    <row r="1050" spans="31:38" ht="15.75" hidden="1" thickBot="1">
      <c r="AE1050" s="594"/>
      <c r="AF1050" s="570"/>
      <c r="AH1050" s="352">
        <f t="shared" si="202"/>
        <v>1000000</v>
      </c>
      <c r="AI1050" s="352">
        <f t="shared" si="196"/>
        <v>0</v>
      </c>
      <c r="AJ1050" s="338">
        <v>3</v>
      </c>
      <c r="AK1050" s="289">
        <f t="shared" si="201"/>
        <v>35</v>
      </c>
      <c r="AL1050" s="335">
        <f t="shared" si="203"/>
        <v>279.65992383518386</v>
      </c>
    </row>
    <row r="1051" spans="31:38" ht="15.75" hidden="1" thickBot="1">
      <c r="AE1051" s="594"/>
      <c r="AF1051" s="570"/>
      <c r="AH1051" s="352">
        <f t="shared" si="202"/>
        <v>1000000</v>
      </c>
      <c r="AI1051" s="352">
        <f t="shared" si="196"/>
        <v>0</v>
      </c>
      <c r="AJ1051" s="338">
        <v>3</v>
      </c>
      <c r="AK1051" s="289">
        <f t="shared" si="201"/>
        <v>36</v>
      </c>
      <c r="AL1051" s="335">
        <f t="shared" si="203"/>
        <v>278.31502270177833</v>
      </c>
    </row>
    <row r="1052" spans="31:38" ht="15.75" hidden="1" thickBot="1">
      <c r="AE1052" s="594"/>
      <c r="AF1052" s="570"/>
      <c r="AH1052" s="352">
        <f t="shared" si="202"/>
        <v>1000000</v>
      </c>
      <c r="AI1052" s="352">
        <f t="shared" si="196"/>
        <v>0</v>
      </c>
      <c r="AJ1052" s="338">
        <v>3</v>
      </c>
      <c r="AK1052" s="289">
        <f t="shared" si="201"/>
        <v>37</v>
      </c>
      <c r="AL1052" s="335">
        <f t="shared" si="203"/>
        <v>276.97012156837286</v>
      </c>
    </row>
    <row r="1053" spans="31:38" ht="15.75" hidden="1" thickBot="1">
      <c r="AE1053" s="594"/>
      <c r="AF1053" s="570"/>
      <c r="AH1053" s="352">
        <f t="shared" si="202"/>
        <v>1000000</v>
      </c>
      <c r="AI1053" s="352">
        <f t="shared" si="196"/>
        <v>0</v>
      </c>
      <c r="AJ1053" s="338">
        <v>3</v>
      </c>
      <c r="AK1053" s="289">
        <f t="shared" si="201"/>
        <v>38</v>
      </c>
      <c r="AL1053" s="335">
        <f t="shared" si="203"/>
        <v>275.62522043496739</v>
      </c>
    </row>
    <row r="1054" spans="31:38" ht="15.75" hidden="1" thickBot="1">
      <c r="AE1054" s="594"/>
      <c r="AF1054" s="570"/>
      <c r="AH1054" s="352">
        <f t="shared" si="202"/>
        <v>1000000</v>
      </c>
      <c r="AI1054" s="352">
        <f t="shared" si="196"/>
        <v>0</v>
      </c>
      <c r="AJ1054" s="338">
        <v>3</v>
      </c>
      <c r="AK1054" s="289">
        <f t="shared" si="201"/>
        <v>39</v>
      </c>
      <c r="AL1054" s="335">
        <f t="shared" si="203"/>
        <v>274.28031930156186</v>
      </c>
    </row>
    <row r="1055" spans="31:38" ht="15.75" hidden="1" thickBot="1">
      <c r="AE1055" s="594"/>
      <c r="AF1055" s="570"/>
      <c r="AH1055" s="352">
        <f t="shared" si="202"/>
        <v>1000000</v>
      </c>
      <c r="AI1055" s="352">
        <f t="shared" si="196"/>
        <v>0</v>
      </c>
      <c r="AJ1055" s="338">
        <v>3</v>
      </c>
      <c r="AK1055" s="289">
        <f t="shared" si="201"/>
        <v>40</v>
      </c>
      <c r="AL1055" s="335">
        <f t="shared" si="203"/>
        <v>272.93541816815645</v>
      </c>
    </row>
    <row r="1056" spans="31:38" ht="15.75" hidden="1" thickBot="1">
      <c r="AE1056" s="594"/>
      <c r="AF1056" s="570"/>
      <c r="AH1056" s="352">
        <f t="shared" si="202"/>
        <v>1000000</v>
      </c>
      <c r="AI1056" s="352">
        <f t="shared" si="196"/>
        <v>0</v>
      </c>
      <c r="AJ1056" s="338">
        <v>3</v>
      </c>
      <c r="AK1056" s="289">
        <f t="shared" si="201"/>
        <v>41</v>
      </c>
      <c r="AL1056" s="335">
        <f t="shared" si="203"/>
        <v>271.59051703475092</v>
      </c>
    </row>
    <row r="1057" spans="31:38" ht="15.75" hidden="1" thickBot="1">
      <c r="AE1057" s="594"/>
      <c r="AF1057" s="570"/>
      <c r="AH1057" s="352">
        <f t="shared" si="202"/>
        <v>1000000</v>
      </c>
      <c r="AI1057" s="352">
        <f t="shared" si="196"/>
        <v>0</v>
      </c>
      <c r="AJ1057" s="338">
        <v>3</v>
      </c>
      <c r="AK1057" s="289">
        <f t="shared" si="201"/>
        <v>42</v>
      </c>
      <c r="AL1057" s="335">
        <f t="shared" si="203"/>
        <v>270.24561590134545</v>
      </c>
    </row>
    <row r="1058" spans="31:38" ht="15.75" hidden="1" thickBot="1">
      <c r="AE1058" s="594"/>
      <c r="AF1058" s="570"/>
      <c r="AH1058" s="352">
        <f t="shared" si="202"/>
        <v>1000000</v>
      </c>
      <c r="AI1058" s="352">
        <f t="shared" si="196"/>
        <v>0</v>
      </c>
      <c r="AJ1058" s="338">
        <v>3</v>
      </c>
      <c r="AK1058" s="289">
        <f t="shared" si="201"/>
        <v>43</v>
      </c>
      <c r="AL1058" s="335">
        <f t="shared" si="203"/>
        <v>268.90071476793992</v>
      </c>
    </row>
    <row r="1059" spans="31:38" ht="15.75" hidden="1" thickBot="1">
      <c r="AE1059" s="594"/>
      <c r="AF1059" s="570"/>
      <c r="AH1059" s="352">
        <f t="shared" si="202"/>
        <v>1000000</v>
      </c>
      <c r="AI1059" s="352">
        <f t="shared" si="196"/>
        <v>0</v>
      </c>
      <c r="AJ1059" s="338">
        <v>3</v>
      </c>
      <c r="AK1059" s="289">
        <f t="shared" si="201"/>
        <v>44</v>
      </c>
      <c r="AL1059" s="335">
        <f t="shared" si="203"/>
        <v>267.5558136345345</v>
      </c>
    </row>
    <row r="1060" spans="31:38" ht="15.75" hidden="1" thickBot="1">
      <c r="AE1060" s="594"/>
      <c r="AF1060" s="570"/>
      <c r="AH1060" s="352">
        <f t="shared" si="202"/>
        <v>1000000</v>
      </c>
      <c r="AI1060" s="352">
        <f t="shared" si="196"/>
        <v>0</v>
      </c>
      <c r="AJ1060" s="338">
        <v>3</v>
      </c>
      <c r="AK1060" s="289">
        <f t="shared" si="201"/>
        <v>45</v>
      </c>
      <c r="AL1060" s="335">
        <f t="shared" si="203"/>
        <v>266.21091250112897</v>
      </c>
    </row>
    <row r="1061" spans="31:38" ht="15.75" hidden="1" thickBot="1">
      <c r="AE1061" s="594"/>
      <c r="AF1061" s="570"/>
      <c r="AH1061" s="352">
        <f t="shared" si="202"/>
        <v>1000000</v>
      </c>
      <c r="AI1061" s="352">
        <f t="shared" si="196"/>
        <v>0</v>
      </c>
      <c r="AJ1061" s="338">
        <v>3</v>
      </c>
      <c r="AK1061" s="289">
        <f t="shared" si="201"/>
        <v>46</v>
      </c>
      <c r="AL1061" s="335">
        <f t="shared" si="203"/>
        <v>264.86601136772356</v>
      </c>
    </row>
    <row r="1062" spans="31:38" ht="15.75" hidden="1" thickBot="1">
      <c r="AE1062" s="594"/>
      <c r="AF1062" s="570"/>
      <c r="AH1062" s="352">
        <f t="shared" si="202"/>
        <v>1000000</v>
      </c>
      <c r="AI1062" s="352">
        <f t="shared" si="196"/>
        <v>0</v>
      </c>
      <c r="AJ1062" s="338">
        <v>3</v>
      </c>
      <c r="AK1062" s="289">
        <f t="shared" si="201"/>
        <v>47</v>
      </c>
      <c r="AL1062" s="335">
        <f t="shared" si="203"/>
        <v>263.52111023431803</v>
      </c>
    </row>
    <row r="1063" spans="31:38" ht="15.75" hidden="1" thickBot="1">
      <c r="AE1063" s="594"/>
      <c r="AF1063" s="570"/>
      <c r="AH1063" s="352">
        <f t="shared" si="202"/>
        <v>1000000</v>
      </c>
      <c r="AI1063" s="352">
        <f t="shared" si="196"/>
        <v>0</v>
      </c>
      <c r="AJ1063" s="338">
        <v>3</v>
      </c>
      <c r="AK1063" s="289">
        <f t="shared" si="201"/>
        <v>48</v>
      </c>
      <c r="AL1063" s="335">
        <f t="shared" si="203"/>
        <v>262.1762091009125</v>
      </c>
    </row>
    <row r="1064" spans="31:38" ht="15.75" hidden="1" thickBot="1">
      <c r="AE1064" s="594"/>
      <c r="AF1064" s="570"/>
      <c r="AH1064" s="352">
        <f t="shared" si="202"/>
        <v>1000000</v>
      </c>
      <c r="AI1064" s="352">
        <f t="shared" si="196"/>
        <v>0</v>
      </c>
      <c r="AJ1064" s="338">
        <v>3</v>
      </c>
      <c r="AK1064" s="289">
        <f t="shared" si="201"/>
        <v>49</v>
      </c>
      <c r="AL1064" s="335">
        <f t="shared" si="203"/>
        <v>260.83130796750709</v>
      </c>
    </row>
    <row r="1065" spans="31:38" ht="15.75" hidden="1" thickBot="1">
      <c r="AE1065" s="594"/>
      <c r="AF1065" s="570"/>
      <c r="AH1065" s="352">
        <f t="shared" si="202"/>
        <v>1000000</v>
      </c>
      <c r="AI1065" s="352">
        <f t="shared" si="196"/>
        <v>0</v>
      </c>
      <c r="AJ1065" s="338">
        <v>3</v>
      </c>
      <c r="AK1065" s="289">
        <f t="shared" si="201"/>
        <v>50</v>
      </c>
      <c r="AL1065" s="335">
        <f t="shared" si="203"/>
        <v>259.48640683410156</v>
      </c>
    </row>
    <row r="1066" spans="31:38" ht="15.75" hidden="1" thickBot="1">
      <c r="AE1066" s="594"/>
      <c r="AF1066" s="570"/>
      <c r="AH1066" s="352">
        <f t="shared" si="202"/>
        <v>1000000</v>
      </c>
      <c r="AI1066" s="352">
        <f t="shared" si="196"/>
        <v>0</v>
      </c>
      <c r="AJ1066" s="338">
        <v>3</v>
      </c>
      <c r="AK1066" s="289">
        <f t="shared" si="201"/>
        <v>51</v>
      </c>
      <c r="AL1066" s="335">
        <f t="shared" si="203"/>
        <v>258.14150570069614</v>
      </c>
    </row>
    <row r="1067" spans="31:38" ht="15.75" hidden="1" thickBot="1">
      <c r="AE1067" s="594"/>
      <c r="AF1067" s="570"/>
      <c r="AH1067" s="352">
        <f t="shared" si="202"/>
        <v>1000000</v>
      </c>
      <c r="AI1067" s="352">
        <f t="shared" si="196"/>
        <v>0</v>
      </c>
      <c r="AJ1067" s="338">
        <v>3</v>
      </c>
      <c r="AK1067" s="289">
        <f t="shared" si="201"/>
        <v>52</v>
      </c>
      <c r="AL1067" s="335">
        <f t="shared" si="203"/>
        <v>256.79660456729061</v>
      </c>
    </row>
    <row r="1068" spans="31:38" ht="15.75" hidden="1" thickBot="1">
      <c r="AE1068" s="594"/>
      <c r="AF1068" s="570"/>
      <c r="AH1068" s="352">
        <f t="shared" si="202"/>
        <v>1000000</v>
      </c>
      <c r="AI1068" s="352">
        <f t="shared" si="196"/>
        <v>0</v>
      </c>
      <c r="AJ1068" s="338">
        <v>3</v>
      </c>
      <c r="AK1068" s="289">
        <f t="shared" si="201"/>
        <v>53</v>
      </c>
      <c r="AL1068" s="335">
        <f t="shared" si="203"/>
        <v>255.4517034338852</v>
      </c>
    </row>
    <row r="1069" spans="31:38" ht="15.75" hidden="1" thickBot="1">
      <c r="AE1069" s="594"/>
      <c r="AF1069" s="570"/>
      <c r="AH1069" s="352">
        <f t="shared" si="202"/>
        <v>1000000</v>
      </c>
      <c r="AI1069" s="352">
        <f t="shared" ref="AI1069:AI1132" si="204">IF(AL1069&lt;$D$82,0,AH1069)</f>
        <v>0</v>
      </c>
      <c r="AJ1069" s="338">
        <v>3</v>
      </c>
      <c r="AK1069" s="289">
        <f t="shared" si="201"/>
        <v>54</v>
      </c>
      <c r="AL1069" s="335">
        <f t="shared" si="203"/>
        <v>254.10680230047967</v>
      </c>
    </row>
    <row r="1070" spans="31:38" ht="15.75" hidden="1" thickBot="1">
      <c r="AE1070" s="594"/>
      <c r="AF1070" s="570"/>
      <c r="AH1070" s="352">
        <f t="shared" si="202"/>
        <v>1000000</v>
      </c>
      <c r="AI1070" s="352">
        <f t="shared" si="204"/>
        <v>0</v>
      </c>
      <c r="AJ1070" s="338">
        <v>3</v>
      </c>
      <c r="AK1070" s="289">
        <f t="shared" si="201"/>
        <v>55</v>
      </c>
      <c r="AL1070" s="335">
        <f t="shared" si="203"/>
        <v>252.76190116707426</v>
      </c>
    </row>
    <row r="1071" spans="31:38" ht="15.75" hidden="1" thickBot="1">
      <c r="AE1071" s="594"/>
      <c r="AF1071" s="570"/>
      <c r="AH1071" s="352">
        <f t="shared" si="202"/>
        <v>1000000</v>
      </c>
      <c r="AI1071" s="352">
        <f t="shared" si="204"/>
        <v>0</v>
      </c>
      <c r="AJ1071" s="338">
        <v>3</v>
      </c>
      <c r="AK1071" s="289">
        <f t="shared" si="201"/>
        <v>56</v>
      </c>
      <c r="AL1071" s="335">
        <f t="shared" si="203"/>
        <v>251.41700003366873</v>
      </c>
    </row>
    <row r="1072" spans="31:38" ht="15.75" hidden="1" thickBot="1">
      <c r="AE1072" s="594"/>
      <c r="AF1072" s="570"/>
      <c r="AH1072" s="352">
        <f t="shared" si="202"/>
        <v>1000000</v>
      </c>
      <c r="AI1072" s="352">
        <f t="shared" si="204"/>
        <v>0</v>
      </c>
      <c r="AJ1072" s="338">
        <v>3</v>
      </c>
      <c r="AK1072" s="289">
        <f t="shared" si="201"/>
        <v>57</v>
      </c>
      <c r="AL1072" s="335">
        <f t="shared" si="203"/>
        <v>250.0720989002632</v>
      </c>
    </row>
    <row r="1073" spans="31:38" ht="15.75" hidden="1" thickBot="1">
      <c r="AE1073" s="594"/>
      <c r="AF1073" s="570"/>
      <c r="AH1073" s="352">
        <f t="shared" si="202"/>
        <v>1000000</v>
      </c>
      <c r="AI1073" s="352">
        <f t="shared" si="204"/>
        <v>0</v>
      </c>
      <c r="AJ1073" s="338">
        <v>3</v>
      </c>
      <c r="AK1073" s="289">
        <f t="shared" si="201"/>
        <v>58</v>
      </c>
      <c r="AL1073" s="335">
        <f t="shared" si="203"/>
        <v>248.72719776685778</v>
      </c>
    </row>
    <row r="1074" spans="31:38" ht="15.75" hidden="1" thickBot="1">
      <c r="AE1074" s="594"/>
      <c r="AF1074" s="570"/>
      <c r="AH1074" s="352">
        <f t="shared" si="202"/>
        <v>1000000</v>
      </c>
      <c r="AI1074" s="352">
        <f t="shared" si="204"/>
        <v>0</v>
      </c>
      <c r="AJ1074" s="338">
        <v>3</v>
      </c>
      <c r="AK1074" s="289">
        <f t="shared" si="201"/>
        <v>59</v>
      </c>
      <c r="AL1074" s="335">
        <f t="shared" si="203"/>
        <v>247.38229663345226</v>
      </c>
    </row>
    <row r="1075" spans="31:38" ht="15.75" hidden="1" thickBot="1">
      <c r="AE1075" s="594"/>
      <c r="AF1075" s="570"/>
      <c r="AH1075" s="352">
        <f t="shared" si="202"/>
        <v>1000000</v>
      </c>
      <c r="AI1075" s="352">
        <f t="shared" si="204"/>
        <v>0</v>
      </c>
      <c r="AJ1075" s="338">
        <v>3</v>
      </c>
      <c r="AK1075" s="289">
        <f t="shared" si="201"/>
        <v>60</v>
      </c>
      <c r="AL1075" s="335">
        <f t="shared" si="203"/>
        <v>246.03739550004673</v>
      </c>
    </row>
    <row r="1076" spans="31:38" ht="15.75" hidden="1" thickBot="1">
      <c r="AE1076" s="594"/>
      <c r="AF1076" s="570"/>
      <c r="AH1076" s="352">
        <f t="shared" si="202"/>
        <v>1000000</v>
      </c>
      <c r="AI1076" s="352">
        <f t="shared" si="204"/>
        <v>0</v>
      </c>
      <c r="AJ1076" s="338">
        <v>3</v>
      </c>
      <c r="AK1076" s="289">
        <f t="shared" si="201"/>
        <v>61</v>
      </c>
      <c r="AL1076" s="335">
        <f t="shared" si="203"/>
        <v>244.69249436664131</v>
      </c>
    </row>
    <row r="1077" spans="31:38" ht="15.75" hidden="1" thickBot="1">
      <c r="AE1077" s="594"/>
      <c r="AF1077" s="570"/>
      <c r="AH1077" s="352">
        <f t="shared" si="202"/>
        <v>1000000</v>
      </c>
      <c r="AI1077" s="352">
        <f t="shared" si="204"/>
        <v>0</v>
      </c>
      <c r="AJ1077" s="338">
        <v>3</v>
      </c>
      <c r="AK1077" s="289">
        <f t="shared" si="201"/>
        <v>62</v>
      </c>
      <c r="AL1077" s="335">
        <f t="shared" si="203"/>
        <v>243.34759323323578</v>
      </c>
    </row>
    <row r="1078" spans="31:38" ht="15.75" hidden="1" thickBot="1">
      <c r="AE1078" s="594"/>
      <c r="AF1078" s="570"/>
      <c r="AH1078" s="352">
        <f t="shared" si="202"/>
        <v>1000000</v>
      </c>
      <c r="AI1078" s="352">
        <f t="shared" si="204"/>
        <v>0</v>
      </c>
      <c r="AJ1078" s="338">
        <v>3</v>
      </c>
      <c r="AK1078" s="289">
        <f t="shared" si="201"/>
        <v>63</v>
      </c>
      <c r="AL1078" s="335">
        <f t="shared" si="203"/>
        <v>242.00269209983037</v>
      </c>
    </row>
    <row r="1079" spans="31:38" ht="15.75" hidden="1" thickBot="1">
      <c r="AE1079" s="594"/>
      <c r="AF1079" s="570"/>
      <c r="AH1079" s="352">
        <f t="shared" ref="AH1079:AH1110" si="205">BE167</f>
        <v>1000000</v>
      </c>
      <c r="AI1079" s="352">
        <f t="shared" si="204"/>
        <v>0</v>
      </c>
      <c r="AJ1079" s="338">
        <v>3</v>
      </c>
      <c r="AK1079" s="289">
        <f t="shared" si="201"/>
        <v>64</v>
      </c>
      <c r="AL1079" s="335">
        <f t="shared" ref="AL1079:AL1110" si="206">AB167</f>
        <v>240.65779096642484</v>
      </c>
    </row>
    <row r="1080" spans="31:38" ht="15.75" hidden="1" thickBot="1">
      <c r="AE1080" s="594"/>
      <c r="AF1080" s="570"/>
      <c r="AH1080" s="352">
        <f t="shared" si="205"/>
        <v>1000000</v>
      </c>
      <c r="AI1080" s="352">
        <f t="shared" si="204"/>
        <v>0</v>
      </c>
      <c r="AJ1080" s="338">
        <v>3</v>
      </c>
      <c r="AK1080" s="289">
        <f t="shared" ref="AK1080:AK1115" si="207">AK1079+1</f>
        <v>65</v>
      </c>
      <c r="AL1080" s="335">
        <f t="shared" si="206"/>
        <v>239.31288983301937</v>
      </c>
    </row>
    <row r="1081" spans="31:38" ht="15.75" hidden="1" thickBot="1">
      <c r="AE1081" s="594"/>
      <c r="AF1081" s="570"/>
      <c r="AH1081" s="352">
        <f t="shared" si="205"/>
        <v>1000000</v>
      </c>
      <c r="AI1081" s="352">
        <f t="shared" si="204"/>
        <v>0</v>
      </c>
      <c r="AJ1081" s="338">
        <v>3</v>
      </c>
      <c r="AK1081" s="289">
        <f t="shared" si="207"/>
        <v>66</v>
      </c>
      <c r="AL1081" s="335">
        <f t="shared" si="206"/>
        <v>237.9679886996139</v>
      </c>
    </row>
    <row r="1082" spans="31:38" ht="15.75" hidden="1" thickBot="1">
      <c r="AE1082" s="594"/>
      <c r="AF1082" s="570"/>
      <c r="AH1082" s="352">
        <f t="shared" si="205"/>
        <v>1000000</v>
      </c>
      <c r="AI1082" s="352">
        <f t="shared" si="204"/>
        <v>0</v>
      </c>
      <c r="AJ1082" s="338">
        <v>3</v>
      </c>
      <c r="AK1082" s="289">
        <f t="shared" si="207"/>
        <v>67</v>
      </c>
      <c r="AL1082" s="335">
        <f t="shared" si="206"/>
        <v>236.62308756620837</v>
      </c>
    </row>
    <row r="1083" spans="31:38" ht="15.75" hidden="1" thickBot="1">
      <c r="AE1083" s="594"/>
      <c r="AF1083" s="570"/>
      <c r="AH1083" s="352">
        <f t="shared" si="205"/>
        <v>1000000</v>
      </c>
      <c r="AI1083" s="352">
        <f t="shared" si="204"/>
        <v>0</v>
      </c>
      <c r="AJ1083" s="338">
        <v>3</v>
      </c>
      <c r="AK1083" s="289">
        <f t="shared" si="207"/>
        <v>68</v>
      </c>
      <c r="AL1083" s="335">
        <f t="shared" si="206"/>
        <v>235.27818643280295</v>
      </c>
    </row>
    <row r="1084" spans="31:38" ht="15.75" hidden="1" thickBot="1">
      <c r="AE1084" s="594"/>
      <c r="AF1084" s="570"/>
      <c r="AH1084" s="352">
        <f t="shared" si="205"/>
        <v>1000000</v>
      </c>
      <c r="AI1084" s="352">
        <f t="shared" si="204"/>
        <v>0</v>
      </c>
      <c r="AJ1084" s="338">
        <v>3</v>
      </c>
      <c r="AK1084" s="289">
        <f t="shared" si="207"/>
        <v>69</v>
      </c>
      <c r="AL1084" s="335">
        <f t="shared" si="206"/>
        <v>233.93328529939743</v>
      </c>
    </row>
    <row r="1085" spans="31:38" ht="15.75" hidden="1" thickBot="1">
      <c r="AE1085" s="594"/>
      <c r="AF1085" s="570"/>
      <c r="AH1085" s="352">
        <f t="shared" si="205"/>
        <v>1000000</v>
      </c>
      <c r="AI1085" s="352">
        <f t="shared" si="204"/>
        <v>0</v>
      </c>
      <c r="AJ1085" s="338">
        <v>3</v>
      </c>
      <c r="AK1085" s="289">
        <f t="shared" si="207"/>
        <v>70</v>
      </c>
      <c r="AL1085" s="335">
        <f t="shared" si="206"/>
        <v>232.58838416599195</v>
      </c>
    </row>
    <row r="1086" spans="31:38" ht="15.75" hidden="1" thickBot="1">
      <c r="AE1086" s="594"/>
      <c r="AF1086" s="570"/>
      <c r="AH1086" s="352">
        <f t="shared" si="205"/>
        <v>1000000</v>
      </c>
      <c r="AI1086" s="352">
        <f t="shared" si="204"/>
        <v>0</v>
      </c>
      <c r="AJ1086" s="338">
        <v>3</v>
      </c>
      <c r="AK1086" s="289">
        <f t="shared" si="207"/>
        <v>71</v>
      </c>
      <c r="AL1086" s="335">
        <f t="shared" si="206"/>
        <v>231.24348303258643</v>
      </c>
    </row>
    <row r="1087" spans="31:38" ht="15.75" hidden="1" thickBot="1">
      <c r="AE1087" s="594"/>
      <c r="AF1087" s="570"/>
      <c r="AH1087" s="352">
        <f t="shared" si="205"/>
        <v>1000000</v>
      </c>
      <c r="AI1087" s="352">
        <f t="shared" si="204"/>
        <v>0</v>
      </c>
      <c r="AJ1087" s="338">
        <v>3</v>
      </c>
      <c r="AK1087" s="289">
        <f t="shared" si="207"/>
        <v>72</v>
      </c>
      <c r="AL1087" s="335">
        <f t="shared" si="206"/>
        <v>229.89858189918107</v>
      </c>
    </row>
    <row r="1088" spans="31:38" ht="15.75" hidden="1" thickBot="1">
      <c r="AE1088" s="594"/>
      <c r="AF1088" s="570"/>
      <c r="AH1088" s="352">
        <f t="shared" si="205"/>
        <v>1000000</v>
      </c>
      <c r="AI1088" s="352">
        <f t="shared" si="204"/>
        <v>0</v>
      </c>
      <c r="AJ1088" s="338">
        <v>3</v>
      </c>
      <c r="AK1088" s="289">
        <f t="shared" si="207"/>
        <v>73</v>
      </c>
      <c r="AL1088" s="335">
        <f t="shared" si="206"/>
        <v>228.55368076577554</v>
      </c>
    </row>
    <row r="1089" spans="31:38" ht="15.75" hidden="1" thickBot="1">
      <c r="AE1089" s="594"/>
      <c r="AF1089" s="570"/>
      <c r="AH1089" s="352">
        <f t="shared" si="205"/>
        <v>1000000</v>
      </c>
      <c r="AI1089" s="352">
        <f t="shared" si="204"/>
        <v>0</v>
      </c>
      <c r="AJ1089" s="338">
        <v>3</v>
      </c>
      <c r="AK1089" s="289">
        <f t="shared" si="207"/>
        <v>74</v>
      </c>
      <c r="AL1089" s="335">
        <f t="shared" si="206"/>
        <v>227.20877963237007</v>
      </c>
    </row>
    <row r="1090" spans="31:38" ht="15.75" hidden="1" thickBot="1">
      <c r="AE1090" s="594"/>
      <c r="AF1090" s="570"/>
      <c r="AH1090" s="352">
        <f t="shared" si="205"/>
        <v>1000000</v>
      </c>
      <c r="AI1090" s="352">
        <f t="shared" si="204"/>
        <v>0</v>
      </c>
      <c r="AJ1090" s="338">
        <v>3</v>
      </c>
      <c r="AK1090" s="289">
        <f t="shared" si="207"/>
        <v>75</v>
      </c>
      <c r="AL1090" s="335">
        <f t="shared" si="206"/>
        <v>225.86387849896454</v>
      </c>
    </row>
    <row r="1091" spans="31:38" ht="15.75" hidden="1" thickBot="1">
      <c r="AE1091" s="594"/>
      <c r="AF1091" s="570"/>
      <c r="AH1091" s="352">
        <f t="shared" si="205"/>
        <v>1000000</v>
      </c>
      <c r="AI1091" s="352">
        <f t="shared" si="204"/>
        <v>0</v>
      </c>
      <c r="AJ1091" s="338">
        <v>3</v>
      </c>
      <c r="AK1091" s="289">
        <f t="shared" si="207"/>
        <v>76</v>
      </c>
      <c r="AL1091" s="335">
        <f t="shared" si="206"/>
        <v>224.51897736555901</v>
      </c>
    </row>
    <row r="1092" spans="31:38" ht="15.75" hidden="1" thickBot="1">
      <c r="AE1092" s="594"/>
      <c r="AF1092" s="570"/>
      <c r="AH1092" s="352">
        <f t="shared" si="205"/>
        <v>1000000</v>
      </c>
      <c r="AI1092" s="352">
        <f t="shared" si="204"/>
        <v>0</v>
      </c>
      <c r="AJ1092" s="338">
        <v>3</v>
      </c>
      <c r="AK1092" s="289">
        <f t="shared" si="207"/>
        <v>77</v>
      </c>
      <c r="AL1092" s="335">
        <f t="shared" si="206"/>
        <v>223.1740762321536</v>
      </c>
    </row>
    <row r="1093" spans="31:38" ht="15.75" hidden="1" thickBot="1">
      <c r="AE1093" s="594"/>
      <c r="AF1093" s="570"/>
      <c r="AH1093" s="352">
        <f t="shared" si="205"/>
        <v>1000000</v>
      </c>
      <c r="AI1093" s="352">
        <f t="shared" si="204"/>
        <v>0</v>
      </c>
      <c r="AJ1093" s="338">
        <v>3</v>
      </c>
      <c r="AK1093" s="289">
        <f t="shared" si="207"/>
        <v>78</v>
      </c>
      <c r="AL1093" s="335">
        <f t="shared" si="206"/>
        <v>221.82917509874807</v>
      </c>
    </row>
    <row r="1094" spans="31:38" ht="15.75" hidden="1" thickBot="1">
      <c r="AE1094" s="594"/>
      <c r="AF1094" s="570"/>
      <c r="AH1094" s="352">
        <f t="shared" si="205"/>
        <v>1000000</v>
      </c>
      <c r="AI1094" s="352">
        <f t="shared" si="204"/>
        <v>0</v>
      </c>
      <c r="AJ1094" s="338">
        <v>3</v>
      </c>
      <c r="AK1094" s="289">
        <f t="shared" si="207"/>
        <v>79</v>
      </c>
      <c r="AL1094" s="335">
        <f t="shared" si="206"/>
        <v>220.48427396534265</v>
      </c>
    </row>
    <row r="1095" spans="31:38" ht="15.75" hidden="1" thickBot="1">
      <c r="AE1095" s="594"/>
      <c r="AF1095" s="570"/>
      <c r="AH1095" s="352">
        <f t="shared" si="205"/>
        <v>1000000</v>
      </c>
      <c r="AI1095" s="352">
        <f t="shared" si="204"/>
        <v>0</v>
      </c>
      <c r="AJ1095" s="338">
        <v>3</v>
      </c>
      <c r="AK1095" s="289">
        <f t="shared" si="207"/>
        <v>80</v>
      </c>
      <c r="AL1095" s="335">
        <f t="shared" si="206"/>
        <v>219.13937283193712</v>
      </c>
    </row>
    <row r="1096" spans="31:38" ht="15.75" hidden="1" thickBot="1">
      <c r="AE1096" s="594"/>
      <c r="AF1096" s="570"/>
      <c r="AH1096" s="352">
        <f t="shared" si="205"/>
        <v>1000000</v>
      </c>
      <c r="AI1096" s="352">
        <f t="shared" si="204"/>
        <v>0</v>
      </c>
      <c r="AJ1096" s="338">
        <v>3</v>
      </c>
      <c r="AK1096" s="289">
        <f t="shared" si="207"/>
        <v>81</v>
      </c>
      <c r="AL1096" s="335">
        <f t="shared" si="206"/>
        <v>217.79447169853159</v>
      </c>
    </row>
    <row r="1097" spans="31:38" ht="15.75" hidden="1" thickBot="1">
      <c r="AE1097" s="594"/>
      <c r="AF1097" s="570"/>
      <c r="AH1097" s="352">
        <f t="shared" si="205"/>
        <v>1000000</v>
      </c>
      <c r="AI1097" s="352">
        <f t="shared" si="204"/>
        <v>0</v>
      </c>
      <c r="AJ1097" s="338">
        <v>3</v>
      </c>
      <c r="AK1097" s="289">
        <f t="shared" si="207"/>
        <v>82</v>
      </c>
      <c r="AL1097" s="335">
        <f t="shared" si="206"/>
        <v>216.44957056512618</v>
      </c>
    </row>
    <row r="1098" spans="31:38" ht="15.75" hidden="1" thickBot="1">
      <c r="AE1098" s="594"/>
      <c r="AF1098" s="570"/>
      <c r="AH1098" s="352">
        <f t="shared" si="205"/>
        <v>1000000</v>
      </c>
      <c r="AI1098" s="352">
        <f t="shared" si="204"/>
        <v>0</v>
      </c>
      <c r="AJ1098" s="338">
        <v>3</v>
      </c>
      <c r="AK1098" s="289">
        <f t="shared" si="207"/>
        <v>83</v>
      </c>
      <c r="AL1098" s="335">
        <f t="shared" si="206"/>
        <v>215.10466943172065</v>
      </c>
    </row>
    <row r="1099" spans="31:38" ht="15.75" hidden="1" thickBot="1">
      <c r="AE1099" s="594"/>
      <c r="AF1099" s="570"/>
      <c r="AH1099" s="352">
        <f t="shared" si="205"/>
        <v>1000000</v>
      </c>
      <c r="AI1099" s="352">
        <f t="shared" si="204"/>
        <v>0</v>
      </c>
      <c r="AJ1099" s="338">
        <v>3</v>
      </c>
      <c r="AK1099" s="289">
        <f t="shared" si="207"/>
        <v>84</v>
      </c>
      <c r="AL1099" s="335">
        <f t="shared" si="206"/>
        <v>213.75976829831524</v>
      </c>
    </row>
    <row r="1100" spans="31:38" ht="15.75" hidden="1" thickBot="1">
      <c r="AE1100" s="594"/>
      <c r="AF1100" s="570"/>
      <c r="AH1100" s="352">
        <f t="shared" si="205"/>
        <v>1000000</v>
      </c>
      <c r="AI1100" s="352">
        <f t="shared" si="204"/>
        <v>0</v>
      </c>
      <c r="AJ1100" s="338">
        <v>3</v>
      </c>
      <c r="AK1100" s="289">
        <f t="shared" si="207"/>
        <v>85</v>
      </c>
      <c r="AL1100" s="335">
        <f t="shared" si="206"/>
        <v>212.41486716490971</v>
      </c>
    </row>
    <row r="1101" spans="31:38" ht="15.75" hidden="1" thickBot="1">
      <c r="AE1101" s="594"/>
      <c r="AF1101" s="570"/>
      <c r="AH1101" s="352">
        <f t="shared" si="205"/>
        <v>1000000</v>
      </c>
      <c r="AI1101" s="352">
        <f t="shared" si="204"/>
        <v>0</v>
      </c>
      <c r="AJ1101" s="338">
        <v>3</v>
      </c>
      <c r="AK1101" s="289">
        <f t="shared" si="207"/>
        <v>86</v>
      </c>
      <c r="AL1101" s="335">
        <f t="shared" si="206"/>
        <v>211.06996603150424</v>
      </c>
    </row>
    <row r="1102" spans="31:38" ht="15.75" hidden="1" thickBot="1">
      <c r="AE1102" s="594"/>
      <c r="AF1102" s="570"/>
      <c r="AH1102" s="352">
        <f t="shared" si="205"/>
        <v>1000000</v>
      </c>
      <c r="AI1102" s="352">
        <f t="shared" si="204"/>
        <v>0</v>
      </c>
      <c r="AJ1102" s="338">
        <v>3</v>
      </c>
      <c r="AK1102" s="289">
        <f t="shared" si="207"/>
        <v>87</v>
      </c>
      <c r="AL1102" s="335">
        <f t="shared" si="206"/>
        <v>209.72506489809876</v>
      </c>
    </row>
    <row r="1103" spans="31:38" ht="15.75" hidden="1" thickBot="1">
      <c r="AE1103" s="594"/>
      <c r="AF1103" s="570"/>
      <c r="AH1103" s="352">
        <f t="shared" si="205"/>
        <v>1000000</v>
      </c>
      <c r="AI1103" s="352">
        <f t="shared" si="204"/>
        <v>0</v>
      </c>
      <c r="AJ1103" s="338">
        <v>3</v>
      </c>
      <c r="AK1103" s="289">
        <f t="shared" si="207"/>
        <v>88</v>
      </c>
      <c r="AL1103" s="335">
        <f t="shared" si="206"/>
        <v>208.38016376469324</v>
      </c>
    </row>
    <row r="1104" spans="31:38" ht="15.75" hidden="1" thickBot="1">
      <c r="AE1104" s="594"/>
      <c r="AF1104" s="570"/>
      <c r="AH1104" s="352">
        <f t="shared" si="205"/>
        <v>1000000</v>
      </c>
      <c r="AI1104" s="352">
        <f t="shared" si="204"/>
        <v>0</v>
      </c>
      <c r="AJ1104" s="338">
        <v>3</v>
      </c>
      <c r="AK1104" s="289">
        <f t="shared" si="207"/>
        <v>89</v>
      </c>
      <c r="AL1104" s="335">
        <f t="shared" si="206"/>
        <v>207.03526263128782</v>
      </c>
    </row>
    <row r="1105" spans="31:38" ht="15.75" hidden="1" thickBot="1">
      <c r="AE1105" s="594"/>
      <c r="AF1105" s="570"/>
      <c r="AH1105" s="352">
        <f t="shared" si="205"/>
        <v>1000000</v>
      </c>
      <c r="AI1105" s="352">
        <f t="shared" si="204"/>
        <v>0</v>
      </c>
      <c r="AJ1105" s="338">
        <v>3</v>
      </c>
      <c r="AK1105" s="289">
        <f t="shared" si="207"/>
        <v>90</v>
      </c>
      <c r="AL1105" s="335">
        <f t="shared" si="206"/>
        <v>205.69036149788229</v>
      </c>
    </row>
    <row r="1106" spans="31:38" ht="15.75" hidden="1" thickBot="1">
      <c r="AE1106" s="594"/>
      <c r="AF1106" s="570"/>
      <c r="AH1106" s="352">
        <f t="shared" si="205"/>
        <v>1000000</v>
      </c>
      <c r="AI1106" s="352">
        <f t="shared" si="204"/>
        <v>0</v>
      </c>
      <c r="AJ1106" s="338">
        <v>3</v>
      </c>
      <c r="AK1106" s="289">
        <f t="shared" si="207"/>
        <v>91</v>
      </c>
      <c r="AL1106" s="335">
        <f t="shared" si="206"/>
        <v>204.34546036447688</v>
      </c>
    </row>
    <row r="1107" spans="31:38" ht="15.75" hidden="1" thickBot="1">
      <c r="AE1107" s="594"/>
      <c r="AF1107" s="570"/>
      <c r="AH1107" s="352">
        <f t="shared" si="205"/>
        <v>1000000</v>
      </c>
      <c r="AI1107" s="352">
        <f t="shared" si="204"/>
        <v>0</v>
      </c>
      <c r="AJ1107" s="338">
        <v>3</v>
      </c>
      <c r="AK1107" s="289">
        <f t="shared" si="207"/>
        <v>92</v>
      </c>
      <c r="AL1107" s="335">
        <f t="shared" si="206"/>
        <v>203.00055923107135</v>
      </c>
    </row>
    <row r="1108" spans="31:38" ht="15.75" hidden="1" thickBot="1">
      <c r="AE1108" s="594"/>
      <c r="AF1108" s="570"/>
      <c r="AH1108" s="352">
        <f t="shared" si="205"/>
        <v>1000000</v>
      </c>
      <c r="AI1108" s="352">
        <f t="shared" si="204"/>
        <v>0</v>
      </c>
      <c r="AJ1108" s="338">
        <v>3</v>
      </c>
      <c r="AK1108" s="289">
        <f t="shared" si="207"/>
        <v>93</v>
      </c>
      <c r="AL1108" s="335">
        <f t="shared" si="206"/>
        <v>201.65565809766588</v>
      </c>
    </row>
    <row r="1109" spans="31:38" ht="15.75" hidden="1" thickBot="1">
      <c r="AE1109" s="594"/>
      <c r="AF1109" s="570"/>
      <c r="AH1109" s="352">
        <f t="shared" si="205"/>
        <v>1000000</v>
      </c>
      <c r="AI1109" s="352">
        <f t="shared" si="204"/>
        <v>0</v>
      </c>
      <c r="AJ1109" s="338">
        <v>3</v>
      </c>
      <c r="AK1109" s="289">
        <f t="shared" si="207"/>
        <v>94</v>
      </c>
      <c r="AL1109" s="335">
        <f t="shared" si="206"/>
        <v>200.31075696426041</v>
      </c>
    </row>
    <row r="1110" spans="31:38" ht="15.75" hidden="1" thickBot="1">
      <c r="AE1110" s="594"/>
      <c r="AF1110" s="570"/>
      <c r="AH1110" s="352">
        <f t="shared" si="205"/>
        <v>1000000</v>
      </c>
      <c r="AI1110" s="352">
        <f t="shared" si="204"/>
        <v>0</v>
      </c>
      <c r="AJ1110" s="338">
        <v>3</v>
      </c>
      <c r="AK1110" s="289">
        <f t="shared" si="207"/>
        <v>95</v>
      </c>
      <c r="AL1110" s="335">
        <f t="shared" si="206"/>
        <v>198.96585583085482</v>
      </c>
    </row>
    <row r="1111" spans="31:38" ht="15.75" hidden="1" thickBot="1">
      <c r="AE1111" s="594"/>
      <c r="AF1111" s="570"/>
      <c r="AH1111" s="352">
        <f t="shared" ref="AH1111:AH1115" si="208">BE199</f>
        <v>1000000</v>
      </c>
      <c r="AI1111" s="352">
        <f t="shared" si="204"/>
        <v>0</v>
      </c>
      <c r="AJ1111" s="338">
        <v>3</v>
      </c>
      <c r="AK1111" s="289">
        <f t="shared" si="207"/>
        <v>96</v>
      </c>
      <c r="AL1111" s="335">
        <f t="shared" ref="AL1111:AL1115" si="209">AB199</f>
        <v>197.62095469744946</v>
      </c>
    </row>
    <row r="1112" spans="31:38" ht="15.75" hidden="1" thickBot="1">
      <c r="AE1112" s="594"/>
      <c r="AF1112" s="570"/>
      <c r="AH1112" s="352">
        <f t="shared" si="208"/>
        <v>1000000</v>
      </c>
      <c r="AI1112" s="352">
        <f t="shared" si="204"/>
        <v>0</v>
      </c>
      <c r="AJ1112" s="338">
        <v>3</v>
      </c>
      <c r="AK1112" s="289">
        <f t="shared" si="207"/>
        <v>97</v>
      </c>
      <c r="AL1112" s="335">
        <f t="shared" si="209"/>
        <v>196.27605356404393</v>
      </c>
    </row>
    <row r="1113" spans="31:38" ht="15.75" hidden="1" thickBot="1">
      <c r="AE1113" s="594"/>
      <c r="AF1113" s="570"/>
      <c r="AH1113" s="352">
        <f t="shared" si="208"/>
        <v>1000000</v>
      </c>
      <c r="AI1113" s="352">
        <f t="shared" si="204"/>
        <v>0</v>
      </c>
      <c r="AJ1113" s="338">
        <v>3</v>
      </c>
      <c r="AK1113" s="289">
        <f t="shared" si="207"/>
        <v>98</v>
      </c>
      <c r="AL1113" s="335">
        <f t="shared" si="209"/>
        <v>194.93115243063846</v>
      </c>
    </row>
    <row r="1114" spans="31:38" ht="15.75" hidden="1" thickBot="1">
      <c r="AE1114" s="594"/>
      <c r="AF1114" s="570"/>
      <c r="AH1114" s="352">
        <f t="shared" si="208"/>
        <v>1000000</v>
      </c>
      <c r="AI1114" s="352">
        <f t="shared" si="204"/>
        <v>0</v>
      </c>
      <c r="AJ1114" s="338">
        <v>3</v>
      </c>
      <c r="AK1114" s="289">
        <f t="shared" si="207"/>
        <v>99</v>
      </c>
      <c r="AL1114" s="335">
        <f t="shared" si="209"/>
        <v>193.58625129723293</v>
      </c>
    </row>
    <row r="1115" spans="31:38" ht="15.75" hidden="1" thickBot="1">
      <c r="AE1115" s="594"/>
      <c r="AF1115" s="571"/>
      <c r="AH1115" s="352">
        <f t="shared" si="208"/>
        <v>1000000</v>
      </c>
      <c r="AI1115" s="352">
        <f t="shared" si="204"/>
        <v>0</v>
      </c>
      <c r="AJ1115" s="338">
        <v>3</v>
      </c>
      <c r="AK1115" s="289">
        <f t="shared" si="207"/>
        <v>100</v>
      </c>
      <c r="AL1115" s="335">
        <f t="shared" si="209"/>
        <v>192.24135016382741</v>
      </c>
    </row>
    <row r="1116" spans="31:38" ht="15.75" hidden="1" thickBot="1">
      <c r="AE1116" s="594"/>
      <c r="AF1116" s="569" t="s">
        <v>421</v>
      </c>
      <c r="AH1116" s="352">
        <f>BL103</f>
        <v>194.35256145848018</v>
      </c>
      <c r="AI1116" s="352">
        <f t="shared" si="204"/>
        <v>194.35256145848018</v>
      </c>
      <c r="AJ1116" s="338">
        <v>4</v>
      </c>
      <c r="AK1116" s="289">
        <v>0</v>
      </c>
      <c r="AL1116" s="335">
        <f t="shared" ref="AL1116:AL1147" si="210">AC103</f>
        <v>408.41432938046967</v>
      </c>
    </row>
    <row r="1117" spans="31:38" ht="15.75" hidden="1" thickBot="1">
      <c r="AE1117" s="594"/>
      <c r="AF1117" s="570"/>
      <c r="AH1117" s="352">
        <f t="shared" ref="AH1117:AH1147" si="211">BL104</f>
        <v>192.11560717496116</v>
      </c>
      <c r="AI1117" s="352">
        <f t="shared" si="204"/>
        <v>192.11560717496116</v>
      </c>
      <c r="AJ1117" s="338">
        <v>4</v>
      </c>
      <c r="AK1117" s="289">
        <f t="shared" ref="AK1117:AK1180" si="212">AK1116+1</f>
        <v>1</v>
      </c>
      <c r="AL1117" s="335">
        <f t="shared" si="210"/>
        <v>406.73320296371276</v>
      </c>
    </row>
    <row r="1118" spans="31:38" ht="15.75" hidden="1" thickBot="1">
      <c r="AE1118" s="594"/>
      <c r="AF1118" s="570"/>
      <c r="AH1118" s="352">
        <f t="shared" si="211"/>
        <v>189.87865289144213</v>
      </c>
      <c r="AI1118" s="352">
        <f t="shared" si="204"/>
        <v>189.87865289144213</v>
      </c>
      <c r="AJ1118" s="338">
        <v>4</v>
      </c>
      <c r="AK1118" s="289">
        <f t="shared" si="212"/>
        <v>2</v>
      </c>
      <c r="AL1118" s="335">
        <f t="shared" si="210"/>
        <v>405.05207654695596</v>
      </c>
    </row>
    <row r="1119" spans="31:38" ht="15.75" hidden="1" thickBot="1">
      <c r="AE1119" s="594"/>
      <c r="AF1119" s="570"/>
      <c r="AH1119" s="352">
        <f t="shared" si="211"/>
        <v>187.6416986079231</v>
      </c>
      <c r="AI1119" s="352">
        <f t="shared" si="204"/>
        <v>187.6416986079231</v>
      </c>
      <c r="AJ1119" s="338">
        <v>4</v>
      </c>
      <c r="AK1119" s="289">
        <f t="shared" si="212"/>
        <v>3</v>
      </c>
      <c r="AL1119" s="335">
        <f t="shared" si="210"/>
        <v>403.37095013019905</v>
      </c>
    </row>
    <row r="1120" spans="31:38" ht="15.75" hidden="1" thickBot="1">
      <c r="AE1120" s="594"/>
      <c r="AF1120" s="570"/>
      <c r="AH1120" s="352">
        <f t="shared" si="211"/>
        <v>185.40474432440408</v>
      </c>
      <c r="AI1120" s="352">
        <f t="shared" si="204"/>
        <v>185.40474432440408</v>
      </c>
      <c r="AJ1120" s="338">
        <v>4</v>
      </c>
      <c r="AK1120" s="289">
        <f t="shared" si="212"/>
        <v>4</v>
      </c>
      <c r="AL1120" s="335">
        <f t="shared" si="210"/>
        <v>401.68982371344219</v>
      </c>
    </row>
    <row r="1121" spans="31:38" ht="15.75" hidden="1" thickBot="1">
      <c r="AE1121" s="594"/>
      <c r="AF1121" s="570"/>
      <c r="AH1121" s="352">
        <f t="shared" si="211"/>
        <v>183.16779004088505</v>
      </c>
      <c r="AI1121" s="352">
        <f t="shared" si="204"/>
        <v>183.16779004088505</v>
      </c>
      <c r="AJ1121" s="338">
        <v>4</v>
      </c>
      <c r="AK1121" s="289">
        <f t="shared" si="212"/>
        <v>5</v>
      </c>
      <c r="AL1121" s="335">
        <f t="shared" si="210"/>
        <v>400.00869729668534</v>
      </c>
    </row>
    <row r="1122" spans="31:38" ht="15.75" hidden="1" thickBot="1">
      <c r="AE1122" s="594"/>
      <c r="AF1122" s="570"/>
      <c r="AH1122" s="352">
        <f t="shared" si="211"/>
        <v>180.93083575736603</v>
      </c>
      <c r="AI1122" s="352">
        <f t="shared" si="204"/>
        <v>180.93083575736603</v>
      </c>
      <c r="AJ1122" s="338">
        <v>4</v>
      </c>
      <c r="AK1122" s="289">
        <f t="shared" si="212"/>
        <v>6</v>
      </c>
      <c r="AL1122" s="335">
        <f t="shared" si="210"/>
        <v>398.32757087992843</v>
      </c>
    </row>
    <row r="1123" spans="31:38" ht="15.75" hidden="1" thickBot="1">
      <c r="AE1123" s="594"/>
      <c r="AF1123" s="570"/>
      <c r="AH1123" s="352">
        <f t="shared" si="211"/>
        <v>178.693881473847</v>
      </c>
      <c r="AI1123" s="352">
        <f t="shared" si="204"/>
        <v>178.693881473847</v>
      </c>
      <c r="AJ1123" s="338">
        <v>4</v>
      </c>
      <c r="AK1123" s="289">
        <f t="shared" si="212"/>
        <v>7</v>
      </c>
      <c r="AL1123" s="335">
        <f t="shared" si="210"/>
        <v>396.64644446317169</v>
      </c>
    </row>
    <row r="1124" spans="31:38" ht="15.75" hidden="1" thickBot="1">
      <c r="AE1124" s="594"/>
      <c r="AF1124" s="570"/>
      <c r="AH1124" s="352">
        <f t="shared" si="211"/>
        <v>176.456927190328</v>
      </c>
      <c r="AI1124" s="352">
        <f t="shared" si="204"/>
        <v>176.456927190328</v>
      </c>
      <c r="AJ1124" s="338">
        <v>4</v>
      </c>
      <c r="AK1124" s="289">
        <f t="shared" si="212"/>
        <v>8</v>
      </c>
      <c r="AL1124" s="335">
        <f t="shared" si="210"/>
        <v>394.96531804641478</v>
      </c>
    </row>
    <row r="1125" spans="31:38" ht="15.75" hidden="1" thickBot="1">
      <c r="AE1125" s="594"/>
      <c r="AF1125" s="570"/>
      <c r="AH1125" s="352">
        <f t="shared" si="211"/>
        <v>174.21997290680898</v>
      </c>
      <c r="AI1125" s="352">
        <f t="shared" si="204"/>
        <v>174.21997290680898</v>
      </c>
      <c r="AJ1125" s="338">
        <v>4</v>
      </c>
      <c r="AK1125" s="289">
        <f t="shared" si="212"/>
        <v>9</v>
      </c>
      <c r="AL1125" s="335">
        <f t="shared" si="210"/>
        <v>393.28419162965793</v>
      </c>
    </row>
    <row r="1126" spans="31:38" ht="15.75" hidden="1" thickBot="1">
      <c r="AE1126" s="594"/>
      <c r="AF1126" s="570"/>
      <c r="AH1126" s="352">
        <f t="shared" si="211"/>
        <v>171.98301862328995</v>
      </c>
      <c r="AI1126" s="352">
        <f t="shared" si="204"/>
        <v>171.98301862328995</v>
      </c>
      <c r="AJ1126" s="338">
        <v>4</v>
      </c>
      <c r="AK1126" s="289">
        <f t="shared" si="212"/>
        <v>10</v>
      </c>
      <c r="AL1126" s="335">
        <f t="shared" si="210"/>
        <v>391.60306521290113</v>
      </c>
    </row>
    <row r="1127" spans="31:38" ht="15.75" hidden="1" thickBot="1">
      <c r="AE1127" s="594"/>
      <c r="AF1127" s="570"/>
      <c r="AH1127" s="352">
        <f t="shared" si="211"/>
        <v>1000000</v>
      </c>
      <c r="AI1127" s="352">
        <f t="shared" si="204"/>
        <v>1000000</v>
      </c>
      <c r="AJ1127" s="338">
        <v>4</v>
      </c>
      <c r="AK1127" s="289">
        <f t="shared" si="212"/>
        <v>11</v>
      </c>
      <c r="AL1127" s="335">
        <f t="shared" si="210"/>
        <v>389.92193879614427</v>
      </c>
    </row>
    <row r="1128" spans="31:38" ht="15.75" hidden="1" thickBot="1">
      <c r="AE1128" s="594"/>
      <c r="AF1128" s="570"/>
      <c r="AH1128" s="352">
        <f t="shared" si="211"/>
        <v>1000000</v>
      </c>
      <c r="AI1128" s="352">
        <f t="shared" si="204"/>
        <v>1000000</v>
      </c>
      <c r="AJ1128" s="338">
        <v>4</v>
      </c>
      <c r="AK1128" s="289">
        <f t="shared" si="212"/>
        <v>12</v>
      </c>
      <c r="AL1128" s="335">
        <f t="shared" si="210"/>
        <v>388.24081237938736</v>
      </c>
    </row>
    <row r="1129" spans="31:38" ht="15.75" hidden="1" thickBot="1">
      <c r="AE1129" s="594"/>
      <c r="AF1129" s="570"/>
      <c r="AH1129" s="352">
        <f t="shared" si="211"/>
        <v>1000000</v>
      </c>
      <c r="AI1129" s="352">
        <f t="shared" si="204"/>
        <v>1000000</v>
      </c>
      <c r="AJ1129" s="338">
        <v>4</v>
      </c>
      <c r="AK1129" s="289">
        <f t="shared" si="212"/>
        <v>13</v>
      </c>
      <c r="AL1129" s="335">
        <f t="shared" si="210"/>
        <v>386.55968596263051</v>
      </c>
    </row>
    <row r="1130" spans="31:38" ht="15.75" hidden="1" thickBot="1">
      <c r="AE1130" s="594"/>
      <c r="AF1130" s="570"/>
      <c r="AH1130" s="352">
        <f t="shared" si="211"/>
        <v>1000000</v>
      </c>
      <c r="AI1130" s="352">
        <f t="shared" si="204"/>
        <v>1000000</v>
      </c>
      <c r="AJ1130" s="338">
        <v>4</v>
      </c>
      <c r="AK1130" s="289">
        <f t="shared" si="212"/>
        <v>14</v>
      </c>
      <c r="AL1130" s="335">
        <f t="shared" si="210"/>
        <v>384.87855954587366</v>
      </c>
    </row>
    <row r="1131" spans="31:38" ht="15.75" hidden="1" thickBot="1">
      <c r="AE1131" s="594"/>
      <c r="AF1131" s="570"/>
      <c r="AH1131" s="352">
        <f t="shared" si="211"/>
        <v>1000000</v>
      </c>
      <c r="AI1131" s="352">
        <f t="shared" si="204"/>
        <v>1000000</v>
      </c>
      <c r="AJ1131" s="338">
        <v>4</v>
      </c>
      <c r="AK1131" s="289">
        <f t="shared" si="212"/>
        <v>15</v>
      </c>
      <c r="AL1131" s="335">
        <f t="shared" si="210"/>
        <v>383.1974331291168</v>
      </c>
    </row>
    <row r="1132" spans="31:38" ht="15.75" hidden="1" thickBot="1">
      <c r="AE1132" s="594"/>
      <c r="AF1132" s="570"/>
      <c r="AH1132" s="352">
        <f t="shared" si="211"/>
        <v>1000000</v>
      </c>
      <c r="AI1132" s="352">
        <f t="shared" si="204"/>
        <v>1000000</v>
      </c>
      <c r="AJ1132" s="338">
        <v>4</v>
      </c>
      <c r="AK1132" s="289">
        <f t="shared" si="212"/>
        <v>16</v>
      </c>
      <c r="AL1132" s="335">
        <f t="shared" si="210"/>
        <v>381.51630671236001</v>
      </c>
    </row>
    <row r="1133" spans="31:38" ht="15.75" hidden="1" thickBot="1">
      <c r="AE1133" s="594"/>
      <c r="AF1133" s="570"/>
      <c r="AH1133" s="352">
        <f t="shared" si="211"/>
        <v>1000000</v>
      </c>
      <c r="AI1133" s="352">
        <f t="shared" ref="AI1133:AI1196" si="213">IF(AL1133&lt;$D$82,0,AH1133)</f>
        <v>1000000</v>
      </c>
      <c r="AJ1133" s="338">
        <v>4</v>
      </c>
      <c r="AK1133" s="289">
        <f t="shared" si="212"/>
        <v>17</v>
      </c>
      <c r="AL1133" s="335">
        <f t="shared" si="210"/>
        <v>379.83518029560315</v>
      </c>
    </row>
    <row r="1134" spans="31:38" ht="15.75" hidden="1" thickBot="1">
      <c r="AE1134" s="594"/>
      <c r="AF1134" s="570"/>
      <c r="AH1134" s="352">
        <f t="shared" si="211"/>
        <v>1000000</v>
      </c>
      <c r="AI1134" s="352">
        <f t="shared" si="213"/>
        <v>1000000</v>
      </c>
      <c r="AJ1134" s="338">
        <v>4</v>
      </c>
      <c r="AK1134" s="289">
        <f t="shared" si="212"/>
        <v>18</v>
      </c>
      <c r="AL1134" s="335">
        <f t="shared" si="210"/>
        <v>378.15405387884624</v>
      </c>
    </row>
    <row r="1135" spans="31:38" ht="15.75" hidden="1" thickBot="1">
      <c r="AE1135" s="594"/>
      <c r="AF1135" s="570"/>
      <c r="AH1135" s="352">
        <f t="shared" si="211"/>
        <v>1000000</v>
      </c>
      <c r="AI1135" s="352">
        <f t="shared" si="213"/>
        <v>1000000</v>
      </c>
      <c r="AJ1135" s="338">
        <v>4</v>
      </c>
      <c r="AK1135" s="289">
        <f t="shared" si="212"/>
        <v>19</v>
      </c>
      <c r="AL1135" s="335">
        <f t="shared" si="210"/>
        <v>376.47292746208939</v>
      </c>
    </row>
    <row r="1136" spans="31:38" ht="15.75" hidden="1" thickBot="1">
      <c r="AE1136" s="594"/>
      <c r="AF1136" s="570"/>
      <c r="AH1136" s="352">
        <f t="shared" si="211"/>
        <v>1000000</v>
      </c>
      <c r="AI1136" s="352">
        <f t="shared" si="213"/>
        <v>1000000</v>
      </c>
      <c r="AJ1136" s="338">
        <v>4</v>
      </c>
      <c r="AK1136" s="289">
        <f t="shared" si="212"/>
        <v>20</v>
      </c>
      <c r="AL1136" s="335">
        <f t="shared" si="210"/>
        <v>374.79180104533259</v>
      </c>
    </row>
    <row r="1137" spans="31:38" ht="15.75" hidden="1" thickBot="1">
      <c r="AE1137" s="594"/>
      <c r="AF1137" s="570"/>
      <c r="AH1137" s="352">
        <f t="shared" si="211"/>
        <v>1000000</v>
      </c>
      <c r="AI1137" s="352">
        <f t="shared" si="213"/>
        <v>1000000</v>
      </c>
      <c r="AJ1137" s="338">
        <v>4</v>
      </c>
      <c r="AK1137" s="289">
        <f t="shared" si="212"/>
        <v>21</v>
      </c>
      <c r="AL1137" s="335">
        <f t="shared" si="210"/>
        <v>373.11067462857574</v>
      </c>
    </row>
    <row r="1138" spans="31:38" ht="15.75" hidden="1" thickBot="1">
      <c r="AE1138" s="594"/>
      <c r="AF1138" s="570"/>
      <c r="AH1138" s="352">
        <f t="shared" si="211"/>
        <v>1000000</v>
      </c>
      <c r="AI1138" s="352">
        <f t="shared" si="213"/>
        <v>1000000</v>
      </c>
      <c r="AJ1138" s="338">
        <v>4</v>
      </c>
      <c r="AK1138" s="289">
        <f t="shared" si="212"/>
        <v>22</v>
      </c>
      <c r="AL1138" s="335">
        <f t="shared" si="210"/>
        <v>371.42954821181888</v>
      </c>
    </row>
    <row r="1139" spans="31:38" ht="15.75" hidden="1" thickBot="1">
      <c r="AE1139" s="594"/>
      <c r="AF1139" s="570"/>
      <c r="AH1139" s="352">
        <f t="shared" si="211"/>
        <v>1000000</v>
      </c>
      <c r="AI1139" s="352">
        <f t="shared" si="213"/>
        <v>1000000</v>
      </c>
      <c r="AJ1139" s="338">
        <v>4</v>
      </c>
      <c r="AK1139" s="289">
        <f t="shared" si="212"/>
        <v>23</v>
      </c>
      <c r="AL1139" s="335">
        <f t="shared" si="210"/>
        <v>369.74842179506203</v>
      </c>
    </row>
    <row r="1140" spans="31:38" ht="15.75" hidden="1" thickBot="1">
      <c r="AE1140" s="594"/>
      <c r="AF1140" s="570"/>
      <c r="AH1140" s="352">
        <f t="shared" si="211"/>
        <v>1000000</v>
      </c>
      <c r="AI1140" s="352">
        <f t="shared" si="213"/>
        <v>1000000</v>
      </c>
      <c r="AJ1140" s="338">
        <v>4</v>
      </c>
      <c r="AK1140" s="289">
        <f t="shared" si="212"/>
        <v>24</v>
      </c>
      <c r="AL1140" s="335">
        <f t="shared" si="210"/>
        <v>368.06729537830518</v>
      </c>
    </row>
    <row r="1141" spans="31:38" ht="15.75" hidden="1" thickBot="1">
      <c r="AE1141" s="594"/>
      <c r="AF1141" s="570"/>
      <c r="AH1141" s="352">
        <f t="shared" si="211"/>
        <v>1000000</v>
      </c>
      <c r="AI1141" s="352">
        <f t="shared" si="213"/>
        <v>1000000</v>
      </c>
      <c r="AJ1141" s="338">
        <v>4</v>
      </c>
      <c r="AK1141" s="289">
        <f t="shared" si="212"/>
        <v>25</v>
      </c>
      <c r="AL1141" s="335">
        <f t="shared" si="210"/>
        <v>366.38616896154838</v>
      </c>
    </row>
    <row r="1142" spans="31:38" ht="15.75" hidden="1" thickBot="1">
      <c r="AE1142" s="594"/>
      <c r="AF1142" s="570"/>
      <c r="AH1142" s="352">
        <f t="shared" si="211"/>
        <v>1000000</v>
      </c>
      <c r="AI1142" s="352">
        <f t="shared" si="213"/>
        <v>1000000</v>
      </c>
      <c r="AJ1142" s="338">
        <v>4</v>
      </c>
      <c r="AK1142" s="289">
        <f t="shared" si="212"/>
        <v>26</v>
      </c>
      <c r="AL1142" s="335">
        <f t="shared" si="210"/>
        <v>364.70504254479147</v>
      </c>
    </row>
    <row r="1143" spans="31:38" ht="15.75" hidden="1" thickBot="1">
      <c r="AE1143" s="594"/>
      <c r="AF1143" s="570"/>
      <c r="AH1143" s="352">
        <f t="shared" si="211"/>
        <v>1000000</v>
      </c>
      <c r="AI1143" s="352">
        <f t="shared" si="213"/>
        <v>1000000</v>
      </c>
      <c r="AJ1143" s="338">
        <v>4</v>
      </c>
      <c r="AK1143" s="289">
        <f t="shared" si="212"/>
        <v>27</v>
      </c>
      <c r="AL1143" s="335">
        <f t="shared" si="210"/>
        <v>363.02391612803461</v>
      </c>
    </row>
    <row r="1144" spans="31:38" ht="15.75" hidden="1" thickBot="1">
      <c r="AE1144" s="594"/>
      <c r="AF1144" s="570"/>
      <c r="AH1144" s="352">
        <f t="shared" si="211"/>
        <v>1000000</v>
      </c>
      <c r="AI1144" s="352">
        <f t="shared" si="213"/>
        <v>1000000</v>
      </c>
      <c r="AJ1144" s="338">
        <v>4</v>
      </c>
      <c r="AK1144" s="289">
        <f t="shared" si="212"/>
        <v>28</v>
      </c>
      <c r="AL1144" s="335">
        <f t="shared" si="210"/>
        <v>361.34278971127776</v>
      </c>
    </row>
    <row r="1145" spans="31:38" ht="15.75" hidden="1" thickBot="1">
      <c r="AE1145" s="594"/>
      <c r="AF1145" s="570"/>
      <c r="AH1145" s="352">
        <f t="shared" si="211"/>
        <v>1000000</v>
      </c>
      <c r="AI1145" s="352">
        <f t="shared" si="213"/>
        <v>1000000</v>
      </c>
      <c r="AJ1145" s="338">
        <v>4</v>
      </c>
      <c r="AK1145" s="289">
        <f t="shared" si="212"/>
        <v>29</v>
      </c>
      <c r="AL1145" s="335">
        <f t="shared" si="210"/>
        <v>359.66166329452085</v>
      </c>
    </row>
    <row r="1146" spans="31:38" ht="15.75" hidden="1" thickBot="1">
      <c r="AE1146" s="594"/>
      <c r="AF1146" s="570"/>
      <c r="AH1146" s="352">
        <f t="shared" si="211"/>
        <v>1000000</v>
      </c>
      <c r="AI1146" s="352">
        <f t="shared" si="213"/>
        <v>1000000</v>
      </c>
      <c r="AJ1146" s="338">
        <v>4</v>
      </c>
      <c r="AK1146" s="289">
        <f t="shared" si="212"/>
        <v>30</v>
      </c>
      <c r="AL1146" s="335">
        <f t="shared" si="210"/>
        <v>357.98053687776411</v>
      </c>
    </row>
    <row r="1147" spans="31:38" ht="15.75" hidden="1" thickBot="1">
      <c r="AE1147" s="594"/>
      <c r="AF1147" s="570"/>
      <c r="AH1147" s="352">
        <f t="shared" si="211"/>
        <v>1000000</v>
      </c>
      <c r="AI1147" s="352">
        <f t="shared" si="213"/>
        <v>1000000</v>
      </c>
      <c r="AJ1147" s="338">
        <v>4</v>
      </c>
      <c r="AK1147" s="289">
        <f t="shared" si="212"/>
        <v>31</v>
      </c>
      <c r="AL1147" s="335">
        <f t="shared" si="210"/>
        <v>356.2994104610072</v>
      </c>
    </row>
    <row r="1148" spans="31:38" ht="15.75" hidden="1" thickBot="1">
      <c r="AE1148" s="594"/>
      <c r="AF1148" s="570"/>
      <c r="AH1148" s="352">
        <f t="shared" ref="AH1148:AH1179" si="214">BL135</f>
        <v>1000000</v>
      </c>
      <c r="AI1148" s="352">
        <f t="shared" si="213"/>
        <v>1000000</v>
      </c>
      <c r="AJ1148" s="338">
        <v>4</v>
      </c>
      <c r="AK1148" s="289">
        <f t="shared" si="212"/>
        <v>32</v>
      </c>
      <c r="AL1148" s="335">
        <f t="shared" ref="AL1148:AL1179" si="215">AC135</f>
        <v>354.61828404425029</v>
      </c>
    </row>
    <row r="1149" spans="31:38" ht="15.75" hidden="1" thickBot="1">
      <c r="AE1149" s="594"/>
      <c r="AF1149" s="570"/>
      <c r="AH1149" s="352">
        <f t="shared" si="214"/>
        <v>1000000</v>
      </c>
      <c r="AI1149" s="352">
        <f t="shared" si="213"/>
        <v>1000000</v>
      </c>
      <c r="AJ1149" s="338">
        <v>4</v>
      </c>
      <c r="AK1149" s="289">
        <f t="shared" si="212"/>
        <v>33</v>
      </c>
      <c r="AL1149" s="335">
        <f t="shared" si="215"/>
        <v>352.93715762749349</v>
      </c>
    </row>
    <row r="1150" spans="31:38" ht="15.75" hidden="1" thickBot="1">
      <c r="AE1150" s="594"/>
      <c r="AF1150" s="570"/>
      <c r="AH1150" s="352">
        <f t="shared" si="214"/>
        <v>1000000</v>
      </c>
      <c r="AI1150" s="352">
        <f t="shared" si="213"/>
        <v>1000000</v>
      </c>
      <c r="AJ1150" s="338">
        <v>4</v>
      </c>
      <c r="AK1150" s="289">
        <f t="shared" si="212"/>
        <v>34</v>
      </c>
      <c r="AL1150" s="335">
        <f t="shared" si="215"/>
        <v>351.25603121073658</v>
      </c>
    </row>
    <row r="1151" spans="31:38" ht="15.75" hidden="1" thickBot="1">
      <c r="AE1151" s="594"/>
      <c r="AF1151" s="570"/>
      <c r="AH1151" s="352">
        <f t="shared" si="214"/>
        <v>1000000</v>
      </c>
      <c r="AI1151" s="352">
        <f t="shared" si="213"/>
        <v>1000000</v>
      </c>
      <c r="AJ1151" s="338">
        <v>4</v>
      </c>
      <c r="AK1151" s="289">
        <f t="shared" si="212"/>
        <v>35</v>
      </c>
      <c r="AL1151" s="335">
        <f t="shared" si="215"/>
        <v>349.57490479397984</v>
      </c>
    </row>
    <row r="1152" spans="31:38" ht="15.75" hidden="1" thickBot="1">
      <c r="AE1152" s="594"/>
      <c r="AF1152" s="570"/>
      <c r="AH1152" s="352">
        <f t="shared" si="214"/>
        <v>1000000</v>
      </c>
      <c r="AI1152" s="352">
        <f t="shared" si="213"/>
        <v>1000000</v>
      </c>
      <c r="AJ1152" s="338">
        <v>4</v>
      </c>
      <c r="AK1152" s="289">
        <f t="shared" si="212"/>
        <v>36</v>
      </c>
      <c r="AL1152" s="335">
        <f t="shared" si="215"/>
        <v>347.89377837722293</v>
      </c>
    </row>
    <row r="1153" spans="31:38" ht="15.75" hidden="1" thickBot="1">
      <c r="AE1153" s="594"/>
      <c r="AF1153" s="570"/>
      <c r="AH1153" s="352">
        <f t="shared" si="214"/>
        <v>1000000</v>
      </c>
      <c r="AI1153" s="352">
        <f t="shared" si="213"/>
        <v>1000000</v>
      </c>
      <c r="AJ1153" s="338">
        <v>4</v>
      </c>
      <c r="AK1153" s="289">
        <f t="shared" si="212"/>
        <v>37</v>
      </c>
      <c r="AL1153" s="335">
        <f t="shared" si="215"/>
        <v>346.21265196046608</v>
      </c>
    </row>
    <row r="1154" spans="31:38" ht="15.75" hidden="1" thickBot="1">
      <c r="AE1154" s="594"/>
      <c r="AF1154" s="570"/>
      <c r="AH1154" s="352">
        <f t="shared" si="214"/>
        <v>1000000</v>
      </c>
      <c r="AI1154" s="352">
        <f t="shared" si="213"/>
        <v>1000000</v>
      </c>
      <c r="AJ1154" s="338">
        <v>4</v>
      </c>
      <c r="AK1154" s="289">
        <f t="shared" si="212"/>
        <v>38</v>
      </c>
      <c r="AL1154" s="335">
        <f t="shared" si="215"/>
        <v>344.53152554370922</v>
      </c>
    </row>
    <row r="1155" spans="31:38" ht="15.75" hidden="1" thickBot="1">
      <c r="AE1155" s="594"/>
      <c r="AF1155" s="570"/>
      <c r="AH1155" s="352">
        <f t="shared" si="214"/>
        <v>1000000</v>
      </c>
      <c r="AI1155" s="352">
        <f t="shared" si="213"/>
        <v>1000000</v>
      </c>
      <c r="AJ1155" s="338">
        <v>4</v>
      </c>
      <c r="AK1155" s="289">
        <f t="shared" si="212"/>
        <v>39</v>
      </c>
      <c r="AL1155" s="335">
        <f t="shared" si="215"/>
        <v>342.85039912695231</v>
      </c>
    </row>
    <row r="1156" spans="31:38" ht="15.75" hidden="1" thickBot="1">
      <c r="AE1156" s="594"/>
      <c r="AF1156" s="570"/>
      <c r="AH1156" s="352">
        <f t="shared" si="214"/>
        <v>1000000</v>
      </c>
      <c r="AI1156" s="352">
        <f t="shared" si="213"/>
        <v>1000000</v>
      </c>
      <c r="AJ1156" s="338">
        <v>4</v>
      </c>
      <c r="AK1156" s="289">
        <f t="shared" si="212"/>
        <v>40</v>
      </c>
      <c r="AL1156" s="335">
        <f t="shared" si="215"/>
        <v>341.16927271019557</v>
      </c>
    </row>
    <row r="1157" spans="31:38" ht="15.75" hidden="1" thickBot="1">
      <c r="AE1157" s="594"/>
      <c r="AF1157" s="570"/>
      <c r="AH1157" s="352">
        <f t="shared" si="214"/>
        <v>1000000</v>
      </c>
      <c r="AI1157" s="352">
        <f t="shared" si="213"/>
        <v>1000000</v>
      </c>
      <c r="AJ1157" s="338">
        <v>4</v>
      </c>
      <c r="AK1157" s="289">
        <f t="shared" si="212"/>
        <v>41</v>
      </c>
      <c r="AL1157" s="335">
        <f t="shared" si="215"/>
        <v>339.48814629343866</v>
      </c>
    </row>
    <row r="1158" spans="31:38" ht="15.75" hidden="1" thickBot="1">
      <c r="AE1158" s="594"/>
      <c r="AF1158" s="570"/>
      <c r="AH1158" s="352">
        <f t="shared" si="214"/>
        <v>1000000</v>
      </c>
      <c r="AI1158" s="352">
        <f t="shared" si="213"/>
        <v>0</v>
      </c>
      <c r="AJ1158" s="338">
        <v>4</v>
      </c>
      <c r="AK1158" s="289">
        <f t="shared" si="212"/>
        <v>42</v>
      </c>
      <c r="AL1158" s="335">
        <f t="shared" si="215"/>
        <v>337.80701987668181</v>
      </c>
    </row>
    <row r="1159" spans="31:38" ht="15.75" hidden="1" thickBot="1">
      <c r="AE1159" s="594"/>
      <c r="AF1159" s="570"/>
      <c r="AH1159" s="352">
        <f t="shared" si="214"/>
        <v>1000000</v>
      </c>
      <c r="AI1159" s="352">
        <f t="shared" si="213"/>
        <v>0</v>
      </c>
      <c r="AJ1159" s="338">
        <v>4</v>
      </c>
      <c r="AK1159" s="289">
        <f t="shared" si="212"/>
        <v>43</v>
      </c>
      <c r="AL1159" s="335">
        <f t="shared" si="215"/>
        <v>336.1258934599249</v>
      </c>
    </row>
    <row r="1160" spans="31:38" ht="15.75" hidden="1" thickBot="1">
      <c r="AE1160" s="594"/>
      <c r="AF1160" s="570"/>
      <c r="AH1160" s="352">
        <f t="shared" si="214"/>
        <v>1000000</v>
      </c>
      <c r="AI1160" s="352">
        <f t="shared" si="213"/>
        <v>0</v>
      </c>
      <c r="AJ1160" s="338">
        <v>4</v>
      </c>
      <c r="AK1160" s="289">
        <f t="shared" si="212"/>
        <v>44</v>
      </c>
      <c r="AL1160" s="335">
        <f t="shared" si="215"/>
        <v>334.4447670431681</v>
      </c>
    </row>
    <row r="1161" spans="31:38" ht="15.75" hidden="1" thickBot="1">
      <c r="AE1161" s="594"/>
      <c r="AF1161" s="570"/>
      <c r="AH1161" s="352">
        <f t="shared" si="214"/>
        <v>1000000</v>
      </c>
      <c r="AI1161" s="352">
        <f t="shared" si="213"/>
        <v>0</v>
      </c>
      <c r="AJ1161" s="338">
        <v>4</v>
      </c>
      <c r="AK1161" s="289">
        <f t="shared" si="212"/>
        <v>45</v>
      </c>
      <c r="AL1161" s="335">
        <f t="shared" si="215"/>
        <v>332.76364062641119</v>
      </c>
    </row>
    <row r="1162" spans="31:38" ht="15.75" hidden="1" thickBot="1">
      <c r="AE1162" s="594"/>
      <c r="AF1162" s="570"/>
      <c r="AH1162" s="352">
        <f t="shared" si="214"/>
        <v>1000000</v>
      </c>
      <c r="AI1162" s="352">
        <f t="shared" si="213"/>
        <v>0</v>
      </c>
      <c r="AJ1162" s="338">
        <v>4</v>
      </c>
      <c r="AK1162" s="289">
        <f t="shared" si="212"/>
        <v>46</v>
      </c>
      <c r="AL1162" s="335">
        <f t="shared" si="215"/>
        <v>331.08251420965445</v>
      </c>
    </row>
    <row r="1163" spans="31:38" ht="15.75" hidden="1" thickBot="1">
      <c r="AE1163" s="594"/>
      <c r="AF1163" s="570"/>
      <c r="AH1163" s="352">
        <f t="shared" si="214"/>
        <v>1000000</v>
      </c>
      <c r="AI1163" s="352">
        <f t="shared" si="213"/>
        <v>0</v>
      </c>
      <c r="AJ1163" s="338">
        <v>4</v>
      </c>
      <c r="AK1163" s="289">
        <f t="shared" si="212"/>
        <v>47</v>
      </c>
      <c r="AL1163" s="335">
        <f t="shared" si="215"/>
        <v>329.40138779289754</v>
      </c>
    </row>
    <row r="1164" spans="31:38" ht="15.75" hidden="1" thickBot="1">
      <c r="AE1164" s="594"/>
      <c r="AF1164" s="570"/>
      <c r="AH1164" s="352">
        <f t="shared" si="214"/>
        <v>1000000</v>
      </c>
      <c r="AI1164" s="352">
        <f t="shared" si="213"/>
        <v>0</v>
      </c>
      <c r="AJ1164" s="338">
        <v>4</v>
      </c>
      <c r="AK1164" s="289">
        <f t="shared" si="212"/>
        <v>48</v>
      </c>
      <c r="AL1164" s="335">
        <f t="shared" si="215"/>
        <v>327.72026137614063</v>
      </c>
    </row>
    <row r="1165" spans="31:38" ht="15.75" hidden="1" thickBot="1">
      <c r="AE1165" s="594"/>
      <c r="AF1165" s="570"/>
      <c r="AH1165" s="352">
        <f t="shared" si="214"/>
        <v>1000000</v>
      </c>
      <c r="AI1165" s="352">
        <f t="shared" si="213"/>
        <v>0</v>
      </c>
      <c r="AJ1165" s="338">
        <v>4</v>
      </c>
      <c r="AK1165" s="289">
        <f t="shared" si="212"/>
        <v>49</v>
      </c>
      <c r="AL1165" s="335">
        <f t="shared" si="215"/>
        <v>326.03913495938389</v>
      </c>
    </row>
    <row r="1166" spans="31:38" ht="15.75" hidden="1" thickBot="1">
      <c r="AE1166" s="594"/>
      <c r="AF1166" s="570"/>
      <c r="AH1166" s="352">
        <f t="shared" si="214"/>
        <v>1000000</v>
      </c>
      <c r="AI1166" s="352">
        <f t="shared" si="213"/>
        <v>0</v>
      </c>
      <c r="AJ1166" s="338">
        <v>4</v>
      </c>
      <c r="AK1166" s="289">
        <f t="shared" si="212"/>
        <v>50</v>
      </c>
      <c r="AL1166" s="335">
        <f t="shared" si="215"/>
        <v>324.35800854262698</v>
      </c>
    </row>
    <row r="1167" spans="31:38" ht="15.75" hidden="1" thickBot="1">
      <c r="AE1167" s="594"/>
      <c r="AF1167" s="570"/>
      <c r="AH1167" s="352">
        <f t="shared" si="214"/>
        <v>1000000</v>
      </c>
      <c r="AI1167" s="352">
        <f t="shared" si="213"/>
        <v>0</v>
      </c>
      <c r="AJ1167" s="338">
        <v>4</v>
      </c>
      <c r="AK1167" s="289">
        <f t="shared" si="212"/>
        <v>51</v>
      </c>
      <c r="AL1167" s="335">
        <f t="shared" si="215"/>
        <v>322.67688212587018</v>
      </c>
    </row>
    <row r="1168" spans="31:38" ht="15.75" hidden="1" thickBot="1">
      <c r="AE1168" s="594"/>
      <c r="AF1168" s="570"/>
      <c r="AH1168" s="352">
        <f t="shared" si="214"/>
        <v>1000000</v>
      </c>
      <c r="AI1168" s="352">
        <f t="shared" si="213"/>
        <v>0</v>
      </c>
      <c r="AJ1168" s="338">
        <v>4</v>
      </c>
      <c r="AK1168" s="289">
        <f t="shared" si="212"/>
        <v>52</v>
      </c>
      <c r="AL1168" s="335">
        <f t="shared" si="215"/>
        <v>320.99575570911327</v>
      </c>
    </row>
    <row r="1169" spans="31:38" ht="15.75" hidden="1" thickBot="1">
      <c r="AE1169" s="594"/>
      <c r="AF1169" s="570"/>
      <c r="AH1169" s="352">
        <f t="shared" si="214"/>
        <v>1000000</v>
      </c>
      <c r="AI1169" s="352">
        <f t="shared" si="213"/>
        <v>0</v>
      </c>
      <c r="AJ1169" s="338">
        <v>4</v>
      </c>
      <c r="AK1169" s="289">
        <f t="shared" si="212"/>
        <v>53</v>
      </c>
      <c r="AL1169" s="335">
        <f t="shared" si="215"/>
        <v>319.31462929235647</v>
      </c>
    </row>
    <row r="1170" spans="31:38" ht="15.75" hidden="1" thickBot="1">
      <c r="AE1170" s="594"/>
      <c r="AF1170" s="570"/>
      <c r="AH1170" s="352">
        <f t="shared" si="214"/>
        <v>1000000</v>
      </c>
      <c r="AI1170" s="352">
        <f t="shared" si="213"/>
        <v>0</v>
      </c>
      <c r="AJ1170" s="338">
        <v>4</v>
      </c>
      <c r="AK1170" s="289">
        <f t="shared" si="212"/>
        <v>54</v>
      </c>
      <c r="AL1170" s="335">
        <f t="shared" si="215"/>
        <v>317.63350287559956</v>
      </c>
    </row>
    <row r="1171" spans="31:38" ht="15.75" hidden="1" thickBot="1">
      <c r="AE1171" s="594"/>
      <c r="AF1171" s="570"/>
      <c r="AH1171" s="352">
        <f t="shared" si="214"/>
        <v>1000000</v>
      </c>
      <c r="AI1171" s="352">
        <f t="shared" si="213"/>
        <v>0</v>
      </c>
      <c r="AJ1171" s="338">
        <v>4</v>
      </c>
      <c r="AK1171" s="289">
        <f t="shared" si="212"/>
        <v>55</v>
      </c>
      <c r="AL1171" s="335">
        <f t="shared" si="215"/>
        <v>315.95237645884282</v>
      </c>
    </row>
    <row r="1172" spans="31:38" ht="15.75" hidden="1" thickBot="1">
      <c r="AE1172" s="594"/>
      <c r="AF1172" s="570"/>
      <c r="AH1172" s="352">
        <f t="shared" si="214"/>
        <v>1000000</v>
      </c>
      <c r="AI1172" s="352">
        <f t="shared" si="213"/>
        <v>0</v>
      </c>
      <c r="AJ1172" s="338">
        <v>4</v>
      </c>
      <c r="AK1172" s="289">
        <f t="shared" si="212"/>
        <v>56</v>
      </c>
      <c r="AL1172" s="335">
        <f t="shared" si="215"/>
        <v>314.27125004208591</v>
      </c>
    </row>
    <row r="1173" spans="31:38" ht="15.75" hidden="1" thickBot="1">
      <c r="AE1173" s="594"/>
      <c r="AF1173" s="570"/>
      <c r="AH1173" s="352">
        <f t="shared" si="214"/>
        <v>1000000</v>
      </c>
      <c r="AI1173" s="352">
        <f t="shared" si="213"/>
        <v>0</v>
      </c>
      <c r="AJ1173" s="338">
        <v>4</v>
      </c>
      <c r="AK1173" s="289">
        <f t="shared" si="212"/>
        <v>57</v>
      </c>
      <c r="AL1173" s="335">
        <f t="shared" si="215"/>
        <v>312.590123625329</v>
      </c>
    </row>
    <row r="1174" spans="31:38" ht="15.75" hidden="1" thickBot="1">
      <c r="AE1174" s="594"/>
      <c r="AF1174" s="570"/>
      <c r="AH1174" s="352">
        <f t="shared" si="214"/>
        <v>1000000</v>
      </c>
      <c r="AI1174" s="352">
        <f t="shared" si="213"/>
        <v>0</v>
      </c>
      <c r="AJ1174" s="338">
        <v>4</v>
      </c>
      <c r="AK1174" s="289">
        <f t="shared" si="212"/>
        <v>58</v>
      </c>
      <c r="AL1174" s="335">
        <f t="shared" si="215"/>
        <v>310.90899720857226</v>
      </c>
    </row>
    <row r="1175" spans="31:38" ht="15.75" hidden="1" thickBot="1">
      <c r="AE1175" s="594"/>
      <c r="AF1175" s="570"/>
      <c r="AH1175" s="352">
        <f t="shared" si="214"/>
        <v>1000000</v>
      </c>
      <c r="AI1175" s="352">
        <f t="shared" si="213"/>
        <v>0</v>
      </c>
      <c r="AJ1175" s="338">
        <v>4</v>
      </c>
      <c r="AK1175" s="289">
        <f t="shared" si="212"/>
        <v>59</v>
      </c>
      <c r="AL1175" s="335">
        <f t="shared" si="215"/>
        <v>309.22787079181535</v>
      </c>
    </row>
    <row r="1176" spans="31:38" ht="15.75" hidden="1" thickBot="1">
      <c r="AE1176" s="594"/>
      <c r="AF1176" s="570"/>
      <c r="AH1176" s="352">
        <f t="shared" si="214"/>
        <v>1000000</v>
      </c>
      <c r="AI1176" s="352">
        <f t="shared" si="213"/>
        <v>0</v>
      </c>
      <c r="AJ1176" s="338">
        <v>4</v>
      </c>
      <c r="AK1176" s="289">
        <f t="shared" si="212"/>
        <v>60</v>
      </c>
      <c r="AL1176" s="335">
        <f t="shared" si="215"/>
        <v>307.54674437505844</v>
      </c>
    </row>
    <row r="1177" spans="31:38" ht="15.75" hidden="1" thickBot="1">
      <c r="AE1177" s="594"/>
      <c r="AF1177" s="570"/>
      <c r="AH1177" s="352">
        <f t="shared" si="214"/>
        <v>1000000</v>
      </c>
      <c r="AI1177" s="352">
        <f t="shared" si="213"/>
        <v>0</v>
      </c>
      <c r="AJ1177" s="338">
        <v>4</v>
      </c>
      <c r="AK1177" s="289">
        <f t="shared" si="212"/>
        <v>61</v>
      </c>
      <c r="AL1177" s="335">
        <f t="shared" si="215"/>
        <v>305.86561795830164</v>
      </c>
    </row>
    <row r="1178" spans="31:38" ht="15.75" hidden="1" thickBot="1">
      <c r="AE1178" s="594"/>
      <c r="AF1178" s="570"/>
      <c r="AH1178" s="352">
        <f t="shared" si="214"/>
        <v>1000000</v>
      </c>
      <c r="AI1178" s="352">
        <f t="shared" si="213"/>
        <v>0</v>
      </c>
      <c r="AJ1178" s="338">
        <v>4</v>
      </c>
      <c r="AK1178" s="289">
        <f t="shared" si="212"/>
        <v>62</v>
      </c>
      <c r="AL1178" s="335">
        <f t="shared" si="215"/>
        <v>304.18449154154473</v>
      </c>
    </row>
    <row r="1179" spans="31:38" ht="15.75" hidden="1" thickBot="1">
      <c r="AE1179" s="594"/>
      <c r="AF1179" s="570"/>
      <c r="AH1179" s="352">
        <f t="shared" si="214"/>
        <v>1000000</v>
      </c>
      <c r="AI1179" s="352">
        <f t="shared" si="213"/>
        <v>0</v>
      </c>
      <c r="AJ1179" s="338">
        <v>4</v>
      </c>
      <c r="AK1179" s="289">
        <f t="shared" si="212"/>
        <v>63</v>
      </c>
      <c r="AL1179" s="335">
        <f t="shared" si="215"/>
        <v>302.50336512478793</v>
      </c>
    </row>
    <row r="1180" spans="31:38" ht="15.75" hidden="1" thickBot="1">
      <c r="AE1180" s="594"/>
      <c r="AF1180" s="570"/>
      <c r="AH1180" s="352">
        <f t="shared" ref="AH1180:AH1211" si="216">BL167</f>
        <v>1000000</v>
      </c>
      <c r="AI1180" s="352">
        <f t="shared" si="213"/>
        <v>0</v>
      </c>
      <c r="AJ1180" s="338">
        <v>4</v>
      </c>
      <c r="AK1180" s="289">
        <f t="shared" si="212"/>
        <v>64</v>
      </c>
      <c r="AL1180" s="335">
        <f t="shared" ref="AL1180:AL1211" si="217">AC167</f>
        <v>300.82223870803102</v>
      </c>
    </row>
    <row r="1181" spans="31:38" ht="15.75" hidden="1" thickBot="1">
      <c r="AE1181" s="594"/>
      <c r="AF1181" s="570"/>
      <c r="AH1181" s="352">
        <f t="shared" si="216"/>
        <v>1000000</v>
      </c>
      <c r="AI1181" s="352">
        <f t="shared" si="213"/>
        <v>0</v>
      </c>
      <c r="AJ1181" s="338">
        <v>4</v>
      </c>
      <c r="AK1181" s="289">
        <f t="shared" ref="AK1181:AK1216" si="218">AK1180+1</f>
        <v>65</v>
      </c>
      <c r="AL1181" s="335">
        <f t="shared" si="217"/>
        <v>299.14111229127423</v>
      </c>
    </row>
    <row r="1182" spans="31:38" ht="15.75" hidden="1" thickBot="1">
      <c r="AE1182" s="594"/>
      <c r="AF1182" s="570"/>
      <c r="AH1182" s="352">
        <f t="shared" si="216"/>
        <v>1000000</v>
      </c>
      <c r="AI1182" s="352">
        <f t="shared" si="213"/>
        <v>0</v>
      </c>
      <c r="AJ1182" s="338">
        <v>4</v>
      </c>
      <c r="AK1182" s="289">
        <f t="shared" si="218"/>
        <v>66</v>
      </c>
      <c r="AL1182" s="335">
        <f t="shared" si="217"/>
        <v>297.45998587451737</v>
      </c>
    </row>
    <row r="1183" spans="31:38" ht="15.75" hidden="1" thickBot="1">
      <c r="AE1183" s="594"/>
      <c r="AF1183" s="570"/>
      <c r="AH1183" s="352">
        <f t="shared" si="216"/>
        <v>1000000</v>
      </c>
      <c r="AI1183" s="352">
        <f t="shared" si="213"/>
        <v>0</v>
      </c>
      <c r="AJ1183" s="338">
        <v>4</v>
      </c>
      <c r="AK1183" s="289">
        <f t="shared" si="218"/>
        <v>67</v>
      </c>
      <c r="AL1183" s="335">
        <f t="shared" si="217"/>
        <v>295.77885945776046</v>
      </c>
    </row>
    <row r="1184" spans="31:38" ht="15.75" hidden="1" thickBot="1">
      <c r="AE1184" s="594"/>
      <c r="AF1184" s="570"/>
      <c r="AH1184" s="352">
        <f t="shared" si="216"/>
        <v>1000000</v>
      </c>
      <c r="AI1184" s="352">
        <f t="shared" si="213"/>
        <v>0</v>
      </c>
      <c r="AJ1184" s="338">
        <v>4</v>
      </c>
      <c r="AK1184" s="289">
        <f t="shared" si="218"/>
        <v>68</v>
      </c>
      <c r="AL1184" s="335">
        <f t="shared" si="217"/>
        <v>294.09773304100372</v>
      </c>
    </row>
    <row r="1185" spans="31:38" ht="15.75" hidden="1" thickBot="1">
      <c r="AE1185" s="594"/>
      <c r="AF1185" s="570"/>
      <c r="AH1185" s="352">
        <f t="shared" si="216"/>
        <v>1000000</v>
      </c>
      <c r="AI1185" s="352">
        <f t="shared" si="213"/>
        <v>0</v>
      </c>
      <c r="AJ1185" s="338">
        <v>4</v>
      </c>
      <c r="AK1185" s="289">
        <f t="shared" si="218"/>
        <v>69</v>
      </c>
      <c r="AL1185" s="335">
        <f t="shared" si="217"/>
        <v>292.41660662424681</v>
      </c>
    </row>
    <row r="1186" spans="31:38" ht="15.75" hidden="1" thickBot="1">
      <c r="AE1186" s="594"/>
      <c r="AF1186" s="570"/>
      <c r="AH1186" s="352">
        <f t="shared" si="216"/>
        <v>1000000</v>
      </c>
      <c r="AI1186" s="352">
        <f t="shared" si="213"/>
        <v>0</v>
      </c>
      <c r="AJ1186" s="338">
        <v>4</v>
      </c>
      <c r="AK1186" s="289">
        <f t="shared" si="218"/>
        <v>70</v>
      </c>
      <c r="AL1186" s="335">
        <f t="shared" si="217"/>
        <v>290.73548020748996</v>
      </c>
    </row>
    <row r="1187" spans="31:38" ht="15.75" hidden="1" thickBot="1">
      <c r="AE1187" s="594"/>
      <c r="AF1187" s="570"/>
      <c r="AH1187" s="352">
        <f t="shared" si="216"/>
        <v>1000000</v>
      </c>
      <c r="AI1187" s="352">
        <f t="shared" si="213"/>
        <v>0</v>
      </c>
      <c r="AJ1187" s="338">
        <v>4</v>
      </c>
      <c r="AK1187" s="289">
        <f t="shared" si="218"/>
        <v>71</v>
      </c>
      <c r="AL1187" s="335">
        <f t="shared" si="217"/>
        <v>289.05435379073305</v>
      </c>
    </row>
    <row r="1188" spans="31:38" ht="15.75" hidden="1" thickBot="1">
      <c r="AE1188" s="594"/>
      <c r="AF1188" s="570"/>
      <c r="AH1188" s="352">
        <f t="shared" si="216"/>
        <v>1000000</v>
      </c>
      <c r="AI1188" s="352">
        <f t="shared" si="213"/>
        <v>0</v>
      </c>
      <c r="AJ1188" s="338">
        <v>4</v>
      </c>
      <c r="AK1188" s="289">
        <f t="shared" si="218"/>
        <v>72</v>
      </c>
      <c r="AL1188" s="335">
        <f t="shared" si="217"/>
        <v>287.37322737397631</v>
      </c>
    </row>
    <row r="1189" spans="31:38" ht="15.75" hidden="1" thickBot="1">
      <c r="AE1189" s="594"/>
      <c r="AF1189" s="570"/>
      <c r="AH1189" s="352">
        <f t="shared" si="216"/>
        <v>1000000</v>
      </c>
      <c r="AI1189" s="352">
        <f t="shared" si="213"/>
        <v>0</v>
      </c>
      <c r="AJ1189" s="338">
        <v>4</v>
      </c>
      <c r="AK1189" s="289">
        <f t="shared" si="218"/>
        <v>73</v>
      </c>
      <c r="AL1189" s="335">
        <f t="shared" si="217"/>
        <v>285.6921009572194</v>
      </c>
    </row>
    <row r="1190" spans="31:38" ht="15.75" hidden="1" thickBot="1">
      <c r="AE1190" s="594"/>
      <c r="AF1190" s="570"/>
      <c r="AH1190" s="352">
        <f t="shared" si="216"/>
        <v>1000000</v>
      </c>
      <c r="AI1190" s="352">
        <f t="shared" si="213"/>
        <v>0</v>
      </c>
      <c r="AJ1190" s="338">
        <v>4</v>
      </c>
      <c r="AK1190" s="289">
        <f t="shared" si="218"/>
        <v>74</v>
      </c>
      <c r="AL1190" s="335">
        <f t="shared" si="217"/>
        <v>284.0109745404626</v>
      </c>
    </row>
    <row r="1191" spans="31:38" ht="15.75" hidden="1" thickBot="1">
      <c r="AE1191" s="594"/>
      <c r="AF1191" s="570"/>
      <c r="AH1191" s="352">
        <f t="shared" si="216"/>
        <v>1000000</v>
      </c>
      <c r="AI1191" s="352">
        <f t="shared" si="213"/>
        <v>0</v>
      </c>
      <c r="AJ1191" s="338">
        <v>4</v>
      </c>
      <c r="AK1191" s="289">
        <f t="shared" si="218"/>
        <v>75</v>
      </c>
      <c r="AL1191" s="335">
        <f t="shared" si="217"/>
        <v>282.32984812370569</v>
      </c>
    </row>
    <row r="1192" spans="31:38" ht="15.75" hidden="1" thickBot="1">
      <c r="AE1192" s="594"/>
      <c r="AF1192" s="570"/>
      <c r="AH1192" s="352">
        <f t="shared" si="216"/>
        <v>1000000</v>
      </c>
      <c r="AI1192" s="352">
        <f t="shared" si="213"/>
        <v>0</v>
      </c>
      <c r="AJ1192" s="338">
        <v>4</v>
      </c>
      <c r="AK1192" s="289">
        <f t="shared" si="218"/>
        <v>76</v>
      </c>
      <c r="AL1192" s="335">
        <f t="shared" si="217"/>
        <v>280.64872170694878</v>
      </c>
    </row>
    <row r="1193" spans="31:38" ht="15.75" hidden="1" thickBot="1">
      <c r="AE1193" s="594"/>
      <c r="AF1193" s="570"/>
      <c r="AH1193" s="352">
        <f t="shared" si="216"/>
        <v>1000000</v>
      </c>
      <c r="AI1193" s="352">
        <f t="shared" si="213"/>
        <v>0</v>
      </c>
      <c r="AJ1193" s="338">
        <v>4</v>
      </c>
      <c r="AK1193" s="289">
        <f t="shared" si="218"/>
        <v>77</v>
      </c>
      <c r="AL1193" s="335">
        <f t="shared" si="217"/>
        <v>278.96759529019198</v>
      </c>
    </row>
    <row r="1194" spans="31:38" ht="15.75" hidden="1" thickBot="1">
      <c r="AE1194" s="594"/>
      <c r="AF1194" s="570"/>
      <c r="AH1194" s="352">
        <f t="shared" si="216"/>
        <v>1000000</v>
      </c>
      <c r="AI1194" s="352">
        <f t="shared" si="213"/>
        <v>0</v>
      </c>
      <c r="AJ1194" s="338">
        <v>4</v>
      </c>
      <c r="AK1194" s="289">
        <f t="shared" si="218"/>
        <v>78</v>
      </c>
      <c r="AL1194" s="335">
        <f t="shared" si="217"/>
        <v>277.28646887343507</v>
      </c>
    </row>
    <row r="1195" spans="31:38" ht="15.75" hidden="1" thickBot="1">
      <c r="AE1195" s="594"/>
      <c r="AF1195" s="570"/>
      <c r="AH1195" s="352">
        <f t="shared" si="216"/>
        <v>1000000</v>
      </c>
      <c r="AI1195" s="352">
        <f t="shared" si="213"/>
        <v>0</v>
      </c>
      <c r="AJ1195" s="338">
        <v>4</v>
      </c>
      <c r="AK1195" s="289">
        <f t="shared" si="218"/>
        <v>79</v>
      </c>
      <c r="AL1195" s="335">
        <f t="shared" si="217"/>
        <v>275.60534245667833</v>
      </c>
    </row>
    <row r="1196" spans="31:38" ht="15.75" hidden="1" thickBot="1">
      <c r="AE1196" s="594"/>
      <c r="AF1196" s="570"/>
      <c r="AH1196" s="352">
        <f t="shared" si="216"/>
        <v>1000000</v>
      </c>
      <c r="AI1196" s="352">
        <f t="shared" si="213"/>
        <v>0</v>
      </c>
      <c r="AJ1196" s="338">
        <v>4</v>
      </c>
      <c r="AK1196" s="289">
        <f t="shared" si="218"/>
        <v>80</v>
      </c>
      <c r="AL1196" s="335">
        <f t="shared" si="217"/>
        <v>273.92421603992142</v>
      </c>
    </row>
    <row r="1197" spans="31:38" ht="15.75" hidden="1" thickBot="1">
      <c r="AE1197" s="594"/>
      <c r="AF1197" s="570"/>
      <c r="AH1197" s="352">
        <f t="shared" si="216"/>
        <v>1000000</v>
      </c>
      <c r="AI1197" s="352">
        <f t="shared" ref="AI1197:AI1216" si="219">IF(AL1197&lt;$D$82,0,AH1197)</f>
        <v>0</v>
      </c>
      <c r="AJ1197" s="338">
        <v>4</v>
      </c>
      <c r="AK1197" s="289">
        <f t="shared" si="218"/>
        <v>81</v>
      </c>
      <c r="AL1197" s="335">
        <f t="shared" si="217"/>
        <v>272.24308962316451</v>
      </c>
    </row>
    <row r="1198" spans="31:38" ht="15.75" hidden="1" thickBot="1">
      <c r="AE1198" s="594"/>
      <c r="AF1198" s="570"/>
      <c r="AH1198" s="352">
        <f t="shared" si="216"/>
        <v>1000000</v>
      </c>
      <c r="AI1198" s="352">
        <f t="shared" si="219"/>
        <v>0</v>
      </c>
      <c r="AJ1198" s="338">
        <v>4</v>
      </c>
      <c r="AK1198" s="289">
        <f t="shared" si="218"/>
        <v>82</v>
      </c>
      <c r="AL1198" s="335">
        <f t="shared" si="217"/>
        <v>270.56196320640771</v>
      </c>
    </row>
    <row r="1199" spans="31:38" ht="15.75" hidden="1" thickBot="1">
      <c r="AE1199" s="594"/>
      <c r="AF1199" s="570"/>
      <c r="AH1199" s="352">
        <f t="shared" si="216"/>
        <v>1000000</v>
      </c>
      <c r="AI1199" s="352">
        <f t="shared" si="219"/>
        <v>0</v>
      </c>
      <c r="AJ1199" s="338">
        <v>4</v>
      </c>
      <c r="AK1199" s="289">
        <f t="shared" si="218"/>
        <v>83</v>
      </c>
      <c r="AL1199" s="335">
        <f t="shared" si="217"/>
        <v>268.8808367896508</v>
      </c>
    </row>
    <row r="1200" spans="31:38" ht="15.75" hidden="1" thickBot="1">
      <c r="AE1200" s="594"/>
      <c r="AF1200" s="570"/>
      <c r="AH1200" s="352">
        <f t="shared" si="216"/>
        <v>1000000</v>
      </c>
      <c r="AI1200" s="352">
        <f t="shared" si="219"/>
        <v>0</v>
      </c>
      <c r="AJ1200" s="338">
        <v>4</v>
      </c>
      <c r="AK1200" s="289">
        <f t="shared" si="218"/>
        <v>84</v>
      </c>
      <c r="AL1200" s="335">
        <f t="shared" si="217"/>
        <v>267.19971037289406</v>
      </c>
    </row>
    <row r="1201" spans="31:38" ht="15.75" hidden="1" thickBot="1">
      <c r="AE1201" s="594"/>
      <c r="AF1201" s="570"/>
      <c r="AH1201" s="352">
        <f t="shared" si="216"/>
        <v>1000000</v>
      </c>
      <c r="AI1201" s="352">
        <f t="shared" si="219"/>
        <v>0</v>
      </c>
      <c r="AJ1201" s="338">
        <v>4</v>
      </c>
      <c r="AK1201" s="289">
        <f t="shared" si="218"/>
        <v>85</v>
      </c>
      <c r="AL1201" s="335">
        <f t="shared" si="217"/>
        <v>265.51858395613715</v>
      </c>
    </row>
    <row r="1202" spans="31:38" ht="15.75" hidden="1" thickBot="1">
      <c r="AE1202" s="594"/>
      <c r="AF1202" s="570"/>
      <c r="AH1202" s="352">
        <f t="shared" si="216"/>
        <v>1000000</v>
      </c>
      <c r="AI1202" s="352">
        <f t="shared" si="219"/>
        <v>0</v>
      </c>
      <c r="AJ1202" s="338">
        <v>4</v>
      </c>
      <c r="AK1202" s="289">
        <f t="shared" si="218"/>
        <v>86</v>
      </c>
      <c r="AL1202" s="335">
        <f t="shared" si="217"/>
        <v>263.8374575393803</v>
      </c>
    </row>
    <row r="1203" spans="31:38" ht="15.75" hidden="1" thickBot="1">
      <c r="AE1203" s="594"/>
      <c r="AF1203" s="570"/>
      <c r="AH1203" s="352">
        <f t="shared" si="216"/>
        <v>1000000</v>
      </c>
      <c r="AI1203" s="352">
        <f t="shared" si="219"/>
        <v>0</v>
      </c>
      <c r="AJ1203" s="338">
        <v>4</v>
      </c>
      <c r="AK1203" s="289">
        <f t="shared" si="218"/>
        <v>87</v>
      </c>
      <c r="AL1203" s="335">
        <f t="shared" si="217"/>
        <v>262.15633112262344</v>
      </c>
    </row>
    <row r="1204" spans="31:38" ht="15.75" hidden="1" thickBot="1">
      <c r="AE1204" s="594"/>
      <c r="AF1204" s="570"/>
      <c r="AH1204" s="352">
        <f t="shared" si="216"/>
        <v>1000000</v>
      </c>
      <c r="AI1204" s="352">
        <f t="shared" si="219"/>
        <v>0</v>
      </c>
      <c r="AJ1204" s="338">
        <v>4</v>
      </c>
      <c r="AK1204" s="289">
        <f t="shared" si="218"/>
        <v>88</v>
      </c>
      <c r="AL1204" s="335">
        <f t="shared" si="217"/>
        <v>260.47520470586653</v>
      </c>
    </row>
    <row r="1205" spans="31:38" ht="15.75" hidden="1" thickBot="1">
      <c r="AE1205" s="594"/>
      <c r="AF1205" s="570"/>
      <c r="AH1205" s="352">
        <f t="shared" si="216"/>
        <v>1000000</v>
      </c>
      <c r="AI1205" s="352">
        <f t="shared" si="219"/>
        <v>0</v>
      </c>
      <c r="AJ1205" s="338">
        <v>4</v>
      </c>
      <c r="AK1205" s="289">
        <f t="shared" si="218"/>
        <v>89</v>
      </c>
      <c r="AL1205" s="335">
        <f t="shared" si="217"/>
        <v>258.79407828910979</v>
      </c>
    </row>
    <row r="1206" spans="31:38" ht="15.75" hidden="1" thickBot="1">
      <c r="AE1206" s="594"/>
      <c r="AF1206" s="570"/>
      <c r="AH1206" s="352">
        <f t="shared" si="216"/>
        <v>1000000</v>
      </c>
      <c r="AI1206" s="352">
        <f t="shared" si="219"/>
        <v>0</v>
      </c>
      <c r="AJ1206" s="338">
        <v>4</v>
      </c>
      <c r="AK1206" s="289">
        <f t="shared" si="218"/>
        <v>90</v>
      </c>
      <c r="AL1206" s="335">
        <f t="shared" si="217"/>
        <v>257.11295187235288</v>
      </c>
    </row>
    <row r="1207" spans="31:38" ht="15.75" hidden="1" thickBot="1">
      <c r="AE1207" s="594"/>
      <c r="AF1207" s="570"/>
      <c r="AH1207" s="352">
        <f t="shared" si="216"/>
        <v>1000000</v>
      </c>
      <c r="AI1207" s="352">
        <f t="shared" si="219"/>
        <v>0</v>
      </c>
      <c r="AJ1207" s="338">
        <v>4</v>
      </c>
      <c r="AK1207" s="289">
        <f t="shared" si="218"/>
        <v>91</v>
      </c>
      <c r="AL1207" s="335">
        <f t="shared" si="217"/>
        <v>255.43182545559608</v>
      </c>
    </row>
    <row r="1208" spans="31:38" ht="15.75" hidden="1" thickBot="1">
      <c r="AE1208" s="594"/>
      <c r="AF1208" s="570"/>
      <c r="AH1208" s="352">
        <f t="shared" si="216"/>
        <v>1000000</v>
      </c>
      <c r="AI1208" s="352">
        <f t="shared" si="219"/>
        <v>0</v>
      </c>
      <c r="AJ1208" s="338">
        <v>4</v>
      </c>
      <c r="AK1208" s="289">
        <f t="shared" si="218"/>
        <v>92</v>
      </c>
      <c r="AL1208" s="335">
        <f t="shared" si="217"/>
        <v>253.75069903883917</v>
      </c>
    </row>
    <row r="1209" spans="31:38" ht="15.75" hidden="1" thickBot="1">
      <c r="AE1209" s="594"/>
      <c r="AF1209" s="570"/>
      <c r="AH1209" s="352">
        <f t="shared" si="216"/>
        <v>1000000</v>
      </c>
      <c r="AI1209" s="352">
        <f t="shared" si="219"/>
        <v>0</v>
      </c>
      <c r="AJ1209" s="338">
        <v>4</v>
      </c>
      <c r="AK1209" s="289">
        <f t="shared" si="218"/>
        <v>93</v>
      </c>
      <c r="AL1209" s="335">
        <f t="shared" si="217"/>
        <v>252.06957262208235</v>
      </c>
    </row>
    <row r="1210" spans="31:38" ht="15.75" hidden="1" thickBot="1">
      <c r="AE1210" s="594"/>
      <c r="AF1210" s="570"/>
      <c r="AH1210" s="352">
        <f t="shared" si="216"/>
        <v>1000000</v>
      </c>
      <c r="AI1210" s="352">
        <f t="shared" si="219"/>
        <v>0</v>
      </c>
      <c r="AJ1210" s="338">
        <v>4</v>
      </c>
      <c r="AK1210" s="289">
        <f t="shared" si="218"/>
        <v>94</v>
      </c>
      <c r="AL1210" s="335">
        <f t="shared" si="217"/>
        <v>250.38844620532552</v>
      </c>
    </row>
    <row r="1211" spans="31:38" ht="15.75" hidden="1" thickBot="1">
      <c r="AE1211" s="594"/>
      <c r="AF1211" s="570"/>
      <c r="AH1211" s="352">
        <f t="shared" si="216"/>
        <v>1000000</v>
      </c>
      <c r="AI1211" s="352">
        <f t="shared" si="219"/>
        <v>0</v>
      </c>
      <c r="AJ1211" s="338">
        <v>4</v>
      </c>
      <c r="AK1211" s="289">
        <f t="shared" si="218"/>
        <v>95</v>
      </c>
      <c r="AL1211" s="335">
        <f t="shared" si="217"/>
        <v>248.70731978856853</v>
      </c>
    </row>
    <row r="1212" spans="31:38" ht="15.75" hidden="1" thickBot="1">
      <c r="AE1212" s="594"/>
      <c r="AF1212" s="570"/>
      <c r="AH1212" s="352">
        <f t="shared" ref="AH1212:AH1216" si="220">BL199</f>
        <v>1000000</v>
      </c>
      <c r="AI1212" s="352">
        <f t="shared" si="219"/>
        <v>0</v>
      </c>
      <c r="AJ1212" s="338">
        <v>4</v>
      </c>
      <c r="AK1212" s="289">
        <f t="shared" si="218"/>
        <v>96</v>
      </c>
      <c r="AL1212" s="335">
        <f t="shared" ref="AL1212:AL1216" si="221">AC199</f>
        <v>247.02619337181181</v>
      </c>
    </row>
    <row r="1213" spans="31:38" ht="15.75" hidden="1" thickBot="1">
      <c r="AE1213" s="594"/>
      <c r="AF1213" s="570"/>
      <c r="AH1213" s="352">
        <f t="shared" si="220"/>
        <v>1000000</v>
      </c>
      <c r="AI1213" s="352">
        <f t="shared" si="219"/>
        <v>0</v>
      </c>
      <c r="AJ1213" s="338">
        <v>4</v>
      </c>
      <c r="AK1213" s="289">
        <f t="shared" si="218"/>
        <v>97</v>
      </c>
      <c r="AL1213" s="335">
        <f t="shared" si="221"/>
        <v>245.3450669550549</v>
      </c>
    </row>
    <row r="1214" spans="31:38" ht="15.75" hidden="1" thickBot="1">
      <c r="AE1214" s="594"/>
      <c r="AF1214" s="570"/>
      <c r="AH1214" s="352">
        <f t="shared" si="220"/>
        <v>1000000</v>
      </c>
      <c r="AI1214" s="352">
        <f t="shared" si="219"/>
        <v>0</v>
      </c>
      <c r="AJ1214" s="338">
        <v>4</v>
      </c>
      <c r="AK1214" s="289">
        <f t="shared" si="218"/>
        <v>98</v>
      </c>
      <c r="AL1214" s="335">
        <f t="shared" si="221"/>
        <v>243.66394053829808</v>
      </c>
    </row>
    <row r="1215" spans="31:38" ht="15.75" hidden="1" thickBot="1">
      <c r="AE1215" s="594"/>
      <c r="AF1215" s="570"/>
      <c r="AH1215" s="352">
        <f t="shared" si="220"/>
        <v>1000000</v>
      </c>
      <c r="AI1215" s="352">
        <f t="shared" si="219"/>
        <v>0</v>
      </c>
      <c r="AJ1215" s="338">
        <v>4</v>
      </c>
      <c r="AK1215" s="289">
        <f t="shared" si="218"/>
        <v>99</v>
      </c>
      <c r="AL1215" s="335">
        <f t="shared" si="221"/>
        <v>241.98281412154117</v>
      </c>
    </row>
    <row r="1216" spans="31:38" ht="15.75" hidden="1" thickBot="1">
      <c r="AE1216" s="595"/>
      <c r="AF1216" s="571"/>
      <c r="AH1216" s="352">
        <f t="shared" si="220"/>
        <v>1000000</v>
      </c>
      <c r="AI1216" s="352">
        <f t="shared" si="219"/>
        <v>0</v>
      </c>
      <c r="AJ1216" s="338">
        <v>4</v>
      </c>
      <c r="AK1216" s="339">
        <f t="shared" si="218"/>
        <v>100</v>
      </c>
      <c r="AL1216" s="344">
        <f t="shared" si="221"/>
        <v>240.30168770478426</v>
      </c>
    </row>
    <row r="1217" spans="31:38" ht="15.75" hidden="1" thickBot="1">
      <c r="AE1217" s="590" t="s">
        <v>392</v>
      </c>
      <c r="AF1217" s="569" t="s">
        <v>422</v>
      </c>
      <c r="AH1217" s="352">
        <f>AQ204</f>
        <v>141.47202149942041</v>
      </c>
      <c r="AI1217" s="352">
        <f t="shared" ref="AI1217:AI1280" si="222">IF(AL1217&lt;$D$85,0,AH1217)</f>
        <v>0</v>
      </c>
      <c r="AJ1217" s="336">
        <v>1</v>
      </c>
      <c r="AK1217" s="305">
        <v>0</v>
      </c>
      <c r="AL1217" s="340">
        <f t="shared" ref="AL1217:AL1248" si="223">Z204</f>
        <v>248.55094785044912</v>
      </c>
    </row>
    <row r="1218" spans="31:38" ht="15.75" hidden="1" thickBot="1">
      <c r="AE1218" s="591"/>
      <c r="AF1218" s="570"/>
      <c r="AH1218" s="352">
        <f t="shared" ref="AH1218:AH1248" si="224">AQ205</f>
        <v>139.23506721590138</v>
      </c>
      <c r="AI1218" s="352">
        <f t="shared" si="222"/>
        <v>0</v>
      </c>
      <c r="AJ1218" s="336">
        <v>1</v>
      </c>
      <c r="AK1218" s="289">
        <f t="shared" ref="AK1218:AK1281" si="225">AK1217+1</f>
        <v>1</v>
      </c>
      <c r="AL1218" s="341">
        <f t="shared" si="223"/>
        <v>247.6183531782134</v>
      </c>
    </row>
    <row r="1219" spans="31:38" ht="15.75" hidden="1" thickBot="1">
      <c r="AE1219" s="591"/>
      <c r="AF1219" s="570"/>
      <c r="AH1219" s="352">
        <f t="shared" si="224"/>
        <v>136.99811293238236</v>
      </c>
      <c r="AI1219" s="352">
        <f t="shared" si="222"/>
        <v>0</v>
      </c>
      <c r="AJ1219" s="336">
        <v>1</v>
      </c>
      <c r="AK1219" s="289">
        <f t="shared" si="225"/>
        <v>2</v>
      </c>
      <c r="AL1219" s="341">
        <f t="shared" si="223"/>
        <v>246.68575850597765</v>
      </c>
    </row>
    <row r="1220" spans="31:38" ht="15.75" hidden="1" thickBot="1">
      <c r="AE1220" s="591"/>
      <c r="AF1220" s="570"/>
      <c r="AH1220" s="352">
        <f t="shared" si="224"/>
        <v>134.76115864886333</v>
      </c>
      <c r="AI1220" s="352">
        <f t="shared" si="222"/>
        <v>0</v>
      </c>
      <c r="AJ1220" s="336">
        <v>1</v>
      </c>
      <c r="AK1220" s="289">
        <f t="shared" si="225"/>
        <v>3</v>
      </c>
      <c r="AL1220" s="341">
        <f t="shared" si="223"/>
        <v>245.75316383374192</v>
      </c>
    </row>
    <row r="1221" spans="31:38" ht="15.75" hidden="1" thickBot="1">
      <c r="AE1221" s="591"/>
      <c r="AF1221" s="570"/>
      <c r="AH1221" s="352">
        <f t="shared" si="224"/>
        <v>132.5242043653443</v>
      </c>
      <c r="AI1221" s="352">
        <f t="shared" si="222"/>
        <v>0</v>
      </c>
      <c r="AJ1221" s="336">
        <v>1</v>
      </c>
      <c r="AK1221" s="289">
        <f t="shared" si="225"/>
        <v>4</v>
      </c>
      <c r="AL1221" s="341">
        <f t="shared" si="223"/>
        <v>244.82056916150617</v>
      </c>
    </row>
    <row r="1222" spans="31:38" ht="15.75" hidden="1" thickBot="1">
      <c r="AE1222" s="591"/>
      <c r="AF1222" s="570"/>
      <c r="AH1222" s="352">
        <f t="shared" si="224"/>
        <v>130.28725008182528</v>
      </c>
      <c r="AI1222" s="352">
        <f t="shared" si="222"/>
        <v>0</v>
      </c>
      <c r="AJ1222" s="336">
        <v>1</v>
      </c>
      <c r="AK1222" s="289">
        <f t="shared" si="225"/>
        <v>5</v>
      </c>
      <c r="AL1222" s="341">
        <f t="shared" si="223"/>
        <v>243.88797448927042</v>
      </c>
    </row>
    <row r="1223" spans="31:38" ht="15.75" hidden="1" thickBot="1">
      <c r="AE1223" s="591"/>
      <c r="AF1223" s="570"/>
      <c r="AH1223" s="352">
        <f t="shared" si="224"/>
        <v>128.05029579830625</v>
      </c>
      <c r="AI1223" s="352">
        <f t="shared" si="222"/>
        <v>0</v>
      </c>
      <c r="AJ1223" s="336">
        <v>1</v>
      </c>
      <c r="AK1223" s="289">
        <f t="shared" si="225"/>
        <v>6</v>
      </c>
      <c r="AL1223" s="341">
        <f t="shared" si="223"/>
        <v>242.9553798170347</v>
      </c>
    </row>
    <row r="1224" spans="31:38" ht="15.75" hidden="1" thickBot="1">
      <c r="AE1224" s="591"/>
      <c r="AF1224" s="570"/>
      <c r="AH1224" s="352">
        <f t="shared" si="224"/>
        <v>125.81334151478724</v>
      </c>
      <c r="AI1224" s="352">
        <f t="shared" si="222"/>
        <v>0</v>
      </c>
      <c r="AJ1224" s="336">
        <v>1</v>
      </c>
      <c r="AK1224" s="289">
        <f t="shared" si="225"/>
        <v>7</v>
      </c>
      <c r="AL1224" s="341">
        <f t="shared" si="223"/>
        <v>242.02278514479897</v>
      </c>
    </row>
    <row r="1225" spans="31:38" ht="15.75" hidden="1" thickBot="1">
      <c r="AE1225" s="591"/>
      <c r="AF1225" s="570"/>
      <c r="AH1225" s="352">
        <f t="shared" si="224"/>
        <v>123.57638723126821</v>
      </c>
      <c r="AI1225" s="352">
        <f t="shared" si="222"/>
        <v>0</v>
      </c>
      <c r="AJ1225" s="336">
        <v>1</v>
      </c>
      <c r="AK1225" s="289">
        <f t="shared" si="225"/>
        <v>8</v>
      </c>
      <c r="AL1225" s="341">
        <f t="shared" si="223"/>
        <v>241.09019047256322</v>
      </c>
    </row>
    <row r="1226" spans="31:38" ht="15.75" hidden="1" thickBot="1">
      <c r="AE1226" s="591"/>
      <c r="AF1226" s="570"/>
      <c r="AH1226" s="352">
        <f t="shared" si="224"/>
        <v>121.3394329477492</v>
      </c>
      <c r="AI1226" s="352">
        <f t="shared" si="222"/>
        <v>0</v>
      </c>
      <c r="AJ1226" s="336">
        <v>1</v>
      </c>
      <c r="AK1226" s="289">
        <f t="shared" si="225"/>
        <v>9</v>
      </c>
      <c r="AL1226" s="341">
        <f t="shared" si="223"/>
        <v>240.15759580032747</v>
      </c>
    </row>
    <row r="1227" spans="31:38" ht="15.75" hidden="1" thickBot="1">
      <c r="AE1227" s="591"/>
      <c r="AF1227" s="570"/>
      <c r="AH1227" s="352">
        <f t="shared" si="224"/>
        <v>119.10247866423018</v>
      </c>
      <c r="AI1227" s="352">
        <f t="shared" si="222"/>
        <v>0</v>
      </c>
      <c r="AJ1227" s="336">
        <v>1</v>
      </c>
      <c r="AK1227" s="289">
        <f t="shared" si="225"/>
        <v>10</v>
      </c>
      <c r="AL1227" s="341">
        <f t="shared" si="223"/>
        <v>239.22500112809175</v>
      </c>
    </row>
    <row r="1228" spans="31:38" ht="15.75" hidden="1" thickBot="1">
      <c r="AE1228" s="591"/>
      <c r="AF1228" s="570"/>
      <c r="AH1228" s="352">
        <f t="shared" si="224"/>
        <v>1000000</v>
      </c>
      <c r="AI1228" s="352">
        <f t="shared" si="222"/>
        <v>0</v>
      </c>
      <c r="AJ1228" s="336">
        <v>1</v>
      </c>
      <c r="AK1228" s="289">
        <f t="shared" si="225"/>
        <v>11</v>
      </c>
      <c r="AL1228" s="341">
        <f t="shared" si="223"/>
        <v>238.29240645585602</v>
      </c>
    </row>
    <row r="1229" spans="31:38" ht="15.75" hidden="1" thickBot="1">
      <c r="AE1229" s="591"/>
      <c r="AF1229" s="570"/>
      <c r="AH1229" s="352">
        <f t="shared" si="224"/>
        <v>1000000</v>
      </c>
      <c r="AI1229" s="352">
        <f t="shared" si="222"/>
        <v>0</v>
      </c>
      <c r="AJ1229" s="336">
        <v>1</v>
      </c>
      <c r="AK1229" s="289">
        <f t="shared" si="225"/>
        <v>12</v>
      </c>
      <c r="AL1229" s="341">
        <f t="shared" si="223"/>
        <v>237.35981178362027</v>
      </c>
    </row>
    <row r="1230" spans="31:38" ht="15.75" hidden="1" thickBot="1">
      <c r="AE1230" s="591"/>
      <c r="AF1230" s="570"/>
      <c r="AH1230" s="352">
        <f t="shared" si="224"/>
        <v>1000000</v>
      </c>
      <c r="AI1230" s="352">
        <f t="shared" si="222"/>
        <v>0</v>
      </c>
      <c r="AJ1230" s="336">
        <v>1</v>
      </c>
      <c r="AK1230" s="289">
        <f t="shared" si="225"/>
        <v>13</v>
      </c>
      <c r="AL1230" s="341">
        <f t="shared" si="223"/>
        <v>236.42721711138452</v>
      </c>
    </row>
    <row r="1231" spans="31:38" ht="15.75" hidden="1" thickBot="1">
      <c r="AE1231" s="591"/>
      <c r="AF1231" s="570"/>
      <c r="AH1231" s="352">
        <f t="shared" si="224"/>
        <v>1000000</v>
      </c>
      <c r="AI1231" s="352">
        <f t="shared" si="222"/>
        <v>0</v>
      </c>
      <c r="AJ1231" s="336">
        <v>1</v>
      </c>
      <c r="AK1231" s="289">
        <f t="shared" si="225"/>
        <v>14</v>
      </c>
      <c r="AL1231" s="341">
        <f t="shared" si="223"/>
        <v>235.4946224391488</v>
      </c>
    </row>
    <row r="1232" spans="31:38" ht="15.75" hidden="1" thickBot="1">
      <c r="AE1232" s="591"/>
      <c r="AF1232" s="570"/>
      <c r="AH1232" s="352">
        <f t="shared" si="224"/>
        <v>1000000</v>
      </c>
      <c r="AI1232" s="352">
        <f t="shared" si="222"/>
        <v>0</v>
      </c>
      <c r="AJ1232" s="336">
        <v>1</v>
      </c>
      <c r="AK1232" s="289">
        <f t="shared" si="225"/>
        <v>15</v>
      </c>
      <c r="AL1232" s="341">
        <f t="shared" si="223"/>
        <v>234.56202776691305</v>
      </c>
    </row>
    <row r="1233" spans="31:38" ht="15.75" hidden="1" thickBot="1">
      <c r="AE1233" s="591"/>
      <c r="AF1233" s="570"/>
      <c r="AH1233" s="352">
        <f t="shared" si="224"/>
        <v>1000000</v>
      </c>
      <c r="AI1233" s="352">
        <f t="shared" si="222"/>
        <v>0</v>
      </c>
      <c r="AJ1233" s="336">
        <v>1</v>
      </c>
      <c r="AK1233" s="289">
        <f t="shared" si="225"/>
        <v>16</v>
      </c>
      <c r="AL1233" s="341">
        <f t="shared" si="223"/>
        <v>233.62943309467732</v>
      </c>
    </row>
    <row r="1234" spans="31:38" ht="15.75" hidden="1" thickBot="1">
      <c r="AE1234" s="591"/>
      <c r="AF1234" s="570"/>
      <c r="AH1234" s="352">
        <f t="shared" si="224"/>
        <v>1000000</v>
      </c>
      <c r="AI1234" s="352">
        <f t="shared" si="222"/>
        <v>0</v>
      </c>
      <c r="AJ1234" s="336">
        <v>1</v>
      </c>
      <c r="AK1234" s="289">
        <f t="shared" si="225"/>
        <v>17</v>
      </c>
      <c r="AL1234" s="341">
        <f t="shared" si="223"/>
        <v>232.69683842244157</v>
      </c>
    </row>
    <row r="1235" spans="31:38" ht="15.75" hidden="1" thickBot="1">
      <c r="AE1235" s="591"/>
      <c r="AF1235" s="570"/>
      <c r="AH1235" s="352">
        <f t="shared" si="224"/>
        <v>1000000</v>
      </c>
      <c r="AI1235" s="352">
        <f t="shared" si="222"/>
        <v>0</v>
      </c>
      <c r="AJ1235" s="336">
        <v>1</v>
      </c>
      <c r="AK1235" s="289">
        <f t="shared" si="225"/>
        <v>18</v>
      </c>
      <c r="AL1235" s="341">
        <f t="shared" si="223"/>
        <v>231.76424375020582</v>
      </c>
    </row>
    <row r="1236" spans="31:38" ht="15.75" hidden="1" thickBot="1">
      <c r="AE1236" s="591"/>
      <c r="AF1236" s="570"/>
      <c r="AH1236" s="352">
        <f t="shared" si="224"/>
        <v>1000000</v>
      </c>
      <c r="AI1236" s="352">
        <f t="shared" si="222"/>
        <v>0</v>
      </c>
      <c r="AJ1236" s="336">
        <v>1</v>
      </c>
      <c r="AK1236" s="289">
        <f t="shared" si="225"/>
        <v>19</v>
      </c>
      <c r="AL1236" s="341">
        <f t="shared" si="223"/>
        <v>230.83164907797013</v>
      </c>
    </row>
    <row r="1237" spans="31:38" ht="15.75" hidden="1" thickBot="1">
      <c r="AE1237" s="591"/>
      <c r="AF1237" s="570"/>
      <c r="AH1237" s="352">
        <f t="shared" si="224"/>
        <v>1000000</v>
      </c>
      <c r="AI1237" s="352">
        <f t="shared" si="222"/>
        <v>0</v>
      </c>
      <c r="AJ1237" s="336">
        <v>1</v>
      </c>
      <c r="AK1237" s="289">
        <f t="shared" si="225"/>
        <v>20</v>
      </c>
      <c r="AL1237" s="341">
        <f t="shared" si="223"/>
        <v>229.89905440573438</v>
      </c>
    </row>
    <row r="1238" spans="31:38" ht="15.75" hidden="1" thickBot="1">
      <c r="AE1238" s="591"/>
      <c r="AF1238" s="570"/>
      <c r="AH1238" s="352">
        <f t="shared" si="224"/>
        <v>1000000</v>
      </c>
      <c r="AI1238" s="352">
        <f t="shared" si="222"/>
        <v>0</v>
      </c>
      <c r="AJ1238" s="336">
        <v>1</v>
      </c>
      <c r="AK1238" s="289">
        <f t="shared" si="225"/>
        <v>21</v>
      </c>
      <c r="AL1238" s="341">
        <f t="shared" si="223"/>
        <v>228.96645973349862</v>
      </c>
    </row>
    <row r="1239" spans="31:38" ht="15.75" hidden="1" thickBot="1">
      <c r="AE1239" s="591"/>
      <c r="AF1239" s="570"/>
      <c r="AH1239" s="352">
        <f t="shared" si="224"/>
        <v>1000000</v>
      </c>
      <c r="AI1239" s="352">
        <f t="shared" si="222"/>
        <v>0</v>
      </c>
      <c r="AJ1239" s="336">
        <v>1</v>
      </c>
      <c r="AK1239" s="289">
        <f t="shared" si="225"/>
        <v>22</v>
      </c>
      <c r="AL1239" s="341">
        <f t="shared" si="223"/>
        <v>228.03386506126287</v>
      </c>
    </row>
    <row r="1240" spans="31:38" ht="15.75" hidden="1" thickBot="1">
      <c r="AE1240" s="591"/>
      <c r="AF1240" s="570"/>
      <c r="AH1240" s="352">
        <f t="shared" si="224"/>
        <v>1000000</v>
      </c>
      <c r="AI1240" s="352">
        <f t="shared" si="222"/>
        <v>0</v>
      </c>
      <c r="AJ1240" s="336">
        <v>1</v>
      </c>
      <c r="AK1240" s="289">
        <f t="shared" si="225"/>
        <v>23</v>
      </c>
      <c r="AL1240" s="341">
        <f t="shared" si="223"/>
        <v>227.10127038902715</v>
      </c>
    </row>
    <row r="1241" spans="31:38" ht="15.75" hidden="1" thickBot="1">
      <c r="AE1241" s="591"/>
      <c r="AF1241" s="570"/>
      <c r="AH1241" s="352">
        <f t="shared" si="224"/>
        <v>1000000</v>
      </c>
      <c r="AI1241" s="352">
        <f t="shared" si="222"/>
        <v>0</v>
      </c>
      <c r="AJ1241" s="336">
        <v>1</v>
      </c>
      <c r="AK1241" s="289">
        <f t="shared" si="225"/>
        <v>24</v>
      </c>
      <c r="AL1241" s="341">
        <f t="shared" si="223"/>
        <v>226.16867571679143</v>
      </c>
    </row>
    <row r="1242" spans="31:38" ht="15.75" hidden="1" thickBot="1">
      <c r="AE1242" s="591"/>
      <c r="AF1242" s="570"/>
      <c r="AH1242" s="352">
        <f t="shared" si="224"/>
        <v>1000000</v>
      </c>
      <c r="AI1242" s="352">
        <f t="shared" si="222"/>
        <v>0</v>
      </c>
      <c r="AJ1242" s="336">
        <v>1</v>
      </c>
      <c r="AK1242" s="289">
        <f t="shared" si="225"/>
        <v>25</v>
      </c>
      <c r="AL1242" s="341">
        <f t="shared" si="223"/>
        <v>225.23608104455568</v>
      </c>
    </row>
    <row r="1243" spans="31:38" ht="15.75" hidden="1" thickBot="1">
      <c r="AE1243" s="591"/>
      <c r="AF1243" s="570"/>
      <c r="AH1243" s="352">
        <f t="shared" si="224"/>
        <v>1000000</v>
      </c>
      <c r="AI1243" s="352">
        <f t="shared" si="222"/>
        <v>0</v>
      </c>
      <c r="AJ1243" s="336">
        <v>1</v>
      </c>
      <c r="AK1243" s="289">
        <f t="shared" si="225"/>
        <v>26</v>
      </c>
      <c r="AL1243" s="341">
        <f t="shared" si="223"/>
        <v>224.30348637231992</v>
      </c>
    </row>
    <row r="1244" spans="31:38" ht="15.75" hidden="1" thickBot="1">
      <c r="AE1244" s="591"/>
      <c r="AF1244" s="570"/>
      <c r="AH1244" s="352">
        <f t="shared" si="224"/>
        <v>1000000</v>
      </c>
      <c r="AI1244" s="352">
        <f t="shared" si="222"/>
        <v>0</v>
      </c>
      <c r="AJ1244" s="336">
        <v>1</v>
      </c>
      <c r="AK1244" s="289">
        <f t="shared" si="225"/>
        <v>27</v>
      </c>
      <c r="AL1244" s="341">
        <f t="shared" si="223"/>
        <v>223.37089170008417</v>
      </c>
    </row>
    <row r="1245" spans="31:38" ht="15.75" hidden="1" thickBot="1">
      <c r="AE1245" s="591"/>
      <c r="AF1245" s="570"/>
      <c r="AH1245" s="352">
        <f t="shared" si="224"/>
        <v>1000000</v>
      </c>
      <c r="AI1245" s="352">
        <f t="shared" si="222"/>
        <v>0</v>
      </c>
      <c r="AJ1245" s="336">
        <v>1</v>
      </c>
      <c r="AK1245" s="289">
        <f t="shared" si="225"/>
        <v>28</v>
      </c>
      <c r="AL1245" s="341">
        <f t="shared" si="223"/>
        <v>222.43829702784845</v>
      </c>
    </row>
    <row r="1246" spans="31:38" ht="15.75" hidden="1" thickBot="1">
      <c r="AE1246" s="591"/>
      <c r="AF1246" s="570"/>
      <c r="AH1246" s="352">
        <f t="shared" si="224"/>
        <v>1000000</v>
      </c>
      <c r="AI1246" s="352">
        <f t="shared" si="222"/>
        <v>0</v>
      </c>
      <c r="AJ1246" s="336">
        <v>1</v>
      </c>
      <c r="AK1246" s="289">
        <f t="shared" si="225"/>
        <v>29</v>
      </c>
      <c r="AL1246" s="341">
        <f t="shared" si="223"/>
        <v>221.50570235561273</v>
      </c>
    </row>
    <row r="1247" spans="31:38" ht="15.75" hidden="1" thickBot="1">
      <c r="AE1247" s="591"/>
      <c r="AF1247" s="570"/>
      <c r="AH1247" s="352">
        <f t="shared" si="224"/>
        <v>1000000</v>
      </c>
      <c r="AI1247" s="352">
        <f t="shared" si="222"/>
        <v>0</v>
      </c>
      <c r="AJ1247" s="336">
        <v>1</v>
      </c>
      <c r="AK1247" s="289">
        <f t="shared" si="225"/>
        <v>30</v>
      </c>
      <c r="AL1247" s="341">
        <f t="shared" si="223"/>
        <v>220.57310768337697</v>
      </c>
    </row>
    <row r="1248" spans="31:38" ht="15.75" hidden="1" thickBot="1">
      <c r="AE1248" s="591"/>
      <c r="AF1248" s="570"/>
      <c r="AH1248" s="352">
        <f t="shared" si="224"/>
        <v>1000000</v>
      </c>
      <c r="AI1248" s="352">
        <f t="shared" si="222"/>
        <v>0</v>
      </c>
      <c r="AJ1248" s="336">
        <v>1</v>
      </c>
      <c r="AK1248" s="289">
        <f t="shared" si="225"/>
        <v>31</v>
      </c>
      <c r="AL1248" s="341">
        <f t="shared" si="223"/>
        <v>219.64051301114122</v>
      </c>
    </row>
    <row r="1249" spans="31:38" ht="15.75" hidden="1" thickBot="1">
      <c r="AE1249" s="591"/>
      <c r="AF1249" s="570"/>
      <c r="AH1249" s="352">
        <f t="shared" ref="AH1249:AH1280" si="226">AQ236</f>
        <v>1000000</v>
      </c>
      <c r="AI1249" s="352">
        <f t="shared" si="222"/>
        <v>0</v>
      </c>
      <c r="AJ1249" s="336">
        <v>1</v>
      </c>
      <c r="AK1249" s="289">
        <f t="shared" si="225"/>
        <v>32</v>
      </c>
      <c r="AL1249" s="341">
        <f t="shared" ref="AL1249:AL1280" si="227">Z236</f>
        <v>218.7079183389055</v>
      </c>
    </row>
    <row r="1250" spans="31:38" ht="15.75" hidden="1" thickBot="1">
      <c r="AE1250" s="591"/>
      <c r="AF1250" s="570"/>
      <c r="AH1250" s="352">
        <f t="shared" si="226"/>
        <v>1000000</v>
      </c>
      <c r="AI1250" s="352">
        <f t="shared" si="222"/>
        <v>0</v>
      </c>
      <c r="AJ1250" s="336">
        <v>1</v>
      </c>
      <c r="AK1250" s="289">
        <f t="shared" si="225"/>
        <v>33</v>
      </c>
      <c r="AL1250" s="341">
        <f t="shared" si="227"/>
        <v>217.77532366666978</v>
      </c>
    </row>
    <row r="1251" spans="31:38" ht="15.75" hidden="1" thickBot="1">
      <c r="AE1251" s="591"/>
      <c r="AF1251" s="570"/>
      <c r="AH1251" s="352">
        <f t="shared" si="226"/>
        <v>1000000</v>
      </c>
      <c r="AI1251" s="352">
        <f t="shared" si="222"/>
        <v>0</v>
      </c>
      <c r="AJ1251" s="336">
        <v>1</v>
      </c>
      <c r="AK1251" s="289">
        <f t="shared" si="225"/>
        <v>34</v>
      </c>
      <c r="AL1251" s="341">
        <f t="shared" si="227"/>
        <v>216.84272899443403</v>
      </c>
    </row>
    <row r="1252" spans="31:38" ht="15.75" hidden="1" thickBot="1">
      <c r="AE1252" s="591"/>
      <c r="AF1252" s="570"/>
      <c r="AH1252" s="352">
        <f t="shared" si="226"/>
        <v>1000000</v>
      </c>
      <c r="AI1252" s="352">
        <f t="shared" si="222"/>
        <v>0</v>
      </c>
      <c r="AJ1252" s="336">
        <v>1</v>
      </c>
      <c r="AK1252" s="289">
        <f t="shared" si="225"/>
        <v>35</v>
      </c>
      <c r="AL1252" s="341">
        <f t="shared" si="227"/>
        <v>215.91013432219827</v>
      </c>
    </row>
    <row r="1253" spans="31:38" ht="15.75" hidden="1" thickBot="1">
      <c r="AE1253" s="591"/>
      <c r="AF1253" s="570"/>
      <c r="AH1253" s="352">
        <f t="shared" si="226"/>
        <v>1000000</v>
      </c>
      <c r="AI1253" s="352">
        <f t="shared" si="222"/>
        <v>0</v>
      </c>
      <c r="AJ1253" s="336">
        <v>1</v>
      </c>
      <c r="AK1253" s="289">
        <f t="shared" si="225"/>
        <v>36</v>
      </c>
      <c r="AL1253" s="341">
        <f t="shared" si="227"/>
        <v>214.97753964996252</v>
      </c>
    </row>
    <row r="1254" spans="31:38" ht="15.75" hidden="1" thickBot="1">
      <c r="AE1254" s="591"/>
      <c r="AF1254" s="570"/>
      <c r="AH1254" s="352">
        <f t="shared" si="226"/>
        <v>1000000</v>
      </c>
      <c r="AI1254" s="352">
        <f t="shared" si="222"/>
        <v>0</v>
      </c>
      <c r="AJ1254" s="336">
        <v>1</v>
      </c>
      <c r="AK1254" s="289">
        <f t="shared" si="225"/>
        <v>37</v>
      </c>
      <c r="AL1254" s="341">
        <f t="shared" si="227"/>
        <v>214.04494497772683</v>
      </c>
    </row>
    <row r="1255" spans="31:38" ht="15.75" hidden="1" thickBot="1">
      <c r="AE1255" s="591"/>
      <c r="AF1255" s="570"/>
      <c r="AH1255" s="352">
        <f t="shared" si="226"/>
        <v>1000000</v>
      </c>
      <c r="AI1255" s="352">
        <f t="shared" si="222"/>
        <v>0</v>
      </c>
      <c r="AJ1255" s="336">
        <v>1</v>
      </c>
      <c r="AK1255" s="289">
        <f t="shared" si="225"/>
        <v>38</v>
      </c>
      <c r="AL1255" s="341">
        <f t="shared" si="227"/>
        <v>213.11235030549108</v>
      </c>
    </row>
    <row r="1256" spans="31:38" ht="15.75" hidden="1" thickBot="1">
      <c r="AE1256" s="591"/>
      <c r="AF1256" s="570"/>
      <c r="AH1256" s="352">
        <f t="shared" si="226"/>
        <v>1000000</v>
      </c>
      <c r="AI1256" s="352">
        <f t="shared" si="222"/>
        <v>0</v>
      </c>
      <c r="AJ1256" s="336">
        <v>1</v>
      </c>
      <c r="AK1256" s="289">
        <f t="shared" si="225"/>
        <v>39</v>
      </c>
      <c r="AL1256" s="341">
        <f t="shared" si="227"/>
        <v>212.17975563325533</v>
      </c>
    </row>
    <row r="1257" spans="31:38" ht="15.75" hidden="1" thickBot="1">
      <c r="AE1257" s="591"/>
      <c r="AF1257" s="570"/>
      <c r="AH1257" s="352">
        <f t="shared" si="226"/>
        <v>1000000</v>
      </c>
      <c r="AI1257" s="352">
        <f t="shared" si="222"/>
        <v>0</v>
      </c>
      <c r="AJ1257" s="336">
        <v>1</v>
      </c>
      <c r="AK1257" s="289">
        <f t="shared" si="225"/>
        <v>40</v>
      </c>
      <c r="AL1257" s="341">
        <f t="shared" si="227"/>
        <v>211.2471609610196</v>
      </c>
    </row>
    <row r="1258" spans="31:38" ht="15.75" hidden="1" thickBot="1">
      <c r="AE1258" s="591"/>
      <c r="AF1258" s="570"/>
      <c r="AH1258" s="352">
        <f t="shared" si="226"/>
        <v>1000000</v>
      </c>
      <c r="AI1258" s="352">
        <f t="shared" si="222"/>
        <v>0</v>
      </c>
      <c r="AJ1258" s="336">
        <v>1</v>
      </c>
      <c r="AK1258" s="289">
        <f t="shared" si="225"/>
        <v>41</v>
      </c>
      <c r="AL1258" s="341">
        <f t="shared" si="227"/>
        <v>210.31456628878385</v>
      </c>
    </row>
    <row r="1259" spans="31:38" ht="15.75" hidden="1" thickBot="1">
      <c r="AE1259" s="591"/>
      <c r="AF1259" s="570"/>
      <c r="AH1259" s="352">
        <f t="shared" si="226"/>
        <v>1000000</v>
      </c>
      <c r="AI1259" s="352">
        <f t="shared" si="222"/>
        <v>0</v>
      </c>
      <c r="AJ1259" s="336">
        <v>1</v>
      </c>
      <c r="AK1259" s="289">
        <f t="shared" si="225"/>
        <v>42</v>
      </c>
      <c r="AL1259" s="341">
        <f t="shared" si="227"/>
        <v>209.38197161654813</v>
      </c>
    </row>
    <row r="1260" spans="31:38" ht="15.75" hidden="1" thickBot="1">
      <c r="AE1260" s="591"/>
      <c r="AF1260" s="570"/>
      <c r="AH1260" s="352">
        <f t="shared" si="226"/>
        <v>1000000</v>
      </c>
      <c r="AI1260" s="352">
        <f t="shared" si="222"/>
        <v>0</v>
      </c>
      <c r="AJ1260" s="336">
        <v>1</v>
      </c>
      <c r="AK1260" s="289">
        <f t="shared" si="225"/>
        <v>43</v>
      </c>
      <c r="AL1260" s="341">
        <f t="shared" si="227"/>
        <v>208.44937694431238</v>
      </c>
    </row>
    <row r="1261" spans="31:38" ht="15.75" hidden="1" thickBot="1">
      <c r="AE1261" s="591"/>
      <c r="AF1261" s="570"/>
      <c r="AH1261" s="352">
        <f t="shared" si="226"/>
        <v>1000000</v>
      </c>
      <c r="AI1261" s="352">
        <f t="shared" si="222"/>
        <v>0</v>
      </c>
      <c r="AJ1261" s="336">
        <v>1</v>
      </c>
      <c r="AK1261" s="289">
        <f t="shared" si="225"/>
        <v>44</v>
      </c>
      <c r="AL1261" s="341">
        <f t="shared" si="227"/>
        <v>207.51678227207663</v>
      </c>
    </row>
    <row r="1262" spans="31:38" ht="15.75" hidden="1" thickBot="1">
      <c r="AE1262" s="591"/>
      <c r="AF1262" s="570"/>
      <c r="AH1262" s="352">
        <f t="shared" si="226"/>
        <v>1000000</v>
      </c>
      <c r="AI1262" s="352">
        <f t="shared" si="222"/>
        <v>0</v>
      </c>
      <c r="AJ1262" s="336">
        <v>1</v>
      </c>
      <c r="AK1262" s="289">
        <f t="shared" si="225"/>
        <v>45</v>
      </c>
      <c r="AL1262" s="341">
        <f t="shared" si="227"/>
        <v>206.5841875998409</v>
      </c>
    </row>
    <row r="1263" spans="31:38" ht="15.75" hidden="1" thickBot="1">
      <c r="AE1263" s="591"/>
      <c r="AF1263" s="570"/>
      <c r="AH1263" s="352">
        <f t="shared" si="226"/>
        <v>1000000</v>
      </c>
      <c r="AI1263" s="352">
        <f t="shared" si="222"/>
        <v>0</v>
      </c>
      <c r="AJ1263" s="336">
        <v>1</v>
      </c>
      <c r="AK1263" s="289">
        <f t="shared" si="225"/>
        <v>46</v>
      </c>
      <c r="AL1263" s="341">
        <f t="shared" si="227"/>
        <v>205.65159292760518</v>
      </c>
    </row>
    <row r="1264" spans="31:38" ht="15.75" hidden="1" thickBot="1">
      <c r="AE1264" s="591"/>
      <c r="AF1264" s="570"/>
      <c r="AH1264" s="352">
        <f t="shared" si="226"/>
        <v>1000000</v>
      </c>
      <c r="AI1264" s="352">
        <f t="shared" si="222"/>
        <v>0</v>
      </c>
      <c r="AJ1264" s="336">
        <v>1</v>
      </c>
      <c r="AK1264" s="289">
        <f t="shared" si="225"/>
        <v>47</v>
      </c>
      <c r="AL1264" s="341">
        <f t="shared" si="227"/>
        <v>204.71899825536943</v>
      </c>
    </row>
    <row r="1265" spans="31:38" ht="15.75" hidden="1" thickBot="1">
      <c r="AE1265" s="591"/>
      <c r="AF1265" s="570"/>
      <c r="AH1265" s="352">
        <f t="shared" si="226"/>
        <v>1000000</v>
      </c>
      <c r="AI1265" s="352">
        <f t="shared" si="222"/>
        <v>0</v>
      </c>
      <c r="AJ1265" s="336">
        <v>1</v>
      </c>
      <c r="AK1265" s="289">
        <f t="shared" si="225"/>
        <v>48</v>
      </c>
      <c r="AL1265" s="341">
        <f t="shared" si="227"/>
        <v>203.78640358313368</v>
      </c>
    </row>
    <row r="1266" spans="31:38" ht="15.75" hidden="1" thickBot="1">
      <c r="AE1266" s="591"/>
      <c r="AF1266" s="570"/>
      <c r="AH1266" s="352">
        <f t="shared" si="226"/>
        <v>1000000</v>
      </c>
      <c r="AI1266" s="352">
        <f t="shared" si="222"/>
        <v>0</v>
      </c>
      <c r="AJ1266" s="336">
        <v>1</v>
      </c>
      <c r="AK1266" s="289">
        <f t="shared" si="225"/>
        <v>49</v>
      </c>
      <c r="AL1266" s="341">
        <f t="shared" si="227"/>
        <v>202.85380891089792</v>
      </c>
    </row>
    <row r="1267" spans="31:38" ht="15.75" hidden="1" thickBot="1">
      <c r="AE1267" s="591"/>
      <c r="AF1267" s="570"/>
      <c r="AH1267" s="352">
        <f t="shared" si="226"/>
        <v>1000000</v>
      </c>
      <c r="AI1267" s="352">
        <f t="shared" si="222"/>
        <v>0</v>
      </c>
      <c r="AJ1267" s="336">
        <v>1</v>
      </c>
      <c r="AK1267" s="289">
        <f t="shared" si="225"/>
        <v>50</v>
      </c>
      <c r="AL1267" s="341">
        <f t="shared" si="227"/>
        <v>201.9212142386622</v>
      </c>
    </row>
    <row r="1268" spans="31:38" ht="15.75" hidden="1" thickBot="1">
      <c r="AE1268" s="591"/>
      <c r="AF1268" s="570"/>
      <c r="AH1268" s="352">
        <f t="shared" si="226"/>
        <v>1000000</v>
      </c>
      <c r="AI1268" s="352">
        <f t="shared" si="222"/>
        <v>0</v>
      </c>
      <c r="AJ1268" s="336">
        <v>1</v>
      </c>
      <c r="AK1268" s="289">
        <f t="shared" si="225"/>
        <v>51</v>
      </c>
      <c r="AL1268" s="341">
        <f t="shared" si="227"/>
        <v>200.98861956642648</v>
      </c>
    </row>
    <row r="1269" spans="31:38" ht="15.75" hidden="1" thickBot="1">
      <c r="AE1269" s="591"/>
      <c r="AF1269" s="570"/>
      <c r="AH1269" s="352">
        <f t="shared" si="226"/>
        <v>1000000</v>
      </c>
      <c r="AI1269" s="352">
        <f t="shared" si="222"/>
        <v>0</v>
      </c>
      <c r="AJ1269" s="336">
        <v>1</v>
      </c>
      <c r="AK1269" s="289">
        <f t="shared" si="225"/>
        <v>52</v>
      </c>
      <c r="AL1269" s="341">
        <f t="shared" si="227"/>
        <v>200.05602489419073</v>
      </c>
    </row>
    <row r="1270" spans="31:38" ht="15.75" hidden="1" thickBot="1">
      <c r="AE1270" s="591"/>
      <c r="AF1270" s="570"/>
      <c r="AH1270" s="352">
        <f t="shared" si="226"/>
        <v>1000000</v>
      </c>
      <c r="AI1270" s="352">
        <f t="shared" si="222"/>
        <v>0</v>
      </c>
      <c r="AJ1270" s="336">
        <v>1</v>
      </c>
      <c r="AK1270" s="289">
        <f t="shared" si="225"/>
        <v>53</v>
      </c>
      <c r="AL1270" s="341">
        <f t="shared" si="227"/>
        <v>199.123430221955</v>
      </c>
    </row>
    <row r="1271" spans="31:38" ht="15.75" hidden="1" thickBot="1">
      <c r="AE1271" s="591"/>
      <c r="AF1271" s="570"/>
      <c r="AH1271" s="352">
        <f t="shared" si="226"/>
        <v>1000000</v>
      </c>
      <c r="AI1271" s="352">
        <f t="shared" si="222"/>
        <v>0</v>
      </c>
      <c r="AJ1271" s="336">
        <v>1</v>
      </c>
      <c r="AK1271" s="289">
        <f t="shared" si="225"/>
        <v>54</v>
      </c>
      <c r="AL1271" s="341">
        <f t="shared" si="227"/>
        <v>198.19083554971925</v>
      </c>
    </row>
    <row r="1272" spans="31:38" ht="15.75" hidden="1" thickBot="1">
      <c r="AE1272" s="591"/>
      <c r="AF1272" s="570"/>
      <c r="AH1272" s="352">
        <f t="shared" si="226"/>
        <v>1000000</v>
      </c>
      <c r="AI1272" s="352">
        <f t="shared" si="222"/>
        <v>0</v>
      </c>
      <c r="AJ1272" s="336">
        <v>1</v>
      </c>
      <c r="AK1272" s="289">
        <f t="shared" si="225"/>
        <v>55</v>
      </c>
      <c r="AL1272" s="341">
        <f t="shared" si="227"/>
        <v>197.25824087748353</v>
      </c>
    </row>
    <row r="1273" spans="31:38" ht="15.75" hidden="1" thickBot="1">
      <c r="AE1273" s="591"/>
      <c r="AF1273" s="570"/>
      <c r="AH1273" s="352">
        <f t="shared" si="226"/>
        <v>1000000</v>
      </c>
      <c r="AI1273" s="352">
        <f t="shared" si="222"/>
        <v>0</v>
      </c>
      <c r="AJ1273" s="336">
        <v>1</v>
      </c>
      <c r="AK1273" s="289">
        <f t="shared" si="225"/>
        <v>56</v>
      </c>
      <c r="AL1273" s="341">
        <f t="shared" si="227"/>
        <v>196.32564620524778</v>
      </c>
    </row>
    <row r="1274" spans="31:38" ht="15.75" hidden="1" thickBot="1">
      <c r="AE1274" s="591"/>
      <c r="AF1274" s="570"/>
      <c r="AH1274" s="352">
        <f t="shared" si="226"/>
        <v>1000000</v>
      </c>
      <c r="AI1274" s="352">
        <f t="shared" si="222"/>
        <v>0</v>
      </c>
      <c r="AJ1274" s="336">
        <v>1</v>
      </c>
      <c r="AK1274" s="289">
        <f t="shared" si="225"/>
        <v>57</v>
      </c>
      <c r="AL1274" s="341">
        <f t="shared" si="227"/>
        <v>195.39305153301203</v>
      </c>
    </row>
    <row r="1275" spans="31:38" ht="15.75" hidden="1" thickBot="1">
      <c r="AE1275" s="591"/>
      <c r="AF1275" s="570"/>
      <c r="AH1275" s="352">
        <f t="shared" si="226"/>
        <v>1000000</v>
      </c>
      <c r="AI1275" s="352">
        <f t="shared" si="222"/>
        <v>0</v>
      </c>
      <c r="AJ1275" s="336">
        <v>1</v>
      </c>
      <c r="AK1275" s="289">
        <f t="shared" si="225"/>
        <v>58</v>
      </c>
      <c r="AL1275" s="341">
        <f t="shared" si="227"/>
        <v>194.4604568607763</v>
      </c>
    </row>
    <row r="1276" spans="31:38" ht="15.75" hidden="1" thickBot="1">
      <c r="AE1276" s="591"/>
      <c r="AF1276" s="570"/>
      <c r="AH1276" s="352">
        <f t="shared" si="226"/>
        <v>1000000</v>
      </c>
      <c r="AI1276" s="352">
        <f t="shared" si="222"/>
        <v>0</v>
      </c>
      <c r="AJ1276" s="336">
        <v>1</v>
      </c>
      <c r="AK1276" s="289">
        <f t="shared" si="225"/>
        <v>59</v>
      </c>
      <c r="AL1276" s="341">
        <f t="shared" si="227"/>
        <v>193.52786218854055</v>
      </c>
    </row>
    <row r="1277" spans="31:38" ht="15.75" hidden="1" thickBot="1">
      <c r="AE1277" s="591"/>
      <c r="AF1277" s="570"/>
      <c r="AH1277" s="352">
        <f t="shared" si="226"/>
        <v>1000000</v>
      </c>
      <c r="AI1277" s="352">
        <f t="shared" si="222"/>
        <v>0</v>
      </c>
      <c r="AJ1277" s="336">
        <v>1</v>
      </c>
      <c r="AK1277" s="289">
        <f t="shared" si="225"/>
        <v>60</v>
      </c>
      <c r="AL1277" s="341">
        <f t="shared" si="227"/>
        <v>192.59526751630483</v>
      </c>
    </row>
    <row r="1278" spans="31:38" ht="15.75" hidden="1" thickBot="1">
      <c r="AE1278" s="591"/>
      <c r="AF1278" s="570"/>
      <c r="AH1278" s="352">
        <f t="shared" si="226"/>
        <v>1000000</v>
      </c>
      <c r="AI1278" s="352">
        <f t="shared" si="222"/>
        <v>0</v>
      </c>
      <c r="AJ1278" s="336">
        <v>1</v>
      </c>
      <c r="AK1278" s="289">
        <f t="shared" si="225"/>
        <v>61</v>
      </c>
      <c r="AL1278" s="341">
        <f t="shared" si="227"/>
        <v>191.66267284406908</v>
      </c>
    </row>
    <row r="1279" spans="31:38" ht="15.75" hidden="1" thickBot="1">
      <c r="AE1279" s="591"/>
      <c r="AF1279" s="570"/>
      <c r="AH1279" s="352">
        <f t="shared" si="226"/>
        <v>1000000</v>
      </c>
      <c r="AI1279" s="352">
        <f t="shared" si="222"/>
        <v>0</v>
      </c>
      <c r="AJ1279" s="336">
        <v>1</v>
      </c>
      <c r="AK1279" s="289">
        <f t="shared" si="225"/>
        <v>62</v>
      </c>
      <c r="AL1279" s="341">
        <f t="shared" si="227"/>
        <v>190.73007817183333</v>
      </c>
    </row>
    <row r="1280" spans="31:38" ht="15.75" hidden="1" thickBot="1">
      <c r="AE1280" s="591"/>
      <c r="AF1280" s="570"/>
      <c r="AH1280" s="352">
        <f t="shared" si="226"/>
        <v>1000000</v>
      </c>
      <c r="AI1280" s="352">
        <f t="shared" si="222"/>
        <v>0</v>
      </c>
      <c r="AJ1280" s="336">
        <v>1</v>
      </c>
      <c r="AK1280" s="289">
        <f t="shared" si="225"/>
        <v>63</v>
      </c>
      <c r="AL1280" s="341">
        <f t="shared" si="227"/>
        <v>189.7974834995976</v>
      </c>
    </row>
    <row r="1281" spans="31:38" ht="15.75" hidden="1" thickBot="1">
      <c r="AE1281" s="591"/>
      <c r="AF1281" s="570"/>
      <c r="AH1281" s="352">
        <f t="shared" ref="AH1281:AH1312" si="228">AQ268</f>
        <v>1000000</v>
      </c>
      <c r="AI1281" s="352">
        <f t="shared" ref="AI1281:AI1344" si="229">IF(AL1281&lt;$D$85,0,AH1281)</f>
        <v>0</v>
      </c>
      <c r="AJ1281" s="336">
        <v>1</v>
      </c>
      <c r="AK1281" s="289">
        <f t="shared" si="225"/>
        <v>64</v>
      </c>
      <c r="AL1281" s="341">
        <f t="shared" ref="AL1281:AL1312" si="230">Z268</f>
        <v>188.86488882736188</v>
      </c>
    </row>
    <row r="1282" spans="31:38" ht="15.75" hidden="1" thickBot="1">
      <c r="AE1282" s="591"/>
      <c r="AF1282" s="570"/>
      <c r="AH1282" s="352">
        <f t="shared" si="228"/>
        <v>1000000</v>
      </c>
      <c r="AI1282" s="352">
        <f t="shared" si="229"/>
        <v>0</v>
      </c>
      <c r="AJ1282" s="336">
        <v>1</v>
      </c>
      <c r="AK1282" s="289">
        <f t="shared" ref="AK1282:AK1317" si="231">AK1281+1</f>
        <v>65</v>
      </c>
      <c r="AL1282" s="341">
        <f t="shared" si="230"/>
        <v>187.93229415512613</v>
      </c>
    </row>
    <row r="1283" spans="31:38" ht="15.75" hidden="1" thickBot="1">
      <c r="AE1283" s="591"/>
      <c r="AF1283" s="570"/>
      <c r="AH1283" s="352">
        <f t="shared" si="228"/>
        <v>1000000</v>
      </c>
      <c r="AI1283" s="352">
        <f t="shared" si="229"/>
        <v>0</v>
      </c>
      <c r="AJ1283" s="336">
        <v>1</v>
      </c>
      <c r="AK1283" s="289">
        <f t="shared" si="231"/>
        <v>66</v>
      </c>
      <c r="AL1283" s="341">
        <f t="shared" si="230"/>
        <v>186.99969948289041</v>
      </c>
    </row>
    <row r="1284" spans="31:38" ht="15.75" hidden="1" thickBot="1">
      <c r="AE1284" s="591"/>
      <c r="AF1284" s="570"/>
      <c r="AH1284" s="352">
        <f t="shared" si="228"/>
        <v>1000000</v>
      </c>
      <c r="AI1284" s="352">
        <f t="shared" si="229"/>
        <v>0</v>
      </c>
      <c r="AJ1284" s="336">
        <v>1</v>
      </c>
      <c r="AK1284" s="289">
        <f t="shared" si="231"/>
        <v>67</v>
      </c>
      <c r="AL1284" s="341">
        <f t="shared" si="230"/>
        <v>186.06710481065466</v>
      </c>
    </row>
    <row r="1285" spans="31:38" ht="15.75" hidden="1" thickBot="1">
      <c r="AE1285" s="591"/>
      <c r="AF1285" s="570"/>
      <c r="AH1285" s="352">
        <f t="shared" si="228"/>
        <v>1000000</v>
      </c>
      <c r="AI1285" s="352">
        <f t="shared" si="229"/>
        <v>0</v>
      </c>
      <c r="AJ1285" s="336">
        <v>1</v>
      </c>
      <c r="AK1285" s="289">
        <f t="shared" si="231"/>
        <v>68</v>
      </c>
      <c r="AL1285" s="341">
        <f t="shared" si="230"/>
        <v>185.1345101384189</v>
      </c>
    </row>
    <row r="1286" spans="31:38" ht="15.75" hidden="1" thickBot="1">
      <c r="AE1286" s="591"/>
      <c r="AF1286" s="570"/>
      <c r="AH1286" s="352">
        <f t="shared" si="228"/>
        <v>1000000</v>
      </c>
      <c r="AI1286" s="352">
        <f t="shared" si="229"/>
        <v>0</v>
      </c>
      <c r="AJ1286" s="336">
        <v>1</v>
      </c>
      <c r="AK1286" s="289">
        <f t="shared" si="231"/>
        <v>69</v>
      </c>
      <c r="AL1286" s="341">
        <f t="shared" si="230"/>
        <v>184.20191546618318</v>
      </c>
    </row>
    <row r="1287" spans="31:38" ht="15.75" hidden="1" thickBot="1">
      <c r="AE1287" s="591"/>
      <c r="AF1287" s="570"/>
      <c r="AH1287" s="352">
        <f t="shared" si="228"/>
        <v>1000000</v>
      </c>
      <c r="AI1287" s="352">
        <f t="shared" si="229"/>
        <v>0</v>
      </c>
      <c r="AJ1287" s="336">
        <v>1</v>
      </c>
      <c r="AK1287" s="289">
        <f t="shared" si="231"/>
        <v>70</v>
      </c>
      <c r="AL1287" s="341">
        <f t="shared" si="230"/>
        <v>183.26932079394743</v>
      </c>
    </row>
    <row r="1288" spans="31:38" ht="15.75" hidden="1" thickBot="1">
      <c r="AE1288" s="591"/>
      <c r="AF1288" s="570"/>
      <c r="AH1288" s="352">
        <f t="shared" si="228"/>
        <v>1000000</v>
      </c>
      <c r="AI1288" s="352">
        <f t="shared" si="229"/>
        <v>0</v>
      </c>
      <c r="AJ1288" s="336">
        <v>1</v>
      </c>
      <c r="AK1288" s="289">
        <f t="shared" si="231"/>
        <v>71</v>
      </c>
      <c r="AL1288" s="341">
        <f t="shared" si="230"/>
        <v>182.33672612171171</v>
      </c>
    </row>
    <row r="1289" spans="31:38" ht="15.75" hidden="1" thickBot="1">
      <c r="AE1289" s="591"/>
      <c r="AF1289" s="570"/>
      <c r="AH1289" s="352">
        <f t="shared" si="228"/>
        <v>1000000</v>
      </c>
      <c r="AI1289" s="352">
        <f t="shared" si="229"/>
        <v>0</v>
      </c>
      <c r="AJ1289" s="336">
        <v>1</v>
      </c>
      <c r="AK1289" s="289">
        <f t="shared" si="231"/>
        <v>72</v>
      </c>
      <c r="AL1289" s="341">
        <f t="shared" si="230"/>
        <v>181.40413144947595</v>
      </c>
    </row>
    <row r="1290" spans="31:38" ht="15.75" hidden="1" thickBot="1">
      <c r="AE1290" s="591"/>
      <c r="AF1290" s="570"/>
      <c r="AH1290" s="352">
        <f t="shared" si="228"/>
        <v>1000000</v>
      </c>
      <c r="AI1290" s="352">
        <f t="shared" si="229"/>
        <v>0</v>
      </c>
      <c r="AJ1290" s="336">
        <v>1</v>
      </c>
      <c r="AK1290" s="289">
        <f t="shared" si="231"/>
        <v>73</v>
      </c>
      <c r="AL1290" s="341">
        <f t="shared" si="230"/>
        <v>180.47153677724023</v>
      </c>
    </row>
    <row r="1291" spans="31:38" ht="15.75" hidden="1" thickBot="1">
      <c r="AE1291" s="591"/>
      <c r="AF1291" s="570"/>
      <c r="AH1291" s="352">
        <f t="shared" si="228"/>
        <v>1000000</v>
      </c>
      <c r="AI1291" s="352">
        <f t="shared" si="229"/>
        <v>0</v>
      </c>
      <c r="AJ1291" s="336">
        <v>1</v>
      </c>
      <c r="AK1291" s="289">
        <f t="shared" si="231"/>
        <v>74</v>
      </c>
      <c r="AL1291" s="341">
        <f t="shared" si="230"/>
        <v>179.53894210500454</v>
      </c>
    </row>
    <row r="1292" spans="31:38" ht="15.75" hidden="1" thickBot="1">
      <c r="AE1292" s="591"/>
      <c r="AF1292" s="570"/>
      <c r="AH1292" s="352">
        <f t="shared" si="228"/>
        <v>1000000</v>
      </c>
      <c r="AI1292" s="352">
        <f t="shared" si="229"/>
        <v>0</v>
      </c>
      <c r="AJ1292" s="336">
        <v>1</v>
      </c>
      <c r="AK1292" s="289">
        <f t="shared" si="231"/>
        <v>75</v>
      </c>
      <c r="AL1292" s="341">
        <f t="shared" si="230"/>
        <v>178.60634743276873</v>
      </c>
    </row>
    <row r="1293" spans="31:38" ht="15.75" hidden="1" thickBot="1">
      <c r="AE1293" s="591"/>
      <c r="AF1293" s="570"/>
      <c r="AH1293" s="352">
        <f t="shared" si="228"/>
        <v>1000000</v>
      </c>
      <c r="AI1293" s="352">
        <f t="shared" si="229"/>
        <v>0</v>
      </c>
      <c r="AJ1293" s="336">
        <v>1</v>
      </c>
      <c r="AK1293" s="289">
        <f t="shared" si="231"/>
        <v>76</v>
      </c>
      <c r="AL1293" s="341">
        <f t="shared" si="230"/>
        <v>177.67375276053301</v>
      </c>
    </row>
    <row r="1294" spans="31:38" ht="15.75" hidden="1" thickBot="1">
      <c r="AE1294" s="591"/>
      <c r="AF1294" s="570"/>
      <c r="AH1294" s="352">
        <f t="shared" si="228"/>
        <v>1000000</v>
      </c>
      <c r="AI1294" s="352">
        <f t="shared" si="229"/>
        <v>0</v>
      </c>
      <c r="AJ1294" s="336">
        <v>1</v>
      </c>
      <c r="AK1294" s="289">
        <f t="shared" si="231"/>
        <v>77</v>
      </c>
      <c r="AL1294" s="341">
        <f t="shared" si="230"/>
        <v>176.74115808829725</v>
      </c>
    </row>
    <row r="1295" spans="31:38" ht="15.75" hidden="1" thickBot="1">
      <c r="AE1295" s="591"/>
      <c r="AF1295" s="570"/>
      <c r="AH1295" s="352">
        <f t="shared" si="228"/>
        <v>1000000</v>
      </c>
      <c r="AI1295" s="352">
        <f t="shared" si="229"/>
        <v>0</v>
      </c>
      <c r="AJ1295" s="336">
        <v>1</v>
      </c>
      <c r="AK1295" s="289">
        <f t="shared" si="231"/>
        <v>78</v>
      </c>
      <c r="AL1295" s="341">
        <f t="shared" si="230"/>
        <v>175.80856341606153</v>
      </c>
    </row>
    <row r="1296" spans="31:38" ht="15.75" hidden="1" thickBot="1">
      <c r="AE1296" s="591"/>
      <c r="AF1296" s="570"/>
      <c r="AH1296" s="352">
        <f t="shared" si="228"/>
        <v>1000000</v>
      </c>
      <c r="AI1296" s="352">
        <f t="shared" si="229"/>
        <v>0</v>
      </c>
      <c r="AJ1296" s="336">
        <v>1</v>
      </c>
      <c r="AK1296" s="289">
        <f t="shared" si="231"/>
        <v>79</v>
      </c>
      <c r="AL1296" s="341">
        <f t="shared" si="230"/>
        <v>174.87596874382581</v>
      </c>
    </row>
    <row r="1297" spans="31:38" ht="15.75" hidden="1" thickBot="1">
      <c r="AE1297" s="591"/>
      <c r="AF1297" s="570"/>
      <c r="AH1297" s="352">
        <f t="shared" si="228"/>
        <v>1000000</v>
      </c>
      <c r="AI1297" s="352">
        <f t="shared" si="229"/>
        <v>0</v>
      </c>
      <c r="AJ1297" s="336">
        <v>1</v>
      </c>
      <c r="AK1297" s="289">
        <f t="shared" si="231"/>
        <v>80</v>
      </c>
      <c r="AL1297" s="341">
        <f t="shared" si="230"/>
        <v>173.94337407159006</v>
      </c>
    </row>
    <row r="1298" spans="31:38" ht="15.75" hidden="1" thickBot="1">
      <c r="AE1298" s="591"/>
      <c r="AF1298" s="570"/>
      <c r="AH1298" s="352">
        <f t="shared" si="228"/>
        <v>1000000</v>
      </c>
      <c r="AI1298" s="352">
        <f t="shared" si="229"/>
        <v>0</v>
      </c>
      <c r="AJ1298" s="336">
        <v>1</v>
      </c>
      <c r="AK1298" s="289">
        <f t="shared" si="231"/>
        <v>81</v>
      </c>
      <c r="AL1298" s="341">
        <f t="shared" si="230"/>
        <v>173.01077939935431</v>
      </c>
    </row>
    <row r="1299" spans="31:38" ht="15.75" hidden="1" thickBot="1">
      <c r="AE1299" s="591"/>
      <c r="AF1299" s="570"/>
      <c r="AH1299" s="352">
        <f t="shared" si="228"/>
        <v>1000000</v>
      </c>
      <c r="AI1299" s="352">
        <f t="shared" si="229"/>
        <v>0</v>
      </c>
      <c r="AJ1299" s="336">
        <v>1</v>
      </c>
      <c r="AK1299" s="289">
        <f t="shared" si="231"/>
        <v>82</v>
      </c>
      <c r="AL1299" s="341">
        <f t="shared" si="230"/>
        <v>172.07818472711855</v>
      </c>
    </row>
    <row r="1300" spans="31:38" ht="15.75" hidden="1" thickBot="1">
      <c r="AE1300" s="591"/>
      <c r="AF1300" s="570"/>
      <c r="AH1300" s="352">
        <f t="shared" si="228"/>
        <v>1000000</v>
      </c>
      <c r="AI1300" s="352">
        <f t="shared" si="229"/>
        <v>0</v>
      </c>
      <c r="AJ1300" s="336">
        <v>1</v>
      </c>
      <c r="AK1300" s="289">
        <f t="shared" si="231"/>
        <v>83</v>
      </c>
      <c r="AL1300" s="341">
        <f t="shared" si="230"/>
        <v>171.14559005488283</v>
      </c>
    </row>
    <row r="1301" spans="31:38" ht="15.75" hidden="1" thickBot="1">
      <c r="AE1301" s="591"/>
      <c r="AF1301" s="570"/>
      <c r="AH1301" s="352">
        <f t="shared" si="228"/>
        <v>1000000</v>
      </c>
      <c r="AI1301" s="352">
        <f t="shared" si="229"/>
        <v>0</v>
      </c>
      <c r="AJ1301" s="336">
        <v>1</v>
      </c>
      <c r="AK1301" s="289">
        <f t="shared" si="231"/>
        <v>84</v>
      </c>
      <c r="AL1301" s="341">
        <f t="shared" si="230"/>
        <v>170.21299538264711</v>
      </c>
    </row>
    <row r="1302" spans="31:38" ht="15.75" hidden="1" thickBot="1">
      <c r="AE1302" s="591"/>
      <c r="AF1302" s="570"/>
      <c r="AH1302" s="352">
        <f t="shared" si="228"/>
        <v>1000000</v>
      </c>
      <c r="AI1302" s="352">
        <f t="shared" si="229"/>
        <v>0</v>
      </c>
      <c r="AJ1302" s="336">
        <v>1</v>
      </c>
      <c r="AK1302" s="289">
        <f t="shared" si="231"/>
        <v>85</v>
      </c>
      <c r="AL1302" s="341">
        <f t="shared" si="230"/>
        <v>169.28040071041136</v>
      </c>
    </row>
    <row r="1303" spans="31:38" ht="15.75" hidden="1" thickBot="1">
      <c r="AE1303" s="591"/>
      <c r="AF1303" s="570"/>
      <c r="AH1303" s="352">
        <f t="shared" si="228"/>
        <v>1000000</v>
      </c>
      <c r="AI1303" s="352">
        <f t="shared" si="229"/>
        <v>0</v>
      </c>
      <c r="AJ1303" s="336">
        <v>1</v>
      </c>
      <c r="AK1303" s="289">
        <f t="shared" si="231"/>
        <v>86</v>
      </c>
      <c r="AL1303" s="341">
        <f t="shared" si="230"/>
        <v>168.34780603817561</v>
      </c>
    </row>
    <row r="1304" spans="31:38" ht="15.75" hidden="1" thickBot="1">
      <c r="AE1304" s="591"/>
      <c r="AF1304" s="570"/>
      <c r="AH1304" s="352">
        <f t="shared" si="228"/>
        <v>1000000</v>
      </c>
      <c r="AI1304" s="352">
        <f t="shared" si="229"/>
        <v>0</v>
      </c>
      <c r="AJ1304" s="336">
        <v>1</v>
      </c>
      <c r="AK1304" s="289">
        <f t="shared" si="231"/>
        <v>87</v>
      </c>
      <c r="AL1304" s="341">
        <f t="shared" si="230"/>
        <v>167.41521136593988</v>
      </c>
    </row>
    <row r="1305" spans="31:38" ht="15.75" hidden="1" thickBot="1">
      <c r="AE1305" s="591"/>
      <c r="AF1305" s="570"/>
      <c r="AH1305" s="352">
        <f t="shared" si="228"/>
        <v>1000000</v>
      </c>
      <c r="AI1305" s="352">
        <f t="shared" si="229"/>
        <v>0</v>
      </c>
      <c r="AJ1305" s="336">
        <v>1</v>
      </c>
      <c r="AK1305" s="289">
        <f t="shared" si="231"/>
        <v>88</v>
      </c>
      <c r="AL1305" s="341">
        <f t="shared" si="230"/>
        <v>166.48261669370413</v>
      </c>
    </row>
    <row r="1306" spans="31:38" ht="15.75" hidden="1" thickBot="1">
      <c r="AE1306" s="591"/>
      <c r="AF1306" s="570"/>
      <c r="AH1306" s="352">
        <f t="shared" si="228"/>
        <v>1000000</v>
      </c>
      <c r="AI1306" s="352">
        <f t="shared" si="229"/>
        <v>0</v>
      </c>
      <c r="AJ1306" s="336">
        <v>1</v>
      </c>
      <c r="AK1306" s="289">
        <f t="shared" si="231"/>
        <v>89</v>
      </c>
      <c r="AL1306" s="341">
        <f t="shared" si="230"/>
        <v>165.55002202146841</v>
      </c>
    </row>
    <row r="1307" spans="31:38" ht="15.75" hidden="1" thickBot="1">
      <c r="AE1307" s="591"/>
      <c r="AF1307" s="570"/>
      <c r="AH1307" s="352">
        <f t="shared" si="228"/>
        <v>1000000</v>
      </c>
      <c r="AI1307" s="352">
        <f t="shared" si="229"/>
        <v>0</v>
      </c>
      <c r="AJ1307" s="336">
        <v>1</v>
      </c>
      <c r="AK1307" s="289">
        <f t="shared" si="231"/>
        <v>90</v>
      </c>
      <c r="AL1307" s="341">
        <f t="shared" si="230"/>
        <v>164.61742734923266</v>
      </c>
    </row>
    <row r="1308" spans="31:38" ht="15.75" hidden="1" thickBot="1">
      <c r="AE1308" s="591"/>
      <c r="AF1308" s="570"/>
      <c r="AH1308" s="352">
        <f t="shared" si="228"/>
        <v>1000000</v>
      </c>
      <c r="AI1308" s="352">
        <f t="shared" si="229"/>
        <v>0</v>
      </c>
      <c r="AJ1308" s="336">
        <v>1</v>
      </c>
      <c r="AK1308" s="289">
        <f t="shared" si="231"/>
        <v>91</v>
      </c>
      <c r="AL1308" s="341">
        <f t="shared" si="230"/>
        <v>163.6848326769969</v>
      </c>
    </row>
    <row r="1309" spans="31:38" ht="15.75" hidden="1" thickBot="1">
      <c r="AE1309" s="591"/>
      <c r="AF1309" s="570"/>
      <c r="AH1309" s="352">
        <f t="shared" si="228"/>
        <v>1000000</v>
      </c>
      <c r="AI1309" s="352">
        <f t="shared" si="229"/>
        <v>0</v>
      </c>
      <c r="AJ1309" s="336">
        <v>1</v>
      </c>
      <c r="AK1309" s="289">
        <f t="shared" si="231"/>
        <v>92</v>
      </c>
      <c r="AL1309" s="341">
        <f t="shared" si="230"/>
        <v>162.75223800476124</v>
      </c>
    </row>
    <row r="1310" spans="31:38" ht="15.75" hidden="1" thickBot="1">
      <c r="AE1310" s="591"/>
      <c r="AF1310" s="570"/>
      <c r="AH1310" s="352">
        <f t="shared" si="228"/>
        <v>1000000</v>
      </c>
      <c r="AI1310" s="352">
        <f t="shared" si="229"/>
        <v>0</v>
      </c>
      <c r="AJ1310" s="336">
        <v>1</v>
      </c>
      <c r="AK1310" s="289">
        <f t="shared" si="231"/>
        <v>93</v>
      </c>
      <c r="AL1310" s="341">
        <f t="shared" si="230"/>
        <v>161.81964333252546</v>
      </c>
    </row>
    <row r="1311" spans="31:38" ht="15.75" hidden="1" thickBot="1">
      <c r="AE1311" s="591"/>
      <c r="AF1311" s="570"/>
      <c r="AH1311" s="352">
        <f t="shared" si="228"/>
        <v>1000000</v>
      </c>
      <c r="AI1311" s="352">
        <f t="shared" si="229"/>
        <v>0</v>
      </c>
      <c r="AJ1311" s="336">
        <v>1</v>
      </c>
      <c r="AK1311" s="289">
        <f t="shared" si="231"/>
        <v>94</v>
      </c>
      <c r="AL1311" s="341">
        <f t="shared" si="230"/>
        <v>160.88704866028971</v>
      </c>
    </row>
    <row r="1312" spans="31:38" ht="15.75" hidden="1" thickBot="1">
      <c r="AE1312" s="591"/>
      <c r="AF1312" s="570"/>
      <c r="AH1312" s="352">
        <f t="shared" si="228"/>
        <v>1000000</v>
      </c>
      <c r="AI1312" s="352">
        <f t="shared" si="229"/>
        <v>0</v>
      </c>
      <c r="AJ1312" s="336">
        <v>1</v>
      </c>
      <c r="AK1312" s="289">
        <f t="shared" si="231"/>
        <v>95</v>
      </c>
      <c r="AL1312" s="341">
        <f t="shared" si="230"/>
        <v>159.95445398805401</v>
      </c>
    </row>
    <row r="1313" spans="31:38" ht="15.75" hidden="1" thickBot="1">
      <c r="AE1313" s="591"/>
      <c r="AF1313" s="570"/>
      <c r="AH1313" s="352">
        <f t="shared" ref="AH1313:AH1317" si="232">AQ300</f>
        <v>1000000</v>
      </c>
      <c r="AI1313" s="352">
        <f t="shared" si="229"/>
        <v>0</v>
      </c>
      <c r="AJ1313" s="336">
        <v>1</v>
      </c>
      <c r="AK1313" s="289">
        <f t="shared" si="231"/>
        <v>96</v>
      </c>
      <c r="AL1313" s="341">
        <f t="shared" ref="AL1313:AL1317" si="233">Z300</f>
        <v>159.02185931581823</v>
      </c>
    </row>
    <row r="1314" spans="31:38" ht="15.75" hidden="1" thickBot="1">
      <c r="AE1314" s="591"/>
      <c r="AF1314" s="570"/>
      <c r="AH1314" s="352">
        <f t="shared" si="232"/>
        <v>1000000</v>
      </c>
      <c r="AI1314" s="352">
        <f t="shared" si="229"/>
        <v>0</v>
      </c>
      <c r="AJ1314" s="336">
        <v>1</v>
      </c>
      <c r="AK1314" s="289">
        <f t="shared" si="231"/>
        <v>97</v>
      </c>
      <c r="AL1314" s="341">
        <f t="shared" si="233"/>
        <v>158.08926464358254</v>
      </c>
    </row>
    <row r="1315" spans="31:38" ht="15.75" hidden="1" thickBot="1">
      <c r="AE1315" s="591"/>
      <c r="AF1315" s="570"/>
      <c r="AH1315" s="352">
        <f t="shared" si="232"/>
        <v>1000000</v>
      </c>
      <c r="AI1315" s="352">
        <f t="shared" si="229"/>
        <v>0</v>
      </c>
      <c r="AJ1315" s="336">
        <v>1</v>
      </c>
      <c r="AK1315" s="289">
        <f t="shared" si="231"/>
        <v>98</v>
      </c>
      <c r="AL1315" s="341">
        <f t="shared" si="233"/>
        <v>157.15666997134676</v>
      </c>
    </row>
    <row r="1316" spans="31:38" ht="15.75" hidden="1" thickBot="1">
      <c r="AE1316" s="591"/>
      <c r="AF1316" s="570"/>
      <c r="AH1316" s="352">
        <f t="shared" si="232"/>
        <v>1000000</v>
      </c>
      <c r="AI1316" s="352">
        <f t="shared" si="229"/>
        <v>0</v>
      </c>
      <c r="AJ1316" s="336">
        <v>1</v>
      </c>
      <c r="AK1316" s="289">
        <f t="shared" si="231"/>
        <v>99</v>
      </c>
      <c r="AL1316" s="341">
        <f t="shared" si="233"/>
        <v>156.22407529911101</v>
      </c>
    </row>
    <row r="1317" spans="31:38" ht="15.75" hidden="1" thickBot="1">
      <c r="AE1317" s="591"/>
      <c r="AF1317" s="571"/>
      <c r="AH1317" s="352">
        <f t="shared" si="232"/>
        <v>1000000</v>
      </c>
      <c r="AI1317" s="352">
        <f t="shared" si="229"/>
        <v>0</v>
      </c>
      <c r="AJ1317" s="338">
        <v>1</v>
      </c>
      <c r="AK1317" s="289">
        <f t="shared" si="231"/>
        <v>100</v>
      </c>
      <c r="AL1317" s="341">
        <f t="shared" si="233"/>
        <v>155.29148062687528</v>
      </c>
    </row>
    <row r="1318" spans="31:38" ht="15.75" hidden="1" thickBot="1">
      <c r="AE1318" s="591"/>
      <c r="AF1318" s="569" t="s">
        <v>423</v>
      </c>
      <c r="AH1318" s="352">
        <f>AX204</f>
        <v>146.18343258778697</v>
      </c>
      <c r="AI1318" s="352">
        <f t="shared" si="229"/>
        <v>146.18343258778697</v>
      </c>
      <c r="AJ1318" s="338">
        <v>2</v>
      </c>
      <c r="AK1318" s="289">
        <v>0</v>
      </c>
      <c r="AL1318" s="335">
        <f t="shared" ref="AL1318:AL1349" si="234">AA204</f>
        <v>372.82642177567368</v>
      </c>
    </row>
    <row r="1319" spans="31:38" ht="15.75" hidden="1" thickBot="1">
      <c r="AE1319" s="591"/>
      <c r="AF1319" s="570"/>
      <c r="AH1319" s="352">
        <f t="shared" ref="AH1319:AH1349" si="235">AX205</f>
        <v>143.94647830426794</v>
      </c>
      <c r="AI1319" s="352">
        <f t="shared" si="229"/>
        <v>143.94647830426794</v>
      </c>
      <c r="AJ1319" s="338">
        <v>2</v>
      </c>
      <c r="AK1319" s="289">
        <f t="shared" ref="AK1319:AK1382" si="236">AK1318+1</f>
        <v>1</v>
      </c>
      <c r="AL1319" s="335">
        <f t="shared" si="234"/>
        <v>371.4275297673201</v>
      </c>
    </row>
    <row r="1320" spans="31:38" ht="15.75" hidden="1" thickBot="1">
      <c r="AE1320" s="591"/>
      <c r="AF1320" s="570"/>
      <c r="AH1320" s="352">
        <f t="shared" si="235"/>
        <v>141.70952402074892</v>
      </c>
      <c r="AI1320" s="352">
        <f t="shared" si="229"/>
        <v>141.70952402074892</v>
      </c>
      <c r="AJ1320" s="338">
        <v>2</v>
      </c>
      <c r="AK1320" s="289">
        <f t="shared" si="236"/>
        <v>2</v>
      </c>
      <c r="AL1320" s="335">
        <f t="shared" si="234"/>
        <v>370.02863775896645</v>
      </c>
    </row>
    <row r="1321" spans="31:38" ht="15.75" hidden="1" thickBot="1">
      <c r="AE1321" s="591"/>
      <c r="AF1321" s="570"/>
      <c r="AH1321" s="352">
        <f t="shared" si="235"/>
        <v>139.47256973722989</v>
      </c>
      <c r="AI1321" s="352">
        <f t="shared" si="229"/>
        <v>139.47256973722989</v>
      </c>
      <c r="AJ1321" s="338">
        <v>2</v>
      </c>
      <c r="AK1321" s="289">
        <f t="shared" si="236"/>
        <v>3</v>
      </c>
      <c r="AL1321" s="335">
        <f t="shared" si="234"/>
        <v>368.62974575061287</v>
      </c>
    </row>
    <row r="1322" spans="31:38" ht="15.75" hidden="1" thickBot="1">
      <c r="AE1322" s="591"/>
      <c r="AF1322" s="570"/>
      <c r="AH1322" s="352">
        <f t="shared" si="235"/>
        <v>137.23561545371086</v>
      </c>
      <c r="AI1322" s="352">
        <f t="shared" si="229"/>
        <v>137.23561545371086</v>
      </c>
      <c r="AJ1322" s="338">
        <v>2</v>
      </c>
      <c r="AK1322" s="289">
        <f t="shared" si="236"/>
        <v>4</v>
      </c>
      <c r="AL1322" s="335">
        <f t="shared" si="234"/>
        <v>367.23085374225923</v>
      </c>
    </row>
    <row r="1323" spans="31:38" ht="15.75" hidden="1" thickBot="1">
      <c r="AE1323" s="591"/>
      <c r="AF1323" s="570"/>
      <c r="AH1323" s="352">
        <f t="shared" si="235"/>
        <v>134.99866117019184</v>
      </c>
      <c r="AI1323" s="352">
        <f t="shared" si="229"/>
        <v>134.99866117019184</v>
      </c>
      <c r="AJ1323" s="338">
        <v>2</v>
      </c>
      <c r="AK1323" s="289">
        <f t="shared" si="236"/>
        <v>5</v>
      </c>
      <c r="AL1323" s="335">
        <f t="shared" si="234"/>
        <v>365.83196173390564</v>
      </c>
    </row>
    <row r="1324" spans="31:38" ht="15.75" hidden="1" thickBot="1">
      <c r="AE1324" s="591"/>
      <c r="AF1324" s="570"/>
      <c r="AH1324" s="352">
        <f t="shared" si="235"/>
        <v>132.76170688667281</v>
      </c>
      <c r="AI1324" s="352">
        <f t="shared" si="229"/>
        <v>132.76170688667281</v>
      </c>
      <c r="AJ1324" s="338">
        <v>2</v>
      </c>
      <c r="AK1324" s="289">
        <f t="shared" si="236"/>
        <v>6</v>
      </c>
      <c r="AL1324" s="335">
        <f t="shared" si="234"/>
        <v>364.43306972555206</v>
      </c>
    </row>
    <row r="1325" spans="31:38" ht="15.75" hidden="1" thickBot="1">
      <c r="AE1325" s="591"/>
      <c r="AF1325" s="570"/>
      <c r="AH1325" s="352">
        <f t="shared" si="235"/>
        <v>130.52475260315379</v>
      </c>
      <c r="AI1325" s="352">
        <f t="shared" si="229"/>
        <v>130.52475260315379</v>
      </c>
      <c r="AJ1325" s="338">
        <v>2</v>
      </c>
      <c r="AK1325" s="289">
        <f t="shared" si="236"/>
        <v>7</v>
      </c>
      <c r="AL1325" s="335">
        <f t="shared" si="234"/>
        <v>363.03417771719847</v>
      </c>
    </row>
    <row r="1326" spans="31:38" ht="15.75" hidden="1" thickBot="1">
      <c r="AE1326" s="591"/>
      <c r="AF1326" s="570"/>
      <c r="AH1326" s="352">
        <f t="shared" si="235"/>
        <v>128.28779831963479</v>
      </c>
      <c r="AI1326" s="352">
        <f t="shared" si="229"/>
        <v>128.28779831963479</v>
      </c>
      <c r="AJ1326" s="338">
        <v>2</v>
      </c>
      <c r="AK1326" s="289">
        <f t="shared" si="236"/>
        <v>8</v>
      </c>
      <c r="AL1326" s="335">
        <f t="shared" si="234"/>
        <v>361.63528570884483</v>
      </c>
    </row>
    <row r="1327" spans="31:38" ht="15.75" hidden="1" thickBot="1">
      <c r="AE1327" s="591"/>
      <c r="AF1327" s="570"/>
      <c r="AH1327" s="352">
        <f t="shared" si="235"/>
        <v>126.05084403611576</v>
      </c>
      <c r="AI1327" s="352">
        <f t="shared" si="229"/>
        <v>126.05084403611576</v>
      </c>
      <c r="AJ1327" s="338">
        <v>2</v>
      </c>
      <c r="AK1327" s="289">
        <f t="shared" si="236"/>
        <v>9</v>
      </c>
      <c r="AL1327" s="335">
        <f t="shared" si="234"/>
        <v>360.23639370049119</v>
      </c>
    </row>
    <row r="1328" spans="31:38" ht="15.75" hidden="1" thickBot="1">
      <c r="AE1328" s="591"/>
      <c r="AF1328" s="570"/>
      <c r="AH1328" s="352">
        <f t="shared" si="235"/>
        <v>123.81388975259674</v>
      </c>
      <c r="AI1328" s="352">
        <f t="shared" si="229"/>
        <v>123.81388975259674</v>
      </c>
      <c r="AJ1328" s="338">
        <v>2</v>
      </c>
      <c r="AK1328" s="289">
        <f t="shared" si="236"/>
        <v>10</v>
      </c>
      <c r="AL1328" s="335">
        <f t="shared" si="234"/>
        <v>358.83750169213761</v>
      </c>
    </row>
    <row r="1329" spans="31:38" ht="15.75" hidden="1" thickBot="1">
      <c r="AE1329" s="591"/>
      <c r="AF1329" s="570"/>
      <c r="AH1329" s="352">
        <f t="shared" si="235"/>
        <v>1000000</v>
      </c>
      <c r="AI1329" s="352">
        <f t="shared" si="229"/>
        <v>1000000</v>
      </c>
      <c r="AJ1329" s="338">
        <v>2</v>
      </c>
      <c r="AK1329" s="289">
        <f t="shared" si="236"/>
        <v>11</v>
      </c>
      <c r="AL1329" s="335">
        <f t="shared" si="234"/>
        <v>357.43860968378402</v>
      </c>
    </row>
    <row r="1330" spans="31:38" ht="15.75" hidden="1" thickBot="1">
      <c r="AE1330" s="591"/>
      <c r="AF1330" s="570"/>
      <c r="AH1330" s="352">
        <f t="shared" si="235"/>
        <v>1000000</v>
      </c>
      <c r="AI1330" s="352">
        <f t="shared" si="229"/>
        <v>1000000</v>
      </c>
      <c r="AJ1330" s="338">
        <v>2</v>
      </c>
      <c r="AK1330" s="289">
        <f t="shared" si="236"/>
        <v>12</v>
      </c>
      <c r="AL1330" s="335">
        <f t="shared" si="234"/>
        <v>356.03971767543044</v>
      </c>
    </row>
    <row r="1331" spans="31:38" ht="15.75" hidden="1" thickBot="1">
      <c r="AE1331" s="591"/>
      <c r="AF1331" s="570"/>
      <c r="AH1331" s="352">
        <f t="shared" si="235"/>
        <v>1000000</v>
      </c>
      <c r="AI1331" s="352">
        <f t="shared" si="229"/>
        <v>1000000</v>
      </c>
      <c r="AJ1331" s="338">
        <v>2</v>
      </c>
      <c r="AK1331" s="289">
        <f t="shared" si="236"/>
        <v>13</v>
      </c>
      <c r="AL1331" s="335">
        <f t="shared" si="234"/>
        <v>354.6408256670768</v>
      </c>
    </row>
    <row r="1332" spans="31:38" ht="15.75" hidden="1" thickBot="1">
      <c r="AE1332" s="591"/>
      <c r="AF1332" s="570"/>
      <c r="AH1332" s="352">
        <f t="shared" si="235"/>
        <v>1000000</v>
      </c>
      <c r="AI1332" s="352">
        <f t="shared" si="229"/>
        <v>1000000</v>
      </c>
      <c r="AJ1332" s="338">
        <v>2</v>
      </c>
      <c r="AK1332" s="289">
        <f t="shared" si="236"/>
        <v>14</v>
      </c>
      <c r="AL1332" s="335">
        <f t="shared" si="234"/>
        <v>353.24193365872321</v>
      </c>
    </row>
    <row r="1333" spans="31:38" ht="15.75" hidden="1" thickBot="1">
      <c r="AE1333" s="591"/>
      <c r="AF1333" s="570"/>
      <c r="AH1333" s="352">
        <f t="shared" si="235"/>
        <v>1000000</v>
      </c>
      <c r="AI1333" s="352">
        <f t="shared" si="229"/>
        <v>1000000</v>
      </c>
      <c r="AJ1333" s="338">
        <v>2</v>
      </c>
      <c r="AK1333" s="289">
        <f t="shared" si="236"/>
        <v>15</v>
      </c>
      <c r="AL1333" s="335">
        <f t="shared" si="234"/>
        <v>351.84304165036957</v>
      </c>
    </row>
    <row r="1334" spans="31:38" ht="15.75" hidden="1" thickBot="1">
      <c r="AE1334" s="591"/>
      <c r="AF1334" s="570"/>
      <c r="AH1334" s="352">
        <f t="shared" si="235"/>
        <v>1000000</v>
      </c>
      <c r="AI1334" s="352">
        <f t="shared" si="229"/>
        <v>1000000</v>
      </c>
      <c r="AJ1334" s="338">
        <v>2</v>
      </c>
      <c r="AK1334" s="289">
        <f t="shared" si="236"/>
        <v>16</v>
      </c>
      <c r="AL1334" s="335">
        <f t="shared" si="234"/>
        <v>350.44414964201599</v>
      </c>
    </row>
    <row r="1335" spans="31:38" ht="15.75" hidden="1" thickBot="1">
      <c r="AE1335" s="591"/>
      <c r="AF1335" s="570"/>
      <c r="AH1335" s="352">
        <f t="shared" si="235"/>
        <v>1000000</v>
      </c>
      <c r="AI1335" s="352">
        <f t="shared" si="229"/>
        <v>1000000</v>
      </c>
      <c r="AJ1335" s="338">
        <v>2</v>
      </c>
      <c r="AK1335" s="289">
        <f t="shared" si="236"/>
        <v>17</v>
      </c>
      <c r="AL1335" s="335">
        <f t="shared" si="234"/>
        <v>349.04525763366235</v>
      </c>
    </row>
    <row r="1336" spans="31:38" ht="15.75" hidden="1" thickBot="1">
      <c r="AE1336" s="591"/>
      <c r="AF1336" s="570"/>
      <c r="AH1336" s="352">
        <f t="shared" si="235"/>
        <v>1000000</v>
      </c>
      <c r="AI1336" s="352">
        <f t="shared" si="229"/>
        <v>1000000</v>
      </c>
      <c r="AJ1336" s="338">
        <v>2</v>
      </c>
      <c r="AK1336" s="289">
        <f t="shared" si="236"/>
        <v>18</v>
      </c>
      <c r="AL1336" s="335">
        <f t="shared" si="234"/>
        <v>347.6463656253087</v>
      </c>
    </row>
    <row r="1337" spans="31:38" ht="15.75" hidden="1" thickBot="1">
      <c r="AE1337" s="591"/>
      <c r="AF1337" s="570"/>
      <c r="AH1337" s="352">
        <f t="shared" si="235"/>
        <v>1000000</v>
      </c>
      <c r="AI1337" s="352">
        <f t="shared" si="229"/>
        <v>1000000</v>
      </c>
      <c r="AJ1337" s="338">
        <v>2</v>
      </c>
      <c r="AK1337" s="289">
        <f t="shared" si="236"/>
        <v>19</v>
      </c>
      <c r="AL1337" s="335">
        <f t="shared" si="234"/>
        <v>346.24747361695518</v>
      </c>
    </row>
    <row r="1338" spans="31:38" ht="15.75" hidden="1" thickBot="1">
      <c r="AE1338" s="591"/>
      <c r="AF1338" s="570"/>
      <c r="AH1338" s="352">
        <f t="shared" si="235"/>
        <v>1000000</v>
      </c>
      <c r="AI1338" s="352">
        <f t="shared" si="229"/>
        <v>1000000</v>
      </c>
      <c r="AJ1338" s="338">
        <v>2</v>
      </c>
      <c r="AK1338" s="289">
        <f t="shared" si="236"/>
        <v>20</v>
      </c>
      <c r="AL1338" s="335">
        <f t="shared" si="234"/>
        <v>344.84858160860153</v>
      </c>
    </row>
    <row r="1339" spans="31:38" ht="15.75" hidden="1" thickBot="1">
      <c r="AE1339" s="591"/>
      <c r="AF1339" s="570"/>
      <c r="AH1339" s="352">
        <f t="shared" si="235"/>
        <v>1000000</v>
      </c>
      <c r="AI1339" s="352">
        <f t="shared" si="229"/>
        <v>1000000</v>
      </c>
      <c r="AJ1339" s="338">
        <v>2</v>
      </c>
      <c r="AK1339" s="289">
        <f t="shared" si="236"/>
        <v>21</v>
      </c>
      <c r="AL1339" s="335">
        <f t="shared" si="234"/>
        <v>343.44968960024795</v>
      </c>
    </row>
    <row r="1340" spans="31:38" ht="15.75" hidden="1" thickBot="1">
      <c r="AE1340" s="591"/>
      <c r="AF1340" s="570"/>
      <c r="AH1340" s="352">
        <f t="shared" si="235"/>
        <v>1000000</v>
      </c>
      <c r="AI1340" s="352">
        <f t="shared" si="229"/>
        <v>1000000</v>
      </c>
      <c r="AJ1340" s="338">
        <v>2</v>
      </c>
      <c r="AK1340" s="289">
        <f t="shared" si="236"/>
        <v>22</v>
      </c>
      <c r="AL1340" s="335">
        <f t="shared" si="234"/>
        <v>342.05079759189431</v>
      </c>
    </row>
    <row r="1341" spans="31:38" ht="15.75" hidden="1" thickBot="1">
      <c r="AE1341" s="591"/>
      <c r="AF1341" s="570"/>
      <c r="AH1341" s="352">
        <f t="shared" si="235"/>
        <v>1000000</v>
      </c>
      <c r="AI1341" s="352">
        <f t="shared" si="229"/>
        <v>1000000</v>
      </c>
      <c r="AJ1341" s="338">
        <v>2</v>
      </c>
      <c r="AK1341" s="289">
        <f t="shared" si="236"/>
        <v>23</v>
      </c>
      <c r="AL1341" s="335">
        <f t="shared" si="234"/>
        <v>340.65190558354072</v>
      </c>
    </row>
    <row r="1342" spans="31:38" ht="15.75" hidden="1" thickBot="1">
      <c r="AE1342" s="591"/>
      <c r="AF1342" s="570"/>
      <c r="AH1342" s="352">
        <f t="shared" si="235"/>
        <v>1000000</v>
      </c>
      <c r="AI1342" s="352">
        <f t="shared" si="229"/>
        <v>1000000</v>
      </c>
      <c r="AJ1342" s="338">
        <v>2</v>
      </c>
      <c r="AK1342" s="289">
        <f t="shared" si="236"/>
        <v>24</v>
      </c>
      <c r="AL1342" s="335">
        <f t="shared" si="234"/>
        <v>339.25301357518714</v>
      </c>
    </row>
    <row r="1343" spans="31:38" ht="15.75" hidden="1" thickBot="1">
      <c r="AE1343" s="591"/>
      <c r="AF1343" s="570"/>
      <c r="AH1343" s="352">
        <f t="shared" si="235"/>
        <v>1000000</v>
      </c>
      <c r="AI1343" s="352">
        <f t="shared" si="229"/>
        <v>1000000</v>
      </c>
      <c r="AJ1343" s="338">
        <v>2</v>
      </c>
      <c r="AK1343" s="289">
        <f t="shared" si="236"/>
        <v>25</v>
      </c>
      <c r="AL1343" s="335">
        <f t="shared" si="234"/>
        <v>337.8541215668335</v>
      </c>
    </row>
    <row r="1344" spans="31:38" ht="15.75" hidden="1" thickBot="1">
      <c r="AE1344" s="591"/>
      <c r="AF1344" s="570"/>
      <c r="AH1344" s="352">
        <f t="shared" si="235"/>
        <v>1000000</v>
      </c>
      <c r="AI1344" s="352">
        <f t="shared" si="229"/>
        <v>1000000</v>
      </c>
      <c r="AJ1344" s="338">
        <v>2</v>
      </c>
      <c r="AK1344" s="289">
        <f t="shared" si="236"/>
        <v>26</v>
      </c>
      <c r="AL1344" s="335">
        <f t="shared" si="234"/>
        <v>336.45522955847991</v>
      </c>
    </row>
    <row r="1345" spans="31:38" ht="15.75" hidden="1" thickBot="1">
      <c r="AE1345" s="591"/>
      <c r="AF1345" s="570"/>
      <c r="AH1345" s="352">
        <f t="shared" si="235"/>
        <v>1000000</v>
      </c>
      <c r="AI1345" s="352">
        <f t="shared" ref="AI1345:AI1408" si="237">IF(AL1345&lt;$D$85,0,AH1345)</f>
        <v>0</v>
      </c>
      <c r="AJ1345" s="338">
        <v>2</v>
      </c>
      <c r="AK1345" s="289">
        <f t="shared" si="236"/>
        <v>27</v>
      </c>
      <c r="AL1345" s="335">
        <f t="shared" si="234"/>
        <v>335.05633755012627</v>
      </c>
    </row>
    <row r="1346" spans="31:38" ht="15.75" hidden="1" thickBot="1">
      <c r="AE1346" s="591"/>
      <c r="AF1346" s="570"/>
      <c r="AH1346" s="352">
        <f t="shared" si="235"/>
        <v>1000000</v>
      </c>
      <c r="AI1346" s="352">
        <f t="shared" si="237"/>
        <v>0</v>
      </c>
      <c r="AJ1346" s="338">
        <v>2</v>
      </c>
      <c r="AK1346" s="289">
        <f t="shared" si="236"/>
        <v>28</v>
      </c>
      <c r="AL1346" s="335">
        <f t="shared" si="234"/>
        <v>333.65744554177269</v>
      </c>
    </row>
    <row r="1347" spans="31:38" ht="15.75" hidden="1" thickBot="1">
      <c r="AE1347" s="591"/>
      <c r="AF1347" s="570"/>
      <c r="AH1347" s="352">
        <f t="shared" si="235"/>
        <v>1000000</v>
      </c>
      <c r="AI1347" s="352">
        <f t="shared" si="237"/>
        <v>0</v>
      </c>
      <c r="AJ1347" s="338">
        <v>2</v>
      </c>
      <c r="AK1347" s="289">
        <f t="shared" si="236"/>
        <v>29</v>
      </c>
      <c r="AL1347" s="335">
        <f t="shared" si="234"/>
        <v>332.2585535334191</v>
      </c>
    </row>
    <row r="1348" spans="31:38" ht="15.75" hidden="1" thickBot="1">
      <c r="AE1348" s="591"/>
      <c r="AF1348" s="570"/>
      <c r="AH1348" s="352">
        <f t="shared" si="235"/>
        <v>1000000</v>
      </c>
      <c r="AI1348" s="352">
        <f t="shared" si="237"/>
        <v>0</v>
      </c>
      <c r="AJ1348" s="338">
        <v>2</v>
      </c>
      <c r="AK1348" s="289">
        <f t="shared" si="236"/>
        <v>30</v>
      </c>
      <c r="AL1348" s="335">
        <f t="shared" si="234"/>
        <v>330.85966152506546</v>
      </c>
    </row>
    <row r="1349" spans="31:38" ht="15.75" hidden="1" thickBot="1">
      <c r="AE1349" s="591"/>
      <c r="AF1349" s="570"/>
      <c r="AH1349" s="352">
        <f t="shared" si="235"/>
        <v>1000000</v>
      </c>
      <c r="AI1349" s="352">
        <f t="shared" si="237"/>
        <v>0</v>
      </c>
      <c r="AJ1349" s="338">
        <v>2</v>
      </c>
      <c r="AK1349" s="289">
        <f t="shared" si="236"/>
        <v>31</v>
      </c>
      <c r="AL1349" s="335">
        <f t="shared" si="234"/>
        <v>329.46076951671182</v>
      </c>
    </row>
    <row r="1350" spans="31:38" ht="15.75" hidden="1" thickBot="1">
      <c r="AE1350" s="591"/>
      <c r="AF1350" s="570"/>
      <c r="AH1350" s="352">
        <f t="shared" ref="AH1350:AH1381" si="238">AX236</f>
        <v>1000000</v>
      </c>
      <c r="AI1350" s="352">
        <f t="shared" si="237"/>
        <v>0</v>
      </c>
      <c r="AJ1350" s="338">
        <v>2</v>
      </c>
      <c r="AK1350" s="289">
        <f t="shared" si="236"/>
        <v>32</v>
      </c>
      <c r="AL1350" s="335">
        <f t="shared" ref="AL1350:AL1381" si="239">AA236</f>
        <v>328.06187750835824</v>
      </c>
    </row>
    <row r="1351" spans="31:38" ht="15.75" hidden="1" thickBot="1">
      <c r="AE1351" s="591"/>
      <c r="AF1351" s="570"/>
      <c r="AH1351" s="352">
        <f t="shared" si="238"/>
        <v>1000000</v>
      </c>
      <c r="AI1351" s="352">
        <f t="shared" si="237"/>
        <v>0</v>
      </c>
      <c r="AJ1351" s="338">
        <v>2</v>
      </c>
      <c r="AK1351" s="289">
        <f t="shared" si="236"/>
        <v>33</v>
      </c>
      <c r="AL1351" s="335">
        <f t="shared" si="239"/>
        <v>326.66298550000465</v>
      </c>
    </row>
    <row r="1352" spans="31:38" ht="15.75" hidden="1" thickBot="1">
      <c r="AE1352" s="591"/>
      <c r="AF1352" s="570"/>
      <c r="AH1352" s="352">
        <f t="shared" si="238"/>
        <v>1000000</v>
      </c>
      <c r="AI1352" s="352">
        <f t="shared" si="237"/>
        <v>0</v>
      </c>
      <c r="AJ1352" s="338">
        <v>2</v>
      </c>
      <c r="AK1352" s="289">
        <f t="shared" si="236"/>
        <v>34</v>
      </c>
      <c r="AL1352" s="335">
        <f t="shared" si="239"/>
        <v>325.26409349165101</v>
      </c>
    </row>
    <row r="1353" spans="31:38" ht="15.75" hidden="1" thickBot="1">
      <c r="AE1353" s="591"/>
      <c r="AF1353" s="570"/>
      <c r="AH1353" s="352">
        <f t="shared" si="238"/>
        <v>1000000</v>
      </c>
      <c r="AI1353" s="352">
        <f t="shared" si="237"/>
        <v>0</v>
      </c>
      <c r="AJ1353" s="338">
        <v>2</v>
      </c>
      <c r="AK1353" s="289">
        <f t="shared" si="236"/>
        <v>35</v>
      </c>
      <c r="AL1353" s="335">
        <f t="shared" si="239"/>
        <v>323.86520148329743</v>
      </c>
    </row>
    <row r="1354" spans="31:38" ht="15.75" hidden="1" thickBot="1">
      <c r="AE1354" s="591"/>
      <c r="AF1354" s="570"/>
      <c r="AH1354" s="352">
        <f t="shared" si="238"/>
        <v>1000000</v>
      </c>
      <c r="AI1354" s="352">
        <f t="shared" si="237"/>
        <v>0</v>
      </c>
      <c r="AJ1354" s="338">
        <v>2</v>
      </c>
      <c r="AK1354" s="289">
        <f t="shared" si="236"/>
        <v>36</v>
      </c>
      <c r="AL1354" s="335">
        <f t="shared" si="239"/>
        <v>322.46630947494378</v>
      </c>
    </row>
    <row r="1355" spans="31:38" ht="15.75" hidden="1" thickBot="1">
      <c r="AE1355" s="591"/>
      <c r="AF1355" s="570"/>
      <c r="AH1355" s="352">
        <f t="shared" si="238"/>
        <v>1000000</v>
      </c>
      <c r="AI1355" s="352">
        <f t="shared" si="237"/>
        <v>0</v>
      </c>
      <c r="AJ1355" s="338">
        <v>2</v>
      </c>
      <c r="AK1355" s="289">
        <f t="shared" si="236"/>
        <v>37</v>
      </c>
      <c r="AL1355" s="335">
        <f t="shared" si="239"/>
        <v>321.06741746659026</v>
      </c>
    </row>
    <row r="1356" spans="31:38" ht="15.75" hidden="1" thickBot="1">
      <c r="AE1356" s="591"/>
      <c r="AF1356" s="570"/>
      <c r="AH1356" s="352">
        <f t="shared" si="238"/>
        <v>1000000</v>
      </c>
      <c r="AI1356" s="352">
        <f t="shared" si="237"/>
        <v>0</v>
      </c>
      <c r="AJ1356" s="338">
        <v>2</v>
      </c>
      <c r="AK1356" s="289">
        <f t="shared" si="236"/>
        <v>38</v>
      </c>
      <c r="AL1356" s="335">
        <f t="shared" si="239"/>
        <v>319.66852545823662</v>
      </c>
    </row>
    <row r="1357" spans="31:38" ht="15.75" hidden="1" thickBot="1">
      <c r="AE1357" s="591"/>
      <c r="AF1357" s="570"/>
      <c r="AH1357" s="352">
        <f t="shared" si="238"/>
        <v>1000000</v>
      </c>
      <c r="AI1357" s="352">
        <f t="shared" si="237"/>
        <v>0</v>
      </c>
      <c r="AJ1357" s="338">
        <v>2</v>
      </c>
      <c r="AK1357" s="289">
        <f t="shared" si="236"/>
        <v>39</v>
      </c>
      <c r="AL1357" s="335">
        <f t="shared" si="239"/>
        <v>318.26963344988297</v>
      </c>
    </row>
    <row r="1358" spans="31:38" ht="15.75" hidden="1" thickBot="1">
      <c r="AE1358" s="591"/>
      <c r="AF1358" s="570"/>
      <c r="AH1358" s="352">
        <f t="shared" si="238"/>
        <v>1000000</v>
      </c>
      <c r="AI1358" s="352">
        <f t="shared" si="237"/>
        <v>0</v>
      </c>
      <c r="AJ1358" s="338">
        <v>2</v>
      </c>
      <c r="AK1358" s="289">
        <f t="shared" si="236"/>
        <v>40</v>
      </c>
      <c r="AL1358" s="335">
        <f t="shared" si="239"/>
        <v>316.87074144152939</v>
      </c>
    </row>
    <row r="1359" spans="31:38" ht="15.75" hidden="1" thickBot="1">
      <c r="AE1359" s="591"/>
      <c r="AF1359" s="570"/>
      <c r="AH1359" s="352">
        <f t="shared" si="238"/>
        <v>1000000</v>
      </c>
      <c r="AI1359" s="352">
        <f t="shared" si="237"/>
        <v>0</v>
      </c>
      <c r="AJ1359" s="338">
        <v>2</v>
      </c>
      <c r="AK1359" s="289">
        <f t="shared" si="236"/>
        <v>41</v>
      </c>
      <c r="AL1359" s="335">
        <f t="shared" si="239"/>
        <v>315.47184943317575</v>
      </c>
    </row>
    <row r="1360" spans="31:38" ht="15.75" hidden="1" thickBot="1">
      <c r="AE1360" s="591"/>
      <c r="AF1360" s="570"/>
      <c r="AH1360" s="352">
        <f t="shared" si="238"/>
        <v>1000000</v>
      </c>
      <c r="AI1360" s="352">
        <f t="shared" si="237"/>
        <v>0</v>
      </c>
      <c r="AJ1360" s="338">
        <v>2</v>
      </c>
      <c r="AK1360" s="289">
        <f t="shared" si="236"/>
        <v>42</v>
      </c>
      <c r="AL1360" s="335">
        <f t="shared" si="239"/>
        <v>314.07295742482222</v>
      </c>
    </row>
    <row r="1361" spans="31:38" ht="15.75" hidden="1" thickBot="1">
      <c r="AE1361" s="591"/>
      <c r="AF1361" s="570"/>
      <c r="AH1361" s="352">
        <f t="shared" si="238"/>
        <v>1000000</v>
      </c>
      <c r="AI1361" s="352">
        <f t="shared" si="237"/>
        <v>0</v>
      </c>
      <c r="AJ1361" s="338">
        <v>2</v>
      </c>
      <c r="AK1361" s="289">
        <f t="shared" si="236"/>
        <v>43</v>
      </c>
      <c r="AL1361" s="335">
        <f t="shared" si="239"/>
        <v>312.67406541646858</v>
      </c>
    </row>
    <row r="1362" spans="31:38" ht="15.75" hidden="1" thickBot="1">
      <c r="AE1362" s="591"/>
      <c r="AF1362" s="570"/>
      <c r="AH1362" s="352">
        <f t="shared" si="238"/>
        <v>1000000</v>
      </c>
      <c r="AI1362" s="352">
        <f t="shared" si="237"/>
        <v>0</v>
      </c>
      <c r="AJ1362" s="338">
        <v>2</v>
      </c>
      <c r="AK1362" s="289">
        <f t="shared" si="236"/>
        <v>44</v>
      </c>
      <c r="AL1362" s="335">
        <f t="shared" si="239"/>
        <v>311.27517340811494</v>
      </c>
    </row>
    <row r="1363" spans="31:38" ht="15.75" hidden="1" thickBot="1">
      <c r="AE1363" s="591"/>
      <c r="AF1363" s="570"/>
      <c r="AH1363" s="352">
        <f t="shared" si="238"/>
        <v>1000000</v>
      </c>
      <c r="AI1363" s="352">
        <f t="shared" si="237"/>
        <v>0</v>
      </c>
      <c r="AJ1363" s="338">
        <v>2</v>
      </c>
      <c r="AK1363" s="289">
        <f t="shared" si="236"/>
        <v>45</v>
      </c>
      <c r="AL1363" s="335">
        <f t="shared" si="239"/>
        <v>309.87628139976135</v>
      </c>
    </row>
    <row r="1364" spans="31:38" ht="15.75" hidden="1" thickBot="1">
      <c r="AE1364" s="591"/>
      <c r="AF1364" s="570"/>
      <c r="AH1364" s="352">
        <f t="shared" si="238"/>
        <v>1000000</v>
      </c>
      <c r="AI1364" s="352">
        <f t="shared" si="237"/>
        <v>0</v>
      </c>
      <c r="AJ1364" s="338">
        <v>2</v>
      </c>
      <c r="AK1364" s="289">
        <f t="shared" si="236"/>
        <v>46</v>
      </c>
      <c r="AL1364" s="335">
        <f t="shared" si="239"/>
        <v>308.47738939140777</v>
      </c>
    </row>
    <row r="1365" spans="31:38" ht="15.75" hidden="1" thickBot="1">
      <c r="AE1365" s="591"/>
      <c r="AF1365" s="570"/>
      <c r="AH1365" s="352">
        <f t="shared" si="238"/>
        <v>1000000</v>
      </c>
      <c r="AI1365" s="352">
        <f t="shared" si="237"/>
        <v>0</v>
      </c>
      <c r="AJ1365" s="338">
        <v>2</v>
      </c>
      <c r="AK1365" s="289">
        <f t="shared" si="236"/>
        <v>47</v>
      </c>
      <c r="AL1365" s="335">
        <f t="shared" si="239"/>
        <v>307.07849738305413</v>
      </c>
    </row>
    <row r="1366" spans="31:38" ht="15.75" hidden="1" thickBot="1">
      <c r="AE1366" s="591"/>
      <c r="AF1366" s="570"/>
      <c r="AH1366" s="352">
        <f t="shared" si="238"/>
        <v>1000000</v>
      </c>
      <c r="AI1366" s="352">
        <f t="shared" si="237"/>
        <v>0</v>
      </c>
      <c r="AJ1366" s="338">
        <v>2</v>
      </c>
      <c r="AK1366" s="289">
        <f t="shared" si="236"/>
        <v>48</v>
      </c>
      <c r="AL1366" s="335">
        <f t="shared" si="239"/>
        <v>305.67960537470049</v>
      </c>
    </row>
    <row r="1367" spans="31:38" ht="15.75" hidden="1" thickBot="1">
      <c r="AE1367" s="591"/>
      <c r="AF1367" s="570"/>
      <c r="AH1367" s="352">
        <f t="shared" si="238"/>
        <v>1000000</v>
      </c>
      <c r="AI1367" s="352">
        <f t="shared" si="237"/>
        <v>0</v>
      </c>
      <c r="AJ1367" s="338">
        <v>2</v>
      </c>
      <c r="AK1367" s="289">
        <f t="shared" si="236"/>
        <v>49</v>
      </c>
      <c r="AL1367" s="335">
        <f t="shared" si="239"/>
        <v>304.2807133663469</v>
      </c>
    </row>
    <row r="1368" spans="31:38" ht="15.75" hidden="1" thickBot="1">
      <c r="AE1368" s="591"/>
      <c r="AF1368" s="570"/>
      <c r="AH1368" s="352">
        <f t="shared" si="238"/>
        <v>1000000</v>
      </c>
      <c r="AI1368" s="352">
        <f t="shared" si="237"/>
        <v>0</v>
      </c>
      <c r="AJ1368" s="338">
        <v>2</v>
      </c>
      <c r="AK1368" s="289">
        <f t="shared" si="236"/>
        <v>50</v>
      </c>
      <c r="AL1368" s="335">
        <f t="shared" si="239"/>
        <v>302.88182135799332</v>
      </c>
    </row>
    <row r="1369" spans="31:38" ht="15.75" hidden="1" thickBot="1">
      <c r="AE1369" s="591"/>
      <c r="AF1369" s="570"/>
      <c r="AH1369" s="352">
        <f t="shared" si="238"/>
        <v>1000000</v>
      </c>
      <c r="AI1369" s="352">
        <f t="shared" si="237"/>
        <v>0</v>
      </c>
      <c r="AJ1369" s="338">
        <v>2</v>
      </c>
      <c r="AK1369" s="289">
        <f t="shared" si="236"/>
        <v>51</v>
      </c>
      <c r="AL1369" s="335">
        <f t="shared" si="239"/>
        <v>301.48292934963973</v>
      </c>
    </row>
    <row r="1370" spans="31:38" ht="15.75" hidden="1" thickBot="1">
      <c r="AE1370" s="591"/>
      <c r="AF1370" s="570"/>
      <c r="AH1370" s="352">
        <f t="shared" si="238"/>
        <v>1000000</v>
      </c>
      <c r="AI1370" s="352">
        <f t="shared" si="237"/>
        <v>0</v>
      </c>
      <c r="AJ1370" s="338">
        <v>2</v>
      </c>
      <c r="AK1370" s="289">
        <f t="shared" si="236"/>
        <v>52</v>
      </c>
      <c r="AL1370" s="335">
        <f t="shared" si="239"/>
        <v>300.08403734128609</v>
      </c>
    </row>
    <row r="1371" spans="31:38" ht="15.75" hidden="1" thickBot="1">
      <c r="AE1371" s="591"/>
      <c r="AF1371" s="570"/>
      <c r="AH1371" s="352">
        <f t="shared" si="238"/>
        <v>1000000</v>
      </c>
      <c r="AI1371" s="352">
        <f t="shared" si="237"/>
        <v>0</v>
      </c>
      <c r="AJ1371" s="338">
        <v>2</v>
      </c>
      <c r="AK1371" s="289">
        <f t="shared" si="236"/>
        <v>53</v>
      </c>
      <c r="AL1371" s="335">
        <f t="shared" si="239"/>
        <v>298.68514533293251</v>
      </c>
    </row>
    <row r="1372" spans="31:38" ht="15.75" hidden="1" thickBot="1">
      <c r="AE1372" s="591"/>
      <c r="AF1372" s="570"/>
      <c r="AH1372" s="352">
        <f t="shared" si="238"/>
        <v>1000000</v>
      </c>
      <c r="AI1372" s="352">
        <f t="shared" si="237"/>
        <v>0</v>
      </c>
      <c r="AJ1372" s="338">
        <v>2</v>
      </c>
      <c r="AK1372" s="289">
        <f t="shared" si="236"/>
        <v>54</v>
      </c>
      <c r="AL1372" s="335">
        <f t="shared" si="239"/>
        <v>297.28625332457887</v>
      </c>
    </row>
    <row r="1373" spans="31:38" ht="15.75" hidden="1" thickBot="1">
      <c r="AE1373" s="591"/>
      <c r="AF1373" s="570"/>
      <c r="AH1373" s="352">
        <f t="shared" si="238"/>
        <v>1000000</v>
      </c>
      <c r="AI1373" s="352">
        <f t="shared" si="237"/>
        <v>0</v>
      </c>
      <c r="AJ1373" s="338">
        <v>2</v>
      </c>
      <c r="AK1373" s="289">
        <f t="shared" si="236"/>
        <v>55</v>
      </c>
      <c r="AL1373" s="335">
        <f t="shared" si="239"/>
        <v>295.88736131622528</v>
      </c>
    </row>
    <row r="1374" spans="31:38" ht="15.75" hidden="1" thickBot="1">
      <c r="AE1374" s="591"/>
      <c r="AF1374" s="570"/>
      <c r="AH1374" s="352">
        <f t="shared" si="238"/>
        <v>1000000</v>
      </c>
      <c r="AI1374" s="352">
        <f t="shared" si="237"/>
        <v>0</v>
      </c>
      <c r="AJ1374" s="338">
        <v>2</v>
      </c>
      <c r="AK1374" s="289">
        <f t="shared" si="236"/>
        <v>56</v>
      </c>
      <c r="AL1374" s="335">
        <f t="shared" si="239"/>
        <v>294.4884693078717</v>
      </c>
    </row>
    <row r="1375" spans="31:38" ht="15.75" hidden="1" thickBot="1">
      <c r="AE1375" s="591"/>
      <c r="AF1375" s="570"/>
      <c r="AH1375" s="352">
        <f t="shared" si="238"/>
        <v>1000000</v>
      </c>
      <c r="AI1375" s="352">
        <f t="shared" si="237"/>
        <v>0</v>
      </c>
      <c r="AJ1375" s="338">
        <v>2</v>
      </c>
      <c r="AK1375" s="289">
        <f t="shared" si="236"/>
        <v>57</v>
      </c>
      <c r="AL1375" s="335">
        <f t="shared" si="239"/>
        <v>293.08957729951806</v>
      </c>
    </row>
    <row r="1376" spans="31:38" ht="15.75" hidden="1" thickBot="1">
      <c r="AE1376" s="591"/>
      <c r="AF1376" s="570"/>
      <c r="AH1376" s="352">
        <f t="shared" si="238"/>
        <v>1000000</v>
      </c>
      <c r="AI1376" s="352">
        <f t="shared" si="237"/>
        <v>0</v>
      </c>
      <c r="AJ1376" s="338">
        <v>2</v>
      </c>
      <c r="AK1376" s="289">
        <f t="shared" si="236"/>
        <v>58</v>
      </c>
      <c r="AL1376" s="335">
        <f t="shared" si="239"/>
        <v>291.69068529116447</v>
      </c>
    </row>
    <row r="1377" spans="31:38" ht="15.75" hidden="1" thickBot="1">
      <c r="AE1377" s="591"/>
      <c r="AF1377" s="570"/>
      <c r="AH1377" s="352">
        <f t="shared" si="238"/>
        <v>1000000</v>
      </c>
      <c r="AI1377" s="352">
        <f t="shared" si="237"/>
        <v>0</v>
      </c>
      <c r="AJ1377" s="338">
        <v>2</v>
      </c>
      <c r="AK1377" s="289">
        <f t="shared" si="236"/>
        <v>59</v>
      </c>
      <c r="AL1377" s="335">
        <f t="shared" si="239"/>
        <v>290.29179328281083</v>
      </c>
    </row>
    <row r="1378" spans="31:38" ht="15.75" hidden="1" thickBot="1">
      <c r="AE1378" s="591"/>
      <c r="AF1378" s="570"/>
      <c r="AH1378" s="352">
        <f t="shared" si="238"/>
        <v>1000000</v>
      </c>
      <c r="AI1378" s="352">
        <f t="shared" si="237"/>
        <v>0</v>
      </c>
      <c r="AJ1378" s="338">
        <v>2</v>
      </c>
      <c r="AK1378" s="289">
        <f t="shared" si="236"/>
        <v>60</v>
      </c>
      <c r="AL1378" s="335">
        <f t="shared" si="239"/>
        <v>288.89290127445724</v>
      </c>
    </row>
    <row r="1379" spans="31:38" ht="15.75" hidden="1" thickBot="1">
      <c r="AE1379" s="591"/>
      <c r="AF1379" s="570"/>
      <c r="AH1379" s="352">
        <f t="shared" si="238"/>
        <v>1000000</v>
      </c>
      <c r="AI1379" s="352">
        <f t="shared" si="237"/>
        <v>0</v>
      </c>
      <c r="AJ1379" s="338">
        <v>2</v>
      </c>
      <c r="AK1379" s="289">
        <f t="shared" si="236"/>
        <v>61</v>
      </c>
      <c r="AL1379" s="335">
        <f t="shared" si="239"/>
        <v>287.4940092661036</v>
      </c>
    </row>
    <row r="1380" spans="31:38" ht="15.75" hidden="1" thickBot="1">
      <c r="AE1380" s="591"/>
      <c r="AF1380" s="570"/>
      <c r="AH1380" s="352">
        <f t="shared" si="238"/>
        <v>1000000</v>
      </c>
      <c r="AI1380" s="352">
        <f t="shared" si="237"/>
        <v>0</v>
      </c>
      <c r="AJ1380" s="338">
        <v>2</v>
      </c>
      <c r="AK1380" s="289">
        <f t="shared" si="236"/>
        <v>62</v>
      </c>
      <c r="AL1380" s="335">
        <f t="shared" si="239"/>
        <v>286.09511725774996</v>
      </c>
    </row>
    <row r="1381" spans="31:38" ht="15.75" hidden="1" thickBot="1">
      <c r="AE1381" s="591"/>
      <c r="AF1381" s="570"/>
      <c r="AH1381" s="352">
        <f t="shared" si="238"/>
        <v>1000000</v>
      </c>
      <c r="AI1381" s="352">
        <f t="shared" si="237"/>
        <v>0</v>
      </c>
      <c r="AJ1381" s="338">
        <v>2</v>
      </c>
      <c r="AK1381" s="289">
        <f t="shared" si="236"/>
        <v>63</v>
      </c>
      <c r="AL1381" s="335">
        <f t="shared" si="239"/>
        <v>284.69622524939643</v>
      </c>
    </row>
    <row r="1382" spans="31:38" ht="15.75" hidden="1" thickBot="1">
      <c r="AE1382" s="591"/>
      <c r="AF1382" s="570"/>
      <c r="AH1382" s="352">
        <f t="shared" ref="AH1382:AH1413" si="240">AX268</f>
        <v>1000000</v>
      </c>
      <c r="AI1382" s="352">
        <f t="shared" si="237"/>
        <v>0</v>
      </c>
      <c r="AJ1382" s="338">
        <v>2</v>
      </c>
      <c r="AK1382" s="289">
        <f t="shared" si="236"/>
        <v>64</v>
      </c>
      <c r="AL1382" s="335">
        <f t="shared" ref="AL1382:AL1413" si="241">AA268</f>
        <v>283.29733324104279</v>
      </c>
    </row>
    <row r="1383" spans="31:38" ht="15.75" hidden="1" thickBot="1">
      <c r="AE1383" s="591"/>
      <c r="AF1383" s="570"/>
      <c r="AH1383" s="352">
        <f t="shared" si="240"/>
        <v>1000000</v>
      </c>
      <c r="AI1383" s="352">
        <f t="shared" si="237"/>
        <v>0</v>
      </c>
      <c r="AJ1383" s="338">
        <v>2</v>
      </c>
      <c r="AK1383" s="289">
        <f t="shared" ref="AK1383:AK1418" si="242">AK1382+1</f>
        <v>65</v>
      </c>
      <c r="AL1383" s="335">
        <f t="shared" si="241"/>
        <v>281.89844123268921</v>
      </c>
    </row>
    <row r="1384" spans="31:38" ht="15.75" hidden="1" thickBot="1">
      <c r="AE1384" s="591"/>
      <c r="AF1384" s="570"/>
      <c r="AH1384" s="352">
        <f t="shared" si="240"/>
        <v>1000000</v>
      </c>
      <c r="AI1384" s="352">
        <f t="shared" si="237"/>
        <v>0</v>
      </c>
      <c r="AJ1384" s="338">
        <v>2</v>
      </c>
      <c r="AK1384" s="289">
        <f t="shared" si="242"/>
        <v>66</v>
      </c>
      <c r="AL1384" s="335">
        <f t="shared" si="241"/>
        <v>280.49954922433562</v>
      </c>
    </row>
    <row r="1385" spans="31:38" ht="15.75" hidden="1" thickBot="1">
      <c r="AE1385" s="591"/>
      <c r="AF1385" s="570"/>
      <c r="AH1385" s="352">
        <f t="shared" si="240"/>
        <v>1000000</v>
      </c>
      <c r="AI1385" s="352">
        <f t="shared" si="237"/>
        <v>0</v>
      </c>
      <c r="AJ1385" s="338">
        <v>2</v>
      </c>
      <c r="AK1385" s="289">
        <f t="shared" si="242"/>
        <v>67</v>
      </c>
      <c r="AL1385" s="335">
        <f t="shared" si="241"/>
        <v>279.10065721598198</v>
      </c>
    </row>
    <row r="1386" spans="31:38" ht="15.75" hidden="1" thickBot="1">
      <c r="AE1386" s="591"/>
      <c r="AF1386" s="570"/>
      <c r="AH1386" s="352">
        <f t="shared" si="240"/>
        <v>1000000</v>
      </c>
      <c r="AI1386" s="352">
        <f t="shared" si="237"/>
        <v>0</v>
      </c>
      <c r="AJ1386" s="338">
        <v>2</v>
      </c>
      <c r="AK1386" s="289">
        <f t="shared" si="242"/>
        <v>68</v>
      </c>
      <c r="AL1386" s="335">
        <f t="shared" si="241"/>
        <v>277.70176520762834</v>
      </c>
    </row>
    <row r="1387" spans="31:38" ht="15.75" hidden="1" thickBot="1">
      <c r="AE1387" s="591"/>
      <c r="AF1387" s="570"/>
      <c r="AH1387" s="352">
        <f t="shared" si="240"/>
        <v>1000000</v>
      </c>
      <c r="AI1387" s="352">
        <f t="shared" si="237"/>
        <v>0</v>
      </c>
      <c r="AJ1387" s="338">
        <v>2</v>
      </c>
      <c r="AK1387" s="289">
        <f t="shared" si="242"/>
        <v>69</v>
      </c>
      <c r="AL1387" s="335">
        <f t="shared" si="241"/>
        <v>276.30287319927476</v>
      </c>
    </row>
    <row r="1388" spans="31:38" ht="15.75" hidden="1" thickBot="1">
      <c r="AE1388" s="591"/>
      <c r="AF1388" s="570"/>
      <c r="AH1388" s="352">
        <f t="shared" si="240"/>
        <v>1000000</v>
      </c>
      <c r="AI1388" s="352">
        <f t="shared" si="237"/>
        <v>0</v>
      </c>
      <c r="AJ1388" s="338">
        <v>2</v>
      </c>
      <c r="AK1388" s="289">
        <f t="shared" si="242"/>
        <v>70</v>
      </c>
      <c r="AL1388" s="335">
        <f t="shared" si="241"/>
        <v>274.90398119092117</v>
      </c>
    </row>
    <row r="1389" spans="31:38" ht="15.75" hidden="1" thickBot="1">
      <c r="AE1389" s="591"/>
      <c r="AF1389" s="570"/>
      <c r="AH1389" s="352">
        <f t="shared" si="240"/>
        <v>1000000</v>
      </c>
      <c r="AI1389" s="352">
        <f t="shared" si="237"/>
        <v>0</v>
      </c>
      <c r="AJ1389" s="338">
        <v>2</v>
      </c>
      <c r="AK1389" s="289">
        <f t="shared" si="242"/>
        <v>71</v>
      </c>
      <c r="AL1389" s="335">
        <f t="shared" si="241"/>
        <v>273.50508918256753</v>
      </c>
    </row>
    <row r="1390" spans="31:38" ht="15.75" hidden="1" thickBot="1">
      <c r="AE1390" s="591"/>
      <c r="AF1390" s="570"/>
      <c r="AH1390" s="352">
        <f t="shared" si="240"/>
        <v>1000000</v>
      </c>
      <c r="AI1390" s="352">
        <f t="shared" si="237"/>
        <v>0</v>
      </c>
      <c r="AJ1390" s="338">
        <v>2</v>
      </c>
      <c r="AK1390" s="289">
        <f t="shared" si="242"/>
        <v>72</v>
      </c>
      <c r="AL1390" s="335">
        <f t="shared" si="241"/>
        <v>272.10619717421395</v>
      </c>
    </row>
    <row r="1391" spans="31:38" ht="15.75" hidden="1" thickBot="1">
      <c r="AE1391" s="591"/>
      <c r="AF1391" s="570"/>
      <c r="AH1391" s="352">
        <f t="shared" si="240"/>
        <v>1000000</v>
      </c>
      <c r="AI1391" s="352">
        <f t="shared" si="237"/>
        <v>0</v>
      </c>
      <c r="AJ1391" s="338">
        <v>2</v>
      </c>
      <c r="AK1391" s="289">
        <f t="shared" si="242"/>
        <v>73</v>
      </c>
      <c r="AL1391" s="335">
        <f t="shared" si="241"/>
        <v>270.70730516586036</v>
      </c>
    </row>
    <row r="1392" spans="31:38" ht="15.75" hidden="1" thickBot="1">
      <c r="AE1392" s="591"/>
      <c r="AF1392" s="570"/>
      <c r="AH1392" s="352">
        <f t="shared" si="240"/>
        <v>1000000</v>
      </c>
      <c r="AI1392" s="352">
        <f t="shared" si="237"/>
        <v>0</v>
      </c>
      <c r="AJ1392" s="338">
        <v>2</v>
      </c>
      <c r="AK1392" s="289">
        <f t="shared" si="242"/>
        <v>74</v>
      </c>
      <c r="AL1392" s="335">
        <f t="shared" si="241"/>
        <v>269.30841315750683</v>
      </c>
    </row>
    <row r="1393" spans="31:38" ht="15.75" hidden="1" thickBot="1">
      <c r="AE1393" s="591"/>
      <c r="AF1393" s="570"/>
      <c r="AH1393" s="352">
        <f t="shared" si="240"/>
        <v>1000000</v>
      </c>
      <c r="AI1393" s="352">
        <f t="shared" si="237"/>
        <v>0</v>
      </c>
      <c r="AJ1393" s="338">
        <v>2</v>
      </c>
      <c r="AK1393" s="289">
        <f t="shared" si="242"/>
        <v>75</v>
      </c>
      <c r="AL1393" s="335">
        <f t="shared" si="241"/>
        <v>267.90952114915308</v>
      </c>
    </row>
    <row r="1394" spans="31:38" ht="15.75" hidden="1" thickBot="1">
      <c r="AE1394" s="591"/>
      <c r="AF1394" s="570"/>
      <c r="AH1394" s="352">
        <f t="shared" si="240"/>
        <v>1000000</v>
      </c>
      <c r="AI1394" s="352">
        <f t="shared" si="237"/>
        <v>0</v>
      </c>
      <c r="AJ1394" s="338">
        <v>2</v>
      </c>
      <c r="AK1394" s="289">
        <f t="shared" si="242"/>
        <v>76</v>
      </c>
      <c r="AL1394" s="335">
        <f t="shared" si="241"/>
        <v>266.51062914079949</v>
      </c>
    </row>
    <row r="1395" spans="31:38" ht="15.75" hidden="1" thickBot="1">
      <c r="AE1395" s="591"/>
      <c r="AF1395" s="570"/>
      <c r="AH1395" s="352">
        <f t="shared" si="240"/>
        <v>1000000</v>
      </c>
      <c r="AI1395" s="352">
        <f t="shared" si="237"/>
        <v>0</v>
      </c>
      <c r="AJ1395" s="338">
        <v>2</v>
      </c>
      <c r="AK1395" s="289">
        <f t="shared" si="242"/>
        <v>77</v>
      </c>
      <c r="AL1395" s="335">
        <f t="shared" si="241"/>
        <v>265.11173713244591</v>
      </c>
    </row>
    <row r="1396" spans="31:38" ht="15.75" hidden="1" thickBot="1">
      <c r="AE1396" s="591"/>
      <c r="AF1396" s="570"/>
      <c r="AH1396" s="352">
        <f t="shared" si="240"/>
        <v>1000000</v>
      </c>
      <c r="AI1396" s="352">
        <f t="shared" si="237"/>
        <v>0</v>
      </c>
      <c r="AJ1396" s="338">
        <v>2</v>
      </c>
      <c r="AK1396" s="289">
        <f t="shared" si="242"/>
        <v>78</v>
      </c>
      <c r="AL1396" s="335">
        <f t="shared" si="241"/>
        <v>263.71284512409227</v>
      </c>
    </row>
    <row r="1397" spans="31:38" ht="15.75" hidden="1" thickBot="1">
      <c r="AE1397" s="591"/>
      <c r="AF1397" s="570"/>
      <c r="AH1397" s="352">
        <f t="shared" si="240"/>
        <v>1000000</v>
      </c>
      <c r="AI1397" s="352">
        <f t="shared" si="237"/>
        <v>0</v>
      </c>
      <c r="AJ1397" s="338">
        <v>2</v>
      </c>
      <c r="AK1397" s="289">
        <f t="shared" si="242"/>
        <v>79</v>
      </c>
      <c r="AL1397" s="335">
        <f t="shared" si="241"/>
        <v>262.31395311573874</v>
      </c>
    </row>
    <row r="1398" spans="31:38" ht="15.75" hidden="1" thickBot="1">
      <c r="AE1398" s="591"/>
      <c r="AF1398" s="570"/>
      <c r="AH1398" s="352">
        <f t="shared" si="240"/>
        <v>1000000</v>
      </c>
      <c r="AI1398" s="352">
        <f t="shared" si="237"/>
        <v>0</v>
      </c>
      <c r="AJ1398" s="338">
        <v>2</v>
      </c>
      <c r="AK1398" s="289">
        <f t="shared" si="242"/>
        <v>80</v>
      </c>
      <c r="AL1398" s="335">
        <f t="shared" si="241"/>
        <v>260.9150611073851</v>
      </c>
    </row>
    <row r="1399" spans="31:38" ht="15.75" hidden="1" thickBot="1">
      <c r="AE1399" s="591"/>
      <c r="AF1399" s="570"/>
      <c r="AH1399" s="352">
        <f t="shared" si="240"/>
        <v>1000000</v>
      </c>
      <c r="AI1399" s="352">
        <f t="shared" si="237"/>
        <v>0</v>
      </c>
      <c r="AJ1399" s="338">
        <v>2</v>
      </c>
      <c r="AK1399" s="289">
        <f t="shared" si="242"/>
        <v>81</v>
      </c>
      <c r="AL1399" s="335">
        <f t="shared" si="241"/>
        <v>259.51616909903146</v>
      </c>
    </row>
    <row r="1400" spans="31:38" ht="15.75" hidden="1" thickBot="1">
      <c r="AE1400" s="591"/>
      <c r="AF1400" s="570"/>
      <c r="AH1400" s="352">
        <f t="shared" si="240"/>
        <v>1000000</v>
      </c>
      <c r="AI1400" s="352">
        <f t="shared" si="237"/>
        <v>0</v>
      </c>
      <c r="AJ1400" s="338">
        <v>2</v>
      </c>
      <c r="AK1400" s="289">
        <f t="shared" si="242"/>
        <v>82</v>
      </c>
      <c r="AL1400" s="335">
        <f t="shared" si="241"/>
        <v>258.11727709067782</v>
      </c>
    </row>
    <row r="1401" spans="31:38" ht="15.75" hidden="1" thickBot="1">
      <c r="AE1401" s="591"/>
      <c r="AF1401" s="570"/>
      <c r="AH1401" s="352">
        <f t="shared" si="240"/>
        <v>1000000</v>
      </c>
      <c r="AI1401" s="352">
        <f t="shared" si="237"/>
        <v>0</v>
      </c>
      <c r="AJ1401" s="338">
        <v>2</v>
      </c>
      <c r="AK1401" s="289">
        <f t="shared" si="242"/>
        <v>83</v>
      </c>
      <c r="AL1401" s="335">
        <f t="shared" si="241"/>
        <v>256.71838508232423</v>
      </c>
    </row>
    <row r="1402" spans="31:38" ht="15.75" hidden="1" thickBot="1">
      <c r="AE1402" s="591"/>
      <c r="AF1402" s="570"/>
      <c r="AH1402" s="352">
        <f t="shared" si="240"/>
        <v>1000000</v>
      </c>
      <c r="AI1402" s="352">
        <f t="shared" si="237"/>
        <v>0</v>
      </c>
      <c r="AJ1402" s="338">
        <v>2</v>
      </c>
      <c r="AK1402" s="289">
        <f t="shared" si="242"/>
        <v>84</v>
      </c>
      <c r="AL1402" s="335">
        <f t="shared" si="241"/>
        <v>255.31949307397065</v>
      </c>
    </row>
    <row r="1403" spans="31:38" ht="15.75" hidden="1" thickBot="1">
      <c r="AE1403" s="591"/>
      <c r="AF1403" s="570"/>
      <c r="AH1403" s="352">
        <f t="shared" si="240"/>
        <v>1000000</v>
      </c>
      <c r="AI1403" s="352">
        <f t="shared" si="237"/>
        <v>0</v>
      </c>
      <c r="AJ1403" s="338">
        <v>2</v>
      </c>
      <c r="AK1403" s="289">
        <f t="shared" si="242"/>
        <v>85</v>
      </c>
      <c r="AL1403" s="335">
        <f t="shared" si="241"/>
        <v>253.92060106561703</v>
      </c>
    </row>
    <row r="1404" spans="31:38" ht="15.75" hidden="1" thickBot="1">
      <c r="AE1404" s="591"/>
      <c r="AF1404" s="570"/>
      <c r="AH1404" s="352">
        <f t="shared" si="240"/>
        <v>1000000</v>
      </c>
      <c r="AI1404" s="352">
        <f t="shared" si="237"/>
        <v>0</v>
      </c>
      <c r="AJ1404" s="338">
        <v>2</v>
      </c>
      <c r="AK1404" s="289">
        <f t="shared" si="242"/>
        <v>86</v>
      </c>
      <c r="AL1404" s="335">
        <f t="shared" si="241"/>
        <v>252.52170905726342</v>
      </c>
    </row>
    <row r="1405" spans="31:38" ht="15.75" hidden="1" thickBot="1">
      <c r="AE1405" s="591"/>
      <c r="AF1405" s="570"/>
      <c r="AH1405" s="352">
        <f t="shared" si="240"/>
        <v>1000000</v>
      </c>
      <c r="AI1405" s="352">
        <f t="shared" si="237"/>
        <v>0</v>
      </c>
      <c r="AJ1405" s="338">
        <v>2</v>
      </c>
      <c r="AK1405" s="289">
        <f t="shared" si="242"/>
        <v>87</v>
      </c>
      <c r="AL1405" s="335">
        <f t="shared" si="241"/>
        <v>251.12281704890984</v>
      </c>
    </row>
    <row r="1406" spans="31:38" ht="15.75" hidden="1" thickBot="1">
      <c r="AE1406" s="591"/>
      <c r="AF1406" s="570"/>
      <c r="AH1406" s="352">
        <f t="shared" si="240"/>
        <v>1000000</v>
      </c>
      <c r="AI1406" s="352">
        <f t="shared" si="237"/>
        <v>0</v>
      </c>
      <c r="AJ1406" s="338">
        <v>2</v>
      </c>
      <c r="AK1406" s="289">
        <f t="shared" si="242"/>
        <v>88</v>
      </c>
      <c r="AL1406" s="335">
        <f t="shared" si="241"/>
        <v>249.7239250405562</v>
      </c>
    </row>
    <row r="1407" spans="31:38" ht="15.75" hidden="1" thickBot="1">
      <c r="AE1407" s="591"/>
      <c r="AF1407" s="570"/>
      <c r="AH1407" s="352">
        <f t="shared" si="240"/>
        <v>1000000</v>
      </c>
      <c r="AI1407" s="352">
        <f t="shared" si="237"/>
        <v>0</v>
      </c>
      <c r="AJ1407" s="338">
        <v>2</v>
      </c>
      <c r="AK1407" s="289">
        <f t="shared" si="242"/>
        <v>89</v>
      </c>
      <c r="AL1407" s="335">
        <f t="shared" si="241"/>
        <v>248.32503303220261</v>
      </c>
    </row>
    <row r="1408" spans="31:38" ht="15.75" hidden="1" thickBot="1">
      <c r="AE1408" s="591"/>
      <c r="AF1408" s="570"/>
      <c r="AH1408" s="352">
        <f t="shared" si="240"/>
        <v>1000000</v>
      </c>
      <c r="AI1408" s="352">
        <f t="shared" si="237"/>
        <v>0</v>
      </c>
      <c r="AJ1408" s="338">
        <v>2</v>
      </c>
      <c r="AK1408" s="289">
        <f t="shared" si="242"/>
        <v>90</v>
      </c>
      <c r="AL1408" s="335">
        <f t="shared" si="241"/>
        <v>246.92614102384897</v>
      </c>
    </row>
    <row r="1409" spans="31:38" ht="15.75" hidden="1" thickBot="1">
      <c r="AE1409" s="591"/>
      <c r="AF1409" s="570"/>
      <c r="AH1409" s="352">
        <f t="shared" si="240"/>
        <v>1000000</v>
      </c>
      <c r="AI1409" s="352">
        <f t="shared" ref="AI1409:AI1472" si="243">IF(AL1409&lt;$D$85,0,AH1409)</f>
        <v>0</v>
      </c>
      <c r="AJ1409" s="338">
        <v>2</v>
      </c>
      <c r="AK1409" s="289">
        <f t="shared" si="242"/>
        <v>91</v>
      </c>
      <c r="AL1409" s="335">
        <f t="shared" si="241"/>
        <v>245.52724901549536</v>
      </c>
    </row>
    <row r="1410" spans="31:38" ht="15.75" hidden="1" thickBot="1">
      <c r="AE1410" s="591"/>
      <c r="AF1410" s="570"/>
      <c r="AH1410" s="352">
        <f t="shared" si="240"/>
        <v>1000000</v>
      </c>
      <c r="AI1410" s="352">
        <f t="shared" si="243"/>
        <v>0</v>
      </c>
      <c r="AJ1410" s="338">
        <v>2</v>
      </c>
      <c r="AK1410" s="289">
        <f t="shared" si="242"/>
        <v>92</v>
      </c>
      <c r="AL1410" s="335">
        <f t="shared" si="241"/>
        <v>244.12835700714186</v>
      </c>
    </row>
    <row r="1411" spans="31:38" ht="15.75" hidden="1" thickBot="1">
      <c r="AE1411" s="591"/>
      <c r="AF1411" s="570"/>
      <c r="AH1411" s="352">
        <f t="shared" si="240"/>
        <v>1000000</v>
      </c>
      <c r="AI1411" s="352">
        <f t="shared" si="243"/>
        <v>0</v>
      </c>
      <c r="AJ1411" s="338">
        <v>2</v>
      </c>
      <c r="AK1411" s="289">
        <f t="shared" si="242"/>
        <v>93</v>
      </c>
      <c r="AL1411" s="335">
        <f t="shared" si="241"/>
        <v>242.72946499878819</v>
      </c>
    </row>
    <row r="1412" spans="31:38" ht="15.75" hidden="1" thickBot="1">
      <c r="AE1412" s="591"/>
      <c r="AF1412" s="570"/>
      <c r="AH1412" s="352">
        <f t="shared" si="240"/>
        <v>1000000</v>
      </c>
      <c r="AI1412" s="352">
        <f t="shared" si="243"/>
        <v>0</v>
      </c>
      <c r="AJ1412" s="338">
        <v>2</v>
      </c>
      <c r="AK1412" s="289">
        <f t="shared" si="242"/>
        <v>94</v>
      </c>
      <c r="AL1412" s="335">
        <f t="shared" si="241"/>
        <v>241.33057299043458</v>
      </c>
    </row>
    <row r="1413" spans="31:38" ht="15.75" hidden="1" thickBot="1">
      <c r="AE1413" s="591"/>
      <c r="AF1413" s="570"/>
      <c r="AH1413" s="352">
        <f t="shared" si="240"/>
        <v>1000000</v>
      </c>
      <c r="AI1413" s="352">
        <f t="shared" si="243"/>
        <v>0</v>
      </c>
      <c r="AJ1413" s="338">
        <v>2</v>
      </c>
      <c r="AK1413" s="289">
        <f t="shared" si="242"/>
        <v>95</v>
      </c>
      <c r="AL1413" s="335">
        <f t="shared" si="241"/>
        <v>239.93168098208102</v>
      </c>
    </row>
    <row r="1414" spans="31:38" ht="15.75" hidden="1" thickBot="1">
      <c r="AE1414" s="591"/>
      <c r="AF1414" s="570"/>
      <c r="AH1414" s="352">
        <f t="shared" ref="AH1414:AH1418" si="244">AX300</f>
        <v>1000000</v>
      </c>
      <c r="AI1414" s="352">
        <f t="shared" si="243"/>
        <v>0</v>
      </c>
      <c r="AJ1414" s="338">
        <v>2</v>
      </c>
      <c r="AK1414" s="289">
        <f t="shared" si="242"/>
        <v>96</v>
      </c>
      <c r="AL1414" s="335">
        <f t="shared" ref="AL1414:AL1418" si="245">AA300</f>
        <v>238.53278897372735</v>
      </c>
    </row>
    <row r="1415" spans="31:38" ht="15.75" hidden="1" thickBot="1">
      <c r="AE1415" s="591"/>
      <c r="AF1415" s="570"/>
      <c r="AH1415" s="352">
        <f t="shared" si="244"/>
        <v>1000000</v>
      </c>
      <c r="AI1415" s="352">
        <f t="shared" si="243"/>
        <v>0</v>
      </c>
      <c r="AJ1415" s="338">
        <v>2</v>
      </c>
      <c r="AK1415" s="289">
        <f t="shared" si="242"/>
        <v>97</v>
      </c>
      <c r="AL1415" s="335">
        <f t="shared" si="245"/>
        <v>237.13389696537382</v>
      </c>
    </row>
    <row r="1416" spans="31:38" ht="15.75" hidden="1" thickBot="1">
      <c r="AE1416" s="591"/>
      <c r="AF1416" s="570"/>
      <c r="AH1416" s="352">
        <f t="shared" si="244"/>
        <v>1000000</v>
      </c>
      <c r="AI1416" s="352">
        <f t="shared" si="243"/>
        <v>0</v>
      </c>
      <c r="AJ1416" s="338">
        <v>2</v>
      </c>
      <c r="AK1416" s="289">
        <f t="shared" si="242"/>
        <v>98</v>
      </c>
      <c r="AL1416" s="335">
        <f t="shared" si="245"/>
        <v>235.73500495702012</v>
      </c>
    </row>
    <row r="1417" spans="31:38" ht="15.75" hidden="1" thickBot="1">
      <c r="AE1417" s="591"/>
      <c r="AF1417" s="570"/>
      <c r="AH1417" s="352">
        <f t="shared" si="244"/>
        <v>1000000</v>
      </c>
      <c r="AI1417" s="352">
        <f t="shared" si="243"/>
        <v>0</v>
      </c>
      <c r="AJ1417" s="338">
        <v>2</v>
      </c>
      <c r="AK1417" s="289">
        <f t="shared" si="242"/>
        <v>99</v>
      </c>
      <c r="AL1417" s="335">
        <f t="shared" si="245"/>
        <v>234.33611294866651</v>
      </c>
    </row>
    <row r="1418" spans="31:38" ht="15.75" hidden="1" thickBot="1">
      <c r="AE1418" s="591"/>
      <c r="AF1418" s="571"/>
      <c r="AH1418" s="352">
        <f t="shared" si="244"/>
        <v>1000000</v>
      </c>
      <c r="AI1418" s="352">
        <f t="shared" si="243"/>
        <v>0</v>
      </c>
      <c r="AJ1418" s="338">
        <v>2</v>
      </c>
      <c r="AK1418" s="289">
        <f t="shared" si="242"/>
        <v>100</v>
      </c>
      <c r="AL1418" s="335">
        <f t="shared" si="245"/>
        <v>232.93722094031293</v>
      </c>
    </row>
    <row r="1419" spans="31:38" ht="15.75" hidden="1" thickBot="1">
      <c r="AE1419" s="591"/>
      <c r="AF1419" s="569" t="s">
        <v>424</v>
      </c>
      <c r="AH1419" s="352">
        <f>BE204</f>
        <v>167.03913813197022</v>
      </c>
      <c r="AI1419" s="352">
        <f t="shared" si="243"/>
        <v>167.03913813197022</v>
      </c>
      <c r="AJ1419" s="338">
        <v>3</v>
      </c>
      <c r="AK1419" s="289">
        <v>0</v>
      </c>
      <c r="AL1419" s="335">
        <f t="shared" ref="AL1419:AL1450" si="246">AB204</f>
        <v>497.10189570089824</v>
      </c>
    </row>
    <row r="1420" spans="31:38" ht="15.75" hidden="1" thickBot="1">
      <c r="AE1420" s="591"/>
      <c r="AF1420" s="570"/>
      <c r="AH1420" s="352">
        <f t="shared" ref="AH1420:AH1450" si="247">BE205</f>
        <v>164.80218384845119</v>
      </c>
      <c r="AI1420" s="352">
        <f t="shared" si="243"/>
        <v>164.80218384845119</v>
      </c>
      <c r="AJ1420" s="338">
        <v>3</v>
      </c>
      <c r="AK1420" s="289">
        <f t="shared" ref="AK1420:AK1483" si="248">AK1419+1</f>
        <v>1</v>
      </c>
      <c r="AL1420" s="335">
        <f t="shared" si="246"/>
        <v>495.23670635642679</v>
      </c>
    </row>
    <row r="1421" spans="31:38" ht="15.75" hidden="1" thickBot="1">
      <c r="AE1421" s="591"/>
      <c r="AF1421" s="570"/>
      <c r="AH1421" s="352">
        <f t="shared" si="247"/>
        <v>162.56522956493217</v>
      </c>
      <c r="AI1421" s="352">
        <f t="shared" si="243"/>
        <v>162.56522956493217</v>
      </c>
      <c r="AJ1421" s="338">
        <v>3</v>
      </c>
      <c r="AK1421" s="289">
        <f t="shared" si="248"/>
        <v>2</v>
      </c>
      <c r="AL1421" s="335">
        <f t="shared" si="246"/>
        <v>493.37151701195529</v>
      </c>
    </row>
    <row r="1422" spans="31:38" ht="15.75" hidden="1" thickBot="1">
      <c r="AE1422" s="591"/>
      <c r="AF1422" s="570"/>
      <c r="AH1422" s="352">
        <f t="shared" si="247"/>
        <v>160.32827528141314</v>
      </c>
      <c r="AI1422" s="352">
        <f t="shared" si="243"/>
        <v>160.32827528141314</v>
      </c>
      <c r="AJ1422" s="338">
        <v>3</v>
      </c>
      <c r="AK1422" s="289">
        <f t="shared" si="248"/>
        <v>3</v>
      </c>
      <c r="AL1422" s="335">
        <f t="shared" si="246"/>
        <v>491.50632766748384</v>
      </c>
    </row>
    <row r="1423" spans="31:38" ht="15.75" hidden="1" thickBot="1">
      <c r="AE1423" s="591"/>
      <c r="AF1423" s="570"/>
      <c r="AH1423" s="352">
        <f t="shared" si="247"/>
        <v>158.09132099789412</v>
      </c>
      <c r="AI1423" s="352">
        <f t="shared" si="243"/>
        <v>158.09132099789412</v>
      </c>
      <c r="AJ1423" s="338">
        <v>3</v>
      </c>
      <c r="AK1423" s="289">
        <f t="shared" si="248"/>
        <v>4</v>
      </c>
      <c r="AL1423" s="335">
        <f t="shared" si="246"/>
        <v>489.64113832301234</v>
      </c>
    </row>
    <row r="1424" spans="31:38" ht="15.75" hidden="1" thickBot="1">
      <c r="AE1424" s="591"/>
      <c r="AF1424" s="570"/>
      <c r="AH1424" s="352">
        <f t="shared" si="247"/>
        <v>155.85436671437509</v>
      </c>
      <c r="AI1424" s="352">
        <f t="shared" si="243"/>
        <v>155.85436671437509</v>
      </c>
      <c r="AJ1424" s="338">
        <v>3</v>
      </c>
      <c r="AK1424" s="289">
        <f t="shared" si="248"/>
        <v>5</v>
      </c>
      <c r="AL1424" s="335">
        <f t="shared" si="246"/>
        <v>487.77594897854084</v>
      </c>
    </row>
    <row r="1425" spans="31:38" ht="15.75" hidden="1" thickBot="1">
      <c r="AE1425" s="591"/>
      <c r="AF1425" s="570"/>
      <c r="AH1425" s="352">
        <f t="shared" si="247"/>
        <v>153.61741243085606</v>
      </c>
      <c r="AI1425" s="352">
        <f t="shared" si="243"/>
        <v>153.61741243085606</v>
      </c>
      <c r="AJ1425" s="338">
        <v>3</v>
      </c>
      <c r="AK1425" s="289">
        <f t="shared" si="248"/>
        <v>6</v>
      </c>
      <c r="AL1425" s="335">
        <f t="shared" si="246"/>
        <v>485.91075963406939</v>
      </c>
    </row>
    <row r="1426" spans="31:38" ht="15.75" hidden="1" thickBot="1">
      <c r="AE1426" s="591"/>
      <c r="AF1426" s="570"/>
      <c r="AH1426" s="352">
        <f t="shared" si="247"/>
        <v>151.38045814733704</v>
      </c>
      <c r="AI1426" s="352">
        <f t="shared" si="243"/>
        <v>151.38045814733704</v>
      </c>
      <c r="AJ1426" s="338">
        <v>3</v>
      </c>
      <c r="AK1426" s="289">
        <f t="shared" si="248"/>
        <v>7</v>
      </c>
      <c r="AL1426" s="335">
        <f t="shared" si="246"/>
        <v>484.04557028959795</v>
      </c>
    </row>
    <row r="1427" spans="31:38" ht="15.75" hidden="1" thickBot="1">
      <c r="AE1427" s="591"/>
      <c r="AF1427" s="570"/>
      <c r="AH1427" s="352">
        <f t="shared" si="247"/>
        <v>149.14350386381804</v>
      </c>
      <c r="AI1427" s="352">
        <f t="shared" si="243"/>
        <v>149.14350386381804</v>
      </c>
      <c r="AJ1427" s="338">
        <v>3</v>
      </c>
      <c r="AK1427" s="289">
        <f t="shared" si="248"/>
        <v>8</v>
      </c>
      <c r="AL1427" s="335">
        <f t="shared" si="246"/>
        <v>482.18038094512644</v>
      </c>
    </row>
    <row r="1428" spans="31:38" ht="15.75" hidden="1" thickBot="1">
      <c r="AE1428" s="591"/>
      <c r="AF1428" s="570"/>
      <c r="AH1428" s="352">
        <f t="shared" si="247"/>
        <v>146.90654958029901</v>
      </c>
      <c r="AI1428" s="352">
        <f t="shared" si="243"/>
        <v>146.90654958029901</v>
      </c>
      <c r="AJ1428" s="338">
        <v>3</v>
      </c>
      <c r="AK1428" s="289">
        <f t="shared" si="248"/>
        <v>9</v>
      </c>
      <c r="AL1428" s="335">
        <f t="shared" si="246"/>
        <v>480.31519160065494</v>
      </c>
    </row>
    <row r="1429" spans="31:38" ht="15.75" hidden="1" thickBot="1">
      <c r="AE1429" s="591"/>
      <c r="AF1429" s="570"/>
      <c r="AH1429" s="352">
        <f t="shared" si="247"/>
        <v>144.66959529677999</v>
      </c>
      <c r="AI1429" s="352">
        <f t="shared" si="243"/>
        <v>144.66959529677999</v>
      </c>
      <c r="AJ1429" s="338">
        <v>3</v>
      </c>
      <c r="AK1429" s="289">
        <f t="shared" si="248"/>
        <v>10</v>
      </c>
      <c r="AL1429" s="335">
        <f t="shared" si="246"/>
        <v>478.4500022561835</v>
      </c>
    </row>
    <row r="1430" spans="31:38" ht="15.75" hidden="1" thickBot="1">
      <c r="AE1430" s="591"/>
      <c r="AF1430" s="570"/>
      <c r="AH1430" s="352">
        <f t="shared" si="247"/>
        <v>1000000</v>
      </c>
      <c r="AI1430" s="352">
        <f t="shared" si="243"/>
        <v>1000000</v>
      </c>
      <c r="AJ1430" s="338">
        <v>3</v>
      </c>
      <c r="AK1430" s="289">
        <f t="shared" si="248"/>
        <v>11</v>
      </c>
      <c r="AL1430" s="335">
        <f t="shared" si="246"/>
        <v>476.58481291171205</v>
      </c>
    </row>
    <row r="1431" spans="31:38" ht="15.75" hidden="1" thickBot="1">
      <c r="AE1431" s="591"/>
      <c r="AF1431" s="570"/>
      <c r="AH1431" s="352">
        <f t="shared" si="247"/>
        <v>1000000</v>
      </c>
      <c r="AI1431" s="352">
        <f t="shared" si="243"/>
        <v>1000000</v>
      </c>
      <c r="AJ1431" s="338">
        <v>3</v>
      </c>
      <c r="AK1431" s="289">
        <f t="shared" si="248"/>
        <v>12</v>
      </c>
      <c r="AL1431" s="335">
        <f t="shared" si="246"/>
        <v>474.71962356724055</v>
      </c>
    </row>
    <row r="1432" spans="31:38" ht="15.75" hidden="1" thickBot="1">
      <c r="AE1432" s="591"/>
      <c r="AF1432" s="570"/>
      <c r="AH1432" s="352">
        <f t="shared" si="247"/>
        <v>1000000</v>
      </c>
      <c r="AI1432" s="352">
        <f t="shared" si="243"/>
        <v>1000000</v>
      </c>
      <c r="AJ1432" s="338">
        <v>3</v>
      </c>
      <c r="AK1432" s="289">
        <f t="shared" si="248"/>
        <v>13</v>
      </c>
      <c r="AL1432" s="335">
        <f t="shared" si="246"/>
        <v>472.85443422276904</v>
      </c>
    </row>
    <row r="1433" spans="31:38" ht="15.75" hidden="1" thickBot="1">
      <c r="AE1433" s="591"/>
      <c r="AF1433" s="570"/>
      <c r="AH1433" s="352">
        <f t="shared" si="247"/>
        <v>1000000</v>
      </c>
      <c r="AI1433" s="352">
        <f t="shared" si="243"/>
        <v>1000000</v>
      </c>
      <c r="AJ1433" s="338">
        <v>3</v>
      </c>
      <c r="AK1433" s="289">
        <f t="shared" si="248"/>
        <v>14</v>
      </c>
      <c r="AL1433" s="335">
        <f t="shared" si="246"/>
        <v>470.9892448782976</v>
      </c>
    </row>
    <row r="1434" spans="31:38" ht="15.75" hidden="1" thickBot="1">
      <c r="AE1434" s="591"/>
      <c r="AF1434" s="570"/>
      <c r="AH1434" s="352">
        <f t="shared" si="247"/>
        <v>1000000</v>
      </c>
      <c r="AI1434" s="352">
        <f t="shared" si="243"/>
        <v>1000000</v>
      </c>
      <c r="AJ1434" s="338">
        <v>3</v>
      </c>
      <c r="AK1434" s="289">
        <f t="shared" si="248"/>
        <v>15</v>
      </c>
      <c r="AL1434" s="335">
        <f t="shared" si="246"/>
        <v>469.12405553382609</v>
      </c>
    </row>
    <row r="1435" spans="31:38" ht="15.75" hidden="1" thickBot="1">
      <c r="AE1435" s="591"/>
      <c r="AF1435" s="570"/>
      <c r="AH1435" s="352">
        <f t="shared" si="247"/>
        <v>1000000</v>
      </c>
      <c r="AI1435" s="352">
        <f t="shared" si="243"/>
        <v>1000000</v>
      </c>
      <c r="AJ1435" s="338">
        <v>3</v>
      </c>
      <c r="AK1435" s="289">
        <f t="shared" si="248"/>
        <v>16</v>
      </c>
      <c r="AL1435" s="335">
        <f t="shared" si="246"/>
        <v>467.25886618935465</v>
      </c>
    </row>
    <row r="1436" spans="31:38" ht="15.75" hidden="1" thickBot="1">
      <c r="AE1436" s="591"/>
      <c r="AF1436" s="570"/>
      <c r="AH1436" s="352">
        <f t="shared" si="247"/>
        <v>1000000</v>
      </c>
      <c r="AI1436" s="352">
        <f t="shared" si="243"/>
        <v>1000000</v>
      </c>
      <c r="AJ1436" s="338">
        <v>3</v>
      </c>
      <c r="AK1436" s="289">
        <f t="shared" si="248"/>
        <v>17</v>
      </c>
      <c r="AL1436" s="335">
        <f t="shared" si="246"/>
        <v>465.39367684488315</v>
      </c>
    </row>
    <row r="1437" spans="31:38" ht="15.75" hidden="1" thickBot="1">
      <c r="AE1437" s="591"/>
      <c r="AF1437" s="570"/>
      <c r="AH1437" s="352">
        <f t="shared" si="247"/>
        <v>1000000</v>
      </c>
      <c r="AI1437" s="352">
        <f t="shared" si="243"/>
        <v>1000000</v>
      </c>
      <c r="AJ1437" s="338">
        <v>3</v>
      </c>
      <c r="AK1437" s="289">
        <f t="shared" si="248"/>
        <v>18</v>
      </c>
      <c r="AL1437" s="335">
        <f t="shared" si="246"/>
        <v>463.52848750041164</v>
      </c>
    </row>
    <row r="1438" spans="31:38" ht="15.75" hidden="1" thickBot="1">
      <c r="AE1438" s="591"/>
      <c r="AF1438" s="570"/>
      <c r="AH1438" s="352">
        <f t="shared" si="247"/>
        <v>1000000</v>
      </c>
      <c r="AI1438" s="352">
        <f t="shared" si="243"/>
        <v>1000000</v>
      </c>
      <c r="AJ1438" s="338">
        <v>3</v>
      </c>
      <c r="AK1438" s="289">
        <f t="shared" si="248"/>
        <v>19</v>
      </c>
      <c r="AL1438" s="335">
        <f t="shared" si="246"/>
        <v>461.66329815594025</v>
      </c>
    </row>
    <row r="1439" spans="31:38" ht="15.75" hidden="1" thickBot="1">
      <c r="AE1439" s="591"/>
      <c r="AF1439" s="570"/>
      <c r="AH1439" s="352">
        <f t="shared" si="247"/>
        <v>1000000</v>
      </c>
      <c r="AI1439" s="352">
        <f t="shared" si="243"/>
        <v>1000000</v>
      </c>
      <c r="AJ1439" s="338">
        <v>3</v>
      </c>
      <c r="AK1439" s="289">
        <f t="shared" si="248"/>
        <v>20</v>
      </c>
      <c r="AL1439" s="335">
        <f t="shared" si="246"/>
        <v>459.79810881146875</v>
      </c>
    </row>
    <row r="1440" spans="31:38" ht="15.75" hidden="1" thickBot="1">
      <c r="AE1440" s="591"/>
      <c r="AF1440" s="570"/>
      <c r="AH1440" s="352">
        <f t="shared" si="247"/>
        <v>1000000</v>
      </c>
      <c r="AI1440" s="352">
        <f t="shared" si="243"/>
        <v>1000000</v>
      </c>
      <c r="AJ1440" s="338">
        <v>3</v>
      </c>
      <c r="AK1440" s="289">
        <f t="shared" si="248"/>
        <v>21</v>
      </c>
      <c r="AL1440" s="335">
        <f t="shared" si="246"/>
        <v>457.93291946699725</v>
      </c>
    </row>
    <row r="1441" spans="31:38" ht="15.75" hidden="1" thickBot="1">
      <c r="AE1441" s="591"/>
      <c r="AF1441" s="570"/>
      <c r="AH1441" s="352">
        <f t="shared" si="247"/>
        <v>1000000</v>
      </c>
      <c r="AI1441" s="352">
        <f t="shared" si="243"/>
        <v>1000000</v>
      </c>
      <c r="AJ1441" s="338">
        <v>3</v>
      </c>
      <c r="AK1441" s="289">
        <f t="shared" si="248"/>
        <v>22</v>
      </c>
      <c r="AL1441" s="335">
        <f t="shared" si="246"/>
        <v>456.06773012252575</v>
      </c>
    </row>
    <row r="1442" spans="31:38" ht="15.75" hidden="1" thickBot="1">
      <c r="AE1442" s="591"/>
      <c r="AF1442" s="570"/>
      <c r="AH1442" s="352">
        <f t="shared" si="247"/>
        <v>1000000</v>
      </c>
      <c r="AI1442" s="352">
        <f t="shared" si="243"/>
        <v>1000000</v>
      </c>
      <c r="AJ1442" s="338">
        <v>3</v>
      </c>
      <c r="AK1442" s="289">
        <f t="shared" si="248"/>
        <v>23</v>
      </c>
      <c r="AL1442" s="335">
        <f t="shared" si="246"/>
        <v>454.2025407780543</v>
      </c>
    </row>
    <row r="1443" spans="31:38" ht="15.75" hidden="1" thickBot="1">
      <c r="AE1443" s="591"/>
      <c r="AF1443" s="570"/>
      <c r="AH1443" s="352">
        <f t="shared" si="247"/>
        <v>1000000</v>
      </c>
      <c r="AI1443" s="352">
        <f t="shared" si="243"/>
        <v>1000000</v>
      </c>
      <c r="AJ1443" s="338">
        <v>3</v>
      </c>
      <c r="AK1443" s="289">
        <f t="shared" si="248"/>
        <v>24</v>
      </c>
      <c r="AL1443" s="335">
        <f t="shared" si="246"/>
        <v>452.33735143358285</v>
      </c>
    </row>
    <row r="1444" spans="31:38" ht="15.75" hidden="1" thickBot="1">
      <c r="AE1444" s="591"/>
      <c r="AF1444" s="570"/>
      <c r="AH1444" s="352">
        <f t="shared" si="247"/>
        <v>1000000</v>
      </c>
      <c r="AI1444" s="352">
        <f t="shared" si="243"/>
        <v>1000000</v>
      </c>
      <c r="AJ1444" s="338">
        <v>3</v>
      </c>
      <c r="AK1444" s="289">
        <f t="shared" si="248"/>
        <v>25</v>
      </c>
      <c r="AL1444" s="335">
        <f t="shared" si="246"/>
        <v>450.47216208911135</v>
      </c>
    </row>
    <row r="1445" spans="31:38" ht="15.75" hidden="1" thickBot="1">
      <c r="AE1445" s="591"/>
      <c r="AF1445" s="570"/>
      <c r="AH1445" s="352">
        <f t="shared" si="247"/>
        <v>1000000</v>
      </c>
      <c r="AI1445" s="352">
        <f t="shared" si="243"/>
        <v>1000000</v>
      </c>
      <c r="AJ1445" s="338">
        <v>3</v>
      </c>
      <c r="AK1445" s="289">
        <f t="shared" si="248"/>
        <v>26</v>
      </c>
      <c r="AL1445" s="335">
        <f t="shared" si="246"/>
        <v>448.60697274463985</v>
      </c>
    </row>
    <row r="1446" spans="31:38" ht="15.75" hidden="1" thickBot="1">
      <c r="AE1446" s="591"/>
      <c r="AF1446" s="570"/>
      <c r="AH1446" s="352">
        <f t="shared" si="247"/>
        <v>1000000</v>
      </c>
      <c r="AI1446" s="352">
        <f t="shared" si="243"/>
        <v>1000000</v>
      </c>
      <c r="AJ1446" s="338">
        <v>3</v>
      </c>
      <c r="AK1446" s="289">
        <f t="shared" si="248"/>
        <v>27</v>
      </c>
      <c r="AL1446" s="335">
        <f t="shared" si="246"/>
        <v>446.74178340016834</v>
      </c>
    </row>
    <row r="1447" spans="31:38" ht="15.75" hidden="1" thickBot="1">
      <c r="AE1447" s="591"/>
      <c r="AF1447" s="570"/>
      <c r="AH1447" s="352">
        <f t="shared" si="247"/>
        <v>1000000</v>
      </c>
      <c r="AI1447" s="352">
        <f t="shared" si="243"/>
        <v>1000000</v>
      </c>
      <c r="AJ1447" s="338">
        <v>3</v>
      </c>
      <c r="AK1447" s="289">
        <f t="shared" si="248"/>
        <v>28</v>
      </c>
      <c r="AL1447" s="335">
        <f t="shared" si="246"/>
        <v>444.8765940556969</v>
      </c>
    </row>
    <row r="1448" spans="31:38" ht="15.75" hidden="1" thickBot="1">
      <c r="AE1448" s="591"/>
      <c r="AF1448" s="570"/>
      <c r="AH1448" s="352">
        <f t="shared" si="247"/>
        <v>1000000</v>
      </c>
      <c r="AI1448" s="352">
        <f t="shared" si="243"/>
        <v>1000000</v>
      </c>
      <c r="AJ1448" s="338">
        <v>3</v>
      </c>
      <c r="AK1448" s="289">
        <f t="shared" si="248"/>
        <v>29</v>
      </c>
      <c r="AL1448" s="335">
        <f t="shared" si="246"/>
        <v>443.01140471122545</v>
      </c>
    </row>
    <row r="1449" spans="31:38" ht="15.75" hidden="1" thickBot="1">
      <c r="AE1449" s="591"/>
      <c r="AF1449" s="570"/>
      <c r="AH1449" s="352">
        <f t="shared" si="247"/>
        <v>1000000</v>
      </c>
      <c r="AI1449" s="352">
        <f t="shared" si="243"/>
        <v>1000000</v>
      </c>
      <c r="AJ1449" s="338">
        <v>3</v>
      </c>
      <c r="AK1449" s="289">
        <f t="shared" si="248"/>
        <v>30</v>
      </c>
      <c r="AL1449" s="335">
        <f t="shared" si="246"/>
        <v>441.14621536675395</v>
      </c>
    </row>
    <row r="1450" spans="31:38" ht="15.75" hidden="1" thickBot="1">
      <c r="AE1450" s="591"/>
      <c r="AF1450" s="570"/>
      <c r="AH1450" s="352">
        <f t="shared" si="247"/>
        <v>1000000</v>
      </c>
      <c r="AI1450" s="352">
        <f t="shared" si="243"/>
        <v>1000000</v>
      </c>
      <c r="AJ1450" s="338">
        <v>3</v>
      </c>
      <c r="AK1450" s="289">
        <f t="shared" si="248"/>
        <v>31</v>
      </c>
      <c r="AL1450" s="335">
        <f t="shared" si="246"/>
        <v>439.28102602228245</v>
      </c>
    </row>
    <row r="1451" spans="31:38" ht="15.75" hidden="1" thickBot="1">
      <c r="AE1451" s="591"/>
      <c r="AF1451" s="570"/>
      <c r="AH1451" s="352">
        <f t="shared" ref="AH1451:AH1482" si="249">BE236</f>
        <v>1000000</v>
      </c>
      <c r="AI1451" s="352">
        <f t="shared" si="243"/>
        <v>1000000</v>
      </c>
      <c r="AJ1451" s="338">
        <v>3</v>
      </c>
      <c r="AK1451" s="289">
        <f t="shared" si="248"/>
        <v>32</v>
      </c>
      <c r="AL1451" s="335">
        <f t="shared" ref="AL1451:AL1482" si="250">AB236</f>
        <v>437.415836677811</v>
      </c>
    </row>
    <row r="1452" spans="31:38" ht="15.75" hidden="1" thickBot="1">
      <c r="AE1452" s="591"/>
      <c r="AF1452" s="570"/>
      <c r="AH1452" s="352">
        <f t="shared" si="249"/>
        <v>1000000</v>
      </c>
      <c r="AI1452" s="352">
        <f t="shared" si="243"/>
        <v>1000000</v>
      </c>
      <c r="AJ1452" s="338">
        <v>3</v>
      </c>
      <c r="AK1452" s="289">
        <f t="shared" si="248"/>
        <v>33</v>
      </c>
      <c r="AL1452" s="335">
        <f t="shared" si="250"/>
        <v>435.55064733333955</v>
      </c>
    </row>
    <row r="1453" spans="31:38" ht="15.75" hidden="1" thickBot="1">
      <c r="AE1453" s="591"/>
      <c r="AF1453" s="570"/>
      <c r="AH1453" s="352">
        <f t="shared" si="249"/>
        <v>1000000</v>
      </c>
      <c r="AI1453" s="352">
        <f t="shared" si="243"/>
        <v>1000000</v>
      </c>
      <c r="AJ1453" s="338">
        <v>3</v>
      </c>
      <c r="AK1453" s="289">
        <f t="shared" si="248"/>
        <v>34</v>
      </c>
      <c r="AL1453" s="335">
        <f t="shared" si="250"/>
        <v>433.68545798886805</v>
      </c>
    </row>
    <row r="1454" spans="31:38" ht="15.75" hidden="1" thickBot="1">
      <c r="AE1454" s="591"/>
      <c r="AF1454" s="570"/>
      <c r="AH1454" s="352">
        <f t="shared" si="249"/>
        <v>1000000</v>
      </c>
      <c r="AI1454" s="352">
        <f t="shared" si="243"/>
        <v>1000000</v>
      </c>
      <c r="AJ1454" s="338">
        <v>3</v>
      </c>
      <c r="AK1454" s="289">
        <f t="shared" si="248"/>
        <v>35</v>
      </c>
      <c r="AL1454" s="335">
        <f t="shared" si="250"/>
        <v>431.82026864439655</v>
      </c>
    </row>
    <row r="1455" spans="31:38" ht="15.75" hidden="1" thickBot="1">
      <c r="AE1455" s="591"/>
      <c r="AF1455" s="570"/>
      <c r="AH1455" s="352">
        <f t="shared" si="249"/>
        <v>1000000</v>
      </c>
      <c r="AI1455" s="352">
        <f t="shared" si="243"/>
        <v>1000000</v>
      </c>
      <c r="AJ1455" s="338">
        <v>3</v>
      </c>
      <c r="AK1455" s="289">
        <f t="shared" si="248"/>
        <v>36</v>
      </c>
      <c r="AL1455" s="335">
        <f t="shared" si="250"/>
        <v>429.95507929992505</v>
      </c>
    </row>
    <row r="1456" spans="31:38" ht="15.75" hidden="1" thickBot="1">
      <c r="AE1456" s="591"/>
      <c r="AF1456" s="570"/>
      <c r="AH1456" s="352">
        <f t="shared" si="249"/>
        <v>1000000</v>
      </c>
      <c r="AI1456" s="352">
        <f t="shared" si="243"/>
        <v>1000000</v>
      </c>
      <c r="AJ1456" s="338">
        <v>3</v>
      </c>
      <c r="AK1456" s="289">
        <f t="shared" si="248"/>
        <v>37</v>
      </c>
      <c r="AL1456" s="335">
        <f t="shared" si="250"/>
        <v>428.08988995545366</v>
      </c>
    </row>
    <row r="1457" spans="31:38" ht="15.75" hidden="1" thickBot="1">
      <c r="AE1457" s="591"/>
      <c r="AF1457" s="570"/>
      <c r="AH1457" s="352">
        <f t="shared" si="249"/>
        <v>1000000</v>
      </c>
      <c r="AI1457" s="352">
        <f t="shared" si="243"/>
        <v>1000000</v>
      </c>
      <c r="AJ1457" s="338">
        <v>3</v>
      </c>
      <c r="AK1457" s="289">
        <f t="shared" si="248"/>
        <v>38</v>
      </c>
      <c r="AL1457" s="335">
        <f t="shared" si="250"/>
        <v>426.22470061098215</v>
      </c>
    </row>
    <row r="1458" spans="31:38" ht="15.75" hidden="1" thickBot="1">
      <c r="AE1458" s="591"/>
      <c r="AF1458" s="570"/>
      <c r="AH1458" s="352">
        <f t="shared" si="249"/>
        <v>1000000</v>
      </c>
      <c r="AI1458" s="352">
        <f t="shared" si="243"/>
        <v>1000000</v>
      </c>
      <c r="AJ1458" s="338">
        <v>3</v>
      </c>
      <c r="AK1458" s="289">
        <f t="shared" si="248"/>
        <v>39</v>
      </c>
      <c r="AL1458" s="335">
        <f t="shared" si="250"/>
        <v>424.35951126651065</v>
      </c>
    </row>
    <row r="1459" spans="31:38" ht="15.75" hidden="1" thickBot="1">
      <c r="AE1459" s="591"/>
      <c r="AF1459" s="570"/>
      <c r="AH1459" s="352">
        <f t="shared" si="249"/>
        <v>1000000</v>
      </c>
      <c r="AI1459" s="352">
        <f t="shared" si="243"/>
        <v>1000000</v>
      </c>
      <c r="AJ1459" s="338">
        <v>3</v>
      </c>
      <c r="AK1459" s="289">
        <f t="shared" si="248"/>
        <v>40</v>
      </c>
      <c r="AL1459" s="335">
        <f t="shared" si="250"/>
        <v>422.49432192203921</v>
      </c>
    </row>
    <row r="1460" spans="31:38" ht="15.75" hidden="1" thickBot="1">
      <c r="AE1460" s="591"/>
      <c r="AF1460" s="570"/>
      <c r="AH1460" s="352">
        <f t="shared" si="249"/>
        <v>1000000</v>
      </c>
      <c r="AI1460" s="352">
        <f t="shared" si="243"/>
        <v>1000000</v>
      </c>
      <c r="AJ1460" s="338">
        <v>3</v>
      </c>
      <c r="AK1460" s="289">
        <f t="shared" si="248"/>
        <v>41</v>
      </c>
      <c r="AL1460" s="335">
        <f t="shared" si="250"/>
        <v>420.6291325775677</v>
      </c>
    </row>
    <row r="1461" spans="31:38" ht="15.75" hidden="1" thickBot="1">
      <c r="AE1461" s="591"/>
      <c r="AF1461" s="570"/>
      <c r="AH1461" s="352">
        <f t="shared" si="249"/>
        <v>1000000</v>
      </c>
      <c r="AI1461" s="352">
        <f t="shared" si="243"/>
        <v>1000000</v>
      </c>
      <c r="AJ1461" s="338">
        <v>3</v>
      </c>
      <c r="AK1461" s="289">
        <f t="shared" si="248"/>
        <v>42</v>
      </c>
      <c r="AL1461" s="335">
        <f t="shared" si="250"/>
        <v>418.76394323309626</v>
      </c>
    </row>
    <row r="1462" spans="31:38" ht="15.75" hidden="1" thickBot="1">
      <c r="AE1462" s="591"/>
      <c r="AF1462" s="570"/>
      <c r="AH1462" s="352">
        <f t="shared" si="249"/>
        <v>1000000</v>
      </c>
      <c r="AI1462" s="352">
        <f t="shared" si="243"/>
        <v>1000000</v>
      </c>
      <c r="AJ1462" s="338">
        <v>3</v>
      </c>
      <c r="AK1462" s="289">
        <f t="shared" si="248"/>
        <v>43</v>
      </c>
      <c r="AL1462" s="335">
        <f t="shared" si="250"/>
        <v>416.89875388862475</v>
      </c>
    </row>
    <row r="1463" spans="31:38" ht="15.75" hidden="1" thickBot="1">
      <c r="AE1463" s="591"/>
      <c r="AF1463" s="570"/>
      <c r="AH1463" s="352">
        <f t="shared" si="249"/>
        <v>1000000</v>
      </c>
      <c r="AI1463" s="352">
        <f t="shared" si="243"/>
        <v>1000000</v>
      </c>
      <c r="AJ1463" s="338">
        <v>3</v>
      </c>
      <c r="AK1463" s="289">
        <f t="shared" si="248"/>
        <v>44</v>
      </c>
      <c r="AL1463" s="335">
        <f t="shared" si="250"/>
        <v>415.03356454415325</v>
      </c>
    </row>
    <row r="1464" spans="31:38" ht="15.75" hidden="1" thickBot="1">
      <c r="AE1464" s="591"/>
      <c r="AF1464" s="570"/>
      <c r="AH1464" s="352">
        <f t="shared" si="249"/>
        <v>1000000</v>
      </c>
      <c r="AI1464" s="352">
        <f t="shared" si="243"/>
        <v>1000000</v>
      </c>
      <c r="AJ1464" s="338">
        <v>3</v>
      </c>
      <c r="AK1464" s="289">
        <f t="shared" si="248"/>
        <v>45</v>
      </c>
      <c r="AL1464" s="335">
        <f t="shared" si="250"/>
        <v>413.1683751996818</v>
      </c>
    </row>
    <row r="1465" spans="31:38" ht="15.75" hidden="1" thickBot="1">
      <c r="AE1465" s="591"/>
      <c r="AF1465" s="570"/>
      <c r="AH1465" s="352">
        <f t="shared" si="249"/>
        <v>1000000</v>
      </c>
      <c r="AI1465" s="352">
        <f t="shared" si="243"/>
        <v>1000000</v>
      </c>
      <c r="AJ1465" s="338">
        <v>3</v>
      </c>
      <c r="AK1465" s="289">
        <f t="shared" si="248"/>
        <v>46</v>
      </c>
      <c r="AL1465" s="335">
        <f t="shared" si="250"/>
        <v>411.30318585521036</v>
      </c>
    </row>
    <row r="1466" spans="31:38" ht="15.75" hidden="1" thickBot="1">
      <c r="AE1466" s="591"/>
      <c r="AF1466" s="570"/>
      <c r="AH1466" s="352">
        <f t="shared" si="249"/>
        <v>1000000</v>
      </c>
      <c r="AI1466" s="352">
        <f t="shared" si="243"/>
        <v>1000000</v>
      </c>
      <c r="AJ1466" s="338">
        <v>3</v>
      </c>
      <c r="AK1466" s="289">
        <f t="shared" si="248"/>
        <v>47</v>
      </c>
      <c r="AL1466" s="335">
        <f t="shared" si="250"/>
        <v>409.43799651073886</v>
      </c>
    </row>
    <row r="1467" spans="31:38" ht="15.75" hidden="1" thickBot="1">
      <c r="AE1467" s="591"/>
      <c r="AF1467" s="570"/>
      <c r="AH1467" s="352">
        <f t="shared" si="249"/>
        <v>1000000</v>
      </c>
      <c r="AI1467" s="352">
        <f t="shared" si="243"/>
        <v>1000000</v>
      </c>
      <c r="AJ1467" s="338">
        <v>3</v>
      </c>
      <c r="AK1467" s="289">
        <f t="shared" si="248"/>
        <v>48</v>
      </c>
      <c r="AL1467" s="335">
        <f t="shared" si="250"/>
        <v>407.57280716626735</v>
      </c>
    </row>
    <row r="1468" spans="31:38" ht="15.75" hidden="1" thickBot="1">
      <c r="AE1468" s="591"/>
      <c r="AF1468" s="570"/>
      <c r="AH1468" s="352">
        <f t="shared" si="249"/>
        <v>1000000</v>
      </c>
      <c r="AI1468" s="352">
        <f t="shared" si="243"/>
        <v>1000000</v>
      </c>
      <c r="AJ1468" s="338">
        <v>3</v>
      </c>
      <c r="AK1468" s="289">
        <f t="shared" si="248"/>
        <v>49</v>
      </c>
      <c r="AL1468" s="335">
        <f t="shared" si="250"/>
        <v>405.70761782179585</v>
      </c>
    </row>
    <row r="1469" spans="31:38" ht="15.75" hidden="1" thickBot="1">
      <c r="AE1469" s="591"/>
      <c r="AF1469" s="570"/>
      <c r="AH1469" s="352">
        <f t="shared" si="249"/>
        <v>1000000</v>
      </c>
      <c r="AI1469" s="352">
        <f t="shared" si="243"/>
        <v>1000000</v>
      </c>
      <c r="AJ1469" s="338">
        <v>3</v>
      </c>
      <c r="AK1469" s="289">
        <f t="shared" si="248"/>
        <v>50</v>
      </c>
      <c r="AL1469" s="335">
        <f t="shared" si="250"/>
        <v>403.8424284773244</v>
      </c>
    </row>
    <row r="1470" spans="31:38" ht="15.75" hidden="1" thickBot="1">
      <c r="AE1470" s="591"/>
      <c r="AF1470" s="570"/>
      <c r="AH1470" s="352">
        <f t="shared" si="249"/>
        <v>1000000</v>
      </c>
      <c r="AI1470" s="352">
        <f t="shared" si="243"/>
        <v>1000000</v>
      </c>
      <c r="AJ1470" s="338">
        <v>3</v>
      </c>
      <c r="AK1470" s="289">
        <f t="shared" si="248"/>
        <v>51</v>
      </c>
      <c r="AL1470" s="335">
        <f t="shared" si="250"/>
        <v>401.97723913285296</v>
      </c>
    </row>
    <row r="1471" spans="31:38" ht="15.75" hidden="1" thickBot="1">
      <c r="AE1471" s="591"/>
      <c r="AF1471" s="570"/>
      <c r="AH1471" s="352">
        <f t="shared" si="249"/>
        <v>1000000</v>
      </c>
      <c r="AI1471" s="352">
        <f t="shared" si="243"/>
        <v>1000000</v>
      </c>
      <c r="AJ1471" s="338">
        <v>3</v>
      </c>
      <c r="AK1471" s="289">
        <f t="shared" si="248"/>
        <v>52</v>
      </c>
      <c r="AL1471" s="335">
        <f t="shared" si="250"/>
        <v>400.11204978838146</v>
      </c>
    </row>
    <row r="1472" spans="31:38" ht="15.75" hidden="1" thickBot="1">
      <c r="AE1472" s="591"/>
      <c r="AF1472" s="570"/>
      <c r="AH1472" s="352">
        <f t="shared" si="249"/>
        <v>1000000</v>
      </c>
      <c r="AI1472" s="352">
        <f t="shared" si="243"/>
        <v>1000000</v>
      </c>
      <c r="AJ1472" s="338">
        <v>3</v>
      </c>
      <c r="AK1472" s="289">
        <f t="shared" si="248"/>
        <v>53</v>
      </c>
      <c r="AL1472" s="335">
        <f t="shared" si="250"/>
        <v>398.24686044391001</v>
      </c>
    </row>
    <row r="1473" spans="31:38" ht="15.75" hidden="1" thickBot="1">
      <c r="AE1473" s="591"/>
      <c r="AF1473" s="570"/>
      <c r="AH1473" s="352">
        <f t="shared" si="249"/>
        <v>1000000</v>
      </c>
      <c r="AI1473" s="352">
        <f t="shared" ref="AI1473:AI1536" si="251">IF(AL1473&lt;$D$85,0,AH1473)</f>
        <v>1000000</v>
      </c>
      <c r="AJ1473" s="338">
        <v>3</v>
      </c>
      <c r="AK1473" s="289">
        <f t="shared" si="248"/>
        <v>54</v>
      </c>
      <c r="AL1473" s="335">
        <f t="shared" si="250"/>
        <v>396.38167109943851</v>
      </c>
    </row>
    <row r="1474" spans="31:38" ht="15.75" hidden="1" thickBot="1">
      <c r="AE1474" s="591"/>
      <c r="AF1474" s="570"/>
      <c r="AH1474" s="352">
        <f t="shared" si="249"/>
        <v>1000000</v>
      </c>
      <c r="AI1474" s="352">
        <f t="shared" si="251"/>
        <v>1000000</v>
      </c>
      <c r="AJ1474" s="338">
        <v>3</v>
      </c>
      <c r="AK1474" s="289">
        <f t="shared" si="248"/>
        <v>55</v>
      </c>
      <c r="AL1474" s="335">
        <f t="shared" si="250"/>
        <v>394.51648175496706</v>
      </c>
    </row>
    <row r="1475" spans="31:38" ht="15.75" hidden="1" thickBot="1">
      <c r="AE1475" s="591"/>
      <c r="AF1475" s="570"/>
      <c r="AH1475" s="352">
        <f t="shared" si="249"/>
        <v>1000000</v>
      </c>
      <c r="AI1475" s="352">
        <f t="shared" si="251"/>
        <v>1000000</v>
      </c>
      <c r="AJ1475" s="338">
        <v>3</v>
      </c>
      <c r="AK1475" s="289">
        <f t="shared" si="248"/>
        <v>56</v>
      </c>
      <c r="AL1475" s="335">
        <f t="shared" si="250"/>
        <v>392.65129241049556</v>
      </c>
    </row>
    <row r="1476" spans="31:38" ht="15.75" hidden="1" thickBot="1">
      <c r="AE1476" s="591"/>
      <c r="AF1476" s="570"/>
      <c r="AH1476" s="352">
        <f t="shared" si="249"/>
        <v>1000000</v>
      </c>
      <c r="AI1476" s="352">
        <f t="shared" si="251"/>
        <v>1000000</v>
      </c>
      <c r="AJ1476" s="338">
        <v>3</v>
      </c>
      <c r="AK1476" s="289">
        <f t="shared" si="248"/>
        <v>57</v>
      </c>
      <c r="AL1476" s="335">
        <f t="shared" si="250"/>
        <v>390.78610306602405</v>
      </c>
    </row>
    <row r="1477" spans="31:38" ht="15.75" hidden="1" thickBot="1">
      <c r="AE1477" s="591"/>
      <c r="AF1477" s="570"/>
      <c r="AH1477" s="352">
        <f t="shared" si="249"/>
        <v>1000000</v>
      </c>
      <c r="AI1477" s="352">
        <f t="shared" si="251"/>
        <v>1000000</v>
      </c>
      <c r="AJ1477" s="338">
        <v>3</v>
      </c>
      <c r="AK1477" s="289">
        <f t="shared" si="248"/>
        <v>58</v>
      </c>
      <c r="AL1477" s="335">
        <f t="shared" si="250"/>
        <v>388.92091372155261</v>
      </c>
    </row>
    <row r="1478" spans="31:38" ht="15.75" hidden="1" thickBot="1">
      <c r="AE1478" s="591"/>
      <c r="AF1478" s="570"/>
      <c r="AH1478" s="352">
        <f t="shared" si="249"/>
        <v>1000000</v>
      </c>
      <c r="AI1478" s="352">
        <f t="shared" si="251"/>
        <v>1000000</v>
      </c>
      <c r="AJ1478" s="338">
        <v>3</v>
      </c>
      <c r="AK1478" s="289">
        <f t="shared" si="248"/>
        <v>59</v>
      </c>
      <c r="AL1478" s="335">
        <f t="shared" si="250"/>
        <v>387.05572437708111</v>
      </c>
    </row>
    <row r="1479" spans="31:38" ht="15.75" hidden="1" thickBot="1">
      <c r="AE1479" s="591"/>
      <c r="AF1479" s="570"/>
      <c r="AH1479" s="352">
        <f t="shared" si="249"/>
        <v>1000000</v>
      </c>
      <c r="AI1479" s="352">
        <f t="shared" si="251"/>
        <v>1000000</v>
      </c>
      <c r="AJ1479" s="338">
        <v>3</v>
      </c>
      <c r="AK1479" s="289">
        <f t="shared" si="248"/>
        <v>60</v>
      </c>
      <c r="AL1479" s="335">
        <f t="shared" si="250"/>
        <v>385.19053503260966</v>
      </c>
    </row>
    <row r="1480" spans="31:38" ht="15.75" hidden="1" thickBot="1">
      <c r="AE1480" s="591"/>
      <c r="AF1480" s="570"/>
      <c r="AH1480" s="352">
        <f t="shared" si="249"/>
        <v>1000000</v>
      </c>
      <c r="AI1480" s="352">
        <f t="shared" si="251"/>
        <v>1000000</v>
      </c>
      <c r="AJ1480" s="338">
        <v>3</v>
      </c>
      <c r="AK1480" s="289">
        <f t="shared" si="248"/>
        <v>61</v>
      </c>
      <c r="AL1480" s="335">
        <f t="shared" si="250"/>
        <v>383.32534568813816</v>
      </c>
    </row>
    <row r="1481" spans="31:38" ht="15.75" hidden="1" thickBot="1">
      <c r="AE1481" s="591"/>
      <c r="AF1481" s="570"/>
      <c r="AH1481" s="352">
        <f t="shared" si="249"/>
        <v>1000000</v>
      </c>
      <c r="AI1481" s="352">
        <f t="shared" si="251"/>
        <v>1000000</v>
      </c>
      <c r="AJ1481" s="338">
        <v>3</v>
      </c>
      <c r="AK1481" s="289">
        <f t="shared" si="248"/>
        <v>62</v>
      </c>
      <c r="AL1481" s="335">
        <f t="shared" si="250"/>
        <v>381.46015634366665</v>
      </c>
    </row>
    <row r="1482" spans="31:38" ht="15.75" hidden="1" thickBot="1">
      <c r="AE1482" s="591"/>
      <c r="AF1482" s="570"/>
      <c r="AH1482" s="352">
        <f t="shared" si="249"/>
        <v>1000000</v>
      </c>
      <c r="AI1482" s="352">
        <f t="shared" si="251"/>
        <v>1000000</v>
      </c>
      <c r="AJ1482" s="338">
        <v>3</v>
      </c>
      <c r="AK1482" s="289">
        <f t="shared" si="248"/>
        <v>63</v>
      </c>
      <c r="AL1482" s="335">
        <f t="shared" si="250"/>
        <v>379.59496699919521</v>
      </c>
    </row>
    <row r="1483" spans="31:38" ht="15.75" hidden="1" thickBot="1">
      <c r="AE1483" s="591"/>
      <c r="AF1483" s="570"/>
      <c r="AH1483" s="352">
        <f t="shared" ref="AH1483:AH1514" si="252">BE268</f>
        <v>1000000</v>
      </c>
      <c r="AI1483" s="352">
        <f t="shared" si="251"/>
        <v>1000000</v>
      </c>
      <c r="AJ1483" s="338">
        <v>3</v>
      </c>
      <c r="AK1483" s="289">
        <f t="shared" si="248"/>
        <v>64</v>
      </c>
      <c r="AL1483" s="335">
        <f t="shared" ref="AL1483:AL1514" si="253">AB268</f>
        <v>377.72977765472376</v>
      </c>
    </row>
    <row r="1484" spans="31:38" ht="15.75" hidden="1" thickBot="1">
      <c r="AE1484" s="591"/>
      <c r="AF1484" s="570"/>
      <c r="AH1484" s="352">
        <f t="shared" si="252"/>
        <v>1000000</v>
      </c>
      <c r="AI1484" s="352">
        <f t="shared" si="251"/>
        <v>1000000</v>
      </c>
      <c r="AJ1484" s="338">
        <v>3</v>
      </c>
      <c r="AK1484" s="289">
        <f t="shared" ref="AK1484:AK1519" si="254">AK1483+1</f>
        <v>65</v>
      </c>
      <c r="AL1484" s="335">
        <f t="shared" si="253"/>
        <v>375.86458831025226</v>
      </c>
    </row>
    <row r="1485" spans="31:38" ht="15.75" hidden="1" thickBot="1">
      <c r="AE1485" s="591"/>
      <c r="AF1485" s="570"/>
      <c r="AH1485" s="352">
        <f t="shared" si="252"/>
        <v>1000000</v>
      </c>
      <c r="AI1485" s="352">
        <f t="shared" si="251"/>
        <v>1000000</v>
      </c>
      <c r="AJ1485" s="338">
        <v>3</v>
      </c>
      <c r="AK1485" s="289">
        <f t="shared" si="254"/>
        <v>66</v>
      </c>
      <c r="AL1485" s="335">
        <f t="shared" si="253"/>
        <v>373.99939896578081</v>
      </c>
    </row>
    <row r="1486" spans="31:38" ht="15.75" hidden="1" thickBot="1">
      <c r="AE1486" s="591"/>
      <c r="AF1486" s="570"/>
      <c r="AH1486" s="352">
        <f t="shared" si="252"/>
        <v>1000000</v>
      </c>
      <c r="AI1486" s="352">
        <f t="shared" si="251"/>
        <v>1000000</v>
      </c>
      <c r="AJ1486" s="338">
        <v>3</v>
      </c>
      <c r="AK1486" s="289">
        <f t="shared" si="254"/>
        <v>67</v>
      </c>
      <c r="AL1486" s="335">
        <f t="shared" si="253"/>
        <v>372.13420962130931</v>
      </c>
    </row>
    <row r="1487" spans="31:38" ht="15.75" hidden="1" thickBot="1">
      <c r="AE1487" s="591"/>
      <c r="AF1487" s="570"/>
      <c r="AH1487" s="352">
        <f t="shared" si="252"/>
        <v>1000000</v>
      </c>
      <c r="AI1487" s="352">
        <f t="shared" si="251"/>
        <v>1000000</v>
      </c>
      <c r="AJ1487" s="338">
        <v>3</v>
      </c>
      <c r="AK1487" s="289">
        <f t="shared" si="254"/>
        <v>68</v>
      </c>
      <c r="AL1487" s="335">
        <f t="shared" si="253"/>
        <v>370.26902027683781</v>
      </c>
    </row>
    <row r="1488" spans="31:38" ht="15.75" hidden="1" thickBot="1">
      <c r="AE1488" s="591"/>
      <c r="AF1488" s="570"/>
      <c r="AH1488" s="352">
        <f t="shared" si="252"/>
        <v>1000000</v>
      </c>
      <c r="AI1488" s="352">
        <f t="shared" si="251"/>
        <v>1000000</v>
      </c>
      <c r="AJ1488" s="338">
        <v>3</v>
      </c>
      <c r="AK1488" s="289">
        <f t="shared" si="254"/>
        <v>69</v>
      </c>
      <c r="AL1488" s="335">
        <f t="shared" si="253"/>
        <v>368.40383093236636</v>
      </c>
    </row>
    <row r="1489" spans="31:38" ht="15.75" hidden="1" thickBot="1">
      <c r="AE1489" s="591"/>
      <c r="AF1489" s="570"/>
      <c r="AH1489" s="352">
        <f t="shared" si="252"/>
        <v>1000000</v>
      </c>
      <c r="AI1489" s="352">
        <f t="shared" si="251"/>
        <v>1000000</v>
      </c>
      <c r="AJ1489" s="338">
        <v>3</v>
      </c>
      <c r="AK1489" s="289">
        <f t="shared" si="254"/>
        <v>70</v>
      </c>
      <c r="AL1489" s="335">
        <f t="shared" si="253"/>
        <v>366.53864158789486</v>
      </c>
    </row>
    <row r="1490" spans="31:38" ht="15.75" hidden="1" thickBot="1">
      <c r="AE1490" s="591"/>
      <c r="AF1490" s="570"/>
      <c r="AH1490" s="352">
        <f t="shared" si="252"/>
        <v>1000000</v>
      </c>
      <c r="AI1490" s="352">
        <f t="shared" si="251"/>
        <v>1000000</v>
      </c>
      <c r="AJ1490" s="338">
        <v>3</v>
      </c>
      <c r="AK1490" s="289">
        <f t="shared" si="254"/>
        <v>71</v>
      </c>
      <c r="AL1490" s="335">
        <f t="shared" si="253"/>
        <v>364.67345224342341</v>
      </c>
    </row>
    <row r="1491" spans="31:38" ht="15.75" hidden="1" thickBot="1">
      <c r="AE1491" s="591"/>
      <c r="AF1491" s="570"/>
      <c r="AH1491" s="352">
        <f t="shared" si="252"/>
        <v>1000000</v>
      </c>
      <c r="AI1491" s="352">
        <f t="shared" si="251"/>
        <v>1000000</v>
      </c>
      <c r="AJ1491" s="338">
        <v>3</v>
      </c>
      <c r="AK1491" s="289">
        <f t="shared" si="254"/>
        <v>72</v>
      </c>
      <c r="AL1491" s="335">
        <f t="shared" si="253"/>
        <v>362.80826289895191</v>
      </c>
    </row>
    <row r="1492" spans="31:38" ht="15.75" hidden="1" thickBot="1">
      <c r="AE1492" s="591"/>
      <c r="AF1492" s="570"/>
      <c r="AH1492" s="352">
        <f t="shared" si="252"/>
        <v>1000000</v>
      </c>
      <c r="AI1492" s="352">
        <f t="shared" si="251"/>
        <v>1000000</v>
      </c>
      <c r="AJ1492" s="338">
        <v>3</v>
      </c>
      <c r="AK1492" s="289">
        <f t="shared" si="254"/>
        <v>73</v>
      </c>
      <c r="AL1492" s="335">
        <f t="shared" si="253"/>
        <v>360.94307355448046</v>
      </c>
    </row>
    <row r="1493" spans="31:38" ht="15.75" hidden="1" thickBot="1">
      <c r="AE1493" s="591"/>
      <c r="AF1493" s="570"/>
      <c r="AH1493" s="352">
        <f t="shared" si="252"/>
        <v>1000000</v>
      </c>
      <c r="AI1493" s="352">
        <f t="shared" si="251"/>
        <v>1000000</v>
      </c>
      <c r="AJ1493" s="338">
        <v>3</v>
      </c>
      <c r="AK1493" s="289">
        <f t="shared" si="254"/>
        <v>74</v>
      </c>
      <c r="AL1493" s="335">
        <f t="shared" si="253"/>
        <v>359.07788421000907</v>
      </c>
    </row>
    <row r="1494" spans="31:38" ht="15.75" hidden="1" thickBot="1">
      <c r="AE1494" s="591"/>
      <c r="AF1494" s="570"/>
      <c r="AH1494" s="352">
        <f t="shared" si="252"/>
        <v>1000000</v>
      </c>
      <c r="AI1494" s="352">
        <f t="shared" si="251"/>
        <v>1000000</v>
      </c>
      <c r="AJ1494" s="338">
        <v>3</v>
      </c>
      <c r="AK1494" s="289">
        <f t="shared" si="254"/>
        <v>75</v>
      </c>
      <c r="AL1494" s="335">
        <f t="shared" si="253"/>
        <v>357.21269486553746</v>
      </c>
    </row>
    <row r="1495" spans="31:38" ht="15.75" hidden="1" thickBot="1">
      <c r="AE1495" s="591"/>
      <c r="AF1495" s="570"/>
      <c r="AH1495" s="352">
        <f t="shared" si="252"/>
        <v>1000000</v>
      </c>
      <c r="AI1495" s="352">
        <f t="shared" si="251"/>
        <v>1000000</v>
      </c>
      <c r="AJ1495" s="338">
        <v>3</v>
      </c>
      <c r="AK1495" s="289">
        <f t="shared" si="254"/>
        <v>76</v>
      </c>
      <c r="AL1495" s="335">
        <f t="shared" si="253"/>
        <v>355.34750552106601</v>
      </c>
    </row>
    <row r="1496" spans="31:38" ht="15.75" hidden="1" thickBot="1">
      <c r="AE1496" s="591"/>
      <c r="AF1496" s="570"/>
      <c r="AH1496" s="352">
        <f t="shared" si="252"/>
        <v>1000000</v>
      </c>
      <c r="AI1496" s="352">
        <f t="shared" si="251"/>
        <v>1000000</v>
      </c>
      <c r="AJ1496" s="338">
        <v>3</v>
      </c>
      <c r="AK1496" s="289">
        <f t="shared" si="254"/>
        <v>77</v>
      </c>
      <c r="AL1496" s="335">
        <f t="shared" si="253"/>
        <v>353.48231617659451</v>
      </c>
    </row>
    <row r="1497" spans="31:38" ht="15.75" hidden="1" thickBot="1">
      <c r="AE1497" s="591"/>
      <c r="AF1497" s="570"/>
      <c r="AH1497" s="352">
        <f t="shared" si="252"/>
        <v>1000000</v>
      </c>
      <c r="AI1497" s="352">
        <f t="shared" si="251"/>
        <v>1000000</v>
      </c>
      <c r="AJ1497" s="338">
        <v>3</v>
      </c>
      <c r="AK1497" s="289">
        <f t="shared" si="254"/>
        <v>78</v>
      </c>
      <c r="AL1497" s="335">
        <f t="shared" si="253"/>
        <v>351.61712683212306</v>
      </c>
    </row>
    <row r="1498" spans="31:38" ht="15.75" hidden="1" thickBot="1">
      <c r="AE1498" s="591"/>
      <c r="AF1498" s="570"/>
      <c r="AH1498" s="352">
        <f t="shared" si="252"/>
        <v>1000000</v>
      </c>
      <c r="AI1498" s="352">
        <f t="shared" si="251"/>
        <v>1000000</v>
      </c>
      <c r="AJ1498" s="338">
        <v>3</v>
      </c>
      <c r="AK1498" s="289">
        <f t="shared" si="254"/>
        <v>79</v>
      </c>
      <c r="AL1498" s="335">
        <f t="shared" si="253"/>
        <v>349.75193748765162</v>
      </c>
    </row>
    <row r="1499" spans="31:38" ht="15.75" hidden="1" thickBot="1">
      <c r="AE1499" s="591"/>
      <c r="AF1499" s="570"/>
      <c r="AH1499" s="352">
        <f t="shared" si="252"/>
        <v>1000000</v>
      </c>
      <c r="AI1499" s="352">
        <f t="shared" si="251"/>
        <v>1000000</v>
      </c>
      <c r="AJ1499" s="338">
        <v>3</v>
      </c>
      <c r="AK1499" s="289">
        <f t="shared" si="254"/>
        <v>80</v>
      </c>
      <c r="AL1499" s="335">
        <f t="shared" si="253"/>
        <v>347.88674814318011</v>
      </c>
    </row>
    <row r="1500" spans="31:38" ht="15.75" hidden="1" thickBot="1">
      <c r="AE1500" s="591"/>
      <c r="AF1500" s="570"/>
      <c r="AH1500" s="352">
        <f t="shared" si="252"/>
        <v>1000000</v>
      </c>
      <c r="AI1500" s="352">
        <f t="shared" si="251"/>
        <v>1000000</v>
      </c>
      <c r="AJ1500" s="338">
        <v>3</v>
      </c>
      <c r="AK1500" s="289">
        <f t="shared" si="254"/>
        <v>81</v>
      </c>
      <c r="AL1500" s="335">
        <f t="shared" si="253"/>
        <v>346.02155879870861</v>
      </c>
    </row>
    <row r="1501" spans="31:38" ht="15.75" hidden="1" thickBot="1">
      <c r="AE1501" s="591"/>
      <c r="AF1501" s="570"/>
      <c r="AH1501" s="352">
        <f t="shared" si="252"/>
        <v>1000000</v>
      </c>
      <c r="AI1501" s="352">
        <f t="shared" si="251"/>
        <v>1000000</v>
      </c>
      <c r="AJ1501" s="338">
        <v>3</v>
      </c>
      <c r="AK1501" s="289">
        <f t="shared" si="254"/>
        <v>82</v>
      </c>
      <c r="AL1501" s="335">
        <f t="shared" si="253"/>
        <v>344.15636945423711</v>
      </c>
    </row>
    <row r="1502" spans="31:38" ht="15.75" hidden="1" thickBot="1">
      <c r="AE1502" s="591"/>
      <c r="AF1502" s="570"/>
      <c r="AH1502" s="352">
        <f t="shared" si="252"/>
        <v>1000000</v>
      </c>
      <c r="AI1502" s="352">
        <f t="shared" si="251"/>
        <v>1000000</v>
      </c>
      <c r="AJ1502" s="338">
        <v>3</v>
      </c>
      <c r="AK1502" s="289">
        <f t="shared" si="254"/>
        <v>83</v>
      </c>
      <c r="AL1502" s="335">
        <f t="shared" si="253"/>
        <v>342.29118010976566</v>
      </c>
    </row>
    <row r="1503" spans="31:38" ht="15.75" hidden="1" thickBot="1">
      <c r="AE1503" s="591"/>
      <c r="AF1503" s="570"/>
      <c r="AH1503" s="352">
        <f t="shared" si="252"/>
        <v>1000000</v>
      </c>
      <c r="AI1503" s="352">
        <f t="shared" si="251"/>
        <v>1000000</v>
      </c>
      <c r="AJ1503" s="338">
        <v>3</v>
      </c>
      <c r="AK1503" s="289">
        <f t="shared" si="254"/>
        <v>84</v>
      </c>
      <c r="AL1503" s="335">
        <f t="shared" si="253"/>
        <v>340.42599076529422</v>
      </c>
    </row>
    <row r="1504" spans="31:38" ht="15.75" hidden="1" thickBot="1">
      <c r="AE1504" s="591"/>
      <c r="AF1504" s="570"/>
      <c r="AH1504" s="352">
        <f t="shared" si="252"/>
        <v>1000000</v>
      </c>
      <c r="AI1504" s="352">
        <f t="shared" si="251"/>
        <v>1000000</v>
      </c>
      <c r="AJ1504" s="338">
        <v>3</v>
      </c>
      <c r="AK1504" s="289">
        <f t="shared" si="254"/>
        <v>85</v>
      </c>
      <c r="AL1504" s="335">
        <f t="shared" si="253"/>
        <v>338.56080142082271</v>
      </c>
    </row>
    <row r="1505" spans="31:38" ht="15.75" hidden="1" thickBot="1">
      <c r="AE1505" s="591"/>
      <c r="AF1505" s="570"/>
      <c r="AH1505" s="352">
        <f t="shared" si="252"/>
        <v>1000000</v>
      </c>
      <c r="AI1505" s="352">
        <f t="shared" si="251"/>
        <v>1000000</v>
      </c>
      <c r="AJ1505" s="338">
        <v>3</v>
      </c>
      <c r="AK1505" s="289">
        <f t="shared" si="254"/>
        <v>86</v>
      </c>
      <c r="AL1505" s="335">
        <f t="shared" si="253"/>
        <v>336.69561207635121</v>
      </c>
    </row>
    <row r="1506" spans="31:38" ht="15.75" hidden="1" thickBot="1">
      <c r="AE1506" s="591"/>
      <c r="AF1506" s="570"/>
      <c r="AH1506" s="352">
        <f t="shared" si="252"/>
        <v>1000000</v>
      </c>
      <c r="AI1506" s="352">
        <f t="shared" si="251"/>
        <v>0</v>
      </c>
      <c r="AJ1506" s="338">
        <v>3</v>
      </c>
      <c r="AK1506" s="289">
        <f t="shared" si="254"/>
        <v>87</v>
      </c>
      <c r="AL1506" s="335">
        <f t="shared" si="253"/>
        <v>334.83042273187976</v>
      </c>
    </row>
    <row r="1507" spans="31:38" ht="15.75" hidden="1" thickBot="1">
      <c r="AE1507" s="591"/>
      <c r="AF1507" s="570"/>
      <c r="AH1507" s="352">
        <f t="shared" si="252"/>
        <v>1000000</v>
      </c>
      <c r="AI1507" s="352">
        <f t="shared" si="251"/>
        <v>0</v>
      </c>
      <c r="AJ1507" s="338">
        <v>3</v>
      </c>
      <c r="AK1507" s="289">
        <f t="shared" si="254"/>
        <v>88</v>
      </c>
      <c r="AL1507" s="335">
        <f t="shared" si="253"/>
        <v>332.96523338740826</v>
      </c>
    </row>
    <row r="1508" spans="31:38" ht="15.75" hidden="1" thickBot="1">
      <c r="AE1508" s="591"/>
      <c r="AF1508" s="570"/>
      <c r="AH1508" s="352">
        <f t="shared" si="252"/>
        <v>1000000</v>
      </c>
      <c r="AI1508" s="352">
        <f t="shared" si="251"/>
        <v>0</v>
      </c>
      <c r="AJ1508" s="338">
        <v>3</v>
      </c>
      <c r="AK1508" s="289">
        <f t="shared" si="254"/>
        <v>89</v>
      </c>
      <c r="AL1508" s="335">
        <f t="shared" si="253"/>
        <v>331.10004404293682</v>
      </c>
    </row>
    <row r="1509" spans="31:38" ht="15.75" hidden="1" thickBot="1">
      <c r="AE1509" s="591"/>
      <c r="AF1509" s="570"/>
      <c r="AH1509" s="352">
        <f t="shared" si="252"/>
        <v>1000000</v>
      </c>
      <c r="AI1509" s="352">
        <f t="shared" si="251"/>
        <v>0</v>
      </c>
      <c r="AJ1509" s="338">
        <v>3</v>
      </c>
      <c r="AK1509" s="289">
        <f t="shared" si="254"/>
        <v>90</v>
      </c>
      <c r="AL1509" s="335">
        <f t="shared" si="253"/>
        <v>329.23485469846531</v>
      </c>
    </row>
    <row r="1510" spans="31:38" ht="15.75" hidden="1" thickBot="1">
      <c r="AE1510" s="591"/>
      <c r="AF1510" s="570"/>
      <c r="AH1510" s="352">
        <f t="shared" si="252"/>
        <v>1000000</v>
      </c>
      <c r="AI1510" s="352">
        <f t="shared" si="251"/>
        <v>0</v>
      </c>
      <c r="AJ1510" s="338">
        <v>3</v>
      </c>
      <c r="AK1510" s="289">
        <f t="shared" si="254"/>
        <v>91</v>
      </c>
      <c r="AL1510" s="335">
        <f t="shared" si="253"/>
        <v>327.36966535399381</v>
      </c>
    </row>
    <row r="1511" spans="31:38" ht="15.75" hidden="1" thickBot="1">
      <c r="AE1511" s="591"/>
      <c r="AF1511" s="570"/>
      <c r="AH1511" s="352">
        <f t="shared" si="252"/>
        <v>1000000</v>
      </c>
      <c r="AI1511" s="352">
        <f t="shared" si="251"/>
        <v>0</v>
      </c>
      <c r="AJ1511" s="338">
        <v>3</v>
      </c>
      <c r="AK1511" s="289">
        <f t="shared" si="254"/>
        <v>92</v>
      </c>
      <c r="AL1511" s="335">
        <f t="shared" si="253"/>
        <v>325.50447600952248</v>
      </c>
    </row>
    <row r="1512" spans="31:38" ht="15.75" hidden="1" thickBot="1">
      <c r="AE1512" s="591"/>
      <c r="AF1512" s="570"/>
      <c r="AH1512" s="352">
        <f t="shared" si="252"/>
        <v>1000000</v>
      </c>
      <c r="AI1512" s="352">
        <f t="shared" si="251"/>
        <v>0</v>
      </c>
      <c r="AJ1512" s="338">
        <v>3</v>
      </c>
      <c r="AK1512" s="289">
        <f t="shared" si="254"/>
        <v>93</v>
      </c>
      <c r="AL1512" s="335">
        <f t="shared" si="253"/>
        <v>323.63928666505092</v>
      </c>
    </row>
    <row r="1513" spans="31:38" ht="15.75" hidden="1" thickBot="1">
      <c r="AE1513" s="591"/>
      <c r="AF1513" s="570"/>
      <c r="AH1513" s="352">
        <f t="shared" si="252"/>
        <v>1000000</v>
      </c>
      <c r="AI1513" s="352">
        <f t="shared" si="251"/>
        <v>0</v>
      </c>
      <c r="AJ1513" s="338">
        <v>3</v>
      </c>
      <c r="AK1513" s="289">
        <f t="shared" si="254"/>
        <v>94</v>
      </c>
      <c r="AL1513" s="335">
        <f t="shared" si="253"/>
        <v>321.77409732057941</v>
      </c>
    </row>
    <row r="1514" spans="31:38" ht="15.75" hidden="1" thickBot="1">
      <c r="AE1514" s="591"/>
      <c r="AF1514" s="570"/>
      <c r="AH1514" s="352">
        <f t="shared" si="252"/>
        <v>1000000</v>
      </c>
      <c r="AI1514" s="352">
        <f t="shared" si="251"/>
        <v>0</v>
      </c>
      <c r="AJ1514" s="338">
        <v>3</v>
      </c>
      <c r="AK1514" s="289">
        <f t="shared" si="254"/>
        <v>95</v>
      </c>
      <c r="AL1514" s="335">
        <f t="shared" si="253"/>
        <v>319.90890797610803</v>
      </c>
    </row>
    <row r="1515" spans="31:38" ht="15.75" hidden="1" thickBot="1">
      <c r="AE1515" s="591"/>
      <c r="AF1515" s="570"/>
      <c r="AH1515" s="352">
        <f t="shared" ref="AH1515:AH1519" si="255">BE300</f>
        <v>1000000</v>
      </c>
      <c r="AI1515" s="352">
        <f t="shared" si="251"/>
        <v>0</v>
      </c>
      <c r="AJ1515" s="338">
        <v>3</v>
      </c>
      <c r="AK1515" s="289">
        <f t="shared" si="254"/>
        <v>96</v>
      </c>
      <c r="AL1515" s="335">
        <f t="shared" ref="AL1515:AL1519" si="256">AB300</f>
        <v>318.04371863163647</v>
      </c>
    </row>
    <row r="1516" spans="31:38" ht="15.75" hidden="1" thickBot="1">
      <c r="AE1516" s="591"/>
      <c r="AF1516" s="570"/>
      <c r="AH1516" s="352">
        <f t="shared" si="255"/>
        <v>1000000</v>
      </c>
      <c r="AI1516" s="352">
        <f t="shared" si="251"/>
        <v>0</v>
      </c>
      <c r="AJ1516" s="338">
        <v>3</v>
      </c>
      <c r="AK1516" s="289">
        <f t="shared" si="254"/>
        <v>97</v>
      </c>
      <c r="AL1516" s="335">
        <f t="shared" si="256"/>
        <v>316.17852928716508</v>
      </c>
    </row>
    <row r="1517" spans="31:38" ht="15.75" hidden="1" thickBot="1">
      <c r="AE1517" s="591"/>
      <c r="AF1517" s="570"/>
      <c r="AH1517" s="352">
        <f t="shared" si="255"/>
        <v>1000000</v>
      </c>
      <c r="AI1517" s="352">
        <f t="shared" si="251"/>
        <v>0</v>
      </c>
      <c r="AJ1517" s="338">
        <v>3</v>
      </c>
      <c r="AK1517" s="289">
        <f t="shared" si="254"/>
        <v>98</v>
      </c>
      <c r="AL1517" s="335">
        <f t="shared" si="256"/>
        <v>314.31333994269352</v>
      </c>
    </row>
    <row r="1518" spans="31:38" ht="15.75" hidden="1" thickBot="1">
      <c r="AE1518" s="591"/>
      <c r="AF1518" s="570"/>
      <c r="AH1518" s="352">
        <f t="shared" si="255"/>
        <v>1000000</v>
      </c>
      <c r="AI1518" s="352">
        <f t="shared" si="251"/>
        <v>0</v>
      </c>
      <c r="AJ1518" s="338">
        <v>3</v>
      </c>
      <c r="AK1518" s="289">
        <f t="shared" si="254"/>
        <v>99</v>
      </c>
      <c r="AL1518" s="335">
        <f t="shared" si="256"/>
        <v>312.44815059822201</v>
      </c>
    </row>
    <row r="1519" spans="31:38" ht="15.75" hidden="1" thickBot="1">
      <c r="AE1519" s="591"/>
      <c r="AF1519" s="571"/>
      <c r="AH1519" s="352">
        <f t="shared" si="255"/>
        <v>1000000</v>
      </c>
      <c r="AI1519" s="352">
        <f t="shared" si="251"/>
        <v>0</v>
      </c>
      <c r="AJ1519" s="338">
        <v>3</v>
      </c>
      <c r="AK1519" s="289">
        <f t="shared" si="254"/>
        <v>100</v>
      </c>
      <c r="AL1519" s="335">
        <f t="shared" si="256"/>
        <v>310.58296125375057</v>
      </c>
    </row>
    <row r="1520" spans="31:38" ht="15.75" hidden="1" thickBot="1">
      <c r="AE1520" s="591"/>
      <c r="AF1520" s="569" t="s">
        <v>425</v>
      </c>
      <c r="AH1520" s="352">
        <f>BL204</f>
        <v>194.35256145848018</v>
      </c>
      <c r="AI1520" s="352">
        <f t="shared" si="251"/>
        <v>194.35256145848018</v>
      </c>
      <c r="AJ1520" s="338">
        <v>4</v>
      </c>
      <c r="AK1520" s="289">
        <v>0</v>
      </c>
      <c r="AL1520" s="335">
        <f t="shared" ref="AL1520:AL1551" si="257">AC204</f>
        <v>621.3773696261228</v>
      </c>
    </row>
    <row r="1521" spans="31:38" ht="15.75" hidden="1" thickBot="1">
      <c r="AE1521" s="591"/>
      <c r="AF1521" s="570"/>
      <c r="AH1521" s="352">
        <f t="shared" ref="AH1521:AH1583" si="258">BL205</f>
        <v>192.11560717496116</v>
      </c>
      <c r="AI1521" s="352">
        <f t="shared" si="251"/>
        <v>192.11560717496116</v>
      </c>
      <c r="AJ1521" s="338">
        <v>4</v>
      </c>
      <c r="AK1521" s="289">
        <f t="shared" ref="AK1521:AK1584" si="259">AK1520+1</f>
        <v>1</v>
      </c>
      <c r="AL1521" s="335">
        <f t="shared" si="257"/>
        <v>619.04588294553355</v>
      </c>
    </row>
    <row r="1522" spans="31:38" ht="15.75" hidden="1" thickBot="1">
      <c r="AE1522" s="591"/>
      <c r="AF1522" s="570"/>
      <c r="AH1522" s="352">
        <f t="shared" si="258"/>
        <v>189.87865289144213</v>
      </c>
      <c r="AI1522" s="352">
        <f t="shared" si="251"/>
        <v>189.87865289144213</v>
      </c>
      <c r="AJ1522" s="338">
        <v>4</v>
      </c>
      <c r="AK1522" s="289">
        <f t="shared" si="259"/>
        <v>2</v>
      </c>
      <c r="AL1522" s="335">
        <f t="shared" si="257"/>
        <v>616.71439626494407</v>
      </c>
    </row>
    <row r="1523" spans="31:38" ht="15.75" hidden="1" thickBot="1">
      <c r="AE1523" s="591"/>
      <c r="AF1523" s="570"/>
      <c r="AH1523" s="352">
        <f t="shared" si="258"/>
        <v>187.6416986079231</v>
      </c>
      <c r="AI1523" s="352">
        <f t="shared" si="251"/>
        <v>187.6416986079231</v>
      </c>
      <c r="AJ1523" s="338">
        <v>4</v>
      </c>
      <c r="AK1523" s="289">
        <f t="shared" si="259"/>
        <v>3</v>
      </c>
      <c r="AL1523" s="335">
        <f t="shared" si="257"/>
        <v>614.38290958435482</v>
      </c>
    </row>
    <row r="1524" spans="31:38" ht="15.75" hidden="1" thickBot="1">
      <c r="AE1524" s="591"/>
      <c r="AF1524" s="570"/>
      <c r="AH1524" s="352">
        <f t="shared" si="258"/>
        <v>185.40474432440408</v>
      </c>
      <c r="AI1524" s="352">
        <f t="shared" si="251"/>
        <v>185.40474432440408</v>
      </c>
      <c r="AJ1524" s="338">
        <v>4</v>
      </c>
      <c r="AK1524" s="289">
        <f t="shared" si="259"/>
        <v>4</v>
      </c>
      <c r="AL1524" s="335">
        <f t="shared" si="257"/>
        <v>612.05142290376546</v>
      </c>
    </row>
    <row r="1525" spans="31:38" ht="15.75" hidden="1" thickBot="1">
      <c r="AE1525" s="591"/>
      <c r="AF1525" s="570"/>
      <c r="AH1525" s="352">
        <f t="shared" si="258"/>
        <v>183.16779004088505</v>
      </c>
      <c r="AI1525" s="352">
        <f t="shared" si="251"/>
        <v>183.16779004088505</v>
      </c>
      <c r="AJ1525" s="338">
        <v>4</v>
      </c>
      <c r="AK1525" s="289">
        <f t="shared" si="259"/>
        <v>5</v>
      </c>
      <c r="AL1525" s="335">
        <f t="shared" si="257"/>
        <v>609.71993622317609</v>
      </c>
    </row>
    <row r="1526" spans="31:38" ht="15.75" hidden="1" thickBot="1">
      <c r="AE1526" s="591"/>
      <c r="AF1526" s="570"/>
      <c r="AH1526" s="352">
        <f t="shared" si="258"/>
        <v>180.93083575736603</v>
      </c>
      <c r="AI1526" s="352">
        <f t="shared" si="251"/>
        <v>180.93083575736603</v>
      </c>
      <c r="AJ1526" s="338">
        <v>4</v>
      </c>
      <c r="AK1526" s="289">
        <f t="shared" si="259"/>
        <v>6</v>
      </c>
      <c r="AL1526" s="335">
        <f t="shared" si="257"/>
        <v>607.38844954258673</v>
      </c>
    </row>
    <row r="1527" spans="31:38" ht="15.75" hidden="1" thickBot="1">
      <c r="AE1527" s="591"/>
      <c r="AF1527" s="570"/>
      <c r="AH1527" s="352">
        <f t="shared" si="258"/>
        <v>178.693881473847</v>
      </c>
      <c r="AI1527" s="352">
        <f t="shared" si="251"/>
        <v>178.693881473847</v>
      </c>
      <c r="AJ1527" s="338">
        <v>4</v>
      </c>
      <c r="AK1527" s="289">
        <f t="shared" si="259"/>
        <v>7</v>
      </c>
      <c r="AL1527" s="335">
        <f t="shared" si="257"/>
        <v>605.05696286199748</v>
      </c>
    </row>
    <row r="1528" spans="31:38" ht="15.75" hidden="1" thickBot="1">
      <c r="AE1528" s="591"/>
      <c r="AF1528" s="570"/>
      <c r="AH1528" s="352">
        <f t="shared" si="258"/>
        <v>176.456927190328</v>
      </c>
      <c r="AI1528" s="352">
        <f t="shared" si="251"/>
        <v>176.456927190328</v>
      </c>
      <c r="AJ1528" s="338">
        <v>4</v>
      </c>
      <c r="AK1528" s="289">
        <f t="shared" si="259"/>
        <v>8</v>
      </c>
      <c r="AL1528" s="335">
        <f t="shared" si="257"/>
        <v>602.72547618140811</v>
      </c>
    </row>
    <row r="1529" spans="31:38" ht="15.75" hidden="1" thickBot="1">
      <c r="AE1529" s="591"/>
      <c r="AF1529" s="570"/>
      <c r="AH1529" s="352">
        <f t="shared" si="258"/>
        <v>174.21997290680898</v>
      </c>
      <c r="AI1529" s="352">
        <f t="shared" si="251"/>
        <v>174.21997290680898</v>
      </c>
      <c r="AJ1529" s="338">
        <v>4</v>
      </c>
      <c r="AK1529" s="289">
        <f t="shared" si="259"/>
        <v>9</v>
      </c>
      <c r="AL1529" s="335">
        <f t="shared" si="257"/>
        <v>600.39398950081863</v>
      </c>
    </row>
    <row r="1530" spans="31:38" ht="15.75" hidden="1" thickBot="1">
      <c r="AE1530" s="591"/>
      <c r="AF1530" s="570"/>
      <c r="AH1530" s="352">
        <f t="shared" si="258"/>
        <v>171.98301862328995</v>
      </c>
      <c r="AI1530" s="352">
        <f t="shared" si="251"/>
        <v>171.98301862328995</v>
      </c>
      <c r="AJ1530" s="338">
        <v>4</v>
      </c>
      <c r="AK1530" s="289">
        <f t="shared" si="259"/>
        <v>10</v>
      </c>
      <c r="AL1530" s="335">
        <f t="shared" si="257"/>
        <v>598.06250282022938</v>
      </c>
    </row>
    <row r="1531" spans="31:38" ht="15.75" hidden="1" thickBot="1">
      <c r="AE1531" s="591"/>
      <c r="AF1531" s="570"/>
      <c r="AH1531" s="352">
        <f t="shared" si="258"/>
        <v>1000000</v>
      </c>
      <c r="AI1531" s="352">
        <f t="shared" si="251"/>
        <v>1000000</v>
      </c>
      <c r="AJ1531" s="338">
        <v>4</v>
      </c>
      <c r="AK1531" s="289">
        <f t="shared" si="259"/>
        <v>11</v>
      </c>
      <c r="AL1531" s="335">
        <f t="shared" si="257"/>
        <v>595.73101613964002</v>
      </c>
    </row>
    <row r="1532" spans="31:38" ht="15.75" hidden="1" thickBot="1">
      <c r="AE1532" s="591"/>
      <c r="AF1532" s="570"/>
      <c r="AH1532" s="352">
        <f t="shared" si="258"/>
        <v>1000000</v>
      </c>
      <c r="AI1532" s="352">
        <f t="shared" si="251"/>
        <v>1000000</v>
      </c>
      <c r="AJ1532" s="338">
        <v>4</v>
      </c>
      <c r="AK1532" s="289">
        <f t="shared" si="259"/>
        <v>12</v>
      </c>
      <c r="AL1532" s="335">
        <f t="shared" si="257"/>
        <v>593.39952945905065</v>
      </c>
    </row>
    <row r="1533" spans="31:38" ht="15.75" hidden="1" thickBot="1">
      <c r="AE1533" s="591"/>
      <c r="AF1533" s="570"/>
      <c r="AH1533" s="352">
        <f t="shared" si="258"/>
        <v>1000000</v>
      </c>
      <c r="AI1533" s="352">
        <f t="shared" si="251"/>
        <v>1000000</v>
      </c>
      <c r="AJ1533" s="338">
        <v>4</v>
      </c>
      <c r="AK1533" s="289">
        <f t="shared" si="259"/>
        <v>13</v>
      </c>
      <c r="AL1533" s="335">
        <f t="shared" si="257"/>
        <v>591.06804277846129</v>
      </c>
    </row>
    <row r="1534" spans="31:38" ht="15.75" hidden="1" thickBot="1">
      <c r="AE1534" s="591"/>
      <c r="AF1534" s="570"/>
      <c r="AH1534" s="352">
        <f t="shared" si="258"/>
        <v>1000000</v>
      </c>
      <c r="AI1534" s="352">
        <f t="shared" si="251"/>
        <v>1000000</v>
      </c>
      <c r="AJ1534" s="338">
        <v>4</v>
      </c>
      <c r="AK1534" s="289">
        <f t="shared" si="259"/>
        <v>14</v>
      </c>
      <c r="AL1534" s="335">
        <f t="shared" si="257"/>
        <v>588.73655609787204</v>
      </c>
    </row>
    <row r="1535" spans="31:38" ht="15.75" hidden="1" thickBot="1">
      <c r="AE1535" s="591"/>
      <c r="AF1535" s="570"/>
      <c r="AH1535" s="352">
        <f t="shared" si="258"/>
        <v>1000000</v>
      </c>
      <c r="AI1535" s="352">
        <f t="shared" si="251"/>
        <v>1000000</v>
      </c>
      <c r="AJ1535" s="338">
        <v>4</v>
      </c>
      <c r="AK1535" s="289">
        <f t="shared" si="259"/>
        <v>15</v>
      </c>
      <c r="AL1535" s="335">
        <f t="shared" si="257"/>
        <v>586.40506941728268</v>
      </c>
    </row>
    <row r="1536" spans="31:38" ht="15.75" hidden="1" thickBot="1">
      <c r="AE1536" s="591"/>
      <c r="AF1536" s="570"/>
      <c r="AH1536" s="352">
        <f t="shared" si="258"/>
        <v>1000000</v>
      </c>
      <c r="AI1536" s="352">
        <f t="shared" si="251"/>
        <v>1000000</v>
      </c>
      <c r="AJ1536" s="338">
        <v>4</v>
      </c>
      <c r="AK1536" s="289">
        <f t="shared" si="259"/>
        <v>16</v>
      </c>
      <c r="AL1536" s="335">
        <f t="shared" si="257"/>
        <v>584.07358273669331</v>
      </c>
    </row>
    <row r="1537" spans="31:38" ht="15.75" hidden="1" thickBot="1">
      <c r="AE1537" s="591"/>
      <c r="AF1537" s="570"/>
      <c r="AH1537" s="352">
        <f t="shared" si="258"/>
        <v>1000000</v>
      </c>
      <c r="AI1537" s="352">
        <f t="shared" ref="AI1537:AI1600" si="260">IF(AL1537&lt;$D$85,0,AH1537)</f>
        <v>1000000</v>
      </c>
      <c r="AJ1537" s="338">
        <v>4</v>
      </c>
      <c r="AK1537" s="289">
        <f t="shared" si="259"/>
        <v>17</v>
      </c>
      <c r="AL1537" s="335">
        <f t="shared" si="257"/>
        <v>581.74209605610395</v>
      </c>
    </row>
    <row r="1538" spans="31:38" ht="15.75" hidden="1" thickBot="1">
      <c r="AE1538" s="591"/>
      <c r="AF1538" s="570"/>
      <c r="AH1538" s="352">
        <f t="shared" si="258"/>
        <v>1000000</v>
      </c>
      <c r="AI1538" s="352">
        <f t="shared" si="260"/>
        <v>1000000</v>
      </c>
      <c r="AJ1538" s="338">
        <v>4</v>
      </c>
      <c r="AK1538" s="289">
        <f t="shared" si="259"/>
        <v>18</v>
      </c>
      <c r="AL1538" s="335">
        <f t="shared" si="257"/>
        <v>579.41060937551458</v>
      </c>
    </row>
    <row r="1539" spans="31:38" ht="15.75" hidden="1" thickBot="1">
      <c r="AE1539" s="591"/>
      <c r="AF1539" s="570"/>
      <c r="AH1539" s="352">
        <f t="shared" si="258"/>
        <v>1000000</v>
      </c>
      <c r="AI1539" s="352">
        <f t="shared" si="260"/>
        <v>1000000</v>
      </c>
      <c r="AJ1539" s="338">
        <v>4</v>
      </c>
      <c r="AK1539" s="289">
        <f t="shared" si="259"/>
        <v>19</v>
      </c>
      <c r="AL1539" s="335">
        <f t="shared" si="257"/>
        <v>577.07912269492533</v>
      </c>
    </row>
    <row r="1540" spans="31:38" ht="15.75" hidden="1" thickBot="1">
      <c r="AE1540" s="591"/>
      <c r="AF1540" s="570"/>
      <c r="AH1540" s="352">
        <f t="shared" si="258"/>
        <v>1000000</v>
      </c>
      <c r="AI1540" s="352">
        <f t="shared" si="260"/>
        <v>1000000</v>
      </c>
      <c r="AJ1540" s="338">
        <v>4</v>
      </c>
      <c r="AK1540" s="289">
        <f t="shared" si="259"/>
        <v>20</v>
      </c>
      <c r="AL1540" s="335">
        <f t="shared" si="257"/>
        <v>574.74763601433597</v>
      </c>
    </row>
    <row r="1541" spans="31:38" ht="15.75" hidden="1" thickBot="1">
      <c r="AE1541" s="591"/>
      <c r="AF1541" s="570"/>
      <c r="AH1541" s="352">
        <f t="shared" si="258"/>
        <v>1000000</v>
      </c>
      <c r="AI1541" s="352">
        <f t="shared" si="260"/>
        <v>1000000</v>
      </c>
      <c r="AJ1541" s="338">
        <v>4</v>
      </c>
      <c r="AK1541" s="289">
        <f t="shared" si="259"/>
        <v>21</v>
      </c>
      <c r="AL1541" s="335">
        <f t="shared" si="257"/>
        <v>572.4161493337466</v>
      </c>
    </row>
    <row r="1542" spans="31:38" ht="15.75" hidden="1" thickBot="1">
      <c r="AE1542" s="591"/>
      <c r="AF1542" s="570"/>
      <c r="AH1542" s="352">
        <f t="shared" si="258"/>
        <v>1000000</v>
      </c>
      <c r="AI1542" s="352">
        <f t="shared" si="260"/>
        <v>1000000</v>
      </c>
      <c r="AJ1542" s="338">
        <v>4</v>
      </c>
      <c r="AK1542" s="289">
        <f t="shared" si="259"/>
        <v>22</v>
      </c>
      <c r="AL1542" s="335">
        <f t="shared" si="257"/>
        <v>570.08466265315724</v>
      </c>
    </row>
    <row r="1543" spans="31:38" ht="15.75" hidden="1" thickBot="1">
      <c r="AE1543" s="591"/>
      <c r="AF1543" s="570"/>
      <c r="AH1543" s="352">
        <f t="shared" si="258"/>
        <v>1000000</v>
      </c>
      <c r="AI1543" s="352">
        <f t="shared" si="260"/>
        <v>1000000</v>
      </c>
      <c r="AJ1543" s="338">
        <v>4</v>
      </c>
      <c r="AK1543" s="289">
        <f t="shared" si="259"/>
        <v>23</v>
      </c>
      <c r="AL1543" s="335">
        <f t="shared" si="257"/>
        <v>567.75317597256787</v>
      </c>
    </row>
    <row r="1544" spans="31:38" ht="15.75" hidden="1" thickBot="1">
      <c r="AE1544" s="591"/>
      <c r="AF1544" s="570"/>
      <c r="AH1544" s="352">
        <f t="shared" si="258"/>
        <v>1000000</v>
      </c>
      <c r="AI1544" s="352">
        <f t="shared" si="260"/>
        <v>1000000</v>
      </c>
      <c r="AJ1544" s="338">
        <v>4</v>
      </c>
      <c r="AK1544" s="289">
        <f t="shared" si="259"/>
        <v>24</v>
      </c>
      <c r="AL1544" s="335">
        <f t="shared" si="257"/>
        <v>565.42168929197851</v>
      </c>
    </row>
    <row r="1545" spans="31:38" ht="15.75" hidden="1" thickBot="1">
      <c r="AE1545" s="591"/>
      <c r="AF1545" s="570"/>
      <c r="AH1545" s="352">
        <f t="shared" si="258"/>
        <v>1000000</v>
      </c>
      <c r="AI1545" s="352">
        <f t="shared" si="260"/>
        <v>1000000</v>
      </c>
      <c r="AJ1545" s="338">
        <v>4</v>
      </c>
      <c r="AK1545" s="289">
        <f t="shared" si="259"/>
        <v>25</v>
      </c>
      <c r="AL1545" s="335">
        <f t="shared" si="257"/>
        <v>563.09020261138915</v>
      </c>
    </row>
    <row r="1546" spans="31:38" ht="15.75" hidden="1" thickBot="1">
      <c r="AE1546" s="591"/>
      <c r="AF1546" s="570"/>
      <c r="AH1546" s="352">
        <f t="shared" si="258"/>
        <v>1000000</v>
      </c>
      <c r="AI1546" s="352">
        <f t="shared" si="260"/>
        <v>1000000</v>
      </c>
      <c r="AJ1546" s="338">
        <v>4</v>
      </c>
      <c r="AK1546" s="289">
        <f t="shared" si="259"/>
        <v>26</v>
      </c>
      <c r="AL1546" s="335">
        <f t="shared" si="257"/>
        <v>560.75871593079978</v>
      </c>
    </row>
    <row r="1547" spans="31:38" ht="15.75" hidden="1" thickBot="1">
      <c r="AE1547" s="591"/>
      <c r="AF1547" s="570"/>
      <c r="AH1547" s="352">
        <f t="shared" si="258"/>
        <v>1000000</v>
      </c>
      <c r="AI1547" s="352">
        <f t="shared" si="260"/>
        <v>1000000</v>
      </c>
      <c r="AJ1547" s="338">
        <v>4</v>
      </c>
      <c r="AK1547" s="289">
        <f t="shared" si="259"/>
        <v>27</v>
      </c>
      <c r="AL1547" s="335">
        <f t="shared" si="257"/>
        <v>558.42722925021042</v>
      </c>
    </row>
    <row r="1548" spans="31:38" ht="15.75" hidden="1" thickBot="1">
      <c r="AE1548" s="591"/>
      <c r="AF1548" s="570"/>
      <c r="AH1548" s="352">
        <f t="shared" si="258"/>
        <v>1000000</v>
      </c>
      <c r="AI1548" s="352">
        <f t="shared" si="260"/>
        <v>1000000</v>
      </c>
      <c r="AJ1548" s="338">
        <v>4</v>
      </c>
      <c r="AK1548" s="289">
        <f t="shared" si="259"/>
        <v>28</v>
      </c>
      <c r="AL1548" s="335">
        <f t="shared" si="257"/>
        <v>556.09574256962117</v>
      </c>
    </row>
    <row r="1549" spans="31:38" ht="15.75" hidden="1" thickBot="1">
      <c r="AE1549" s="591"/>
      <c r="AF1549" s="570"/>
      <c r="AH1549" s="352">
        <f t="shared" si="258"/>
        <v>1000000</v>
      </c>
      <c r="AI1549" s="352">
        <f t="shared" si="260"/>
        <v>1000000</v>
      </c>
      <c r="AJ1549" s="338">
        <v>4</v>
      </c>
      <c r="AK1549" s="289">
        <f t="shared" si="259"/>
        <v>29</v>
      </c>
      <c r="AL1549" s="335">
        <f t="shared" si="257"/>
        <v>553.7642558890318</v>
      </c>
    </row>
    <row r="1550" spans="31:38" ht="15.75" hidden="1" thickBot="1">
      <c r="AE1550" s="591"/>
      <c r="AF1550" s="570"/>
      <c r="AH1550" s="352">
        <f t="shared" si="258"/>
        <v>1000000</v>
      </c>
      <c r="AI1550" s="352">
        <f t="shared" si="260"/>
        <v>1000000</v>
      </c>
      <c r="AJ1550" s="338">
        <v>4</v>
      </c>
      <c r="AK1550" s="289">
        <f t="shared" si="259"/>
        <v>30</v>
      </c>
      <c r="AL1550" s="335">
        <f t="shared" si="257"/>
        <v>551.43276920844244</v>
      </c>
    </row>
    <row r="1551" spans="31:38" ht="15.75" hidden="1" thickBot="1">
      <c r="AE1551" s="591"/>
      <c r="AF1551" s="570"/>
      <c r="AH1551" s="352">
        <f t="shared" si="258"/>
        <v>1000000</v>
      </c>
      <c r="AI1551" s="352">
        <f t="shared" si="260"/>
        <v>1000000</v>
      </c>
      <c r="AJ1551" s="338">
        <v>4</v>
      </c>
      <c r="AK1551" s="289">
        <f t="shared" si="259"/>
        <v>31</v>
      </c>
      <c r="AL1551" s="335">
        <f t="shared" si="257"/>
        <v>549.10128252785307</v>
      </c>
    </row>
    <row r="1552" spans="31:38" ht="15.75" hidden="1" thickBot="1">
      <c r="AE1552" s="591"/>
      <c r="AF1552" s="570"/>
      <c r="AH1552" s="352">
        <f t="shared" si="258"/>
        <v>1000000</v>
      </c>
      <c r="AI1552" s="352">
        <f t="shared" si="260"/>
        <v>1000000</v>
      </c>
      <c r="AJ1552" s="338">
        <v>4</v>
      </c>
      <c r="AK1552" s="289">
        <f t="shared" si="259"/>
        <v>32</v>
      </c>
      <c r="AL1552" s="335">
        <f t="shared" ref="AL1552:AL1583" si="261">AC236</f>
        <v>546.76979584726371</v>
      </c>
    </row>
    <row r="1553" spans="31:38" ht="15.75" hidden="1" thickBot="1">
      <c r="AE1553" s="591"/>
      <c r="AF1553" s="570"/>
      <c r="AH1553" s="352">
        <f t="shared" si="258"/>
        <v>1000000</v>
      </c>
      <c r="AI1553" s="352">
        <f t="shared" si="260"/>
        <v>1000000</v>
      </c>
      <c r="AJ1553" s="338">
        <v>4</v>
      </c>
      <c r="AK1553" s="289">
        <f t="shared" si="259"/>
        <v>33</v>
      </c>
      <c r="AL1553" s="335">
        <f t="shared" si="261"/>
        <v>544.43830916667446</v>
      </c>
    </row>
    <row r="1554" spans="31:38" ht="15.75" hidden="1" thickBot="1">
      <c r="AE1554" s="591"/>
      <c r="AF1554" s="570"/>
      <c r="AH1554" s="352">
        <f t="shared" si="258"/>
        <v>1000000</v>
      </c>
      <c r="AI1554" s="352">
        <f t="shared" si="260"/>
        <v>1000000</v>
      </c>
      <c r="AJ1554" s="338">
        <v>4</v>
      </c>
      <c r="AK1554" s="289">
        <f t="shared" si="259"/>
        <v>34</v>
      </c>
      <c r="AL1554" s="335">
        <f t="shared" si="261"/>
        <v>542.10682248608509</v>
      </c>
    </row>
    <row r="1555" spans="31:38" ht="15.75" hidden="1" thickBot="1">
      <c r="AE1555" s="591"/>
      <c r="AF1555" s="570"/>
      <c r="AH1555" s="352">
        <f t="shared" si="258"/>
        <v>1000000</v>
      </c>
      <c r="AI1555" s="352">
        <f t="shared" si="260"/>
        <v>1000000</v>
      </c>
      <c r="AJ1555" s="338">
        <v>4</v>
      </c>
      <c r="AK1555" s="289">
        <f t="shared" si="259"/>
        <v>35</v>
      </c>
      <c r="AL1555" s="335">
        <f t="shared" si="261"/>
        <v>539.77533580549573</v>
      </c>
    </row>
    <row r="1556" spans="31:38" ht="15.75" hidden="1" thickBot="1">
      <c r="AE1556" s="591"/>
      <c r="AF1556" s="570"/>
      <c r="AH1556" s="352">
        <f t="shared" si="258"/>
        <v>1000000</v>
      </c>
      <c r="AI1556" s="352">
        <f t="shared" si="260"/>
        <v>1000000</v>
      </c>
      <c r="AJ1556" s="338">
        <v>4</v>
      </c>
      <c r="AK1556" s="289">
        <f t="shared" si="259"/>
        <v>36</v>
      </c>
      <c r="AL1556" s="335">
        <f t="shared" si="261"/>
        <v>537.44384912490636</v>
      </c>
    </row>
    <row r="1557" spans="31:38" ht="15.75" hidden="1" thickBot="1">
      <c r="AE1557" s="591"/>
      <c r="AF1557" s="570"/>
      <c r="AH1557" s="352">
        <f t="shared" si="258"/>
        <v>1000000</v>
      </c>
      <c r="AI1557" s="352">
        <f t="shared" si="260"/>
        <v>1000000</v>
      </c>
      <c r="AJ1557" s="338">
        <v>4</v>
      </c>
      <c r="AK1557" s="289">
        <f t="shared" si="259"/>
        <v>37</v>
      </c>
      <c r="AL1557" s="335">
        <f t="shared" si="261"/>
        <v>535.11236244431711</v>
      </c>
    </row>
    <row r="1558" spans="31:38" ht="15.75" hidden="1" thickBot="1">
      <c r="AE1558" s="591"/>
      <c r="AF1558" s="570"/>
      <c r="AH1558" s="352">
        <f t="shared" si="258"/>
        <v>1000000</v>
      </c>
      <c r="AI1558" s="352">
        <f t="shared" si="260"/>
        <v>1000000</v>
      </c>
      <c r="AJ1558" s="338">
        <v>4</v>
      </c>
      <c r="AK1558" s="289">
        <f t="shared" si="259"/>
        <v>38</v>
      </c>
      <c r="AL1558" s="335">
        <f t="shared" si="261"/>
        <v>532.78087576372764</v>
      </c>
    </row>
    <row r="1559" spans="31:38" ht="15.75" hidden="1" thickBot="1">
      <c r="AE1559" s="591"/>
      <c r="AF1559" s="570"/>
      <c r="AH1559" s="352">
        <f t="shared" si="258"/>
        <v>1000000</v>
      </c>
      <c r="AI1559" s="352">
        <f t="shared" si="260"/>
        <v>1000000</v>
      </c>
      <c r="AJ1559" s="338">
        <v>4</v>
      </c>
      <c r="AK1559" s="289">
        <f t="shared" si="259"/>
        <v>39</v>
      </c>
      <c r="AL1559" s="335">
        <f t="shared" si="261"/>
        <v>530.44938908313827</v>
      </c>
    </row>
    <row r="1560" spans="31:38" ht="15.75" hidden="1" thickBot="1">
      <c r="AE1560" s="591"/>
      <c r="AF1560" s="570"/>
      <c r="AH1560" s="352">
        <f t="shared" si="258"/>
        <v>1000000</v>
      </c>
      <c r="AI1560" s="352">
        <f t="shared" si="260"/>
        <v>1000000</v>
      </c>
      <c r="AJ1560" s="338">
        <v>4</v>
      </c>
      <c r="AK1560" s="289">
        <f t="shared" si="259"/>
        <v>40</v>
      </c>
      <c r="AL1560" s="335">
        <f t="shared" si="261"/>
        <v>528.11790240254902</v>
      </c>
    </row>
    <row r="1561" spans="31:38" ht="15.75" hidden="1" thickBot="1">
      <c r="AE1561" s="591"/>
      <c r="AF1561" s="570"/>
      <c r="AH1561" s="352">
        <f t="shared" si="258"/>
        <v>1000000</v>
      </c>
      <c r="AI1561" s="352">
        <f t="shared" si="260"/>
        <v>1000000</v>
      </c>
      <c r="AJ1561" s="338">
        <v>4</v>
      </c>
      <c r="AK1561" s="289">
        <f t="shared" si="259"/>
        <v>41</v>
      </c>
      <c r="AL1561" s="335">
        <f t="shared" si="261"/>
        <v>525.78641572195966</v>
      </c>
    </row>
    <row r="1562" spans="31:38" ht="15.75" hidden="1" thickBot="1">
      <c r="AE1562" s="591"/>
      <c r="AF1562" s="570"/>
      <c r="AH1562" s="352">
        <f t="shared" si="258"/>
        <v>1000000</v>
      </c>
      <c r="AI1562" s="352">
        <f t="shared" si="260"/>
        <v>1000000</v>
      </c>
      <c r="AJ1562" s="338">
        <v>4</v>
      </c>
      <c r="AK1562" s="289">
        <f t="shared" si="259"/>
        <v>42</v>
      </c>
      <c r="AL1562" s="335">
        <f t="shared" si="261"/>
        <v>523.45492904137029</v>
      </c>
    </row>
    <row r="1563" spans="31:38" ht="15.75" hidden="1" thickBot="1">
      <c r="AE1563" s="591"/>
      <c r="AF1563" s="570"/>
      <c r="AH1563" s="352">
        <f t="shared" si="258"/>
        <v>1000000</v>
      </c>
      <c r="AI1563" s="352">
        <f t="shared" si="260"/>
        <v>1000000</v>
      </c>
      <c r="AJ1563" s="338">
        <v>4</v>
      </c>
      <c r="AK1563" s="289">
        <f t="shared" si="259"/>
        <v>43</v>
      </c>
      <c r="AL1563" s="335">
        <f t="shared" si="261"/>
        <v>521.12344236078093</v>
      </c>
    </row>
    <row r="1564" spans="31:38" ht="15.75" hidden="1" thickBot="1">
      <c r="AE1564" s="591"/>
      <c r="AF1564" s="570"/>
      <c r="AH1564" s="352">
        <f t="shared" si="258"/>
        <v>1000000</v>
      </c>
      <c r="AI1564" s="352">
        <f t="shared" si="260"/>
        <v>1000000</v>
      </c>
      <c r="AJ1564" s="338">
        <v>4</v>
      </c>
      <c r="AK1564" s="289">
        <f t="shared" si="259"/>
        <v>44</v>
      </c>
      <c r="AL1564" s="335">
        <f t="shared" si="261"/>
        <v>518.79195568019156</v>
      </c>
    </row>
    <row r="1565" spans="31:38" ht="15.75" hidden="1" thickBot="1">
      <c r="AE1565" s="591"/>
      <c r="AF1565" s="570"/>
      <c r="AH1565" s="352">
        <f t="shared" si="258"/>
        <v>1000000</v>
      </c>
      <c r="AI1565" s="352">
        <f t="shared" si="260"/>
        <v>1000000</v>
      </c>
      <c r="AJ1565" s="338">
        <v>4</v>
      </c>
      <c r="AK1565" s="289">
        <f t="shared" si="259"/>
        <v>45</v>
      </c>
      <c r="AL1565" s="335">
        <f t="shared" si="261"/>
        <v>516.4604689996022</v>
      </c>
    </row>
    <row r="1566" spans="31:38" ht="15.75" hidden="1" thickBot="1">
      <c r="AE1566" s="591"/>
      <c r="AF1566" s="570"/>
      <c r="AH1566" s="352">
        <f t="shared" si="258"/>
        <v>1000000</v>
      </c>
      <c r="AI1566" s="352">
        <f t="shared" si="260"/>
        <v>1000000</v>
      </c>
      <c r="AJ1566" s="338">
        <v>4</v>
      </c>
      <c r="AK1566" s="289">
        <f t="shared" si="259"/>
        <v>46</v>
      </c>
      <c r="AL1566" s="335">
        <f t="shared" si="261"/>
        <v>514.12898231901295</v>
      </c>
    </row>
    <row r="1567" spans="31:38" ht="15.75" hidden="1" thickBot="1">
      <c r="AE1567" s="591"/>
      <c r="AF1567" s="570"/>
      <c r="AH1567" s="352">
        <f t="shared" si="258"/>
        <v>1000000</v>
      </c>
      <c r="AI1567" s="352">
        <f t="shared" si="260"/>
        <v>1000000</v>
      </c>
      <c r="AJ1567" s="338">
        <v>4</v>
      </c>
      <c r="AK1567" s="289">
        <f t="shared" si="259"/>
        <v>47</v>
      </c>
      <c r="AL1567" s="335">
        <f t="shared" si="261"/>
        <v>511.79749563842358</v>
      </c>
    </row>
    <row r="1568" spans="31:38" ht="15.75" hidden="1" thickBot="1">
      <c r="AE1568" s="591"/>
      <c r="AF1568" s="570"/>
      <c r="AH1568" s="352">
        <f t="shared" si="258"/>
        <v>1000000</v>
      </c>
      <c r="AI1568" s="352">
        <f t="shared" si="260"/>
        <v>1000000</v>
      </c>
      <c r="AJ1568" s="338">
        <v>4</v>
      </c>
      <c r="AK1568" s="289">
        <f t="shared" si="259"/>
        <v>48</v>
      </c>
      <c r="AL1568" s="335">
        <f t="shared" si="261"/>
        <v>509.46600895783422</v>
      </c>
    </row>
    <row r="1569" spans="31:38" ht="15.75" hidden="1" thickBot="1">
      <c r="AE1569" s="591"/>
      <c r="AF1569" s="570"/>
      <c r="AH1569" s="352">
        <f t="shared" si="258"/>
        <v>1000000</v>
      </c>
      <c r="AI1569" s="352">
        <f t="shared" si="260"/>
        <v>1000000</v>
      </c>
      <c r="AJ1569" s="338">
        <v>4</v>
      </c>
      <c r="AK1569" s="289">
        <f t="shared" si="259"/>
        <v>49</v>
      </c>
      <c r="AL1569" s="335">
        <f t="shared" si="261"/>
        <v>507.1345222772448</v>
      </c>
    </row>
    <row r="1570" spans="31:38" ht="15.75" hidden="1" thickBot="1">
      <c r="AE1570" s="591"/>
      <c r="AF1570" s="570"/>
      <c r="AH1570" s="352">
        <f t="shared" si="258"/>
        <v>1000000</v>
      </c>
      <c r="AI1570" s="352">
        <f t="shared" si="260"/>
        <v>1000000</v>
      </c>
      <c r="AJ1570" s="338">
        <v>4</v>
      </c>
      <c r="AK1570" s="289">
        <f t="shared" si="259"/>
        <v>50</v>
      </c>
      <c r="AL1570" s="335">
        <f t="shared" si="261"/>
        <v>504.80303559665549</v>
      </c>
    </row>
    <row r="1571" spans="31:38" ht="15.75" hidden="1" thickBot="1">
      <c r="AE1571" s="591"/>
      <c r="AF1571" s="570"/>
      <c r="AH1571" s="352">
        <f t="shared" si="258"/>
        <v>1000000</v>
      </c>
      <c r="AI1571" s="352">
        <f t="shared" si="260"/>
        <v>1000000</v>
      </c>
      <c r="AJ1571" s="338">
        <v>4</v>
      </c>
      <c r="AK1571" s="289">
        <f t="shared" si="259"/>
        <v>51</v>
      </c>
      <c r="AL1571" s="335">
        <f t="shared" si="261"/>
        <v>502.47154891606618</v>
      </c>
    </row>
    <row r="1572" spans="31:38" ht="15.75" hidden="1" thickBot="1">
      <c r="AE1572" s="591"/>
      <c r="AF1572" s="570"/>
      <c r="AH1572" s="352">
        <f t="shared" si="258"/>
        <v>1000000</v>
      </c>
      <c r="AI1572" s="352">
        <f t="shared" si="260"/>
        <v>1000000</v>
      </c>
      <c r="AJ1572" s="338">
        <v>4</v>
      </c>
      <c r="AK1572" s="289">
        <f t="shared" si="259"/>
        <v>52</v>
      </c>
      <c r="AL1572" s="335">
        <f t="shared" si="261"/>
        <v>500.14006223547682</v>
      </c>
    </row>
    <row r="1573" spans="31:38" ht="15.75" hidden="1" thickBot="1">
      <c r="AE1573" s="591"/>
      <c r="AF1573" s="570"/>
      <c r="AH1573" s="352">
        <f t="shared" si="258"/>
        <v>1000000</v>
      </c>
      <c r="AI1573" s="352">
        <f t="shared" si="260"/>
        <v>1000000</v>
      </c>
      <c r="AJ1573" s="338">
        <v>4</v>
      </c>
      <c r="AK1573" s="289">
        <f t="shared" si="259"/>
        <v>53</v>
      </c>
      <c r="AL1573" s="335">
        <f t="shared" si="261"/>
        <v>497.80857555488751</v>
      </c>
    </row>
    <row r="1574" spans="31:38" ht="15.75" hidden="1" thickBot="1">
      <c r="AE1574" s="591"/>
      <c r="AF1574" s="570"/>
      <c r="AH1574" s="352">
        <f t="shared" si="258"/>
        <v>1000000</v>
      </c>
      <c r="AI1574" s="352">
        <f t="shared" si="260"/>
        <v>1000000</v>
      </c>
      <c r="AJ1574" s="338">
        <v>4</v>
      </c>
      <c r="AK1574" s="289">
        <f t="shared" si="259"/>
        <v>54</v>
      </c>
      <c r="AL1574" s="335">
        <f t="shared" si="261"/>
        <v>495.47708887429815</v>
      </c>
    </row>
    <row r="1575" spans="31:38" ht="15.75" hidden="1" thickBot="1">
      <c r="AE1575" s="591"/>
      <c r="AF1575" s="570"/>
      <c r="AH1575" s="352">
        <f t="shared" si="258"/>
        <v>1000000</v>
      </c>
      <c r="AI1575" s="352">
        <f t="shared" si="260"/>
        <v>1000000</v>
      </c>
      <c r="AJ1575" s="338">
        <v>4</v>
      </c>
      <c r="AK1575" s="289">
        <f t="shared" si="259"/>
        <v>55</v>
      </c>
      <c r="AL1575" s="335">
        <f t="shared" si="261"/>
        <v>493.14560219370884</v>
      </c>
    </row>
    <row r="1576" spans="31:38" ht="15.75" hidden="1" thickBot="1">
      <c r="AE1576" s="591"/>
      <c r="AF1576" s="570"/>
      <c r="AH1576" s="352">
        <f t="shared" si="258"/>
        <v>1000000</v>
      </c>
      <c r="AI1576" s="352">
        <f t="shared" si="260"/>
        <v>1000000</v>
      </c>
      <c r="AJ1576" s="338">
        <v>4</v>
      </c>
      <c r="AK1576" s="289">
        <f t="shared" si="259"/>
        <v>56</v>
      </c>
      <c r="AL1576" s="335">
        <f t="shared" si="261"/>
        <v>490.81411551311942</v>
      </c>
    </row>
    <row r="1577" spans="31:38" ht="15.75" hidden="1" thickBot="1">
      <c r="AE1577" s="591"/>
      <c r="AF1577" s="570"/>
      <c r="AH1577" s="352">
        <f t="shared" si="258"/>
        <v>1000000</v>
      </c>
      <c r="AI1577" s="352">
        <f t="shared" si="260"/>
        <v>1000000</v>
      </c>
      <c r="AJ1577" s="338">
        <v>4</v>
      </c>
      <c r="AK1577" s="289">
        <f t="shared" si="259"/>
        <v>57</v>
      </c>
      <c r="AL1577" s="335">
        <f t="shared" si="261"/>
        <v>488.48262883253005</v>
      </c>
    </row>
    <row r="1578" spans="31:38" ht="15.75" hidden="1" thickBot="1">
      <c r="AE1578" s="591"/>
      <c r="AF1578" s="570"/>
      <c r="AH1578" s="352">
        <f t="shared" si="258"/>
        <v>1000000</v>
      </c>
      <c r="AI1578" s="352">
        <f t="shared" si="260"/>
        <v>1000000</v>
      </c>
      <c r="AJ1578" s="338">
        <v>4</v>
      </c>
      <c r="AK1578" s="289">
        <f t="shared" si="259"/>
        <v>58</v>
      </c>
      <c r="AL1578" s="335">
        <f t="shared" si="261"/>
        <v>486.15114215194075</v>
      </c>
    </row>
    <row r="1579" spans="31:38" ht="15.75" hidden="1" thickBot="1">
      <c r="AE1579" s="591"/>
      <c r="AF1579" s="570"/>
      <c r="AH1579" s="352">
        <f t="shared" si="258"/>
        <v>1000000</v>
      </c>
      <c r="AI1579" s="352">
        <f t="shared" si="260"/>
        <v>1000000</v>
      </c>
      <c r="AJ1579" s="338">
        <v>4</v>
      </c>
      <c r="AK1579" s="289">
        <f t="shared" si="259"/>
        <v>59</v>
      </c>
      <c r="AL1579" s="335">
        <f t="shared" si="261"/>
        <v>483.81965547135138</v>
      </c>
    </row>
    <row r="1580" spans="31:38" ht="15.75" hidden="1" thickBot="1">
      <c r="AE1580" s="591"/>
      <c r="AF1580" s="570"/>
      <c r="AH1580" s="352">
        <f t="shared" si="258"/>
        <v>1000000</v>
      </c>
      <c r="AI1580" s="352">
        <f t="shared" si="260"/>
        <v>1000000</v>
      </c>
      <c r="AJ1580" s="338">
        <v>4</v>
      </c>
      <c r="AK1580" s="289">
        <f t="shared" si="259"/>
        <v>60</v>
      </c>
      <c r="AL1580" s="335">
        <f t="shared" si="261"/>
        <v>481.48816879076207</v>
      </c>
    </row>
    <row r="1581" spans="31:38" ht="15.75" hidden="1" thickBot="1">
      <c r="AE1581" s="591"/>
      <c r="AF1581" s="570"/>
      <c r="AH1581" s="352">
        <f t="shared" si="258"/>
        <v>1000000</v>
      </c>
      <c r="AI1581" s="352">
        <f t="shared" si="260"/>
        <v>1000000</v>
      </c>
      <c r="AJ1581" s="338">
        <v>4</v>
      </c>
      <c r="AK1581" s="289">
        <f t="shared" si="259"/>
        <v>61</v>
      </c>
      <c r="AL1581" s="335">
        <f t="shared" si="261"/>
        <v>479.15668211017271</v>
      </c>
    </row>
    <row r="1582" spans="31:38" ht="15.75" hidden="1" thickBot="1">
      <c r="AE1582" s="591"/>
      <c r="AF1582" s="570"/>
      <c r="AH1582" s="352">
        <f t="shared" si="258"/>
        <v>1000000</v>
      </c>
      <c r="AI1582" s="352">
        <f t="shared" si="260"/>
        <v>1000000</v>
      </c>
      <c r="AJ1582" s="338">
        <v>4</v>
      </c>
      <c r="AK1582" s="289">
        <f t="shared" si="259"/>
        <v>62</v>
      </c>
      <c r="AL1582" s="335">
        <f t="shared" si="261"/>
        <v>476.82519542958335</v>
      </c>
    </row>
    <row r="1583" spans="31:38" ht="15.75" hidden="1" thickBot="1">
      <c r="AE1583" s="591"/>
      <c r="AF1583" s="570"/>
      <c r="AH1583" s="352">
        <f t="shared" si="258"/>
        <v>1000000</v>
      </c>
      <c r="AI1583" s="352">
        <f t="shared" si="260"/>
        <v>1000000</v>
      </c>
      <c r="AJ1583" s="338">
        <v>4</v>
      </c>
      <c r="AK1583" s="289">
        <f t="shared" si="259"/>
        <v>63</v>
      </c>
      <c r="AL1583" s="335">
        <f t="shared" si="261"/>
        <v>474.49370874899398</v>
      </c>
    </row>
    <row r="1584" spans="31:38" ht="15.75" hidden="1" thickBot="1">
      <c r="AE1584" s="591"/>
      <c r="AF1584" s="570"/>
      <c r="AH1584" s="352">
        <f t="shared" ref="AH1584:AH1620" si="262">BL268</f>
        <v>1000000</v>
      </c>
      <c r="AI1584" s="352">
        <f t="shared" si="260"/>
        <v>1000000</v>
      </c>
      <c r="AJ1584" s="338">
        <v>4</v>
      </c>
      <c r="AK1584" s="289">
        <f t="shared" si="259"/>
        <v>64</v>
      </c>
      <c r="AL1584" s="335">
        <f t="shared" ref="AL1584:AL1615" si="263">AC268</f>
        <v>472.16222206840473</v>
      </c>
    </row>
    <row r="1585" spans="31:38" ht="15.75" hidden="1" thickBot="1">
      <c r="AE1585" s="591"/>
      <c r="AF1585" s="570"/>
      <c r="AH1585" s="352">
        <f t="shared" si="262"/>
        <v>1000000</v>
      </c>
      <c r="AI1585" s="352">
        <f t="shared" si="260"/>
        <v>1000000</v>
      </c>
      <c r="AJ1585" s="338">
        <v>4</v>
      </c>
      <c r="AK1585" s="289">
        <f t="shared" ref="AK1585:AK1620" si="264">AK1584+1</f>
        <v>65</v>
      </c>
      <c r="AL1585" s="335">
        <f t="shared" si="263"/>
        <v>469.83073538781531</v>
      </c>
    </row>
    <row r="1586" spans="31:38" ht="15.75" hidden="1" thickBot="1">
      <c r="AE1586" s="591"/>
      <c r="AF1586" s="570"/>
      <c r="AH1586" s="352">
        <f t="shared" si="262"/>
        <v>1000000</v>
      </c>
      <c r="AI1586" s="352">
        <f t="shared" si="260"/>
        <v>1000000</v>
      </c>
      <c r="AJ1586" s="338">
        <v>4</v>
      </c>
      <c r="AK1586" s="289">
        <f t="shared" si="264"/>
        <v>66</v>
      </c>
      <c r="AL1586" s="335">
        <f t="shared" si="263"/>
        <v>467.499248707226</v>
      </c>
    </row>
    <row r="1587" spans="31:38" ht="15.75" hidden="1" thickBot="1">
      <c r="AE1587" s="591"/>
      <c r="AF1587" s="570"/>
      <c r="AH1587" s="352">
        <f t="shared" si="262"/>
        <v>1000000</v>
      </c>
      <c r="AI1587" s="352">
        <f t="shared" si="260"/>
        <v>1000000</v>
      </c>
      <c r="AJ1587" s="338">
        <v>4</v>
      </c>
      <c r="AK1587" s="289">
        <f t="shared" si="264"/>
        <v>67</v>
      </c>
      <c r="AL1587" s="335">
        <f t="shared" si="263"/>
        <v>465.16776202663664</v>
      </c>
    </row>
    <row r="1588" spans="31:38" ht="15.75" hidden="1" thickBot="1">
      <c r="AE1588" s="591"/>
      <c r="AF1588" s="570"/>
      <c r="AH1588" s="352">
        <f t="shared" si="262"/>
        <v>1000000</v>
      </c>
      <c r="AI1588" s="352">
        <f t="shared" si="260"/>
        <v>1000000</v>
      </c>
      <c r="AJ1588" s="338">
        <v>4</v>
      </c>
      <c r="AK1588" s="289">
        <f t="shared" si="264"/>
        <v>68</v>
      </c>
      <c r="AL1588" s="335">
        <f t="shared" si="263"/>
        <v>462.83627534604727</v>
      </c>
    </row>
    <row r="1589" spans="31:38" ht="15.75" hidden="1" thickBot="1">
      <c r="AE1589" s="591"/>
      <c r="AF1589" s="570"/>
      <c r="AH1589" s="352">
        <f t="shared" si="262"/>
        <v>1000000</v>
      </c>
      <c r="AI1589" s="352">
        <f t="shared" si="260"/>
        <v>1000000</v>
      </c>
      <c r="AJ1589" s="338">
        <v>4</v>
      </c>
      <c r="AK1589" s="289">
        <f t="shared" si="264"/>
        <v>69</v>
      </c>
      <c r="AL1589" s="335">
        <f t="shared" si="263"/>
        <v>460.50478866545797</v>
      </c>
    </row>
    <row r="1590" spans="31:38" ht="15.75" hidden="1" thickBot="1">
      <c r="AE1590" s="591"/>
      <c r="AF1590" s="570"/>
      <c r="AH1590" s="352">
        <f t="shared" si="262"/>
        <v>1000000</v>
      </c>
      <c r="AI1590" s="352">
        <f t="shared" si="260"/>
        <v>1000000</v>
      </c>
      <c r="AJ1590" s="338">
        <v>4</v>
      </c>
      <c r="AK1590" s="289">
        <f t="shared" si="264"/>
        <v>70</v>
      </c>
      <c r="AL1590" s="335">
        <f t="shared" si="263"/>
        <v>458.17330198486854</v>
      </c>
    </row>
    <row r="1591" spans="31:38" ht="15.75" hidden="1" thickBot="1">
      <c r="AE1591" s="591"/>
      <c r="AF1591" s="570"/>
      <c r="AH1591" s="352">
        <f t="shared" si="262"/>
        <v>1000000</v>
      </c>
      <c r="AI1591" s="352">
        <f t="shared" si="260"/>
        <v>1000000</v>
      </c>
      <c r="AJ1591" s="338">
        <v>4</v>
      </c>
      <c r="AK1591" s="289">
        <f t="shared" si="264"/>
        <v>71</v>
      </c>
      <c r="AL1591" s="335">
        <f t="shared" si="263"/>
        <v>455.84181530427929</v>
      </c>
    </row>
    <row r="1592" spans="31:38" ht="15.75" hidden="1" thickBot="1">
      <c r="AE1592" s="591"/>
      <c r="AF1592" s="570"/>
      <c r="AH1592" s="352">
        <f t="shared" si="262"/>
        <v>1000000</v>
      </c>
      <c r="AI1592" s="352">
        <f t="shared" si="260"/>
        <v>1000000</v>
      </c>
      <c r="AJ1592" s="338">
        <v>4</v>
      </c>
      <c r="AK1592" s="289">
        <f t="shared" si="264"/>
        <v>72</v>
      </c>
      <c r="AL1592" s="335">
        <f t="shared" si="263"/>
        <v>453.51032862368987</v>
      </c>
    </row>
    <row r="1593" spans="31:38" ht="15.75" hidden="1" thickBot="1">
      <c r="AE1593" s="591"/>
      <c r="AF1593" s="570"/>
      <c r="AH1593" s="352">
        <f t="shared" si="262"/>
        <v>1000000</v>
      </c>
      <c r="AI1593" s="352">
        <f t="shared" si="260"/>
        <v>1000000</v>
      </c>
      <c r="AJ1593" s="338">
        <v>4</v>
      </c>
      <c r="AK1593" s="289">
        <f t="shared" si="264"/>
        <v>73</v>
      </c>
      <c r="AL1593" s="335">
        <f t="shared" si="263"/>
        <v>451.17884194310057</v>
      </c>
    </row>
    <row r="1594" spans="31:38" ht="15.75" hidden="1" thickBot="1">
      <c r="AE1594" s="591"/>
      <c r="AF1594" s="570"/>
      <c r="AH1594" s="352">
        <f t="shared" si="262"/>
        <v>1000000</v>
      </c>
      <c r="AI1594" s="352">
        <f t="shared" si="260"/>
        <v>1000000</v>
      </c>
      <c r="AJ1594" s="338">
        <v>4</v>
      </c>
      <c r="AK1594" s="289">
        <f t="shared" si="264"/>
        <v>74</v>
      </c>
      <c r="AL1594" s="335">
        <f t="shared" si="263"/>
        <v>448.84735526251131</v>
      </c>
    </row>
    <row r="1595" spans="31:38" ht="15.75" hidden="1" thickBot="1">
      <c r="AE1595" s="591"/>
      <c r="AF1595" s="570"/>
      <c r="AH1595" s="352">
        <f t="shared" si="262"/>
        <v>1000000</v>
      </c>
      <c r="AI1595" s="352">
        <f t="shared" si="260"/>
        <v>1000000</v>
      </c>
      <c r="AJ1595" s="338">
        <v>4</v>
      </c>
      <c r="AK1595" s="289">
        <f t="shared" si="264"/>
        <v>75</v>
      </c>
      <c r="AL1595" s="335">
        <f t="shared" si="263"/>
        <v>446.51586858192184</v>
      </c>
    </row>
    <row r="1596" spans="31:38" ht="15.75" hidden="1" thickBot="1">
      <c r="AE1596" s="591"/>
      <c r="AF1596" s="570"/>
      <c r="AH1596" s="352">
        <f t="shared" si="262"/>
        <v>1000000</v>
      </c>
      <c r="AI1596" s="352">
        <f t="shared" si="260"/>
        <v>1000000</v>
      </c>
      <c r="AJ1596" s="338">
        <v>4</v>
      </c>
      <c r="AK1596" s="289">
        <f t="shared" si="264"/>
        <v>76</v>
      </c>
      <c r="AL1596" s="335">
        <f t="shared" si="263"/>
        <v>444.18438190133253</v>
      </c>
    </row>
    <row r="1597" spans="31:38" ht="15.75" hidden="1" thickBot="1">
      <c r="AE1597" s="591"/>
      <c r="AF1597" s="570"/>
      <c r="AH1597" s="352">
        <f t="shared" si="262"/>
        <v>1000000</v>
      </c>
      <c r="AI1597" s="352">
        <f t="shared" si="260"/>
        <v>1000000</v>
      </c>
      <c r="AJ1597" s="338">
        <v>4</v>
      </c>
      <c r="AK1597" s="289">
        <f t="shared" si="264"/>
        <v>77</v>
      </c>
      <c r="AL1597" s="335">
        <f t="shared" si="263"/>
        <v>441.85289522074311</v>
      </c>
    </row>
    <row r="1598" spans="31:38" ht="15.75" hidden="1" thickBot="1">
      <c r="AE1598" s="591"/>
      <c r="AF1598" s="570"/>
      <c r="AH1598" s="352">
        <f t="shared" si="262"/>
        <v>1000000</v>
      </c>
      <c r="AI1598" s="352">
        <f t="shared" si="260"/>
        <v>1000000</v>
      </c>
      <c r="AJ1598" s="338">
        <v>4</v>
      </c>
      <c r="AK1598" s="289">
        <f t="shared" si="264"/>
        <v>78</v>
      </c>
      <c r="AL1598" s="335">
        <f t="shared" si="263"/>
        <v>439.52140854015386</v>
      </c>
    </row>
    <row r="1599" spans="31:38" ht="15.75" hidden="1" thickBot="1">
      <c r="AE1599" s="591"/>
      <c r="AF1599" s="570"/>
      <c r="AH1599" s="352">
        <f t="shared" si="262"/>
        <v>1000000</v>
      </c>
      <c r="AI1599" s="352">
        <f t="shared" si="260"/>
        <v>1000000</v>
      </c>
      <c r="AJ1599" s="338">
        <v>4</v>
      </c>
      <c r="AK1599" s="289">
        <f t="shared" si="264"/>
        <v>79</v>
      </c>
      <c r="AL1599" s="335">
        <f t="shared" si="263"/>
        <v>437.18992185956449</v>
      </c>
    </row>
    <row r="1600" spans="31:38" ht="15.75" hidden="1" thickBot="1">
      <c r="AE1600" s="591"/>
      <c r="AF1600" s="570"/>
      <c r="AH1600" s="352">
        <f t="shared" si="262"/>
        <v>1000000</v>
      </c>
      <c r="AI1600" s="352">
        <f t="shared" si="260"/>
        <v>1000000</v>
      </c>
      <c r="AJ1600" s="338">
        <v>4</v>
      </c>
      <c r="AK1600" s="289">
        <f t="shared" si="264"/>
        <v>80</v>
      </c>
      <c r="AL1600" s="335">
        <f t="shared" si="263"/>
        <v>434.85843517897513</v>
      </c>
    </row>
    <row r="1601" spans="31:38" ht="15.75" hidden="1" thickBot="1">
      <c r="AE1601" s="591"/>
      <c r="AF1601" s="570"/>
      <c r="AH1601" s="352">
        <f t="shared" si="262"/>
        <v>1000000</v>
      </c>
      <c r="AI1601" s="352">
        <f t="shared" ref="AI1601:AI1620" si="265">IF(AL1601&lt;$D$85,0,AH1601)</f>
        <v>1000000</v>
      </c>
      <c r="AJ1601" s="338">
        <v>4</v>
      </c>
      <c r="AK1601" s="289">
        <f t="shared" si="264"/>
        <v>81</v>
      </c>
      <c r="AL1601" s="335">
        <f t="shared" si="263"/>
        <v>432.52694849838576</v>
      </c>
    </row>
    <row r="1602" spans="31:38" ht="15.75" hidden="1" thickBot="1">
      <c r="AE1602" s="591"/>
      <c r="AF1602" s="570"/>
      <c r="AH1602" s="352">
        <f t="shared" si="262"/>
        <v>1000000</v>
      </c>
      <c r="AI1602" s="352">
        <f t="shared" si="265"/>
        <v>1000000</v>
      </c>
      <c r="AJ1602" s="338">
        <v>4</v>
      </c>
      <c r="AK1602" s="289">
        <f t="shared" si="264"/>
        <v>82</v>
      </c>
      <c r="AL1602" s="335">
        <f t="shared" si="263"/>
        <v>430.1954618177964</v>
      </c>
    </row>
    <row r="1603" spans="31:38" ht="15.75" hidden="1" thickBot="1">
      <c r="AE1603" s="591"/>
      <c r="AF1603" s="570"/>
      <c r="AH1603" s="352">
        <f t="shared" si="262"/>
        <v>1000000</v>
      </c>
      <c r="AI1603" s="352">
        <f t="shared" si="265"/>
        <v>1000000</v>
      </c>
      <c r="AJ1603" s="338">
        <v>4</v>
      </c>
      <c r="AK1603" s="289">
        <f t="shared" si="264"/>
        <v>83</v>
      </c>
      <c r="AL1603" s="335">
        <f t="shared" si="263"/>
        <v>427.86397513720709</v>
      </c>
    </row>
    <row r="1604" spans="31:38" ht="15.75" hidden="1" thickBot="1">
      <c r="AE1604" s="591"/>
      <c r="AF1604" s="570"/>
      <c r="AH1604" s="352">
        <f t="shared" si="262"/>
        <v>1000000</v>
      </c>
      <c r="AI1604" s="352">
        <f t="shared" si="265"/>
        <v>1000000</v>
      </c>
      <c r="AJ1604" s="338">
        <v>4</v>
      </c>
      <c r="AK1604" s="289">
        <f t="shared" si="264"/>
        <v>84</v>
      </c>
      <c r="AL1604" s="335">
        <f t="shared" si="263"/>
        <v>425.53248845661778</v>
      </c>
    </row>
    <row r="1605" spans="31:38" ht="15.75" hidden="1" thickBot="1">
      <c r="AE1605" s="591"/>
      <c r="AF1605" s="570"/>
      <c r="AH1605" s="352">
        <f t="shared" si="262"/>
        <v>1000000</v>
      </c>
      <c r="AI1605" s="352">
        <f t="shared" si="265"/>
        <v>1000000</v>
      </c>
      <c r="AJ1605" s="338">
        <v>4</v>
      </c>
      <c r="AK1605" s="289">
        <f t="shared" si="264"/>
        <v>85</v>
      </c>
      <c r="AL1605" s="335">
        <f t="shared" si="263"/>
        <v>423.20100177602842</v>
      </c>
    </row>
    <row r="1606" spans="31:38" ht="15.75" hidden="1" thickBot="1">
      <c r="AE1606" s="591"/>
      <c r="AF1606" s="570"/>
      <c r="AH1606" s="352">
        <f t="shared" si="262"/>
        <v>1000000</v>
      </c>
      <c r="AI1606" s="352">
        <f t="shared" si="265"/>
        <v>1000000</v>
      </c>
      <c r="AJ1606" s="338">
        <v>4</v>
      </c>
      <c r="AK1606" s="289">
        <f t="shared" si="264"/>
        <v>86</v>
      </c>
      <c r="AL1606" s="335">
        <f t="shared" si="263"/>
        <v>420.869515095439</v>
      </c>
    </row>
    <row r="1607" spans="31:38" ht="15.75" hidden="1" thickBot="1">
      <c r="AE1607" s="591"/>
      <c r="AF1607" s="570"/>
      <c r="AH1607" s="352">
        <f t="shared" si="262"/>
        <v>1000000</v>
      </c>
      <c r="AI1607" s="352">
        <f t="shared" si="265"/>
        <v>1000000</v>
      </c>
      <c r="AJ1607" s="338">
        <v>4</v>
      </c>
      <c r="AK1607" s="289">
        <f t="shared" si="264"/>
        <v>87</v>
      </c>
      <c r="AL1607" s="335">
        <f t="shared" si="263"/>
        <v>418.53802841484969</v>
      </c>
    </row>
    <row r="1608" spans="31:38" ht="15.75" hidden="1" thickBot="1">
      <c r="AE1608" s="591"/>
      <c r="AF1608" s="570"/>
      <c r="AH1608" s="352">
        <f t="shared" si="262"/>
        <v>1000000</v>
      </c>
      <c r="AI1608" s="352">
        <f t="shared" si="265"/>
        <v>1000000</v>
      </c>
      <c r="AJ1608" s="338">
        <v>4</v>
      </c>
      <c r="AK1608" s="289">
        <f t="shared" si="264"/>
        <v>88</v>
      </c>
      <c r="AL1608" s="335">
        <f t="shared" si="263"/>
        <v>416.20654173426033</v>
      </c>
    </row>
    <row r="1609" spans="31:38" ht="15.75" hidden="1" thickBot="1">
      <c r="AE1609" s="591"/>
      <c r="AF1609" s="570"/>
      <c r="AH1609" s="352">
        <f t="shared" si="262"/>
        <v>1000000</v>
      </c>
      <c r="AI1609" s="352">
        <f t="shared" si="265"/>
        <v>1000000</v>
      </c>
      <c r="AJ1609" s="338">
        <v>4</v>
      </c>
      <c r="AK1609" s="289">
        <f t="shared" si="264"/>
        <v>89</v>
      </c>
      <c r="AL1609" s="335">
        <f t="shared" si="263"/>
        <v>413.87505505367102</v>
      </c>
    </row>
    <row r="1610" spans="31:38" ht="15.75" hidden="1" thickBot="1">
      <c r="AE1610" s="591"/>
      <c r="AF1610" s="570"/>
      <c r="AH1610" s="352">
        <f t="shared" si="262"/>
        <v>1000000</v>
      </c>
      <c r="AI1610" s="352">
        <f t="shared" si="265"/>
        <v>1000000</v>
      </c>
      <c r="AJ1610" s="338">
        <v>4</v>
      </c>
      <c r="AK1610" s="289">
        <f t="shared" si="264"/>
        <v>90</v>
      </c>
      <c r="AL1610" s="335">
        <f t="shared" si="263"/>
        <v>411.54356837308165</v>
      </c>
    </row>
    <row r="1611" spans="31:38" ht="15.75" hidden="1" thickBot="1">
      <c r="AE1611" s="591"/>
      <c r="AF1611" s="570"/>
      <c r="AH1611" s="352">
        <f t="shared" si="262"/>
        <v>1000000</v>
      </c>
      <c r="AI1611" s="352">
        <f t="shared" si="265"/>
        <v>1000000</v>
      </c>
      <c r="AJ1611" s="338">
        <v>4</v>
      </c>
      <c r="AK1611" s="289">
        <f t="shared" si="264"/>
        <v>91</v>
      </c>
      <c r="AL1611" s="335">
        <f t="shared" si="263"/>
        <v>409.21208169249223</v>
      </c>
    </row>
    <row r="1612" spans="31:38" ht="15.75" hidden="1" thickBot="1">
      <c r="AE1612" s="591"/>
      <c r="AF1612" s="570"/>
      <c r="AH1612" s="352">
        <f t="shared" si="262"/>
        <v>1000000</v>
      </c>
      <c r="AI1612" s="352">
        <f t="shared" si="265"/>
        <v>1000000</v>
      </c>
      <c r="AJ1612" s="338">
        <v>4</v>
      </c>
      <c r="AK1612" s="289">
        <f t="shared" si="264"/>
        <v>92</v>
      </c>
      <c r="AL1612" s="335">
        <f t="shared" si="263"/>
        <v>406.8805950119031</v>
      </c>
    </row>
    <row r="1613" spans="31:38" ht="15.75" hidden="1" thickBot="1">
      <c r="AE1613" s="591"/>
      <c r="AF1613" s="570"/>
      <c r="AH1613" s="352">
        <f t="shared" si="262"/>
        <v>1000000</v>
      </c>
      <c r="AI1613" s="352">
        <f t="shared" si="265"/>
        <v>1000000</v>
      </c>
      <c r="AJ1613" s="338">
        <v>4</v>
      </c>
      <c r="AK1613" s="289">
        <f t="shared" si="264"/>
        <v>93</v>
      </c>
      <c r="AL1613" s="335">
        <f t="shared" si="263"/>
        <v>404.54910833131362</v>
      </c>
    </row>
    <row r="1614" spans="31:38" ht="15.75" hidden="1" thickBot="1">
      <c r="AE1614" s="591"/>
      <c r="AF1614" s="570"/>
      <c r="AH1614" s="352">
        <f t="shared" si="262"/>
        <v>1000000</v>
      </c>
      <c r="AI1614" s="352">
        <f t="shared" si="265"/>
        <v>1000000</v>
      </c>
      <c r="AJ1614" s="338">
        <v>4</v>
      </c>
      <c r="AK1614" s="289">
        <f t="shared" si="264"/>
        <v>94</v>
      </c>
      <c r="AL1614" s="335">
        <f t="shared" si="263"/>
        <v>402.21762165072425</v>
      </c>
    </row>
    <row r="1615" spans="31:38" ht="15.75" hidden="1" thickBot="1">
      <c r="AE1615" s="591"/>
      <c r="AF1615" s="570"/>
      <c r="AH1615" s="352">
        <f t="shared" si="262"/>
        <v>1000000</v>
      </c>
      <c r="AI1615" s="352">
        <f t="shared" si="265"/>
        <v>1000000</v>
      </c>
      <c r="AJ1615" s="338">
        <v>4</v>
      </c>
      <c r="AK1615" s="289">
        <f t="shared" si="264"/>
        <v>95</v>
      </c>
      <c r="AL1615" s="335">
        <f t="shared" si="263"/>
        <v>399.886134970135</v>
      </c>
    </row>
    <row r="1616" spans="31:38" ht="15.75" hidden="1" thickBot="1">
      <c r="AE1616" s="591"/>
      <c r="AF1616" s="570"/>
      <c r="AH1616" s="352">
        <f t="shared" si="262"/>
        <v>1000000</v>
      </c>
      <c r="AI1616" s="352">
        <f t="shared" si="265"/>
        <v>1000000</v>
      </c>
      <c r="AJ1616" s="338">
        <v>4</v>
      </c>
      <c r="AK1616" s="289">
        <f t="shared" si="264"/>
        <v>96</v>
      </c>
      <c r="AL1616" s="335">
        <f t="shared" ref="AL1616:AL1620" si="266">AC300</f>
        <v>397.55464828954558</v>
      </c>
    </row>
    <row r="1617" spans="31:38" ht="15.75" hidden="1" thickBot="1">
      <c r="AE1617" s="591"/>
      <c r="AF1617" s="570"/>
      <c r="AH1617" s="352">
        <f t="shared" si="262"/>
        <v>1000000</v>
      </c>
      <c r="AI1617" s="352">
        <f t="shared" si="265"/>
        <v>1000000</v>
      </c>
      <c r="AJ1617" s="338">
        <v>4</v>
      </c>
      <c r="AK1617" s="289">
        <f t="shared" si="264"/>
        <v>97</v>
      </c>
      <c r="AL1617" s="335">
        <f t="shared" si="266"/>
        <v>395.22316160895633</v>
      </c>
    </row>
    <row r="1618" spans="31:38" ht="15.75" hidden="1" thickBot="1">
      <c r="AE1618" s="591"/>
      <c r="AF1618" s="570"/>
      <c r="AH1618" s="352">
        <f t="shared" si="262"/>
        <v>1000000</v>
      </c>
      <c r="AI1618" s="352">
        <f t="shared" si="265"/>
        <v>1000000</v>
      </c>
      <c r="AJ1618" s="338">
        <v>4</v>
      </c>
      <c r="AK1618" s="289">
        <f t="shared" si="264"/>
        <v>98</v>
      </c>
      <c r="AL1618" s="335">
        <f t="shared" si="266"/>
        <v>392.89167492836691</v>
      </c>
    </row>
    <row r="1619" spans="31:38" ht="15.75" hidden="1" thickBot="1">
      <c r="AE1619" s="591"/>
      <c r="AF1619" s="570"/>
      <c r="AH1619" s="352">
        <f t="shared" si="262"/>
        <v>1000000</v>
      </c>
      <c r="AI1619" s="352">
        <f t="shared" si="265"/>
        <v>1000000</v>
      </c>
      <c r="AJ1619" s="338">
        <v>4</v>
      </c>
      <c r="AK1619" s="289">
        <f t="shared" si="264"/>
        <v>99</v>
      </c>
      <c r="AL1619" s="335">
        <f t="shared" si="266"/>
        <v>390.56018824777755</v>
      </c>
    </row>
    <row r="1620" spans="31:38" ht="15.75" hidden="1" thickBot="1">
      <c r="AE1620" s="592"/>
      <c r="AF1620" s="571"/>
      <c r="AH1620" s="352">
        <f t="shared" si="262"/>
        <v>1000000</v>
      </c>
      <c r="AI1620" s="352">
        <f t="shared" si="265"/>
        <v>1000000</v>
      </c>
      <c r="AJ1620" s="338">
        <v>4</v>
      </c>
      <c r="AK1620" s="339">
        <f t="shared" si="264"/>
        <v>100</v>
      </c>
      <c r="AL1620" s="344">
        <f t="shared" si="266"/>
        <v>388.22870156718818</v>
      </c>
    </row>
    <row r="1621" spans="31:38" ht="15.75" hidden="1" thickBot="1">
      <c r="AE1621" s="587" t="s">
        <v>393</v>
      </c>
      <c r="AF1621" s="569" t="s">
        <v>427</v>
      </c>
      <c r="AH1621" s="352">
        <f>AQ305</f>
        <v>141.47202149942041</v>
      </c>
      <c r="AI1621" s="352">
        <f t="shared" ref="AI1621:AI1684" si="267">IF(AL1621&lt;$D$88,0,AH1621)</f>
        <v>141.47202149942041</v>
      </c>
      <c r="AJ1621" s="336">
        <v>1</v>
      </c>
      <c r="AK1621" s="305">
        <v>0</v>
      </c>
      <c r="AL1621" s="340">
        <f t="shared" ref="AL1621:AL1652" si="268">Z305</f>
        <v>364.10980764468513</v>
      </c>
    </row>
    <row r="1622" spans="31:38" ht="15.75" hidden="1" thickBot="1">
      <c r="AE1622" s="588"/>
      <c r="AF1622" s="570"/>
      <c r="AH1622" s="352">
        <f t="shared" ref="AH1622:AH1685" si="269">AQ306</f>
        <v>139.23506721590138</v>
      </c>
      <c r="AI1622" s="352">
        <f t="shared" si="267"/>
        <v>139.23506721590138</v>
      </c>
      <c r="AJ1622" s="336">
        <v>1</v>
      </c>
      <c r="AK1622" s="289">
        <f t="shared" ref="AK1622:AK1685" si="270">AK1621+1</f>
        <v>1</v>
      </c>
      <c r="AL1622" s="341">
        <f t="shared" si="268"/>
        <v>362.84384161080987</v>
      </c>
    </row>
    <row r="1623" spans="31:38" ht="15.75" hidden="1" thickBot="1">
      <c r="AE1623" s="588"/>
      <c r="AF1623" s="570"/>
      <c r="AH1623" s="352">
        <f t="shared" si="269"/>
        <v>136.99811293238236</v>
      </c>
      <c r="AI1623" s="352">
        <f t="shared" si="267"/>
        <v>136.99811293238236</v>
      </c>
      <c r="AJ1623" s="336">
        <v>1</v>
      </c>
      <c r="AK1623" s="289">
        <f t="shared" si="270"/>
        <v>2</v>
      </c>
      <c r="AL1623" s="341">
        <f t="shared" si="268"/>
        <v>361.57787557693467</v>
      </c>
    </row>
    <row r="1624" spans="31:38" ht="15.75" hidden="1" thickBot="1">
      <c r="AE1624" s="588"/>
      <c r="AF1624" s="570"/>
      <c r="AH1624" s="352">
        <f t="shared" si="269"/>
        <v>134.76115864886333</v>
      </c>
      <c r="AI1624" s="352">
        <f t="shared" si="267"/>
        <v>134.76115864886333</v>
      </c>
      <c r="AJ1624" s="336">
        <v>1</v>
      </c>
      <c r="AK1624" s="289">
        <f t="shared" si="270"/>
        <v>3</v>
      </c>
      <c r="AL1624" s="341">
        <f t="shared" si="268"/>
        <v>360.31190954305947</v>
      </c>
    </row>
    <row r="1625" spans="31:38" ht="15.75" hidden="1" thickBot="1">
      <c r="AE1625" s="588"/>
      <c r="AF1625" s="570"/>
      <c r="AH1625" s="352">
        <f t="shared" si="269"/>
        <v>132.5242043653443</v>
      </c>
      <c r="AI1625" s="352">
        <f t="shared" si="267"/>
        <v>132.5242043653443</v>
      </c>
      <c r="AJ1625" s="336">
        <v>1</v>
      </c>
      <c r="AK1625" s="289">
        <f t="shared" si="270"/>
        <v>4</v>
      </c>
      <c r="AL1625" s="341">
        <f t="shared" si="268"/>
        <v>359.04594350918421</v>
      </c>
    </row>
    <row r="1626" spans="31:38" ht="15.75" hidden="1" thickBot="1">
      <c r="AE1626" s="588"/>
      <c r="AF1626" s="570"/>
      <c r="AH1626" s="352">
        <f t="shared" si="269"/>
        <v>130.28725008182528</v>
      </c>
      <c r="AI1626" s="352">
        <f t="shared" si="267"/>
        <v>130.28725008182528</v>
      </c>
      <c r="AJ1626" s="336">
        <v>1</v>
      </c>
      <c r="AK1626" s="289">
        <f t="shared" si="270"/>
        <v>5</v>
      </c>
      <c r="AL1626" s="341">
        <f t="shared" si="268"/>
        <v>357.77997747530901</v>
      </c>
    </row>
    <row r="1627" spans="31:38" ht="15.75" hidden="1" thickBot="1">
      <c r="AE1627" s="588"/>
      <c r="AF1627" s="570"/>
      <c r="AH1627" s="352">
        <f t="shared" si="269"/>
        <v>128.05029579830625</v>
      </c>
      <c r="AI1627" s="352">
        <f t="shared" si="267"/>
        <v>128.05029579830625</v>
      </c>
      <c r="AJ1627" s="336">
        <v>1</v>
      </c>
      <c r="AK1627" s="289">
        <f t="shared" si="270"/>
        <v>6</v>
      </c>
      <c r="AL1627" s="341">
        <f t="shared" si="268"/>
        <v>356.51401144143381</v>
      </c>
    </row>
    <row r="1628" spans="31:38" ht="15.75" hidden="1" thickBot="1">
      <c r="AE1628" s="588"/>
      <c r="AF1628" s="570"/>
      <c r="AH1628" s="352">
        <f t="shared" si="269"/>
        <v>125.81334151478724</v>
      </c>
      <c r="AI1628" s="352">
        <f t="shared" si="267"/>
        <v>125.81334151478724</v>
      </c>
      <c r="AJ1628" s="336">
        <v>1</v>
      </c>
      <c r="AK1628" s="289">
        <f t="shared" si="270"/>
        <v>7</v>
      </c>
      <c r="AL1628" s="341">
        <f t="shared" si="268"/>
        <v>355.24804540755861</v>
      </c>
    </row>
    <row r="1629" spans="31:38" ht="15.75" hidden="1" thickBot="1">
      <c r="AE1629" s="588"/>
      <c r="AF1629" s="570"/>
      <c r="AH1629" s="352">
        <f t="shared" si="269"/>
        <v>123.57638723126821</v>
      </c>
      <c r="AI1629" s="352">
        <f t="shared" si="267"/>
        <v>123.57638723126821</v>
      </c>
      <c r="AJ1629" s="336">
        <v>1</v>
      </c>
      <c r="AK1629" s="289">
        <f t="shared" si="270"/>
        <v>8</v>
      </c>
      <c r="AL1629" s="341">
        <f t="shared" si="268"/>
        <v>353.98207937368335</v>
      </c>
    </row>
    <row r="1630" spans="31:38" ht="15.75" hidden="1" thickBot="1">
      <c r="AE1630" s="588"/>
      <c r="AF1630" s="570"/>
      <c r="AH1630" s="352">
        <f t="shared" si="269"/>
        <v>121.3394329477492</v>
      </c>
      <c r="AI1630" s="352">
        <f t="shared" si="267"/>
        <v>121.3394329477492</v>
      </c>
      <c r="AJ1630" s="336">
        <v>1</v>
      </c>
      <c r="AK1630" s="289">
        <f t="shared" si="270"/>
        <v>9</v>
      </c>
      <c r="AL1630" s="341">
        <f t="shared" si="268"/>
        <v>352.71611333980809</v>
      </c>
    </row>
    <row r="1631" spans="31:38" ht="15.75" hidden="1" thickBot="1">
      <c r="AE1631" s="588"/>
      <c r="AF1631" s="570"/>
      <c r="AH1631" s="352">
        <f t="shared" si="269"/>
        <v>119.10247866423018</v>
      </c>
      <c r="AI1631" s="352">
        <f t="shared" si="267"/>
        <v>119.10247866423018</v>
      </c>
      <c r="AJ1631" s="336">
        <v>1</v>
      </c>
      <c r="AK1631" s="289">
        <f t="shared" si="270"/>
        <v>10</v>
      </c>
      <c r="AL1631" s="341">
        <f t="shared" si="268"/>
        <v>351.45014730593289</v>
      </c>
    </row>
    <row r="1632" spans="31:38" ht="15.75" hidden="1" thickBot="1">
      <c r="AE1632" s="588"/>
      <c r="AF1632" s="570"/>
      <c r="AH1632" s="352">
        <f t="shared" si="269"/>
        <v>1000000</v>
      </c>
      <c r="AI1632" s="352">
        <f t="shared" si="267"/>
        <v>1000000</v>
      </c>
      <c r="AJ1632" s="336">
        <v>1</v>
      </c>
      <c r="AK1632" s="289">
        <f t="shared" si="270"/>
        <v>11</v>
      </c>
      <c r="AL1632" s="341">
        <f t="shared" si="268"/>
        <v>350.18418127205769</v>
      </c>
    </row>
    <row r="1633" spans="31:38" ht="15.75" hidden="1" thickBot="1">
      <c r="AE1633" s="588"/>
      <c r="AF1633" s="570"/>
      <c r="AH1633" s="352">
        <f t="shared" si="269"/>
        <v>1000000</v>
      </c>
      <c r="AI1633" s="352">
        <f t="shared" si="267"/>
        <v>1000000</v>
      </c>
      <c r="AJ1633" s="336">
        <v>1</v>
      </c>
      <c r="AK1633" s="289">
        <f t="shared" si="270"/>
        <v>12</v>
      </c>
      <c r="AL1633" s="341">
        <f t="shared" si="268"/>
        <v>348.91821523818248</v>
      </c>
    </row>
    <row r="1634" spans="31:38" ht="15.75" hidden="1" thickBot="1">
      <c r="AE1634" s="588"/>
      <c r="AF1634" s="570"/>
      <c r="AH1634" s="352">
        <f t="shared" si="269"/>
        <v>1000000</v>
      </c>
      <c r="AI1634" s="352">
        <f t="shared" si="267"/>
        <v>1000000</v>
      </c>
      <c r="AJ1634" s="336">
        <v>1</v>
      </c>
      <c r="AK1634" s="289">
        <f t="shared" si="270"/>
        <v>13</v>
      </c>
      <c r="AL1634" s="341">
        <f t="shared" si="268"/>
        <v>347.65224920430722</v>
      </c>
    </row>
    <row r="1635" spans="31:38" ht="15.75" hidden="1" thickBot="1">
      <c r="AE1635" s="588"/>
      <c r="AF1635" s="570"/>
      <c r="AH1635" s="352">
        <f t="shared" si="269"/>
        <v>1000000</v>
      </c>
      <c r="AI1635" s="352">
        <f t="shared" si="267"/>
        <v>1000000</v>
      </c>
      <c r="AJ1635" s="336">
        <v>1</v>
      </c>
      <c r="AK1635" s="289">
        <f t="shared" si="270"/>
        <v>14</v>
      </c>
      <c r="AL1635" s="341">
        <f t="shared" si="268"/>
        <v>346.38628317043197</v>
      </c>
    </row>
    <row r="1636" spans="31:38" ht="15.75" hidden="1" thickBot="1">
      <c r="AE1636" s="588"/>
      <c r="AF1636" s="570"/>
      <c r="AH1636" s="352">
        <f t="shared" si="269"/>
        <v>1000000</v>
      </c>
      <c r="AI1636" s="352">
        <f t="shared" si="267"/>
        <v>1000000</v>
      </c>
      <c r="AJ1636" s="336">
        <v>1</v>
      </c>
      <c r="AK1636" s="289">
        <f t="shared" si="270"/>
        <v>15</v>
      </c>
      <c r="AL1636" s="341">
        <f t="shared" si="268"/>
        <v>345.12031713655676</v>
      </c>
    </row>
    <row r="1637" spans="31:38" ht="15.75" hidden="1" thickBot="1">
      <c r="AE1637" s="588"/>
      <c r="AF1637" s="570"/>
      <c r="AH1637" s="352">
        <f t="shared" si="269"/>
        <v>1000000</v>
      </c>
      <c r="AI1637" s="352">
        <f t="shared" si="267"/>
        <v>1000000</v>
      </c>
      <c r="AJ1637" s="336">
        <v>1</v>
      </c>
      <c r="AK1637" s="289">
        <f t="shared" si="270"/>
        <v>16</v>
      </c>
      <c r="AL1637" s="341">
        <f t="shared" si="268"/>
        <v>343.85435110268156</v>
      </c>
    </row>
    <row r="1638" spans="31:38" ht="15.75" hidden="1" thickBot="1">
      <c r="AE1638" s="588"/>
      <c r="AF1638" s="570"/>
      <c r="AH1638" s="352">
        <f t="shared" si="269"/>
        <v>1000000</v>
      </c>
      <c r="AI1638" s="352">
        <f t="shared" si="267"/>
        <v>1000000</v>
      </c>
      <c r="AJ1638" s="336">
        <v>1</v>
      </c>
      <c r="AK1638" s="289">
        <f t="shared" si="270"/>
        <v>17</v>
      </c>
      <c r="AL1638" s="341">
        <f t="shared" si="268"/>
        <v>342.58838506880636</v>
      </c>
    </row>
    <row r="1639" spans="31:38" ht="15.75" hidden="1" thickBot="1">
      <c r="AE1639" s="588"/>
      <c r="AF1639" s="570"/>
      <c r="AH1639" s="352">
        <f t="shared" si="269"/>
        <v>1000000</v>
      </c>
      <c r="AI1639" s="352">
        <f t="shared" si="267"/>
        <v>1000000</v>
      </c>
      <c r="AJ1639" s="336">
        <v>1</v>
      </c>
      <c r="AK1639" s="289">
        <f t="shared" si="270"/>
        <v>18</v>
      </c>
      <c r="AL1639" s="341">
        <f t="shared" si="268"/>
        <v>341.32241903493116</v>
      </c>
    </row>
    <row r="1640" spans="31:38" ht="15.75" hidden="1" thickBot="1">
      <c r="AE1640" s="588"/>
      <c r="AF1640" s="570"/>
      <c r="AH1640" s="352">
        <f t="shared" si="269"/>
        <v>1000000</v>
      </c>
      <c r="AI1640" s="352">
        <f t="shared" si="267"/>
        <v>1000000</v>
      </c>
      <c r="AJ1640" s="336">
        <v>1</v>
      </c>
      <c r="AK1640" s="289">
        <f t="shared" si="270"/>
        <v>19</v>
      </c>
      <c r="AL1640" s="341">
        <f t="shared" si="268"/>
        <v>340.0564530010559</v>
      </c>
    </row>
    <row r="1641" spans="31:38" ht="15.75" hidden="1" thickBot="1">
      <c r="AE1641" s="588"/>
      <c r="AF1641" s="570"/>
      <c r="AH1641" s="352">
        <f t="shared" si="269"/>
        <v>1000000</v>
      </c>
      <c r="AI1641" s="352">
        <f t="shared" si="267"/>
        <v>1000000</v>
      </c>
      <c r="AJ1641" s="336">
        <v>1</v>
      </c>
      <c r="AK1641" s="289">
        <f t="shared" si="270"/>
        <v>20</v>
      </c>
      <c r="AL1641" s="341">
        <f t="shared" si="268"/>
        <v>338.79048696718064</v>
      </c>
    </row>
    <row r="1642" spans="31:38" ht="15.75" hidden="1" thickBot="1">
      <c r="AE1642" s="588"/>
      <c r="AF1642" s="570"/>
      <c r="AH1642" s="352">
        <f t="shared" si="269"/>
        <v>1000000</v>
      </c>
      <c r="AI1642" s="352">
        <f t="shared" si="267"/>
        <v>1000000</v>
      </c>
      <c r="AJ1642" s="336">
        <v>1</v>
      </c>
      <c r="AK1642" s="289">
        <f t="shared" si="270"/>
        <v>21</v>
      </c>
      <c r="AL1642" s="341">
        <f t="shared" si="268"/>
        <v>337.52452093330544</v>
      </c>
    </row>
    <row r="1643" spans="31:38" ht="15.75" hidden="1" thickBot="1">
      <c r="AE1643" s="588"/>
      <c r="AF1643" s="570"/>
      <c r="AH1643" s="352">
        <f t="shared" si="269"/>
        <v>1000000</v>
      </c>
      <c r="AI1643" s="352">
        <f t="shared" si="267"/>
        <v>1000000</v>
      </c>
      <c r="AJ1643" s="336">
        <v>1</v>
      </c>
      <c r="AK1643" s="289">
        <f t="shared" si="270"/>
        <v>22</v>
      </c>
      <c r="AL1643" s="341">
        <f t="shared" si="268"/>
        <v>336.25855489943024</v>
      </c>
    </row>
    <row r="1644" spans="31:38" ht="15.75" hidden="1" thickBot="1">
      <c r="AE1644" s="588"/>
      <c r="AF1644" s="570"/>
      <c r="AH1644" s="352">
        <f t="shared" si="269"/>
        <v>1000000</v>
      </c>
      <c r="AI1644" s="352">
        <f t="shared" si="267"/>
        <v>1000000</v>
      </c>
      <c r="AJ1644" s="336">
        <v>1</v>
      </c>
      <c r="AK1644" s="289">
        <f t="shared" si="270"/>
        <v>23</v>
      </c>
      <c r="AL1644" s="341">
        <f t="shared" si="268"/>
        <v>334.99258886555504</v>
      </c>
    </row>
    <row r="1645" spans="31:38" ht="15.75" hidden="1" thickBot="1">
      <c r="AE1645" s="588"/>
      <c r="AF1645" s="570"/>
      <c r="AH1645" s="352">
        <f t="shared" si="269"/>
        <v>1000000</v>
      </c>
      <c r="AI1645" s="352">
        <f t="shared" si="267"/>
        <v>1000000</v>
      </c>
      <c r="AJ1645" s="336">
        <v>1</v>
      </c>
      <c r="AK1645" s="289">
        <f t="shared" si="270"/>
        <v>24</v>
      </c>
      <c r="AL1645" s="341">
        <f t="shared" si="268"/>
        <v>333.72662283167983</v>
      </c>
    </row>
    <row r="1646" spans="31:38" ht="15.75" hidden="1" thickBot="1">
      <c r="AE1646" s="588"/>
      <c r="AF1646" s="570"/>
      <c r="AH1646" s="352">
        <f t="shared" si="269"/>
        <v>1000000</v>
      </c>
      <c r="AI1646" s="352">
        <f t="shared" si="267"/>
        <v>0</v>
      </c>
      <c r="AJ1646" s="336">
        <v>1</v>
      </c>
      <c r="AK1646" s="289">
        <f t="shared" si="270"/>
        <v>25</v>
      </c>
      <c r="AL1646" s="341">
        <f t="shared" si="268"/>
        <v>332.46065679780457</v>
      </c>
    </row>
    <row r="1647" spans="31:38" ht="15.75" hidden="1" thickBot="1">
      <c r="AE1647" s="588"/>
      <c r="AF1647" s="570"/>
      <c r="AH1647" s="352">
        <f t="shared" si="269"/>
        <v>1000000</v>
      </c>
      <c r="AI1647" s="352">
        <f t="shared" si="267"/>
        <v>0</v>
      </c>
      <c r="AJ1647" s="336">
        <v>1</v>
      </c>
      <c r="AK1647" s="289">
        <f t="shared" si="270"/>
        <v>26</v>
      </c>
      <c r="AL1647" s="341">
        <f t="shared" si="268"/>
        <v>331.19469076392932</v>
      </c>
    </row>
    <row r="1648" spans="31:38" ht="15.75" hidden="1" thickBot="1">
      <c r="AE1648" s="588"/>
      <c r="AF1648" s="570"/>
      <c r="AH1648" s="352">
        <f t="shared" si="269"/>
        <v>1000000</v>
      </c>
      <c r="AI1648" s="352">
        <f t="shared" si="267"/>
        <v>0</v>
      </c>
      <c r="AJ1648" s="336">
        <v>1</v>
      </c>
      <c r="AK1648" s="289">
        <f t="shared" si="270"/>
        <v>27</v>
      </c>
      <c r="AL1648" s="341">
        <f t="shared" si="268"/>
        <v>329.92872473005411</v>
      </c>
    </row>
    <row r="1649" spans="31:38" ht="15.75" hidden="1" thickBot="1">
      <c r="AE1649" s="588"/>
      <c r="AF1649" s="570"/>
      <c r="AH1649" s="352">
        <f t="shared" si="269"/>
        <v>1000000</v>
      </c>
      <c r="AI1649" s="352">
        <f t="shared" si="267"/>
        <v>0</v>
      </c>
      <c r="AJ1649" s="336">
        <v>1</v>
      </c>
      <c r="AK1649" s="289">
        <f t="shared" si="270"/>
        <v>28</v>
      </c>
      <c r="AL1649" s="341">
        <f t="shared" si="268"/>
        <v>328.66275869617891</v>
      </c>
    </row>
    <row r="1650" spans="31:38" ht="15.75" hidden="1" thickBot="1">
      <c r="AE1650" s="588"/>
      <c r="AF1650" s="570"/>
      <c r="AH1650" s="352">
        <f t="shared" si="269"/>
        <v>1000000</v>
      </c>
      <c r="AI1650" s="352">
        <f t="shared" si="267"/>
        <v>0</v>
      </c>
      <c r="AJ1650" s="336">
        <v>1</v>
      </c>
      <c r="AK1650" s="289">
        <f t="shared" si="270"/>
        <v>29</v>
      </c>
      <c r="AL1650" s="341">
        <f t="shared" si="268"/>
        <v>327.39679266230371</v>
      </c>
    </row>
    <row r="1651" spans="31:38" ht="15.75" hidden="1" thickBot="1">
      <c r="AE1651" s="588"/>
      <c r="AF1651" s="570"/>
      <c r="AH1651" s="352">
        <f t="shared" si="269"/>
        <v>1000000</v>
      </c>
      <c r="AI1651" s="352">
        <f t="shared" si="267"/>
        <v>0</v>
      </c>
      <c r="AJ1651" s="336">
        <v>1</v>
      </c>
      <c r="AK1651" s="289">
        <f t="shared" si="270"/>
        <v>30</v>
      </c>
      <c r="AL1651" s="341">
        <f t="shared" si="268"/>
        <v>326.13082662842845</v>
      </c>
    </row>
    <row r="1652" spans="31:38" ht="15.75" hidden="1" thickBot="1">
      <c r="AE1652" s="588"/>
      <c r="AF1652" s="570"/>
      <c r="AH1652" s="352">
        <f t="shared" si="269"/>
        <v>1000000</v>
      </c>
      <c r="AI1652" s="352">
        <f t="shared" si="267"/>
        <v>0</v>
      </c>
      <c r="AJ1652" s="336">
        <v>1</v>
      </c>
      <c r="AK1652" s="289">
        <f t="shared" si="270"/>
        <v>31</v>
      </c>
      <c r="AL1652" s="341">
        <f t="shared" si="268"/>
        <v>324.86486059455325</v>
      </c>
    </row>
    <row r="1653" spans="31:38" ht="15.75" hidden="1" thickBot="1">
      <c r="AE1653" s="588"/>
      <c r="AF1653" s="570"/>
      <c r="AH1653" s="352">
        <f t="shared" si="269"/>
        <v>1000000</v>
      </c>
      <c r="AI1653" s="352">
        <f t="shared" si="267"/>
        <v>0</v>
      </c>
      <c r="AJ1653" s="336">
        <v>1</v>
      </c>
      <c r="AK1653" s="289">
        <f t="shared" si="270"/>
        <v>32</v>
      </c>
      <c r="AL1653" s="341">
        <f t="shared" ref="AL1653:AL1684" si="271">Z337</f>
        <v>323.59889456067799</v>
      </c>
    </row>
    <row r="1654" spans="31:38" ht="15.75" hidden="1" thickBot="1">
      <c r="AE1654" s="588"/>
      <c r="AF1654" s="570"/>
      <c r="AH1654" s="352">
        <f t="shared" si="269"/>
        <v>1000000</v>
      </c>
      <c r="AI1654" s="352">
        <f t="shared" si="267"/>
        <v>0</v>
      </c>
      <c r="AJ1654" s="336">
        <v>1</v>
      </c>
      <c r="AK1654" s="289">
        <f t="shared" si="270"/>
        <v>33</v>
      </c>
      <c r="AL1654" s="341">
        <f t="shared" si="271"/>
        <v>322.33292852680279</v>
      </c>
    </row>
    <row r="1655" spans="31:38" ht="15.75" hidden="1" thickBot="1">
      <c r="AE1655" s="588"/>
      <c r="AF1655" s="570"/>
      <c r="AH1655" s="352">
        <f t="shared" si="269"/>
        <v>1000000</v>
      </c>
      <c r="AI1655" s="352">
        <f t="shared" si="267"/>
        <v>0</v>
      </c>
      <c r="AJ1655" s="336">
        <v>1</v>
      </c>
      <c r="AK1655" s="289">
        <f t="shared" si="270"/>
        <v>34</v>
      </c>
      <c r="AL1655" s="341">
        <f t="shared" si="271"/>
        <v>321.06696249292759</v>
      </c>
    </row>
    <row r="1656" spans="31:38" ht="15.75" hidden="1" thickBot="1">
      <c r="AE1656" s="588"/>
      <c r="AF1656" s="570"/>
      <c r="AH1656" s="352">
        <f t="shared" si="269"/>
        <v>1000000</v>
      </c>
      <c r="AI1656" s="352">
        <f t="shared" si="267"/>
        <v>0</v>
      </c>
      <c r="AJ1656" s="336">
        <v>1</v>
      </c>
      <c r="AK1656" s="289">
        <f t="shared" si="270"/>
        <v>35</v>
      </c>
      <c r="AL1656" s="341">
        <f t="shared" si="271"/>
        <v>319.80099645905239</v>
      </c>
    </row>
    <row r="1657" spans="31:38" ht="15.75" hidden="1" thickBot="1">
      <c r="AE1657" s="588"/>
      <c r="AF1657" s="570"/>
      <c r="AH1657" s="352">
        <f t="shared" si="269"/>
        <v>1000000</v>
      </c>
      <c r="AI1657" s="352">
        <f t="shared" si="267"/>
        <v>0</v>
      </c>
      <c r="AJ1657" s="336">
        <v>1</v>
      </c>
      <c r="AK1657" s="289">
        <f t="shared" si="270"/>
        <v>36</v>
      </c>
      <c r="AL1657" s="341">
        <f t="shared" si="271"/>
        <v>318.53503042517713</v>
      </c>
    </row>
    <row r="1658" spans="31:38" ht="15.75" hidden="1" thickBot="1">
      <c r="AE1658" s="588"/>
      <c r="AF1658" s="570"/>
      <c r="AH1658" s="352">
        <f t="shared" si="269"/>
        <v>1000000</v>
      </c>
      <c r="AI1658" s="352">
        <f t="shared" si="267"/>
        <v>0</v>
      </c>
      <c r="AJ1658" s="336">
        <v>1</v>
      </c>
      <c r="AK1658" s="289">
        <f t="shared" si="270"/>
        <v>37</v>
      </c>
      <c r="AL1658" s="341">
        <f t="shared" si="271"/>
        <v>317.26906439130187</v>
      </c>
    </row>
    <row r="1659" spans="31:38" ht="15.75" hidden="1" thickBot="1">
      <c r="AE1659" s="588"/>
      <c r="AF1659" s="570"/>
      <c r="AH1659" s="352">
        <f t="shared" si="269"/>
        <v>1000000</v>
      </c>
      <c r="AI1659" s="352">
        <f t="shared" si="267"/>
        <v>0</v>
      </c>
      <c r="AJ1659" s="336">
        <v>1</v>
      </c>
      <c r="AK1659" s="289">
        <f t="shared" si="270"/>
        <v>38</v>
      </c>
      <c r="AL1659" s="341">
        <f t="shared" si="271"/>
        <v>316.00309835742667</v>
      </c>
    </row>
    <row r="1660" spans="31:38" ht="15.75" hidden="1" thickBot="1">
      <c r="AE1660" s="588"/>
      <c r="AF1660" s="570"/>
      <c r="AH1660" s="352">
        <f t="shared" si="269"/>
        <v>1000000</v>
      </c>
      <c r="AI1660" s="352">
        <f t="shared" si="267"/>
        <v>0</v>
      </c>
      <c r="AJ1660" s="336">
        <v>1</v>
      </c>
      <c r="AK1660" s="289">
        <f t="shared" si="270"/>
        <v>39</v>
      </c>
      <c r="AL1660" s="341">
        <f t="shared" si="271"/>
        <v>314.73713232355146</v>
      </c>
    </row>
    <row r="1661" spans="31:38" ht="15.75" hidden="1" thickBot="1">
      <c r="AE1661" s="588"/>
      <c r="AF1661" s="570"/>
      <c r="AH1661" s="352">
        <f t="shared" si="269"/>
        <v>1000000</v>
      </c>
      <c r="AI1661" s="352">
        <f t="shared" si="267"/>
        <v>0</v>
      </c>
      <c r="AJ1661" s="336">
        <v>1</v>
      </c>
      <c r="AK1661" s="289">
        <f t="shared" si="270"/>
        <v>40</v>
      </c>
      <c r="AL1661" s="341">
        <f t="shared" si="271"/>
        <v>313.47116628967626</v>
      </c>
    </row>
    <row r="1662" spans="31:38" ht="15.75" hidden="1" thickBot="1">
      <c r="AE1662" s="588"/>
      <c r="AF1662" s="570"/>
      <c r="AH1662" s="352">
        <f t="shared" si="269"/>
        <v>1000000</v>
      </c>
      <c r="AI1662" s="352">
        <f t="shared" si="267"/>
        <v>0</v>
      </c>
      <c r="AJ1662" s="336">
        <v>1</v>
      </c>
      <c r="AK1662" s="289">
        <f t="shared" si="270"/>
        <v>41</v>
      </c>
      <c r="AL1662" s="341">
        <f t="shared" si="271"/>
        <v>312.205200255801</v>
      </c>
    </row>
    <row r="1663" spans="31:38" ht="15.75" hidden="1" thickBot="1">
      <c r="AE1663" s="588"/>
      <c r="AF1663" s="570"/>
      <c r="AH1663" s="352">
        <f t="shared" si="269"/>
        <v>1000000</v>
      </c>
      <c r="AI1663" s="352">
        <f t="shared" si="267"/>
        <v>0</v>
      </c>
      <c r="AJ1663" s="336">
        <v>1</v>
      </c>
      <c r="AK1663" s="289">
        <f t="shared" si="270"/>
        <v>42</v>
      </c>
      <c r="AL1663" s="341">
        <f t="shared" si="271"/>
        <v>310.93923422192586</v>
      </c>
    </row>
    <row r="1664" spans="31:38" ht="15.75" hidden="1" thickBot="1">
      <c r="AE1664" s="588"/>
      <c r="AF1664" s="570"/>
      <c r="AH1664" s="352">
        <f t="shared" si="269"/>
        <v>1000000</v>
      </c>
      <c r="AI1664" s="352">
        <f t="shared" si="267"/>
        <v>0</v>
      </c>
      <c r="AJ1664" s="336">
        <v>1</v>
      </c>
      <c r="AK1664" s="289">
        <f t="shared" si="270"/>
        <v>43</v>
      </c>
      <c r="AL1664" s="341">
        <f t="shared" si="271"/>
        <v>309.67326818805054</v>
      </c>
    </row>
    <row r="1665" spans="31:38" ht="15.75" hidden="1" thickBot="1">
      <c r="AE1665" s="588"/>
      <c r="AF1665" s="570"/>
      <c r="AH1665" s="352">
        <f t="shared" si="269"/>
        <v>1000000</v>
      </c>
      <c r="AI1665" s="352">
        <f t="shared" si="267"/>
        <v>0</v>
      </c>
      <c r="AJ1665" s="336">
        <v>1</v>
      </c>
      <c r="AK1665" s="289">
        <f t="shared" si="270"/>
        <v>44</v>
      </c>
      <c r="AL1665" s="341">
        <f t="shared" si="271"/>
        <v>308.40730215417534</v>
      </c>
    </row>
    <row r="1666" spans="31:38" ht="15.75" hidden="1" thickBot="1">
      <c r="AE1666" s="588"/>
      <c r="AF1666" s="570"/>
      <c r="AH1666" s="352">
        <f t="shared" si="269"/>
        <v>1000000</v>
      </c>
      <c r="AI1666" s="352">
        <f t="shared" si="267"/>
        <v>0</v>
      </c>
      <c r="AJ1666" s="336">
        <v>1</v>
      </c>
      <c r="AK1666" s="289">
        <f t="shared" si="270"/>
        <v>45</v>
      </c>
      <c r="AL1666" s="341">
        <f t="shared" si="271"/>
        <v>307.14133612030014</v>
      </c>
    </row>
    <row r="1667" spans="31:38" ht="15.75" hidden="1" thickBot="1">
      <c r="AE1667" s="588"/>
      <c r="AF1667" s="570"/>
      <c r="AH1667" s="352">
        <f t="shared" si="269"/>
        <v>1000000</v>
      </c>
      <c r="AI1667" s="352">
        <f t="shared" si="267"/>
        <v>0</v>
      </c>
      <c r="AJ1667" s="336">
        <v>1</v>
      </c>
      <c r="AK1667" s="289">
        <f t="shared" si="270"/>
        <v>46</v>
      </c>
      <c r="AL1667" s="341">
        <f t="shared" si="271"/>
        <v>305.87537008642494</v>
      </c>
    </row>
    <row r="1668" spans="31:38" ht="15.75" hidden="1" thickBot="1">
      <c r="AE1668" s="588"/>
      <c r="AF1668" s="570"/>
      <c r="AH1668" s="352">
        <f t="shared" si="269"/>
        <v>1000000</v>
      </c>
      <c r="AI1668" s="352">
        <f t="shared" si="267"/>
        <v>0</v>
      </c>
      <c r="AJ1668" s="336">
        <v>1</v>
      </c>
      <c r="AK1668" s="289">
        <f t="shared" si="270"/>
        <v>47</v>
      </c>
      <c r="AL1668" s="341">
        <f t="shared" si="271"/>
        <v>304.60940405254968</v>
      </c>
    </row>
    <row r="1669" spans="31:38" ht="15.75" hidden="1" thickBot="1">
      <c r="AE1669" s="588"/>
      <c r="AF1669" s="570"/>
      <c r="AH1669" s="352">
        <f t="shared" si="269"/>
        <v>1000000</v>
      </c>
      <c r="AI1669" s="352">
        <f t="shared" si="267"/>
        <v>0</v>
      </c>
      <c r="AJ1669" s="336">
        <v>1</v>
      </c>
      <c r="AK1669" s="289">
        <f t="shared" si="270"/>
        <v>48</v>
      </c>
      <c r="AL1669" s="341">
        <f t="shared" si="271"/>
        <v>303.34343801867442</v>
      </c>
    </row>
    <row r="1670" spans="31:38" ht="15.75" hidden="1" thickBot="1">
      <c r="AE1670" s="588"/>
      <c r="AF1670" s="570"/>
      <c r="AH1670" s="352">
        <f t="shared" si="269"/>
        <v>1000000</v>
      </c>
      <c r="AI1670" s="352">
        <f t="shared" si="267"/>
        <v>0</v>
      </c>
      <c r="AJ1670" s="336">
        <v>1</v>
      </c>
      <c r="AK1670" s="289">
        <f t="shared" si="270"/>
        <v>49</v>
      </c>
      <c r="AL1670" s="341">
        <f t="shared" si="271"/>
        <v>302.07747198479922</v>
      </c>
    </row>
    <row r="1671" spans="31:38" ht="15.75" hidden="1" thickBot="1">
      <c r="AE1671" s="588"/>
      <c r="AF1671" s="570"/>
      <c r="AH1671" s="352">
        <f t="shared" si="269"/>
        <v>1000000</v>
      </c>
      <c r="AI1671" s="352">
        <f t="shared" si="267"/>
        <v>0</v>
      </c>
      <c r="AJ1671" s="336">
        <v>1</v>
      </c>
      <c r="AK1671" s="289">
        <f t="shared" si="270"/>
        <v>50</v>
      </c>
      <c r="AL1671" s="341">
        <f t="shared" si="271"/>
        <v>300.81150595092402</v>
      </c>
    </row>
    <row r="1672" spans="31:38" ht="15.75" hidden="1" thickBot="1">
      <c r="AE1672" s="588"/>
      <c r="AF1672" s="570"/>
      <c r="AH1672" s="352">
        <f t="shared" si="269"/>
        <v>1000000</v>
      </c>
      <c r="AI1672" s="352">
        <f t="shared" si="267"/>
        <v>0</v>
      </c>
      <c r="AJ1672" s="336">
        <v>1</v>
      </c>
      <c r="AK1672" s="289">
        <f t="shared" si="270"/>
        <v>51</v>
      </c>
      <c r="AL1672" s="341">
        <f t="shared" si="271"/>
        <v>299.54553991704881</v>
      </c>
    </row>
    <row r="1673" spans="31:38" ht="15.75" hidden="1" thickBot="1">
      <c r="AE1673" s="588"/>
      <c r="AF1673" s="570"/>
      <c r="AH1673" s="352">
        <f t="shared" si="269"/>
        <v>1000000</v>
      </c>
      <c r="AI1673" s="352">
        <f t="shared" si="267"/>
        <v>0</v>
      </c>
      <c r="AJ1673" s="336">
        <v>1</v>
      </c>
      <c r="AK1673" s="289">
        <f t="shared" si="270"/>
        <v>52</v>
      </c>
      <c r="AL1673" s="341">
        <f t="shared" si="271"/>
        <v>298.27957388317361</v>
      </c>
    </row>
    <row r="1674" spans="31:38" ht="15.75" hidden="1" thickBot="1">
      <c r="AE1674" s="588"/>
      <c r="AF1674" s="570"/>
      <c r="AH1674" s="352">
        <f t="shared" si="269"/>
        <v>1000000</v>
      </c>
      <c r="AI1674" s="352">
        <f t="shared" si="267"/>
        <v>0</v>
      </c>
      <c r="AJ1674" s="336">
        <v>1</v>
      </c>
      <c r="AK1674" s="289">
        <f t="shared" si="270"/>
        <v>53</v>
      </c>
      <c r="AL1674" s="341">
        <f t="shared" si="271"/>
        <v>297.01360784929841</v>
      </c>
    </row>
    <row r="1675" spans="31:38" ht="15.75" hidden="1" thickBot="1">
      <c r="AE1675" s="588"/>
      <c r="AF1675" s="570"/>
      <c r="AH1675" s="352">
        <f t="shared" si="269"/>
        <v>1000000</v>
      </c>
      <c r="AI1675" s="352">
        <f t="shared" si="267"/>
        <v>0</v>
      </c>
      <c r="AJ1675" s="336">
        <v>1</v>
      </c>
      <c r="AK1675" s="289">
        <f t="shared" si="270"/>
        <v>54</v>
      </c>
      <c r="AL1675" s="341">
        <f t="shared" si="271"/>
        <v>295.74764181542309</v>
      </c>
    </row>
    <row r="1676" spans="31:38" ht="15.75" hidden="1" thickBot="1">
      <c r="AE1676" s="588"/>
      <c r="AF1676" s="570"/>
      <c r="AH1676" s="352">
        <f t="shared" si="269"/>
        <v>1000000</v>
      </c>
      <c r="AI1676" s="352">
        <f t="shared" si="267"/>
        <v>0</v>
      </c>
      <c r="AJ1676" s="336">
        <v>1</v>
      </c>
      <c r="AK1676" s="289">
        <f t="shared" si="270"/>
        <v>55</v>
      </c>
      <c r="AL1676" s="341">
        <f t="shared" si="271"/>
        <v>294.48167578154789</v>
      </c>
    </row>
    <row r="1677" spans="31:38" ht="15.75" hidden="1" thickBot="1">
      <c r="AE1677" s="588"/>
      <c r="AF1677" s="570"/>
      <c r="AH1677" s="352">
        <f t="shared" si="269"/>
        <v>1000000</v>
      </c>
      <c r="AI1677" s="352">
        <f t="shared" si="267"/>
        <v>0</v>
      </c>
      <c r="AJ1677" s="336">
        <v>1</v>
      </c>
      <c r="AK1677" s="289">
        <f t="shared" si="270"/>
        <v>56</v>
      </c>
      <c r="AL1677" s="341">
        <f t="shared" si="271"/>
        <v>293.21570974767269</v>
      </c>
    </row>
    <row r="1678" spans="31:38" ht="15.75" hidden="1" thickBot="1">
      <c r="AE1678" s="588"/>
      <c r="AF1678" s="570"/>
      <c r="AH1678" s="352">
        <f t="shared" si="269"/>
        <v>1000000</v>
      </c>
      <c r="AI1678" s="352">
        <f t="shared" si="267"/>
        <v>0</v>
      </c>
      <c r="AJ1678" s="336">
        <v>1</v>
      </c>
      <c r="AK1678" s="289">
        <f t="shared" si="270"/>
        <v>57</v>
      </c>
      <c r="AL1678" s="341">
        <f t="shared" si="271"/>
        <v>291.94974371379749</v>
      </c>
    </row>
    <row r="1679" spans="31:38" ht="15.75" hidden="1" thickBot="1">
      <c r="AE1679" s="588"/>
      <c r="AF1679" s="570"/>
      <c r="AH1679" s="352">
        <f t="shared" si="269"/>
        <v>1000000</v>
      </c>
      <c r="AI1679" s="352">
        <f t="shared" si="267"/>
        <v>0</v>
      </c>
      <c r="AJ1679" s="336">
        <v>1</v>
      </c>
      <c r="AK1679" s="289">
        <f t="shared" si="270"/>
        <v>58</v>
      </c>
      <c r="AL1679" s="341">
        <f t="shared" si="271"/>
        <v>290.68377767992223</v>
      </c>
    </row>
    <row r="1680" spans="31:38" ht="15.75" hidden="1" thickBot="1">
      <c r="AE1680" s="588"/>
      <c r="AF1680" s="570"/>
      <c r="AH1680" s="352">
        <f t="shared" si="269"/>
        <v>1000000</v>
      </c>
      <c r="AI1680" s="352">
        <f t="shared" si="267"/>
        <v>0</v>
      </c>
      <c r="AJ1680" s="336">
        <v>1</v>
      </c>
      <c r="AK1680" s="289">
        <f t="shared" si="270"/>
        <v>59</v>
      </c>
      <c r="AL1680" s="341">
        <f t="shared" si="271"/>
        <v>289.41781164604697</v>
      </c>
    </row>
    <row r="1681" spans="31:38" ht="15.75" hidden="1" thickBot="1">
      <c r="AE1681" s="588"/>
      <c r="AF1681" s="570"/>
      <c r="AH1681" s="352">
        <f t="shared" si="269"/>
        <v>1000000</v>
      </c>
      <c r="AI1681" s="352">
        <f t="shared" si="267"/>
        <v>0</v>
      </c>
      <c r="AJ1681" s="336">
        <v>1</v>
      </c>
      <c r="AK1681" s="289">
        <f t="shared" si="270"/>
        <v>60</v>
      </c>
      <c r="AL1681" s="341">
        <f t="shared" si="271"/>
        <v>288.15184561217177</v>
      </c>
    </row>
    <row r="1682" spans="31:38" ht="15.75" hidden="1" thickBot="1">
      <c r="AE1682" s="588"/>
      <c r="AF1682" s="570"/>
      <c r="AH1682" s="352">
        <f t="shared" si="269"/>
        <v>1000000</v>
      </c>
      <c r="AI1682" s="352">
        <f t="shared" si="267"/>
        <v>0</v>
      </c>
      <c r="AJ1682" s="336">
        <v>1</v>
      </c>
      <c r="AK1682" s="289">
        <f t="shared" si="270"/>
        <v>61</v>
      </c>
      <c r="AL1682" s="341">
        <f t="shared" si="271"/>
        <v>286.88587957829657</v>
      </c>
    </row>
    <row r="1683" spans="31:38" ht="15.75" hidden="1" thickBot="1">
      <c r="AE1683" s="588"/>
      <c r="AF1683" s="570"/>
      <c r="AH1683" s="352">
        <f t="shared" si="269"/>
        <v>1000000</v>
      </c>
      <c r="AI1683" s="352">
        <f t="shared" si="267"/>
        <v>0</v>
      </c>
      <c r="AJ1683" s="336">
        <v>1</v>
      </c>
      <c r="AK1683" s="289">
        <f t="shared" si="270"/>
        <v>62</v>
      </c>
      <c r="AL1683" s="341">
        <f t="shared" si="271"/>
        <v>285.61991354442137</v>
      </c>
    </row>
    <row r="1684" spans="31:38" ht="15.75" hidden="1" thickBot="1">
      <c r="AE1684" s="588"/>
      <c r="AF1684" s="570"/>
      <c r="AH1684" s="352">
        <f t="shared" si="269"/>
        <v>1000000</v>
      </c>
      <c r="AI1684" s="352">
        <f t="shared" si="267"/>
        <v>0</v>
      </c>
      <c r="AJ1684" s="336">
        <v>1</v>
      </c>
      <c r="AK1684" s="289">
        <f t="shared" si="270"/>
        <v>63</v>
      </c>
      <c r="AL1684" s="341">
        <f t="shared" si="271"/>
        <v>284.35394751054616</v>
      </c>
    </row>
    <row r="1685" spans="31:38" ht="15.75" hidden="1" thickBot="1">
      <c r="AE1685" s="588"/>
      <c r="AF1685" s="570"/>
      <c r="AH1685" s="352">
        <f t="shared" si="269"/>
        <v>1000000</v>
      </c>
      <c r="AI1685" s="352">
        <f t="shared" ref="AI1685:AI1748" si="272">IF(AL1685&lt;$D$88,0,AH1685)</f>
        <v>0</v>
      </c>
      <c r="AJ1685" s="336">
        <v>1</v>
      </c>
      <c r="AK1685" s="289">
        <f t="shared" si="270"/>
        <v>64</v>
      </c>
      <c r="AL1685" s="341">
        <f t="shared" ref="AL1685:AL1716" si="273">Z369</f>
        <v>283.08798147667096</v>
      </c>
    </row>
    <row r="1686" spans="31:38" ht="15.75" hidden="1" thickBot="1">
      <c r="AE1686" s="588"/>
      <c r="AF1686" s="570"/>
      <c r="AH1686" s="352">
        <f t="shared" ref="AH1686:AH1721" si="274">AQ370</f>
        <v>1000000</v>
      </c>
      <c r="AI1686" s="352">
        <f t="shared" si="272"/>
        <v>0</v>
      </c>
      <c r="AJ1686" s="336">
        <v>1</v>
      </c>
      <c r="AK1686" s="289">
        <f t="shared" ref="AK1686:AK1721" si="275">AK1685+1</f>
        <v>65</v>
      </c>
      <c r="AL1686" s="341">
        <f t="shared" si="273"/>
        <v>281.82201544279576</v>
      </c>
    </row>
    <row r="1687" spans="31:38" ht="15.75" hidden="1" thickBot="1">
      <c r="AE1687" s="588"/>
      <c r="AF1687" s="570"/>
      <c r="AH1687" s="352">
        <f t="shared" si="274"/>
        <v>1000000</v>
      </c>
      <c r="AI1687" s="352">
        <f t="shared" si="272"/>
        <v>0</v>
      </c>
      <c r="AJ1687" s="336">
        <v>1</v>
      </c>
      <c r="AK1687" s="289">
        <f t="shared" si="275"/>
        <v>66</v>
      </c>
      <c r="AL1687" s="341">
        <f t="shared" si="273"/>
        <v>280.55604940892044</v>
      </c>
    </row>
    <row r="1688" spans="31:38" ht="15.75" hidden="1" thickBot="1">
      <c r="AE1688" s="588"/>
      <c r="AF1688" s="570"/>
      <c r="AH1688" s="352">
        <f t="shared" si="274"/>
        <v>1000000</v>
      </c>
      <c r="AI1688" s="352">
        <f t="shared" si="272"/>
        <v>0</v>
      </c>
      <c r="AJ1688" s="336">
        <v>1</v>
      </c>
      <c r="AK1688" s="289">
        <f t="shared" si="275"/>
        <v>67</v>
      </c>
      <c r="AL1688" s="341">
        <f t="shared" si="273"/>
        <v>279.29008337504524</v>
      </c>
    </row>
    <row r="1689" spans="31:38" ht="15.75" hidden="1" thickBot="1">
      <c r="AE1689" s="588"/>
      <c r="AF1689" s="570"/>
      <c r="AH1689" s="352">
        <f t="shared" si="274"/>
        <v>1000000</v>
      </c>
      <c r="AI1689" s="352">
        <f t="shared" si="272"/>
        <v>0</v>
      </c>
      <c r="AJ1689" s="336">
        <v>1</v>
      </c>
      <c r="AK1689" s="289">
        <f t="shared" si="275"/>
        <v>68</v>
      </c>
      <c r="AL1689" s="341">
        <f t="shared" si="273"/>
        <v>278.02411734117004</v>
      </c>
    </row>
    <row r="1690" spans="31:38" ht="15.75" hidden="1" thickBot="1">
      <c r="AE1690" s="588"/>
      <c r="AF1690" s="570"/>
      <c r="AH1690" s="352">
        <f t="shared" si="274"/>
        <v>1000000</v>
      </c>
      <c r="AI1690" s="352">
        <f t="shared" si="272"/>
        <v>0</v>
      </c>
      <c r="AJ1690" s="336">
        <v>1</v>
      </c>
      <c r="AK1690" s="289">
        <f t="shared" si="275"/>
        <v>69</v>
      </c>
      <c r="AL1690" s="341">
        <f t="shared" si="273"/>
        <v>276.75815130729478</v>
      </c>
    </row>
    <row r="1691" spans="31:38" ht="15.75" hidden="1" thickBot="1">
      <c r="AE1691" s="588"/>
      <c r="AF1691" s="570"/>
      <c r="AH1691" s="352">
        <f t="shared" si="274"/>
        <v>1000000</v>
      </c>
      <c r="AI1691" s="352">
        <f t="shared" si="272"/>
        <v>0</v>
      </c>
      <c r="AJ1691" s="336">
        <v>1</v>
      </c>
      <c r="AK1691" s="289">
        <f t="shared" si="275"/>
        <v>70</v>
      </c>
      <c r="AL1691" s="341">
        <f t="shared" si="273"/>
        <v>275.49218527341952</v>
      </c>
    </row>
    <row r="1692" spans="31:38" ht="15.75" hidden="1" thickBot="1">
      <c r="AE1692" s="588"/>
      <c r="AF1692" s="570"/>
      <c r="AH1692" s="352">
        <f t="shared" si="274"/>
        <v>1000000</v>
      </c>
      <c r="AI1692" s="352">
        <f t="shared" si="272"/>
        <v>0</v>
      </c>
      <c r="AJ1692" s="336">
        <v>1</v>
      </c>
      <c r="AK1692" s="289">
        <f t="shared" si="275"/>
        <v>71</v>
      </c>
      <c r="AL1692" s="341">
        <f t="shared" si="273"/>
        <v>274.22621923954432</v>
      </c>
    </row>
    <row r="1693" spans="31:38" ht="15.75" hidden="1" thickBot="1">
      <c r="AE1693" s="588"/>
      <c r="AF1693" s="570"/>
      <c r="AH1693" s="352">
        <f t="shared" si="274"/>
        <v>1000000</v>
      </c>
      <c r="AI1693" s="352">
        <f t="shared" si="272"/>
        <v>0</v>
      </c>
      <c r="AJ1693" s="336">
        <v>1</v>
      </c>
      <c r="AK1693" s="289">
        <f t="shared" si="275"/>
        <v>72</v>
      </c>
      <c r="AL1693" s="341">
        <f t="shared" si="273"/>
        <v>272.96025320566912</v>
      </c>
    </row>
    <row r="1694" spans="31:38" ht="15.75" hidden="1" thickBot="1">
      <c r="AE1694" s="588"/>
      <c r="AF1694" s="570"/>
      <c r="AH1694" s="352">
        <f t="shared" si="274"/>
        <v>1000000</v>
      </c>
      <c r="AI1694" s="352">
        <f t="shared" si="272"/>
        <v>0</v>
      </c>
      <c r="AJ1694" s="336">
        <v>1</v>
      </c>
      <c r="AK1694" s="289">
        <f t="shared" si="275"/>
        <v>73</v>
      </c>
      <c r="AL1694" s="341">
        <f t="shared" si="273"/>
        <v>271.69428717179392</v>
      </c>
    </row>
    <row r="1695" spans="31:38" ht="15.75" hidden="1" thickBot="1">
      <c r="AE1695" s="588"/>
      <c r="AF1695" s="570"/>
      <c r="AH1695" s="352">
        <f t="shared" si="274"/>
        <v>1000000</v>
      </c>
      <c r="AI1695" s="352">
        <f t="shared" si="272"/>
        <v>0</v>
      </c>
      <c r="AJ1695" s="336">
        <v>1</v>
      </c>
      <c r="AK1695" s="289">
        <f t="shared" si="275"/>
        <v>74</v>
      </c>
      <c r="AL1695" s="341">
        <f t="shared" si="273"/>
        <v>270.42832113791872</v>
      </c>
    </row>
    <row r="1696" spans="31:38" ht="15.75" hidden="1" thickBot="1">
      <c r="AE1696" s="588"/>
      <c r="AF1696" s="570"/>
      <c r="AH1696" s="352">
        <f t="shared" si="274"/>
        <v>1000000</v>
      </c>
      <c r="AI1696" s="352">
        <f t="shared" si="272"/>
        <v>0</v>
      </c>
      <c r="AJ1696" s="336">
        <v>1</v>
      </c>
      <c r="AK1696" s="289">
        <f t="shared" si="275"/>
        <v>75</v>
      </c>
      <c r="AL1696" s="341">
        <f t="shared" si="273"/>
        <v>269.16235510404351</v>
      </c>
    </row>
    <row r="1697" spans="31:38" ht="15.75" hidden="1" thickBot="1">
      <c r="AE1697" s="588"/>
      <c r="AF1697" s="570"/>
      <c r="AH1697" s="352">
        <f t="shared" si="274"/>
        <v>1000000</v>
      </c>
      <c r="AI1697" s="352">
        <f t="shared" si="272"/>
        <v>0</v>
      </c>
      <c r="AJ1697" s="336">
        <v>1</v>
      </c>
      <c r="AK1697" s="289">
        <f t="shared" si="275"/>
        <v>76</v>
      </c>
      <c r="AL1697" s="341">
        <f t="shared" si="273"/>
        <v>267.89638907016831</v>
      </c>
    </row>
    <row r="1698" spans="31:38" ht="15.75" hidden="1" thickBot="1">
      <c r="AE1698" s="588"/>
      <c r="AF1698" s="570"/>
      <c r="AH1698" s="352">
        <f t="shared" si="274"/>
        <v>1000000</v>
      </c>
      <c r="AI1698" s="352">
        <f t="shared" si="272"/>
        <v>0</v>
      </c>
      <c r="AJ1698" s="336">
        <v>1</v>
      </c>
      <c r="AK1698" s="289">
        <f t="shared" si="275"/>
        <v>77</v>
      </c>
      <c r="AL1698" s="341">
        <f t="shared" si="273"/>
        <v>266.630423036293</v>
      </c>
    </row>
    <row r="1699" spans="31:38" ht="15.75" hidden="1" thickBot="1">
      <c r="AE1699" s="588"/>
      <c r="AF1699" s="570"/>
      <c r="AH1699" s="352">
        <f t="shared" si="274"/>
        <v>1000000</v>
      </c>
      <c r="AI1699" s="352">
        <f t="shared" si="272"/>
        <v>0</v>
      </c>
      <c r="AJ1699" s="336">
        <v>1</v>
      </c>
      <c r="AK1699" s="289">
        <f t="shared" si="275"/>
        <v>78</v>
      </c>
      <c r="AL1699" s="341">
        <f t="shared" si="273"/>
        <v>265.36445700241779</v>
      </c>
    </row>
    <row r="1700" spans="31:38" ht="15.75" hidden="1" thickBot="1">
      <c r="AE1700" s="588"/>
      <c r="AF1700" s="570"/>
      <c r="AH1700" s="352">
        <f t="shared" si="274"/>
        <v>1000000</v>
      </c>
      <c r="AI1700" s="352">
        <f t="shared" si="272"/>
        <v>0</v>
      </c>
      <c r="AJ1700" s="336">
        <v>1</v>
      </c>
      <c r="AK1700" s="289">
        <f t="shared" si="275"/>
        <v>79</v>
      </c>
      <c r="AL1700" s="341">
        <f t="shared" si="273"/>
        <v>264.09849096854259</v>
      </c>
    </row>
    <row r="1701" spans="31:38" ht="15.75" hidden="1" thickBot="1">
      <c r="AE1701" s="588"/>
      <c r="AF1701" s="570"/>
      <c r="AH1701" s="352">
        <f t="shared" si="274"/>
        <v>1000000</v>
      </c>
      <c r="AI1701" s="352">
        <f t="shared" si="272"/>
        <v>0</v>
      </c>
      <c r="AJ1701" s="336">
        <v>1</v>
      </c>
      <c r="AK1701" s="289">
        <f t="shared" si="275"/>
        <v>80</v>
      </c>
      <c r="AL1701" s="341">
        <f t="shared" si="273"/>
        <v>262.83252493466733</v>
      </c>
    </row>
    <row r="1702" spans="31:38" ht="15.75" hidden="1" thickBot="1">
      <c r="AE1702" s="588"/>
      <c r="AF1702" s="570"/>
      <c r="AH1702" s="352">
        <f t="shared" si="274"/>
        <v>1000000</v>
      </c>
      <c r="AI1702" s="352">
        <f t="shared" si="272"/>
        <v>0</v>
      </c>
      <c r="AJ1702" s="336">
        <v>1</v>
      </c>
      <c r="AK1702" s="289">
        <f t="shared" si="275"/>
        <v>81</v>
      </c>
      <c r="AL1702" s="341">
        <f t="shared" si="273"/>
        <v>261.56655890079213</v>
      </c>
    </row>
    <row r="1703" spans="31:38" ht="15.75" hidden="1" thickBot="1">
      <c r="AE1703" s="588"/>
      <c r="AF1703" s="570"/>
      <c r="AH1703" s="352">
        <f t="shared" si="274"/>
        <v>1000000</v>
      </c>
      <c r="AI1703" s="352">
        <f t="shared" si="272"/>
        <v>0</v>
      </c>
      <c r="AJ1703" s="336">
        <v>1</v>
      </c>
      <c r="AK1703" s="289">
        <f t="shared" si="275"/>
        <v>82</v>
      </c>
      <c r="AL1703" s="341">
        <f t="shared" si="273"/>
        <v>260.30059286691687</v>
      </c>
    </row>
    <row r="1704" spans="31:38" ht="15.75" hidden="1" thickBot="1">
      <c r="AE1704" s="588"/>
      <c r="AF1704" s="570"/>
      <c r="AH1704" s="352">
        <f t="shared" si="274"/>
        <v>1000000</v>
      </c>
      <c r="AI1704" s="352">
        <f t="shared" si="272"/>
        <v>0</v>
      </c>
      <c r="AJ1704" s="336">
        <v>1</v>
      </c>
      <c r="AK1704" s="289">
        <f t="shared" si="275"/>
        <v>83</v>
      </c>
      <c r="AL1704" s="341">
        <f t="shared" si="273"/>
        <v>259.03462683304167</v>
      </c>
    </row>
    <row r="1705" spans="31:38" ht="15.75" hidden="1" thickBot="1">
      <c r="AE1705" s="588"/>
      <c r="AF1705" s="570"/>
      <c r="AH1705" s="352">
        <f t="shared" si="274"/>
        <v>1000000</v>
      </c>
      <c r="AI1705" s="352">
        <f t="shared" si="272"/>
        <v>0</v>
      </c>
      <c r="AJ1705" s="336">
        <v>1</v>
      </c>
      <c r="AK1705" s="289">
        <f t="shared" si="275"/>
        <v>84</v>
      </c>
      <c r="AL1705" s="341">
        <f t="shared" si="273"/>
        <v>257.76866079916647</v>
      </c>
    </row>
    <row r="1706" spans="31:38" ht="15.75" hidden="1" thickBot="1">
      <c r="AE1706" s="588"/>
      <c r="AF1706" s="570"/>
      <c r="AH1706" s="352">
        <f t="shared" si="274"/>
        <v>1000000</v>
      </c>
      <c r="AI1706" s="352">
        <f t="shared" si="272"/>
        <v>0</v>
      </c>
      <c r="AJ1706" s="336">
        <v>1</v>
      </c>
      <c r="AK1706" s="289">
        <f t="shared" si="275"/>
        <v>85</v>
      </c>
      <c r="AL1706" s="341">
        <f t="shared" si="273"/>
        <v>256.50269476529127</v>
      </c>
    </row>
    <row r="1707" spans="31:38" ht="15.75" hidden="1" thickBot="1">
      <c r="AE1707" s="588"/>
      <c r="AF1707" s="570"/>
      <c r="AH1707" s="352">
        <f t="shared" si="274"/>
        <v>1000000</v>
      </c>
      <c r="AI1707" s="352">
        <f t="shared" si="272"/>
        <v>0</v>
      </c>
      <c r="AJ1707" s="336">
        <v>1</v>
      </c>
      <c r="AK1707" s="289">
        <f t="shared" si="275"/>
        <v>86</v>
      </c>
      <c r="AL1707" s="341">
        <f t="shared" si="273"/>
        <v>255.23672873141606</v>
      </c>
    </row>
    <row r="1708" spans="31:38" ht="15.75" hidden="1" thickBot="1">
      <c r="AE1708" s="588"/>
      <c r="AF1708" s="570"/>
      <c r="AH1708" s="352">
        <f t="shared" si="274"/>
        <v>1000000</v>
      </c>
      <c r="AI1708" s="352">
        <f t="shared" si="272"/>
        <v>0</v>
      </c>
      <c r="AJ1708" s="336">
        <v>1</v>
      </c>
      <c r="AK1708" s="289">
        <f t="shared" si="275"/>
        <v>87</v>
      </c>
      <c r="AL1708" s="341">
        <f t="shared" si="273"/>
        <v>253.97076269754083</v>
      </c>
    </row>
    <row r="1709" spans="31:38" ht="15.75" hidden="1" thickBot="1">
      <c r="AE1709" s="588"/>
      <c r="AF1709" s="570"/>
      <c r="AH1709" s="352">
        <f t="shared" si="274"/>
        <v>1000000</v>
      </c>
      <c r="AI1709" s="352">
        <f t="shared" si="272"/>
        <v>0</v>
      </c>
      <c r="AJ1709" s="336">
        <v>1</v>
      </c>
      <c r="AK1709" s="289">
        <f t="shared" si="275"/>
        <v>88</v>
      </c>
      <c r="AL1709" s="341">
        <f t="shared" si="273"/>
        <v>252.70479666366558</v>
      </c>
    </row>
    <row r="1710" spans="31:38" ht="15.75" hidden="1" thickBot="1">
      <c r="AE1710" s="588"/>
      <c r="AF1710" s="570"/>
      <c r="AH1710" s="352">
        <f t="shared" si="274"/>
        <v>1000000</v>
      </c>
      <c r="AI1710" s="352">
        <f t="shared" si="272"/>
        <v>0</v>
      </c>
      <c r="AJ1710" s="336">
        <v>1</v>
      </c>
      <c r="AK1710" s="289">
        <f t="shared" si="275"/>
        <v>89</v>
      </c>
      <c r="AL1710" s="341">
        <f t="shared" si="273"/>
        <v>251.43883062979037</v>
      </c>
    </row>
    <row r="1711" spans="31:38" ht="15.75" hidden="1" thickBot="1">
      <c r="AE1711" s="588"/>
      <c r="AF1711" s="570"/>
      <c r="AH1711" s="352">
        <f t="shared" si="274"/>
        <v>1000000</v>
      </c>
      <c r="AI1711" s="352">
        <f t="shared" si="272"/>
        <v>0</v>
      </c>
      <c r="AJ1711" s="336">
        <v>1</v>
      </c>
      <c r="AK1711" s="289">
        <f t="shared" si="275"/>
        <v>90</v>
      </c>
      <c r="AL1711" s="341">
        <f t="shared" si="273"/>
        <v>250.17286459591514</v>
      </c>
    </row>
    <row r="1712" spans="31:38" ht="15.75" hidden="1" thickBot="1">
      <c r="AE1712" s="588"/>
      <c r="AF1712" s="570"/>
      <c r="AH1712" s="352">
        <f t="shared" si="274"/>
        <v>1000000</v>
      </c>
      <c r="AI1712" s="352">
        <f t="shared" si="272"/>
        <v>0</v>
      </c>
      <c r="AJ1712" s="336">
        <v>1</v>
      </c>
      <c r="AK1712" s="289">
        <f t="shared" si="275"/>
        <v>91</v>
      </c>
      <c r="AL1712" s="341">
        <f t="shared" si="273"/>
        <v>248.90689856203988</v>
      </c>
    </row>
    <row r="1713" spans="31:38" ht="15.75" hidden="1" thickBot="1">
      <c r="AE1713" s="588"/>
      <c r="AF1713" s="570"/>
      <c r="AH1713" s="352">
        <f t="shared" si="274"/>
        <v>1000000</v>
      </c>
      <c r="AI1713" s="352">
        <f t="shared" si="272"/>
        <v>0</v>
      </c>
      <c r="AJ1713" s="336">
        <v>1</v>
      </c>
      <c r="AK1713" s="289">
        <f t="shared" si="275"/>
        <v>92</v>
      </c>
      <c r="AL1713" s="341">
        <f t="shared" si="273"/>
        <v>247.64093252816468</v>
      </c>
    </row>
    <row r="1714" spans="31:38" ht="15.75" hidden="1" thickBot="1">
      <c r="AE1714" s="588"/>
      <c r="AF1714" s="570"/>
      <c r="AH1714" s="352">
        <f t="shared" si="274"/>
        <v>1000000</v>
      </c>
      <c r="AI1714" s="352">
        <f t="shared" si="272"/>
        <v>0</v>
      </c>
      <c r="AJ1714" s="336">
        <v>1</v>
      </c>
      <c r="AK1714" s="289">
        <f t="shared" si="275"/>
        <v>93</v>
      </c>
      <c r="AL1714" s="341">
        <f t="shared" si="273"/>
        <v>246.37496649428945</v>
      </c>
    </row>
    <row r="1715" spans="31:38" ht="15.75" hidden="1" thickBot="1">
      <c r="AE1715" s="588"/>
      <c r="AF1715" s="570"/>
      <c r="AH1715" s="352">
        <f t="shared" si="274"/>
        <v>1000000</v>
      </c>
      <c r="AI1715" s="352">
        <f t="shared" si="272"/>
        <v>0</v>
      </c>
      <c r="AJ1715" s="336">
        <v>1</v>
      </c>
      <c r="AK1715" s="289">
        <f t="shared" si="275"/>
        <v>94</v>
      </c>
      <c r="AL1715" s="341">
        <f t="shared" si="273"/>
        <v>245.10900046041428</v>
      </c>
    </row>
    <row r="1716" spans="31:38" ht="15.75" hidden="1" thickBot="1">
      <c r="AE1716" s="588"/>
      <c r="AF1716" s="570"/>
      <c r="AH1716" s="352">
        <f t="shared" si="274"/>
        <v>1000000</v>
      </c>
      <c r="AI1716" s="352">
        <f t="shared" si="272"/>
        <v>0</v>
      </c>
      <c r="AJ1716" s="336">
        <v>1</v>
      </c>
      <c r="AK1716" s="289">
        <f t="shared" si="275"/>
        <v>95</v>
      </c>
      <c r="AL1716" s="341">
        <f t="shared" si="273"/>
        <v>243.84303442653905</v>
      </c>
    </row>
    <row r="1717" spans="31:38" ht="15.75" hidden="1" thickBot="1">
      <c r="AE1717" s="588"/>
      <c r="AF1717" s="570"/>
      <c r="AH1717" s="352">
        <f t="shared" si="274"/>
        <v>1000000</v>
      </c>
      <c r="AI1717" s="352">
        <f t="shared" si="272"/>
        <v>0</v>
      </c>
      <c r="AJ1717" s="336">
        <v>1</v>
      </c>
      <c r="AK1717" s="289">
        <f t="shared" si="275"/>
        <v>96</v>
      </c>
      <c r="AL1717" s="341">
        <f t="shared" ref="AL1717:AL1721" si="276">Z401</f>
        <v>242.57706839266382</v>
      </c>
    </row>
    <row r="1718" spans="31:38" ht="15.75" hidden="1" thickBot="1">
      <c r="AE1718" s="588"/>
      <c r="AF1718" s="570"/>
      <c r="AH1718" s="352">
        <f t="shared" si="274"/>
        <v>1000000</v>
      </c>
      <c r="AI1718" s="352">
        <f t="shared" si="272"/>
        <v>0</v>
      </c>
      <c r="AJ1718" s="336">
        <v>1</v>
      </c>
      <c r="AK1718" s="289">
        <f t="shared" si="275"/>
        <v>97</v>
      </c>
      <c r="AL1718" s="341">
        <f t="shared" si="276"/>
        <v>241.31110235878862</v>
      </c>
    </row>
    <row r="1719" spans="31:38" ht="15.75" hidden="1" thickBot="1">
      <c r="AE1719" s="588"/>
      <c r="AF1719" s="570"/>
      <c r="AH1719" s="352">
        <f t="shared" si="274"/>
        <v>1000000</v>
      </c>
      <c r="AI1719" s="352">
        <f t="shared" si="272"/>
        <v>0</v>
      </c>
      <c r="AJ1719" s="336">
        <v>1</v>
      </c>
      <c r="AK1719" s="289">
        <f t="shared" si="275"/>
        <v>98</v>
      </c>
      <c r="AL1719" s="341">
        <f t="shared" si="276"/>
        <v>240.04513632491339</v>
      </c>
    </row>
    <row r="1720" spans="31:38" ht="15.75" hidden="1" thickBot="1">
      <c r="AE1720" s="588"/>
      <c r="AF1720" s="570"/>
      <c r="AH1720" s="352">
        <f t="shared" si="274"/>
        <v>1000000</v>
      </c>
      <c r="AI1720" s="352">
        <f t="shared" si="272"/>
        <v>0</v>
      </c>
      <c r="AJ1720" s="336">
        <v>1</v>
      </c>
      <c r="AK1720" s="289">
        <f t="shared" si="275"/>
        <v>99</v>
      </c>
      <c r="AL1720" s="341">
        <f t="shared" si="276"/>
        <v>238.77917029103816</v>
      </c>
    </row>
    <row r="1721" spans="31:38" ht="15.75" hidden="1" thickBot="1">
      <c r="AE1721" s="588"/>
      <c r="AF1721" s="571"/>
      <c r="AH1721" s="352">
        <f t="shared" si="274"/>
        <v>1000000</v>
      </c>
      <c r="AI1721" s="352">
        <f t="shared" si="272"/>
        <v>0</v>
      </c>
      <c r="AJ1721" s="338">
        <v>1</v>
      </c>
      <c r="AK1721" s="289">
        <f t="shared" si="275"/>
        <v>100</v>
      </c>
      <c r="AL1721" s="341">
        <f t="shared" si="276"/>
        <v>237.51320425716293</v>
      </c>
    </row>
    <row r="1722" spans="31:38" ht="15.75" hidden="1" thickBot="1">
      <c r="AE1722" s="588"/>
      <c r="AF1722" s="569" t="s">
        <v>428</v>
      </c>
      <c r="AH1722" s="352">
        <f>AX305</f>
        <v>146.18343258778697</v>
      </c>
      <c r="AI1722" s="352">
        <f t="shared" si="272"/>
        <v>146.18343258778697</v>
      </c>
      <c r="AJ1722" s="338">
        <v>2</v>
      </c>
      <c r="AK1722" s="289">
        <v>0</v>
      </c>
      <c r="AL1722" s="335">
        <f t="shared" ref="AL1722:AL1753" si="277">AA305</f>
        <v>546.1647114670277</v>
      </c>
    </row>
    <row r="1723" spans="31:38" ht="15.75" hidden="1" thickBot="1">
      <c r="AE1723" s="588"/>
      <c r="AF1723" s="570"/>
      <c r="AH1723" s="352">
        <f t="shared" ref="AH1723:AH1753" si="278">AX306</f>
        <v>143.94647830426794</v>
      </c>
      <c r="AI1723" s="352">
        <f t="shared" si="272"/>
        <v>143.94647830426794</v>
      </c>
      <c r="AJ1723" s="338">
        <v>2</v>
      </c>
      <c r="AK1723" s="289">
        <f t="shared" ref="AK1723:AK1786" si="279">AK1722+1</f>
        <v>1</v>
      </c>
      <c r="AL1723" s="335">
        <f t="shared" si="277"/>
        <v>544.26576241621478</v>
      </c>
    </row>
    <row r="1724" spans="31:38" ht="15.75" hidden="1" thickBot="1">
      <c r="AE1724" s="588"/>
      <c r="AF1724" s="570"/>
      <c r="AH1724" s="352">
        <f t="shared" si="278"/>
        <v>141.70952402074892</v>
      </c>
      <c r="AI1724" s="352">
        <f t="shared" si="272"/>
        <v>141.70952402074892</v>
      </c>
      <c r="AJ1724" s="338">
        <v>2</v>
      </c>
      <c r="AK1724" s="289">
        <f t="shared" si="279"/>
        <v>2</v>
      </c>
      <c r="AL1724" s="335">
        <f t="shared" si="277"/>
        <v>542.36681336540198</v>
      </c>
    </row>
    <row r="1725" spans="31:38" ht="15.75" hidden="1" thickBot="1">
      <c r="AE1725" s="588"/>
      <c r="AF1725" s="570"/>
      <c r="AH1725" s="352">
        <f t="shared" si="278"/>
        <v>139.47256973722989</v>
      </c>
      <c r="AI1725" s="352">
        <f t="shared" si="272"/>
        <v>139.47256973722989</v>
      </c>
      <c r="AJ1725" s="338">
        <v>2</v>
      </c>
      <c r="AK1725" s="289">
        <f t="shared" si="279"/>
        <v>3</v>
      </c>
      <c r="AL1725" s="335">
        <f t="shared" si="277"/>
        <v>540.46786431458918</v>
      </c>
    </row>
    <row r="1726" spans="31:38" ht="15.75" hidden="1" thickBot="1">
      <c r="AE1726" s="588"/>
      <c r="AF1726" s="570"/>
      <c r="AH1726" s="352">
        <f t="shared" si="278"/>
        <v>137.23561545371086</v>
      </c>
      <c r="AI1726" s="352">
        <f t="shared" si="272"/>
        <v>137.23561545371086</v>
      </c>
      <c r="AJ1726" s="338">
        <v>2</v>
      </c>
      <c r="AK1726" s="289">
        <f t="shared" si="279"/>
        <v>4</v>
      </c>
      <c r="AL1726" s="335">
        <f t="shared" si="277"/>
        <v>538.56891526377626</v>
      </c>
    </row>
    <row r="1727" spans="31:38" ht="15.75" hidden="1" thickBot="1">
      <c r="AE1727" s="588"/>
      <c r="AF1727" s="570"/>
      <c r="AH1727" s="352">
        <f t="shared" si="278"/>
        <v>134.99866117019184</v>
      </c>
      <c r="AI1727" s="352">
        <f t="shared" si="272"/>
        <v>134.99866117019184</v>
      </c>
      <c r="AJ1727" s="338">
        <v>2</v>
      </c>
      <c r="AK1727" s="289">
        <f t="shared" si="279"/>
        <v>5</v>
      </c>
      <c r="AL1727" s="335">
        <f t="shared" si="277"/>
        <v>536.66996621296357</v>
      </c>
    </row>
    <row r="1728" spans="31:38" ht="15.75" hidden="1" thickBot="1">
      <c r="AE1728" s="588"/>
      <c r="AF1728" s="570"/>
      <c r="AH1728" s="352">
        <f t="shared" si="278"/>
        <v>132.76170688667281</v>
      </c>
      <c r="AI1728" s="352">
        <f t="shared" si="272"/>
        <v>132.76170688667281</v>
      </c>
      <c r="AJ1728" s="338">
        <v>2</v>
      </c>
      <c r="AK1728" s="289">
        <f t="shared" si="279"/>
        <v>6</v>
      </c>
      <c r="AL1728" s="335">
        <f t="shared" si="277"/>
        <v>534.77101716215066</v>
      </c>
    </row>
    <row r="1729" spans="31:38" ht="15.75" hidden="1" thickBot="1">
      <c r="AE1729" s="588"/>
      <c r="AF1729" s="570"/>
      <c r="AH1729" s="352">
        <f t="shared" si="278"/>
        <v>130.52475260315379</v>
      </c>
      <c r="AI1729" s="352">
        <f t="shared" si="272"/>
        <v>130.52475260315379</v>
      </c>
      <c r="AJ1729" s="338">
        <v>2</v>
      </c>
      <c r="AK1729" s="289">
        <f t="shared" si="279"/>
        <v>7</v>
      </c>
      <c r="AL1729" s="335">
        <f t="shared" si="277"/>
        <v>532.87206811133797</v>
      </c>
    </row>
    <row r="1730" spans="31:38" ht="15.75" hidden="1" thickBot="1">
      <c r="AE1730" s="588"/>
      <c r="AF1730" s="570"/>
      <c r="AH1730" s="352">
        <f t="shared" si="278"/>
        <v>128.28779831963479</v>
      </c>
      <c r="AI1730" s="352">
        <f t="shared" si="272"/>
        <v>128.28779831963479</v>
      </c>
      <c r="AJ1730" s="338">
        <v>2</v>
      </c>
      <c r="AK1730" s="289">
        <f t="shared" si="279"/>
        <v>8</v>
      </c>
      <c r="AL1730" s="335">
        <f t="shared" si="277"/>
        <v>530.97311906052505</v>
      </c>
    </row>
    <row r="1731" spans="31:38" ht="15.75" hidden="1" thickBot="1">
      <c r="AE1731" s="588"/>
      <c r="AF1731" s="570"/>
      <c r="AH1731" s="352">
        <f t="shared" si="278"/>
        <v>126.05084403611576</v>
      </c>
      <c r="AI1731" s="352">
        <f t="shared" si="272"/>
        <v>126.05084403611576</v>
      </c>
      <c r="AJ1731" s="338">
        <v>2</v>
      </c>
      <c r="AK1731" s="289">
        <f t="shared" si="279"/>
        <v>9</v>
      </c>
      <c r="AL1731" s="335">
        <f t="shared" si="277"/>
        <v>529.07417000971213</v>
      </c>
    </row>
    <row r="1732" spans="31:38" ht="15.75" hidden="1" thickBot="1">
      <c r="AE1732" s="588"/>
      <c r="AF1732" s="570"/>
      <c r="AH1732" s="352">
        <f t="shared" si="278"/>
        <v>123.81388975259674</v>
      </c>
      <c r="AI1732" s="352">
        <f t="shared" si="272"/>
        <v>123.81388975259674</v>
      </c>
      <c r="AJ1732" s="338">
        <v>2</v>
      </c>
      <c r="AK1732" s="289">
        <f t="shared" si="279"/>
        <v>10</v>
      </c>
      <c r="AL1732" s="335">
        <f t="shared" si="277"/>
        <v>527.17522095889933</v>
      </c>
    </row>
    <row r="1733" spans="31:38" ht="15.75" hidden="1" thickBot="1">
      <c r="AE1733" s="588"/>
      <c r="AF1733" s="570"/>
      <c r="AH1733" s="352">
        <f t="shared" si="278"/>
        <v>1000000</v>
      </c>
      <c r="AI1733" s="352">
        <f t="shared" si="272"/>
        <v>1000000</v>
      </c>
      <c r="AJ1733" s="338">
        <v>2</v>
      </c>
      <c r="AK1733" s="289">
        <f t="shared" si="279"/>
        <v>11</v>
      </c>
      <c r="AL1733" s="335">
        <f t="shared" si="277"/>
        <v>525.27627190808653</v>
      </c>
    </row>
    <row r="1734" spans="31:38" ht="15.75" hidden="1" thickBot="1">
      <c r="AE1734" s="588"/>
      <c r="AF1734" s="570"/>
      <c r="AH1734" s="352">
        <f t="shared" si="278"/>
        <v>1000000</v>
      </c>
      <c r="AI1734" s="352">
        <f t="shared" si="272"/>
        <v>1000000</v>
      </c>
      <c r="AJ1734" s="338">
        <v>2</v>
      </c>
      <c r="AK1734" s="289">
        <f t="shared" si="279"/>
        <v>12</v>
      </c>
      <c r="AL1734" s="335">
        <f t="shared" si="277"/>
        <v>523.37732285727373</v>
      </c>
    </row>
    <row r="1735" spans="31:38" ht="15.75" hidden="1" thickBot="1">
      <c r="AE1735" s="588"/>
      <c r="AF1735" s="570"/>
      <c r="AH1735" s="352">
        <f t="shared" si="278"/>
        <v>1000000</v>
      </c>
      <c r="AI1735" s="352">
        <f t="shared" si="272"/>
        <v>1000000</v>
      </c>
      <c r="AJ1735" s="338">
        <v>2</v>
      </c>
      <c r="AK1735" s="289">
        <f t="shared" si="279"/>
        <v>13</v>
      </c>
      <c r="AL1735" s="335">
        <f t="shared" si="277"/>
        <v>521.47837380646081</v>
      </c>
    </row>
    <row r="1736" spans="31:38" ht="15.75" hidden="1" thickBot="1">
      <c r="AE1736" s="588"/>
      <c r="AF1736" s="570"/>
      <c r="AH1736" s="352">
        <f t="shared" si="278"/>
        <v>1000000</v>
      </c>
      <c r="AI1736" s="352">
        <f t="shared" si="272"/>
        <v>1000000</v>
      </c>
      <c r="AJ1736" s="338">
        <v>2</v>
      </c>
      <c r="AK1736" s="289">
        <f t="shared" si="279"/>
        <v>14</v>
      </c>
      <c r="AL1736" s="335">
        <f t="shared" si="277"/>
        <v>519.57942475564801</v>
      </c>
    </row>
    <row r="1737" spans="31:38" ht="15.75" hidden="1" thickBot="1">
      <c r="AE1737" s="588"/>
      <c r="AF1737" s="570"/>
      <c r="AH1737" s="352">
        <f t="shared" si="278"/>
        <v>1000000</v>
      </c>
      <c r="AI1737" s="352">
        <f t="shared" si="272"/>
        <v>1000000</v>
      </c>
      <c r="AJ1737" s="338">
        <v>2</v>
      </c>
      <c r="AK1737" s="289">
        <f t="shared" si="279"/>
        <v>15</v>
      </c>
      <c r="AL1737" s="335">
        <f t="shared" si="277"/>
        <v>517.68047570483509</v>
      </c>
    </row>
    <row r="1738" spans="31:38" ht="15.75" hidden="1" thickBot="1">
      <c r="AE1738" s="588"/>
      <c r="AF1738" s="570"/>
      <c r="AH1738" s="352">
        <f t="shared" si="278"/>
        <v>1000000</v>
      </c>
      <c r="AI1738" s="352">
        <f t="shared" si="272"/>
        <v>1000000</v>
      </c>
      <c r="AJ1738" s="338">
        <v>2</v>
      </c>
      <c r="AK1738" s="289">
        <f t="shared" si="279"/>
        <v>16</v>
      </c>
      <c r="AL1738" s="335">
        <f t="shared" si="277"/>
        <v>515.7815266540224</v>
      </c>
    </row>
    <row r="1739" spans="31:38" ht="15.75" hidden="1" thickBot="1">
      <c r="AE1739" s="588"/>
      <c r="AF1739" s="570"/>
      <c r="AH1739" s="352">
        <f t="shared" si="278"/>
        <v>1000000</v>
      </c>
      <c r="AI1739" s="352">
        <f t="shared" si="272"/>
        <v>1000000</v>
      </c>
      <c r="AJ1739" s="338">
        <v>2</v>
      </c>
      <c r="AK1739" s="289">
        <f t="shared" si="279"/>
        <v>17</v>
      </c>
      <c r="AL1739" s="335">
        <f t="shared" si="277"/>
        <v>513.88257760320948</v>
      </c>
    </row>
    <row r="1740" spans="31:38" ht="15.75" hidden="1" thickBot="1">
      <c r="AE1740" s="588"/>
      <c r="AF1740" s="570"/>
      <c r="AH1740" s="352">
        <f t="shared" si="278"/>
        <v>1000000</v>
      </c>
      <c r="AI1740" s="352">
        <f t="shared" si="272"/>
        <v>1000000</v>
      </c>
      <c r="AJ1740" s="338">
        <v>2</v>
      </c>
      <c r="AK1740" s="289">
        <f t="shared" si="279"/>
        <v>18</v>
      </c>
      <c r="AL1740" s="335">
        <f t="shared" si="277"/>
        <v>511.98362855239674</v>
      </c>
    </row>
    <row r="1741" spans="31:38" ht="15.75" hidden="1" thickBot="1">
      <c r="AE1741" s="588"/>
      <c r="AF1741" s="570"/>
      <c r="AH1741" s="352">
        <f t="shared" si="278"/>
        <v>1000000</v>
      </c>
      <c r="AI1741" s="352">
        <f t="shared" si="272"/>
        <v>1000000</v>
      </c>
      <c r="AJ1741" s="338">
        <v>2</v>
      </c>
      <c r="AK1741" s="289">
        <f t="shared" si="279"/>
        <v>19</v>
      </c>
      <c r="AL1741" s="335">
        <f t="shared" si="277"/>
        <v>510.08467950158388</v>
      </c>
    </row>
    <row r="1742" spans="31:38" ht="15.75" hidden="1" thickBot="1">
      <c r="AE1742" s="588"/>
      <c r="AF1742" s="570"/>
      <c r="AH1742" s="352">
        <f t="shared" si="278"/>
        <v>1000000</v>
      </c>
      <c r="AI1742" s="352">
        <f t="shared" si="272"/>
        <v>1000000</v>
      </c>
      <c r="AJ1742" s="338">
        <v>2</v>
      </c>
      <c r="AK1742" s="289">
        <f t="shared" si="279"/>
        <v>20</v>
      </c>
      <c r="AL1742" s="335">
        <f t="shared" si="277"/>
        <v>508.18573045077096</v>
      </c>
    </row>
    <row r="1743" spans="31:38" ht="15.75" hidden="1" thickBot="1">
      <c r="AE1743" s="588"/>
      <c r="AF1743" s="570"/>
      <c r="AH1743" s="352">
        <f t="shared" si="278"/>
        <v>1000000</v>
      </c>
      <c r="AI1743" s="352">
        <f t="shared" si="272"/>
        <v>1000000</v>
      </c>
      <c r="AJ1743" s="338">
        <v>2</v>
      </c>
      <c r="AK1743" s="289">
        <f t="shared" si="279"/>
        <v>21</v>
      </c>
      <c r="AL1743" s="335">
        <f t="shared" si="277"/>
        <v>506.28678139995816</v>
      </c>
    </row>
    <row r="1744" spans="31:38" ht="15.75" hidden="1" thickBot="1">
      <c r="AE1744" s="588"/>
      <c r="AF1744" s="570"/>
      <c r="AH1744" s="352">
        <f t="shared" si="278"/>
        <v>1000000</v>
      </c>
      <c r="AI1744" s="352">
        <f t="shared" si="272"/>
        <v>1000000</v>
      </c>
      <c r="AJ1744" s="338">
        <v>2</v>
      </c>
      <c r="AK1744" s="289">
        <f t="shared" si="279"/>
        <v>22</v>
      </c>
      <c r="AL1744" s="335">
        <f t="shared" si="277"/>
        <v>504.38783234914536</v>
      </c>
    </row>
    <row r="1745" spans="31:38" ht="15.75" hidden="1" thickBot="1">
      <c r="AE1745" s="588"/>
      <c r="AF1745" s="570"/>
      <c r="AH1745" s="352">
        <f t="shared" si="278"/>
        <v>1000000</v>
      </c>
      <c r="AI1745" s="352">
        <f t="shared" si="272"/>
        <v>1000000</v>
      </c>
      <c r="AJ1745" s="338">
        <v>2</v>
      </c>
      <c r="AK1745" s="289">
        <f t="shared" si="279"/>
        <v>23</v>
      </c>
      <c r="AL1745" s="335">
        <f t="shared" si="277"/>
        <v>502.48888329833255</v>
      </c>
    </row>
    <row r="1746" spans="31:38" ht="15.75" hidden="1" thickBot="1">
      <c r="AE1746" s="588"/>
      <c r="AF1746" s="570"/>
      <c r="AH1746" s="352">
        <f t="shared" si="278"/>
        <v>1000000</v>
      </c>
      <c r="AI1746" s="352">
        <f t="shared" si="272"/>
        <v>1000000</v>
      </c>
      <c r="AJ1746" s="338">
        <v>2</v>
      </c>
      <c r="AK1746" s="289">
        <f t="shared" si="279"/>
        <v>24</v>
      </c>
      <c r="AL1746" s="335">
        <f t="shared" si="277"/>
        <v>500.58993424751975</v>
      </c>
    </row>
    <row r="1747" spans="31:38" ht="15.75" hidden="1" thickBot="1">
      <c r="AE1747" s="588"/>
      <c r="AF1747" s="570"/>
      <c r="AH1747" s="352">
        <f t="shared" si="278"/>
        <v>1000000</v>
      </c>
      <c r="AI1747" s="352">
        <f t="shared" si="272"/>
        <v>1000000</v>
      </c>
      <c r="AJ1747" s="338">
        <v>2</v>
      </c>
      <c r="AK1747" s="289">
        <f t="shared" si="279"/>
        <v>25</v>
      </c>
      <c r="AL1747" s="335">
        <f t="shared" si="277"/>
        <v>498.69098519670683</v>
      </c>
    </row>
    <row r="1748" spans="31:38" ht="15.75" hidden="1" thickBot="1">
      <c r="AE1748" s="588"/>
      <c r="AF1748" s="570"/>
      <c r="AH1748" s="352">
        <f t="shared" si="278"/>
        <v>1000000</v>
      </c>
      <c r="AI1748" s="352">
        <f t="shared" si="272"/>
        <v>1000000</v>
      </c>
      <c r="AJ1748" s="338">
        <v>2</v>
      </c>
      <c r="AK1748" s="289">
        <f t="shared" si="279"/>
        <v>26</v>
      </c>
      <c r="AL1748" s="335">
        <f t="shared" si="277"/>
        <v>496.79203614589397</v>
      </c>
    </row>
    <row r="1749" spans="31:38" ht="15.75" hidden="1" thickBot="1">
      <c r="AE1749" s="588"/>
      <c r="AF1749" s="570"/>
      <c r="AH1749" s="352">
        <f t="shared" si="278"/>
        <v>1000000</v>
      </c>
      <c r="AI1749" s="352">
        <f t="shared" ref="AI1749:AI1812" si="280">IF(AL1749&lt;$D$88,0,AH1749)</f>
        <v>1000000</v>
      </c>
      <c r="AJ1749" s="338">
        <v>2</v>
      </c>
      <c r="AK1749" s="289">
        <f t="shared" si="279"/>
        <v>27</v>
      </c>
      <c r="AL1749" s="335">
        <f t="shared" si="277"/>
        <v>494.89308709508117</v>
      </c>
    </row>
    <row r="1750" spans="31:38" ht="15.75" hidden="1" thickBot="1">
      <c r="AE1750" s="588"/>
      <c r="AF1750" s="570"/>
      <c r="AH1750" s="352">
        <f t="shared" si="278"/>
        <v>1000000</v>
      </c>
      <c r="AI1750" s="352">
        <f t="shared" si="280"/>
        <v>1000000</v>
      </c>
      <c r="AJ1750" s="338">
        <v>2</v>
      </c>
      <c r="AK1750" s="289">
        <f t="shared" si="279"/>
        <v>28</v>
      </c>
      <c r="AL1750" s="335">
        <f t="shared" si="277"/>
        <v>492.99413804426837</v>
      </c>
    </row>
    <row r="1751" spans="31:38" ht="15.75" hidden="1" thickBot="1">
      <c r="AE1751" s="588"/>
      <c r="AF1751" s="570"/>
      <c r="AH1751" s="352">
        <f t="shared" si="278"/>
        <v>1000000</v>
      </c>
      <c r="AI1751" s="352">
        <f t="shared" si="280"/>
        <v>1000000</v>
      </c>
      <c r="AJ1751" s="338">
        <v>2</v>
      </c>
      <c r="AK1751" s="289">
        <f t="shared" si="279"/>
        <v>29</v>
      </c>
      <c r="AL1751" s="335">
        <f t="shared" si="277"/>
        <v>491.09518899345557</v>
      </c>
    </row>
    <row r="1752" spans="31:38" ht="15.75" hidden="1" thickBot="1">
      <c r="AE1752" s="588"/>
      <c r="AF1752" s="570"/>
      <c r="AH1752" s="352">
        <f t="shared" si="278"/>
        <v>1000000</v>
      </c>
      <c r="AI1752" s="352">
        <f t="shared" si="280"/>
        <v>1000000</v>
      </c>
      <c r="AJ1752" s="338">
        <v>2</v>
      </c>
      <c r="AK1752" s="289">
        <f t="shared" si="279"/>
        <v>30</v>
      </c>
      <c r="AL1752" s="335">
        <f t="shared" si="277"/>
        <v>489.19623994264271</v>
      </c>
    </row>
    <row r="1753" spans="31:38" ht="15.75" hidden="1" thickBot="1">
      <c r="AE1753" s="588"/>
      <c r="AF1753" s="570"/>
      <c r="AH1753" s="352">
        <f t="shared" si="278"/>
        <v>1000000</v>
      </c>
      <c r="AI1753" s="352">
        <f t="shared" si="280"/>
        <v>1000000</v>
      </c>
      <c r="AJ1753" s="338">
        <v>2</v>
      </c>
      <c r="AK1753" s="289">
        <f t="shared" si="279"/>
        <v>31</v>
      </c>
      <c r="AL1753" s="335">
        <f t="shared" si="277"/>
        <v>487.2972908918299</v>
      </c>
    </row>
    <row r="1754" spans="31:38" ht="15.75" hidden="1" thickBot="1">
      <c r="AE1754" s="588"/>
      <c r="AF1754" s="570"/>
      <c r="AH1754" s="352">
        <f t="shared" ref="AH1754:AH1785" si="281">AX337</f>
        <v>1000000</v>
      </c>
      <c r="AI1754" s="352">
        <f t="shared" si="280"/>
        <v>1000000</v>
      </c>
      <c r="AJ1754" s="338">
        <v>2</v>
      </c>
      <c r="AK1754" s="289">
        <f t="shared" si="279"/>
        <v>32</v>
      </c>
      <c r="AL1754" s="335">
        <f t="shared" ref="AL1754:AL1785" si="282">AA337</f>
        <v>485.39834184101699</v>
      </c>
    </row>
    <row r="1755" spans="31:38" ht="15.75" hidden="1" thickBot="1">
      <c r="AE1755" s="588"/>
      <c r="AF1755" s="570"/>
      <c r="AH1755" s="352">
        <f t="shared" si="281"/>
        <v>1000000</v>
      </c>
      <c r="AI1755" s="352">
        <f t="shared" si="280"/>
        <v>1000000</v>
      </c>
      <c r="AJ1755" s="338">
        <v>2</v>
      </c>
      <c r="AK1755" s="289">
        <f t="shared" si="279"/>
        <v>33</v>
      </c>
      <c r="AL1755" s="335">
        <f t="shared" si="282"/>
        <v>483.49939279020418</v>
      </c>
    </row>
    <row r="1756" spans="31:38" ht="15.75" hidden="1" thickBot="1">
      <c r="AE1756" s="588"/>
      <c r="AF1756" s="570"/>
      <c r="AH1756" s="352">
        <f t="shared" si="281"/>
        <v>1000000</v>
      </c>
      <c r="AI1756" s="352">
        <f t="shared" si="280"/>
        <v>1000000</v>
      </c>
      <c r="AJ1756" s="338">
        <v>2</v>
      </c>
      <c r="AK1756" s="289">
        <f t="shared" si="279"/>
        <v>34</v>
      </c>
      <c r="AL1756" s="335">
        <f t="shared" si="282"/>
        <v>481.60044373939138</v>
      </c>
    </row>
    <row r="1757" spans="31:38" ht="15.75" hidden="1" thickBot="1">
      <c r="AE1757" s="588"/>
      <c r="AF1757" s="570"/>
      <c r="AH1757" s="352">
        <f t="shared" si="281"/>
        <v>1000000</v>
      </c>
      <c r="AI1757" s="352">
        <f t="shared" si="280"/>
        <v>1000000</v>
      </c>
      <c r="AJ1757" s="338">
        <v>2</v>
      </c>
      <c r="AK1757" s="289">
        <f t="shared" si="279"/>
        <v>35</v>
      </c>
      <c r="AL1757" s="335">
        <f t="shared" si="282"/>
        <v>479.70149468857858</v>
      </c>
    </row>
    <row r="1758" spans="31:38" ht="15.75" hidden="1" thickBot="1">
      <c r="AE1758" s="588"/>
      <c r="AF1758" s="570"/>
      <c r="AH1758" s="352">
        <f t="shared" si="281"/>
        <v>1000000</v>
      </c>
      <c r="AI1758" s="352">
        <f t="shared" si="280"/>
        <v>1000000</v>
      </c>
      <c r="AJ1758" s="338">
        <v>2</v>
      </c>
      <c r="AK1758" s="289">
        <f t="shared" si="279"/>
        <v>36</v>
      </c>
      <c r="AL1758" s="335">
        <f t="shared" si="282"/>
        <v>477.80254563776566</v>
      </c>
    </row>
    <row r="1759" spans="31:38" ht="15.75" hidden="1" thickBot="1">
      <c r="AE1759" s="588"/>
      <c r="AF1759" s="570"/>
      <c r="AH1759" s="352">
        <f t="shared" si="281"/>
        <v>1000000</v>
      </c>
      <c r="AI1759" s="352">
        <f t="shared" si="280"/>
        <v>1000000</v>
      </c>
      <c r="AJ1759" s="338">
        <v>2</v>
      </c>
      <c r="AK1759" s="289">
        <f t="shared" si="279"/>
        <v>37</v>
      </c>
      <c r="AL1759" s="335">
        <f t="shared" si="282"/>
        <v>475.9035965869528</v>
      </c>
    </row>
    <row r="1760" spans="31:38" ht="15.75" hidden="1" thickBot="1">
      <c r="AE1760" s="588"/>
      <c r="AF1760" s="570"/>
      <c r="AH1760" s="352">
        <f t="shared" si="281"/>
        <v>1000000</v>
      </c>
      <c r="AI1760" s="352">
        <f t="shared" si="280"/>
        <v>1000000</v>
      </c>
      <c r="AJ1760" s="338">
        <v>2</v>
      </c>
      <c r="AK1760" s="289">
        <f t="shared" si="279"/>
        <v>38</v>
      </c>
      <c r="AL1760" s="335">
        <f t="shared" si="282"/>
        <v>474.00464753614</v>
      </c>
    </row>
    <row r="1761" spans="31:38" ht="15.75" hidden="1" thickBot="1">
      <c r="AE1761" s="588"/>
      <c r="AF1761" s="570"/>
      <c r="AH1761" s="352">
        <f t="shared" si="281"/>
        <v>1000000</v>
      </c>
      <c r="AI1761" s="352">
        <f t="shared" si="280"/>
        <v>1000000</v>
      </c>
      <c r="AJ1761" s="338">
        <v>2</v>
      </c>
      <c r="AK1761" s="289">
        <f t="shared" si="279"/>
        <v>39</v>
      </c>
      <c r="AL1761" s="335">
        <f t="shared" si="282"/>
        <v>472.1056984853272</v>
      </c>
    </row>
    <row r="1762" spans="31:38" ht="15.75" hidden="1" thickBot="1">
      <c r="AE1762" s="588"/>
      <c r="AF1762" s="570"/>
      <c r="AH1762" s="352">
        <f t="shared" si="281"/>
        <v>1000000</v>
      </c>
      <c r="AI1762" s="352">
        <f t="shared" si="280"/>
        <v>1000000</v>
      </c>
      <c r="AJ1762" s="338">
        <v>2</v>
      </c>
      <c r="AK1762" s="289">
        <f t="shared" si="279"/>
        <v>40</v>
      </c>
      <c r="AL1762" s="335">
        <f t="shared" si="282"/>
        <v>470.20674943451439</v>
      </c>
    </row>
    <row r="1763" spans="31:38" ht="15.75" hidden="1" thickBot="1">
      <c r="AE1763" s="588"/>
      <c r="AF1763" s="570"/>
      <c r="AH1763" s="352">
        <f t="shared" si="281"/>
        <v>1000000</v>
      </c>
      <c r="AI1763" s="352">
        <f t="shared" si="280"/>
        <v>1000000</v>
      </c>
      <c r="AJ1763" s="338">
        <v>2</v>
      </c>
      <c r="AK1763" s="289">
        <f t="shared" si="279"/>
        <v>41</v>
      </c>
      <c r="AL1763" s="335">
        <f t="shared" si="282"/>
        <v>468.30780038370153</v>
      </c>
    </row>
    <row r="1764" spans="31:38" ht="15.75" hidden="1" thickBot="1">
      <c r="AE1764" s="588"/>
      <c r="AF1764" s="570"/>
      <c r="AH1764" s="352">
        <f t="shared" si="281"/>
        <v>1000000</v>
      </c>
      <c r="AI1764" s="352">
        <f t="shared" si="280"/>
        <v>1000000</v>
      </c>
      <c r="AJ1764" s="338">
        <v>2</v>
      </c>
      <c r="AK1764" s="289">
        <f t="shared" si="279"/>
        <v>42</v>
      </c>
      <c r="AL1764" s="335">
        <f t="shared" si="282"/>
        <v>466.40885133288879</v>
      </c>
    </row>
    <row r="1765" spans="31:38" ht="15.75" hidden="1" thickBot="1">
      <c r="AE1765" s="588"/>
      <c r="AF1765" s="570"/>
      <c r="AH1765" s="352">
        <f t="shared" si="281"/>
        <v>1000000</v>
      </c>
      <c r="AI1765" s="352">
        <f t="shared" si="280"/>
        <v>1000000</v>
      </c>
      <c r="AJ1765" s="338">
        <v>2</v>
      </c>
      <c r="AK1765" s="289">
        <f t="shared" si="279"/>
        <v>43</v>
      </c>
      <c r="AL1765" s="335">
        <f t="shared" si="282"/>
        <v>464.50990228207581</v>
      </c>
    </row>
    <row r="1766" spans="31:38" ht="15.75" hidden="1" thickBot="1">
      <c r="AE1766" s="588"/>
      <c r="AF1766" s="570"/>
      <c r="AH1766" s="352">
        <f t="shared" si="281"/>
        <v>1000000</v>
      </c>
      <c r="AI1766" s="352">
        <f t="shared" si="280"/>
        <v>1000000</v>
      </c>
      <c r="AJ1766" s="338">
        <v>2</v>
      </c>
      <c r="AK1766" s="289">
        <f t="shared" si="279"/>
        <v>44</v>
      </c>
      <c r="AL1766" s="335">
        <f t="shared" si="282"/>
        <v>462.61095323126301</v>
      </c>
    </row>
    <row r="1767" spans="31:38" ht="15.75" hidden="1" thickBot="1">
      <c r="AE1767" s="588"/>
      <c r="AF1767" s="570"/>
      <c r="AH1767" s="352">
        <f t="shared" si="281"/>
        <v>1000000</v>
      </c>
      <c r="AI1767" s="352">
        <f t="shared" si="280"/>
        <v>1000000</v>
      </c>
      <c r="AJ1767" s="338">
        <v>2</v>
      </c>
      <c r="AK1767" s="289">
        <f t="shared" si="279"/>
        <v>45</v>
      </c>
      <c r="AL1767" s="335">
        <f t="shared" si="282"/>
        <v>460.71200418045021</v>
      </c>
    </row>
    <row r="1768" spans="31:38" ht="15.75" hidden="1" thickBot="1">
      <c r="AE1768" s="588"/>
      <c r="AF1768" s="570"/>
      <c r="AH1768" s="352">
        <f t="shared" si="281"/>
        <v>1000000</v>
      </c>
      <c r="AI1768" s="352">
        <f t="shared" si="280"/>
        <v>1000000</v>
      </c>
      <c r="AJ1768" s="338">
        <v>2</v>
      </c>
      <c r="AK1768" s="289">
        <f t="shared" si="279"/>
        <v>46</v>
      </c>
      <c r="AL1768" s="335">
        <f t="shared" si="282"/>
        <v>458.81305512963741</v>
      </c>
    </row>
    <row r="1769" spans="31:38" ht="15.75" hidden="1" thickBot="1">
      <c r="AE1769" s="588"/>
      <c r="AF1769" s="570"/>
      <c r="AH1769" s="352">
        <f t="shared" si="281"/>
        <v>1000000</v>
      </c>
      <c r="AI1769" s="352">
        <f t="shared" si="280"/>
        <v>1000000</v>
      </c>
      <c r="AJ1769" s="338">
        <v>2</v>
      </c>
      <c r="AK1769" s="289">
        <f t="shared" si="279"/>
        <v>47</v>
      </c>
      <c r="AL1769" s="335">
        <f t="shared" si="282"/>
        <v>456.91410607882449</v>
      </c>
    </row>
    <row r="1770" spans="31:38" ht="15.75" hidden="1" thickBot="1">
      <c r="AE1770" s="588"/>
      <c r="AF1770" s="570"/>
      <c r="AH1770" s="352">
        <f t="shared" si="281"/>
        <v>1000000</v>
      </c>
      <c r="AI1770" s="352">
        <f t="shared" si="280"/>
        <v>1000000</v>
      </c>
      <c r="AJ1770" s="338">
        <v>2</v>
      </c>
      <c r="AK1770" s="289">
        <f t="shared" si="279"/>
        <v>48</v>
      </c>
      <c r="AL1770" s="335">
        <f t="shared" si="282"/>
        <v>455.01515702801163</v>
      </c>
    </row>
    <row r="1771" spans="31:38" ht="15.75" hidden="1" thickBot="1">
      <c r="AE1771" s="588"/>
      <c r="AF1771" s="570"/>
      <c r="AH1771" s="352">
        <f t="shared" si="281"/>
        <v>1000000</v>
      </c>
      <c r="AI1771" s="352">
        <f t="shared" si="280"/>
        <v>1000000</v>
      </c>
      <c r="AJ1771" s="338">
        <v>2</v>
      </c>
      <c r="AK1771" s="289">
        <f t="shared" si="279"/>
        <v>49</v>
      </c>
      <c r="AL1771" s="335">
        <f t="shared" si="282"/>
        <v>453.11620797719883</v>
      </c>
    </row>
    <row r="1772" spans="31:38" ht="15.75" hidden="1" thickBot="1">
      <c r="AE1772" s="588"/>
      <c r="AF1772" s="570"/>
      <c r="AH1772" s="352">
        <f t="shared" si="281"/>
        <v>1000000</v>
      </c>
      <c r="AI1772" s="352">
        <f t="shared" si="280"/>
        <v>1000000</v>
      </c>
      <c r="AJ1772" s="338">
        <v>2</v>
      </c>
      <c r="AK1772" s="289">
        <f t="shared" si="279"/>
        <v>50</v>
      </c>
      <c r="AL1772" s="335">
        <f t="shared" si="282"/>
        <v>451.21725892638602</v>
      </c>
    </row>
    <row r="1773" spans="31:38" ht="15.75" hidden="1" thickBot="1">
      <c r="AE1773" s="588"/>
      <c r="AF1773" s="570"/>
      <c r="AH1773" s="352">
        <f t="shared" si="281"/>
        <v>1000000</v>
      </c>
      <c r="AI1773" s="352">
        <f t="shared" si="280"/>
        <v>1000000</v>
      </c>
      <c r="AJ1773" s="338">
        <v>2</v>
      </c>
      <c r="AK1773" s="289">
        <f t="shared" si="279"/>
        <v>51</v>
      </c>
      <c r="AL1773" s="335">
        <f t="shared" si="282"/>
        <v>449.31830987557322</v>
      </c>
    </row>
    <row r="1774" spans="31:38" ht="15.75" hidden="1" thickBot="1">
      <c r="AE1774" s="588"/>
      <c r="AF1774" s="570"/>
      <c r="AH1774" s="352">
        <f t="shared" si="281"/>
        <v>1000000</v>
      </c>
      <c r="AI1774" s="352">
        <f t="shared" si="280"/>
        <v>1000000</v>
      </c>
      <c r="AJ1774" s="338">
        <v>2</v>
      </c>
      <c r="AK1774" s="289">
        <f t="shared" si="279"/>
        <v>52</v>
      </c>
      <c r="AL1774" s="335">
        <f t="shared" si="282"/>
        <v>447.41936082476042</v>
      </c>
    </row>
    <row r="1775" spans="31:38" ht="15.75" hidden="1" thickBot="1">
      <c r="AE1775" s="588"/>
      <c r="AF1775" s="570"/>
      <c r="AH1775" s="352">
        <f t="shared" si="281"/>
        <v>1000000</v>
      </c>
      <c r="AI1775" s="352">
        <f t="shared" si="280"/>
        <v>1000000</v>
      </c>
      <c r="AJ1775" s="338">
        <v>2</v>
      </c>
      <c r="AK1775" s="289">
        <f t="shared" si="279"/>
        <v>53</v>
      </c>
      <c r="AL1775" s="335">
        <f t="shared" si="282"/>
        <v>445.52041177394761</v>
      </c>
    </row>
    <row r="1776" spans="31:38" ht="15.75" hidden="1" thickBot="1">
      <c r="AE1776" s="588"/>
      <c r="AF1776" s="570"/>
      <c r="AH1776" s="352">
        <f t="shared" si="281"/>
        <v>1000000</v>
      </c>
      <c r="AI1776" s="352">
        <f t="shared" si="280"/>
        <v>1000000</v>
      </c>
      <c r="AJ1776" s="338">
        <v>2</v>
      </c>
      <c r="AK1776" s="289">
        <f t="shared" si="279"/>
        <v>54</v>
      </c>
      <c r="AL1776" s="335">
        <f t="shared" si="282"/>
        <v>443.62146272313464</v>
      </c>
    </row>
    <row r="1777" spans="31:38" ht="15.75" hidden="1" thickBot="1">
      <c r="AE1777" s="588"/>
      <c r="AF1777" s="570"/>
      <c r="AH1777" s="352">
        <f t="shared" si="281"/>
        <v>1000000</v>
      </c>
      <c r="AI1777" s="352">
        <f t="shared" si="280"/>
        <v>1000000</v>
      </c>
      <c r="AJ1777" s="338">
        <v>2</v>
      </c>
      <c r="AK1777" s="289">
        <f t="shared" si="279"/>
        <v>55</v>
      </c>
      <c r="AL1777" s="335">
        <f t="shared" si="282"/>
        <v>441.72251367232184</v>
      </c>
    </row>
    <row r="1778" spans="31:38" ht="15.75" hidden="1" thickBot="1">
      <c r="AE1778" s="588"/>
      <c r="AF1778" s="570"/>
      <c r="AH1778" s="352">
        <f t="shared" si="281"/>
        <v>1000000</v>
      </c>
      <c r="AI1778" s="352">
        <f t="shared" si="280"/>
        <v>1000000</v>
      </c>
      <c r="AJ1778" s="338">
        <v>2</v>
      </c>
      <c r="AK1778" s="289">
        <f t="shared" si="279"/>
        <v>56</v>
      </c>
      <c r="AL1778" s="335">
        <f t="shared" si="282"/>
        <v>439.82356462150904</v>
      </c>
    </row>
    <row r="1779" spans="31:38" ht="15.75" hidden="1" thickBot="1">
      <c r="AE1779" s="588"/>
      <c r="AF1779" s="570"/>
      <c r="AH1779" s="352">
        <f t="shared" si="281"/>
        <v>1000000</v>
      </c>
      <c r="AI1779" s="352">
        <f t="shared" si="280"/>
        <v>1000000</v>
      </c>
      <c r="AJ1779" s="338">
        <v>2</v>
      </c>
      <c r="AK1779" s="289">
        <f t="shared" si="279"/>
        <v>57</v>
      </c>
      <c r="AL1779" s="335">
        <f t="shared" si="282"/>
        <v>437.92461557069623</v>
      </c>
    </row>
    <row r="1780" spans="31:38" ht="15.75" hidden="1" thickBot="1">
      <c r="AE1780" s="588"/>
      <c r="AF1780" s="570"/>
      <c r="AH1780" s="352">
        <f t="shared" si="281"/>
        <v>1000000</v>
      </c>
      <c r="AI1780" s="352">
        <f t="shared" si="280"/>
        <v>1000000</v>
      </c>
      <c r="AJ1780" s="338">
        <v>2</v>
      </c>
      <c r="AK1780" s="289">
        <f t="shared" si="279"/>
        <v>58</v>
      </c>
      <c r="AL1780" s="335">
        <f t="shared" si="282"/>
        <v>436.02566651988332</v>
      </c>
    </row>
    <row r="1781" spans="31:38" ht="15.75" hidden="1" thickBot="1">
      <c r="AE1781" s="588"/>
      <c r="AF1781" s="570"/>
      <c r="AH1781" s="352">
        <f t="shared" si="281"/>
        <v>1000000</v>
      </c>
      <c r="AI1781" s="352">
        <f t="shared" si="280"/>
        <v>1000000</v>
      </c>
      <c r="AJ1781" s="338">
        <v>2</v>
      </c>
      <c r="AK1781" s="289">
        <f t="shared" si="279"/>
        <v>59</v>
      </c>
      <c r="AL1781" s="335">
        <f t="shared" si="282"/>
        <v>434.12671746907046</v>
      </c>
    </row>
    <row r="1782" spans="31:38" ht="15.75" hidden="1" thickBot="1">
      <c r="AE1782" s="588"/>
      <c r="AF1782" s="570"/>
      <c r="AH1782" s="352">
        <f t="shared" si="281"/>
        <v>1000000</v>
      </c>
      <c r="AI1782" s="352">
        <f t="shared" si="280"/>
        <v>1000000</v>
      </c>
      <c r="AJ1782" s="338">
        <v>2</v>
      </c>
      <c r="AK1782" s="289">
        <f t="shared" si="279"/>
        <v>60</v>
      </c>
      <c r="AL1782" s="335">
        <f t="shared" si="282"/>
        <v>432.22776841825765</v>
      </c>
    </row>
    <row r="1783" spans="31:38" ht="15.75" hidden="1" thickBot="1">
      <c r="AE1783" s="588"/>
      <c r="AF1783" s="570"/>
      <c r="AH1783" s="352">
        <f t="shared" si="281"/>
        <v>1000000</v>
      </c>
      <c r="AI1783" s="352">
        <f t="shared" si="280"/>
        <v>1000000</v>
      </c>
      <c r="AJ1783" s="338">
        <v>2</v>
      </c>
      <c r="AK1783" s="289">
        <f t="shared" si="279"/>
        <v>61</v>
      </c>
      <c r="AL1783" s="335">
        <f t="shared" si="282"/>
        <v>430.32881936744485</v>
      </c>
    </row>
    <row r="1784" spans="31:38" ht="15.75" hidden="1" thickBot="1">
      <c r="AE1784" s="588"/>
      <c r="AF1784" s="570"/>
      <c r="AH1784" s="352">
        <f t="shared" si="281"/>
        <v>1000000</v>
      </c>
      <c r="AI1784" s="352">
        <f t="shared" si="280"/>
        <v>1000000</v>
      </c>
      <c r="AJ1784" s="338">
        <v>2</v>
      </c>
      <c r="AK1784" s="289">
        <f t="shared" si="279"/>
        <v>62</v>
      </c>
      <c r="AL1784" s="335">
        <f t="shared" si="282"/>
        <v>428.42987031663205</v>
      </c>
    </row>
    <row r="1785" spans="31:38" ht="15.75" hidden="1" thickBot="1">
      <c r="AE1785" s="588"/>
      <c r="AF1785" s="570"/>
      <c r="AH1785" s="352">
        <f t="shared" si="281"/>
        <v>1000000</v>
      </c>
      <c r="AI1785" s="352">
        <f t="shared" si="280"/>
        <v>1000000</v>
      </c>
      <c r="AJ1785" s="338">
        <v>2</v>
      </c>
      <c r="AK1785" s="289">
        <f t="shared" si="279"/>
        <v>63</v>
      </c>
      <c r="AL1785" s="335">
        <f t="shared" si="282"/>
        <v>426.53092126581925</v>
      </c>
    </row>
    <row r="1786" spans="31:38" ht="15.75" hidden="1" thickBot="1">
      <c r="AE1786" s="588"/>
      <c r="AF1786" s="570"/>
      <c r="AH1786" s="352">
        <f t="shared" ref="AH1786:AH1817" si="283">AX369</f>
        <v>1000000</v>
      </c>
      <c r="AI1786" s="352">
        <f t="shared" si="280"/>
        <v>1000000</v>
      </c>
      <c r="AJ1786" s="338">
        <v>2</v>
      </c>
      <c r="AK1786" s="289">
        <f t="shared" si="279"/>
        <v>64</v>
      </c>
      <c r="AL1786" s="335">
        <f t="shared" ref="AL1786:AL1817" si="284">AA369</f>
        <v>424.63197221500644</v>
      </c>
    </row>
    <row r="1787" spans="31:38" ht="15.75" hidden="1" thickBot="1">
      <c r="AE1787" s="588"/>
      <c r="AF1787" s="570"/>
      <c r="AH1787" s="352">
        <f t="shared" si="283"/>
        <v>1000000</v>
      </c>
      <c r="AI1787" s="352">
        <f t="shared" si="280"/>
        <v>1000000</v>
      </c>
      <c r="AJ1787" s="338">
        <v>2</v>
      </c>
      <c r="AK1787" s="289">
        <f t="shared" ref="AK1787:AK1822" si="285">AK1786+1</f>
        <v>65</v>
      </c>
      <c r="AL1787" s="335">
        <f t="shared" si="284"/>
        <v>422.73302316419364</v>
      </c>
    </row>
    <row r="1788" spans="31:38" ht="15.75" hidden="1" thickBot="1">
      <c r="AE1788" s="588"/>
      <c r="AF1788" s="570"/>
      <c r="AH1788" s="352">
        <f t="shared" si="283"/>
        <v>1000000</v>
      </c>
      <c r="AI1788" s="352">
        <f t="shared" si="280"/>
        <v>1000000</v>
      </c>
      <c r="AJ1788" s="338">
        <v>2</v>
      </c>
      <c r="AK1788" s="289">
        <f t="shared" si="285"/>
        <v>66</v>
      </c>
      <c r="AL1788" s="335">
        <f t="shared" si="284"/>
        <v>420.83407411338067</v>
      </c>
    </row>
    <row r="1789" spans="31:38" ht="15.75" hidden="1" thickBot="1">
      <c r="AE1789" s="588"/>
      <c r="AF1789" s="570"/>
      <c r="AH1789" s="352">
        <f t="shared" si="283"/>
        <v>1000000</v>
      </c>
      <c r="AI1789" s="352">
        <f t="shared" si="280"/>
        <v>1000000</v>
      </c>
      <c r="AJ1789" s="338">
        <v>2</v>
      </c>
      <c r="AK1789" s="289">
        <f t="shared" si="285"/>
        <v>67</v>
      </c>
      <c r="AL1789" s="335">
        <f t="shared" si="284"/>
        <v>418.93512506256786</v>
      </c>
    </row>
    <row r="1790" spans="31:38" ht="15.75" hidden="1" thickBot="1">
      <c r="AE1790" s="588"/>
      <c r="AF1790" s="570"/>
      <c r="AH1790" s="352">
        <f t="shared" si="283"/>
        <v>1000000</v>
      </c>
      <c r="AI1790" s="352">
        <f t="shared" si="280"/>
        <v>1000000</v>
      </c>
      <c r="AJ1790" s="338">
        <v>2</v>
      </c>
      <c r="AK1790" s="289">
        <f t="shared" si="285"/>
        <v>68</v>
      </c>
      <c r="AL1790" s="335">
        <f t="shared" si="284"/>
        <v>417.03617601175506</v>
      </c>
    </row>
    <row r="1791" spans="31:38" ht="15.75" hidden="1" thickBot="1">
      <c r="AE1791" s="588"/>
      <c r="AF1791" s="570"/>
      <c r="AH1791" s="352">
        <f t="shared" si="283"/>
        <v>1000000</v>
      </c>
      <c r="AI1791" s="352">
        <f t="shared" si="280"/>
        <v>1000000</v>
      </c>
      <c r="AJ1791" s="338">
        <v>2</v>
      </c>
      <c r="AK1791" s="289">
        <f t="shared" si="285"/>
        <v>69</v>
      </c>
      <c r="AL1791" s="335">
        <f t="shared" si="284"/>
        <v>415.13722696094214</v>
      </c>
    </row>
    <row r="1792" spans="31:38" ht="15.75" hidden="1" thickBot="1">
      <c r="AE1792" s="588"/>
      <c r="AF1792" s="570"/>
      <c r="AH1792" s="352">
        <f t="shared" si="283"/>
        <v>1000000</v>
      </c>
      <c r="AI1792" s="352">
        <f t="shared" si="280"/>
        <v>1000000</v>
      </c>
      <c r="AJ1792" s="338">
        <v>2</v>
      </c>
      <c r="AK1792" s="289">
        <f t="shared" si="285"/>
        <v>70</v>
      </c>
      <c r="AL1792" s="335">
        <f t="shared" si="284"/>
        <v>413.23827791012928</v>
      </c>
    </row>
    <row r="1793" spans="31:38" ht="15.75" hidden="1" thickBot="1">
      <c r="AE1793" s="588"/>
      <c r="AF1793" s="570"/>
      <c r="AH1793" s="352">
        <f t="shared" si="283"/>
        <v>1000000</v>
      </c>
      <c r="AI1793" s="352">
        <f t="shared" si="280"/>
        <v>1000000</v>
      </c>
      <c r="AJ1793" s="338">
        <v>2</v>
      </c>
      <c r="AK1793" s="289">
        <f t="shared" si="285"/>
        <v>71</v>
      </c>
      <c r="AL1793" s="335">
        <f t="shared" si="284"/>
        <v>411.33932885931648</v>
      </c>
    </row>
    <row r="1794" spans="31:38" ht="15.75" hidden="1" thickBot="1">
      <c r="AE1794" s="588"/>
      <c r="AF1794" s="570"/>
      <c r="AH1794" s="352">
        <f t="shared" si="283"/>
        <v>1000000</v>
      </c>
      <c r="AI1794" s="352">
        <f t="shared" si="280"/>
        <v>1000000</v>
      </c>
      <c r="AJ1794" s="338">
        <v>2</v>
      </c>
      <c r="AK1794" s="289">
        <f t="shared" si="285"/>
        <v>72</v>
      </c>
      <c r="AL1794" s="335">
        <f t="shared" si="284"/>
        <v>409.44037980850368</v>
      </c>
    </row>
    <row r="1795" spans="31:38" ht="15.75" hidden="1" thickBot="1">
      <c r="AE1795" s="588"/>
      <c r="AF1795" s="570"/>
      <c r="AH1795" s="352">
        <f t="shared" si="283"/>
        <v>1000000</v>
      </c>
      <c r="AI1795" s="352">
        <f t="shared" si="280"/>
        <v>1000000</v>
      </c>
      <c r="AJ1795" s="338">
        <v>2</v>
      </c>
      <c r="AK1795" s="289">
        <f t="shared" si="285"/>
        <v>73</v>
      </c>
      <c r="AL1795" s="335">
        <f t="shared" si="284"/>
        <v>407.54143075769088</v>
      </c>
    </row>
    <row r="1796" spans="31:38" ht="15.75" hidden="1" thickBot="1">
      <c r="AE1796" s="588"/>
      <c r="AF1796" s="570"/>
      <c r="AH1796" s="352">
        <f t="shared" si="283"/>
        <v>1000000</v>
      </c>
      <c r="AI1796" s="352">
        <f t="shared" si="280"/>
        <v>1000000</v>
      </c>
      <c r="AJ1796" s="338">
        <v>2</v>
      </c>
      <c r="AK1796" s="289">
        <f t="shared" si="285"/>
        <v>74</v>
      </c>
      <c r="AL1796" s="335">
        <f t="shared" si="284"/>
        <v>405.64248170687807</v>
      </c>
    </row>
    <row r="1797" spans="31:38" ht="15.75" hidden="1" thickBot="1">
      <c r="AE1797" s="588"/>
      <c r="AF1797" s="570"/>
      <c r="AH1797" s="352">
        <f t="shared" si="283"/>
        <v>1000000</v>
      </c>
      <c r="AI1797" s="352">
        <f t="shared" si="280"/>
        <v>1000000</v>
      </c>
      <c r="AJ1797" s="338">
        <v>2</v>
      </c>
      <c r="AK1797" s="289">
        <f t="shared" si="285"/>
        <v>75</v>
      </c>
      <c r="AL1797" s="335">
        <f t="shared" si="284"/>
        <v>403.74353265606527</v>
      </c>
    </row>
    <row r="1798" spans="31:38" ht="15.75" hidden="1" thickBot="1">
      <c r="AE1798" s="588"/>
      <c r="AF1798" s="570"/>
      <c r="AH1798" s="352">
        <f t="shared" si="283"/>
        <v>1000000</v>
      </c>
      <c r="AI1798" s="352">
        <f t="shared" si="280"/>
        <v>1000000</v>
      </c>
      <c r="AJ1798" s="338">
        <v>2</v>
      </c>
      <c r="AK1798" s="289">
        <f t="shared" si="285"/>
        <v>76</v>
      </c>
      <c r="AL1798" s="335">
        <f t="shared" si="284"/>
        <v>401.84458360525247</v>
      </c>
    </row>
    <row r="1799" spans="31:38" ht="15.75" hidden="1" thickBot="1">
      <c r="AE1799" s="588"/>
      <c r="AF1799" s="570"/>
      <c r="AH1799" s="352">
        <f t="shared" si="283"/>
        <v>1000000</v>
      </c>
      <c r="AI1799" s="352">
        <f t="shared" si="280"/>
        <v>1000000</v>
      </c>
      <c r="AJ1799" s="338">
        <v>2</v>
      </c>
      <c r="AK1799" s="289">
        <f t="shared" si="285"/>
        <v>77</v>
      </c>
      <c r="AL1799" s="335">
        <f t="shared" si="284"/>
        <v>399.94563455443949</v>
      </c>
    </row>
    <row r="1800" spans="31:38" ht="15.75" hidden="1" thickBot="1">
      <c r="AE1800" s="588"/>
      <c r="AF1800" s="570"/>
      <c r="AH1800" s="352">
        <f t="shared" si="283"/>
        <v>1000000</v>
      </c>
      <c r="AI1800" s="352">
        <f t="shared" si="280"/>
        <v>1000000</v>
      </c>
      <c r="AJ1800" s="338">
        <v>2</v>
      </c>
      <c r="AK1800" s="289">
        <f t="shared" si="285"/>
        <v>78</v>
      </c>
      <c r="AL1800" s="335">
        <f t="shared" si="284"/>
        <v>398.04668550362669</v>
      </c>
    </row>
    <row r="1801" spans="31:38" ht="15.75" hidden="1" thickBot="1">
      <c r="AE1801" s="588"/>
      <c r="AF1801" s="570"/>
      <c r="AH1801" s="352">
        <f t="shared" si="283"/>
        <v>1000000</v>
      </c>
      <c r="AI1801" s="352">
        <f t="shared" si="280"/>
        <v>1000000</v>
      </c>
      <c r="AJ1801" s="338">
        <v>2</v>
      </c>
      <c r="AK1801" s="289">
        <f t="shared" si="285"/>
        <v>79</v>
      </c>
      <c r="AL1801" s="335">
        <f t="shared" si="284"/>
        <v>396.14773645281389</v>
      </c>
    </row>
    <row r="1802" spans="31:38" ht="15.75" hidden="1" thickBot="1">
      <c r="AE1802" s="588"/>
      <c r="AF1802" s="570"/>
      <c r="AH1802" s="352">
        <f t="shared" si="283"/>
        <v>1000000</v>
      </c>
      <c r="AI1802" s="352">
        <f t="shared" si="280"/>
        <v>1000000</v>
      </c>
      <c r="AJ1802" s="338">
        <v>2</v>
      </c>
      <c r="AK1802" s="289">
        <f t="shared" si="285"/>
        <v>80</v>
      </c>
      <c r="AL1802" s="335">
        <f t="shared" si="284"/>
        <v>394.24878740200097</v>
      </c>
    </row>
    <row r="1803" spans="31:38" ht="15.75" hidden="1" thickBot="1">
      <c r="AE1803" s="588"/>
      <c r="AF1803" s="570"/>
      <c r="AH1803" s="352">
        <f t="shared" si="283"/>
        <v>1000000</v>
      </c>
      <c r="AI1803" s="352">
        <f t="shared" si="280"/>
        <v>1000000</v>
      </c>
      <c r="AJ1803" s="338">
        <v>2</v>
      </c>
      <c r="AK1803" s="289">
        <f t="shared" si="285"/>
        <v>81</v>
      </c>
      <c r="AL1803" s="335">
        <f t="shared" si="284"/>
        <v>392.34983835118817</v>
      </c>
    </row>
    <row r="1804" spans="31:38" ht="15.75" hidden="1" thickBot="1">
      <c r="AE1804" s="588"/>
      <c r="AF1804" s="570"/>
      <c r="AH1804" s="352">
        <f t="shared" si="283"/>
        <v>1000000</v>
      </c>
      <c r="AI1804" s="352">
        <f t="shared" si="280"/>
        <v>1000000</v>
      </c>
      <c r="AJ1804" s="338">
        <v>2</v>
      </c>
      <c r="AK1804" s="289">
        <f t="shared" si="285"/>
        <v>82</v>
      </c>
      <c r="AL1804" s="335">
        <f t="shared" si="284"/>
        <v>390.45088930037531</v>
      </c>
    </row>
    <row r="1805" spans="31:38" ht="15.75" hidden="1" thickBot="1">
      <c r="AE1805" s="588"/>
      <c r="AF1805" s="570"/>
      <c r="AH1805" s="352">
        <f t="shared" si="283"/>
        <v>1000000</v>
      </c>
      <c r="AI1805" s="352">
        <f t="shared" si="280"/>
        <v>1000000</v>
      </c>
      <c r="AJ1805" s="338">
        <v>2</v>
      </c>
      <c r="AK1805" s="289">
        <f t="shared" si="285"/>
        <v>83</v>
      </c>
      <c r="AL1805" s="335">
        <f t="shared" si="284"/>
        <v>388.55194024956251</v>
      </c>
    </row>
    <row r="1806" spans="31:38" ht="15.75" hidden="1" thickBot="1">
      <c r="AE1806" s="588"/>
      <c r="AF1806" s="570"/>
      <c r="AH1806" s="352">
        <f t="shared" si="283"/>
        <v>1000000</v>
      </c>
      <c r="AI1806" s="352">
        <f t="shared" si="280"/>
        <v>1000000</v>
      </c>
      <c r="AJ1806" s="338">
        <v>2</v>
      </c>
      <c r="AK1806" s="289">
        <f t="shared" si="285"/>
        <v>84</v>
      </c>
      <c r="AL1806" s="335">
        <f t="shared" si="284"/>
        <v>386.6529911987497</v>
      </c>
    </row>
    <row r="1807" spans="31:38" ht="15.75" hidden="1" thickBot="1">
      <c r="AE1807" s="588"/>
      <c r="AF1807" s="570"/>
      <c r="AH1807" s="352">
        <f t="shared" si="283"/>
        <v>1000000</v>
      </c>
      <c r="AI1807" s="352">
        <f t="shared" si="280"/>
        <v>1000000</v>
      </c>
      <c r="AJ1807" s="338">
        <v>2</v>
      </c>
      <c r="AK1807" s="289">
        <f t="shared" si="285"/>
        <v>85</v>
      </c>
      <c r="AL1807" s="335">
        <f t="shared" si="284"/>
        <v>384.7540421479369</v>
      </c>
    </row>
    <row r="1808" spans="31:38" ht="15.75" hidden="1" thickBot="1">
      <c r="AE1808" s="588"/>
      <c r="AF1808" s="570"/>
      <c r="AH1808" s="352">
        <f t="shared" si="283"/>
        <v>1000000</v>
      </c>
      <c r="AI1808" s="352">
        <f t="shared" si="280"/>
        <v>1000000</v>
      </c>
      <c r="AJ1808" s="338">
        <v>2</v>
      </c>
      <c r="AK1808" s="289">
        <f t="shared" si="285"/>
        <v>86</v>
      </c>
      <c r="AL1808" s="335">
        <f t="shared" si="284"/>
        <v>382.8550930971241</v>
      </c>
    </row>
    <row r="1809" spans="31:38" ht="15.75" hidden="1" thickBot="1">
      <c r="AE1809" s="588"/>
      <c r="AF1809" s="570"/>
      <c r="AH1809" s="352">
        <f t="shared" si="283"/>
        <v>1000000</v>
      </c>
      <c r="AI1809" s="352">
        <f t="shared" si="280"/>
        <v>1000000</v>
      </c>
      <c r="AJ1809" s="338">
        <v>2</v>
      </c>
      <c r="AK1809" s="289">
        <f t="shared" si="285"/>
        <v>87</v>
      </c>
      <c r="AL1809" s="335">
        <f t="shared" si="284"/>
        <v>380.95614404631124</v>
      </c>
    </row>
    <row r="1810" spans="31:38" ht="15.75" hidden="1" thickBot="1">
      <c r="AE1810" s="588"/>
      <c r="AF1810" s="570"/>
      <c r="AH1810" s="352">
        <f t="shared" si="283"/>
        <v>1000000</v>
      </c>
      <c r="AI1810" s="352">
        <f t="shared" si="280"/>
        <v>1000000</v>
      </c>
      <c r="AJ1810" s="338">
        <v>2</v>
      </c>
      <c r="AK1810" s="289">
        <f t="shared" si="285"/>
        <v>88</v>
      </c>
      <c r="AL1810" s="335">
        <f t="shared" si="284"/>
        <v>379.05719499549838</v>
      </c>
    </row>
    <row r="1811" spans="31:38" ht="15.75" hidden="1" thickBot="1">
      <c r="AE1811" s="588"/>
      <c r="AF1811" s="570"/>
      <c r="AH1811" s="352">
        <f t="shared" si="283"/>
        <v>1000000</v>
      </c>
      <c r="AI1811" s="352">
        <f t="shared" si="280"/>
        <v>1000000</v>
      </c>
      <c r="AJ1811" s="338">
        <v>2</v>
      </c>
      <c r="AK1811" s="289">
        <f t="shared" si="285"/>
        <v>89</v>
      </c>
      <c r="AL1811" s="335">
        <f t="shared" si="284"/>
        <v>377.15824594468558</v>
      </c>
    </row>
    <row r="1812" spans="31:38" ht="15.75" hidden="1" thickBot="1">
      <c r="AE1812" s="588"/>
      <c r="AF1812" s="570"/>
      <c r="AH1812" s="352">
        <f t="shared" si="283"/>
        <v>1000000</v>
      </c>
      <c r="AI1812" s="352">
        <f t="shared" si="280"/>
        <v>1000000</v>
      </c>
      <c r="AJ1812" s="338">
        <v>2</v>
      </c>
      <c r="AK1812" s="289">
        <f t="shared" si="285"/>
        <v>90</v>
      </c>
      <c r="AL1812" s="335">
        <f t="shared" si="284"/>
        <v>375.25929689387272</v>
      </c>
    </row>
    <row r="1813" spans="31:38" ht="15.75" hidden="1" thickBot="1">
      <c r="AE1813" s="588"/>
      <c r="AF1813" s="570"/>
      <c r="AH1813" s="352">
        <f t="shared" si="283"/>
        <v>1000000</v>
      </c>
      <c r="AI1813" s="352">
        <f t="shared" ref="AI1813:AI1876" si="286">IF(AL1813&lt;$D$88,0,AH1813)</f>
        <v>1000000</v>
      </c>
      <c r="AJ1813" s="338">
        <v>2</v>
      </c>
      <c r="AK1813" s="289">
        <f t="shared" si="285"/>
        <v>91</v>
      </c>
      <c r="AL1813" s="335">
        <f t="shared" si="284"/>
        <v>373.3603478430598</v>
      </c>
    </row>
    <row r="1814" spans="31:38" ht="15.75" hidden="1" thickBot="1">
      <c r="AE1814" s="588"/>
      <c r="AF1814" s="570"/>
      <c r="AH1814" s="352">
        <f t="shared" si="283"/>
        <v>1000000</v>
      </c>
      <c r="AI1814" s="352">
        <f t="shared" si="286"/>
        <v>1000000</v>
      </c>
      <c r="AJ1814" s="338">
        <v>2</v>
      </c>
      <c r="AK1814" s="289">
        <f t="shared" si="285"/>
        <v>92</v>
      </c>
      <c r="AL1814" s="335">
        <f t="shared" si="284"/>
        <v>371.461398792247</v>
      </c>
    </row>
    <row r="1815" spans="31:38" ht="15.75" hidden="1" thickBot="1">
      <c r="AE1815" s="588"/>
      <c r="AF1815" s="570"/>
      <c r="AH1815" s="352">
        <f t="shared" si="283"/>
        <v>1000000</v>
      </c>
      <c r="AI1815" s="352">
        <f t="shared" si="286"/>
        <v>1000000</v>
      </c>
      <c r="AJ1815" s="338">
        <v>2</v>
      </c>
      <c r="AK1815" s="289">
        <f t="shared" si="285"/>
        <v>93</v>
      </c>
      <c r="AL1815" s="335">
        <f t="shared" si="284"/>
        <v>369.56244974143419</v>
      </c>
    </row>
    <row r="1816" spans="31:38" ht="15.75" hidden="1" thickBot="1">
      <c r="AE1816" s="588"/>
      <c r="AF1816" s="570"/>
      <c r="AH1816" s="352">
        <f t="shared" si="283"/>
        <v>1000000</v>
      </c>
      <c r="AI1816" s="352">
        <f t="shared" si="286"/>
        <v>1000000</v>
      </c>
      <c r="AJ1816" s="338">
        <v>2</v>
      </c>
      <c r="AK1816" s="289">
        <f t="shared" si="285"/>
        <v>94</v>
      </c>
      <c r="AL1816" s="335">
        <f t="shared" si="284"/>
        <v>367.66350069062139</v>
      </c>
    </row>
    <row r="1817" spans="31:38" ht="15.75" hidden="1" thickBot="1">
      <c r="AE1817" s="588"/>
      <c r="AF1817" s="570"/>
      <c r="AH1817" s="352">
        <f t="shared" si="283"/>
        <v>1000000</v>
      </c>
      <c r="AI1817" s="352">
        <f t="shared" si="286"/>
        <v>1000000</v>
      </c>
      <c r="AJ1817" s="338">
        <v>2</v>
      </c>
      <c r="AK1817" s="289">
        <f t="shared" si="285"/>
        <v>95</v>
      </c>
      <c r="AL1817" s="335">
        <f t="shared" si="284"/>
        <v>365.76455163980859</v>
      </c>
    </row>
    <row r="1818" spans="31:38" ht="15.75" hidden="1" thickBot="1">
      <c r="AE1818" s="588"/>
      <c r="AF1818" s="570"/>
      <c r="AH1818" s="352">
        <f t="shared" ref="AH1818:AH1822" si="287">AX401</f>
        <v>1000000</v>
      </c>
      <c r="AI1818" s="352">
        <f t="shared" si="286"/>
        <v>1000000</v>
      </c>
      <c r="AJ1818" s="338">
        <v>2</v>
      </c>
      <c r="AK1818" s="289">
        <f t="shared" si="285"/>
        <v>96</v>
      </c>
      <c r="AL1818" s="335">
        <f t="shared" ref="AL1818:AL1822" si="288">AA401</f>
        <v>363.86560258899573</v>
      </c>
    </row>
    <row r="1819" spans="31:38" ht="15.75" hidden="1" thickBot="1">
      <c r="AE1819" s="588"/>
      <c r="AF1819" s="570"/>
      <c r="AH1819" s="352">
        <f t="shared" si="287"/>
        <v>1000000</v>
      </c>
      <c r="AI1819" s="352">
        <f t="shared" si="286"/>
        <v>1000000</v>
      </c>
      <c r="AJ1819" s="338">
        <v>2</v>
      </c>
      <c r="AK1819" s="289">
        <f t="shared" si="285"/>
        <v>97</v>
      </c>
      <c r="AL1819" s="335">
        <f t="shared" si="288"/>
        <v>361.96665353818292</v>
      </c>
    </row>
    <row r="1820" spans="31:38" ht="15.75" hidden="1" thickBot="1">
      <c r="AE1820" s="588"/>
      <c r="AF1820" s="570"/>
      <c r="AH1820" s="352">
        <f t="shared" si="287"/>
        <v>1000000</v>
      </c>
      <c r="AI1820" s="352">
        <f t="shared" si="286"/>
        <v>1000000</v>
      </c>
      <c r="AJ1820" s="338">
        <v>2</v>
      </c>
      <c r="AK1820" s="289">
        <f t="shared" si="285"/>
        <v>98</v>
      </c>
      <c r="AL1820" s="335">
        <f t="shared" si="288"/>
        <v>360.06770448737007</v>
      </c>
    </row>
    <row r="1821" spans="31:38" ht="15.75" hidden="1" thickBot="1">
      <c r="AE1821" s="588"/>
      <c r="AF1821" s="570"/>
      <c r="AH1821" s="352">
        <f t="shared" si="287"/>
        <v>1000000</v>
      </c>
      <c r="AI1821" s="352">
        <f t="shared" si="286"/>
        <v>1000000</v>
      </c>
      <c r="AJ1821" s="338">
        <v>2</v>
      </c>
      <c r="AK1821" s="289">
        <f t="shared" si="285"/>
        <v>99</v>
      </c>
      <c r="AL1821" s="335">
        <f t="shared" si="288"/>
        <v>358.16875543655726</v>
      </c>
    </row>
    <row r="1822" spans="31:38" ht="15.75" hidden="1" thickBot="1">
      <c r="AE1822" s="588"/>
      <c r="AF1822" s="571"/>
      <c r="AH1822" s="352">
        <f t="shared" si="287"/>
        <v>1000000</v>
      </c>
      <c r="AI1822" s="352">
        <f t="shared" si="286"/>
        <v>1000000</v>
      </c>
      <c r="AJ1822" s="338">
        <v>2</v>
      </c>
      <c r="AK1822" s="289">
        <f t="shared" si="285"/>
        <v>100</v>
      </c>
      <c r="AL1822" s="335">
        <f t="shared" si="288"/>
        <v>356.2698063857444</v>
      </c>
    </row>
    <row r="1823" spans="31:38" ht="15.75" hidden="1" thickBot="1">
      <c r="AE1823" s="588"/>
      <c r="AF1823" s="569" t="s">
        <v>429</v>
      </c>
      <c r="AH1823" s="352">
        <f>BE305</f>
        <v>167.03913813197022</v>
      </c>
      <c r="AI1823" s="352">
        <f t="shared" si="286"/>
        <v>167.03913813197022</v>
      </c>
      <c r="AJ1823" s="338">
        <v>3</v>
      </c>
      <c r="AK1823" s="289">
        <v>0</v>
      </c>
      <c r="AL1823" s="335">
        <f t="shared" ref="AL1823:AL1854" si="289">AB305</f>
        <v>728.21961528937027</v>
      </c>
    </row>
    <row r="1824" spans="31:38" ht="15.75" hidden="1" thickBot="1">
      <c r="AE1824" s="588"/>
      <c r="AF1824" s="570"/>
      <c r="AH1824" s="352">
        <f t="shared" ref="AH1824:AH1854" si="290">BE306</f>
        <v>164.80218384845119</v>
      </c>
      <c r="AI1824" s="352">
        <f t="shared" si="286"/>
        <v>164.80218384845119</v>
      </c>
      <c r="AJ1824" s="338">
        <v>3</v>
      </c>
      <c r="AK1824" s="289">
        <f t="shared" ref="AK1824:AK1887" si="291">AK1823+1</f>
        <v>1</v>
      </c>
      <c r="AL1824" s="335">
        <f t="shared" si="289"/>
        <v>725.68768322161975</v>
      </c>
    </row>
    <row r="1825" spans="31:38" ht="15.75" hidden="1" thickBot="1">
      <c r="AE1825" s="588"/>
      <c r="AF1825" s="570"/>
      <c r="AH1825" s="352">
        <f t="shared" si="290"/>
        <v>162.56522956493217</v>
      </c>
      <c r="AI1825" s="352">
        <f t="shared" si="286"/>
        <v>162.56522956493217</v>
      </c>
      <c r="AJ1825" s="338">
        <v>3</v>
      </c>
      <c r="AK1825" s="289">
        <f t="shared" si="291"/>
        <v>2</v>
      </c>
      <c r="AL1825" s="335">
        <f t="shared" si="289"/>
        <v>723.15575115386935</v>
      </c>
    </row>
    <row r="1826" spans="31:38" ht="15.75" hidden="1" thickBot="1">
      <c r="AE1826" s="588"/>
      <c r="AF1826" s="570"/>
      <c r="AH1826" s="352">
        <f t="shared" si="290"/>
        <v>160.32827528141314</v>
      </c>
      <c r="AI1826" s="352">
        <f t="shared" si="286"/>
        <v>160.32827528141314</v>
      </c>
      <c r="AJ1826" s="338">
        <v>3</v>
      </c>
      <c r="AK1826" s="289">
        <f t="shared" si="291"/>
        <v>3</v>
      </c>
      <c r="AL1826" s="335">
        <f t="shared" si="289"/>
        <v>720.62381908611894</v>
      </c>
    </row>
    <row r="1827" spans="31:38" ht="15.75" hidden="1" thickBot="1">
      <c r="AE1827" s="588"/>
      <c r="AF1827" s="570"/>
      <c r="AH1827" s="352">
        <f t="shared" si="290"/>
        <v>158.09132099789412</v>
      </c>
      <c r="AI1827" s="352">
        <f t="shared" si="286"/>
        <v>158.09132099789412</v>
      </c>
      <c r="AJ1827" s="338">
        <v>3</v>
      </c>
      <c r="AK1827" s="289">
        <f t="shared" si="291"/>
        <v>4</v>
      </c>
      <c r="AL1827" s="335">
        <f t="shared" si="289"/>
        <v>718.09188701836842</v>
      </c>
    </row>
    <row r="1828" spans="31:38" ht="15.75" hidden="1" thickBot="1">
      <c r="AE1828" s="588"/>
      <c r="AF1828" s="570"/>
      <c r="AH1828" s="352">
        <f t="shared" si="290"/>
        <v>155.85436671437509</v>
      </c>
      <c r="AI1828" s="352">
        <f t="shared" si="286"/>
        <v>155.85436671437509</v>
      </c>
      <c r="AJ1828" s="338">
        <v>3</v>
      </c>
      <c r="AK1828" s="289">
        <f t="shared" si="291"/>
        <v>5</v>
      </c>
      <c r="AL1828" s="335">
        <f t="shared" si="289"/>
        <v>715.55995495061802</v>
      </c>
    </row>
    <row r="1829" spans="31:38" ht="15.75" hidden="1" thickBot="1">
      <c r="AE1829" s="588"/>
      <c r="AF1829" s="570"/>
      <c r="AH1829" s="352">
        <f t="shared" si="290"/>
        <v>153.61741243085606</v>
      </c>
      <c r="AI1829" s="352">
        <f t="shared" si="286"/>
        <v>153.61741243085606</v>
      </c>
      <c r="AJ1829" s="338">
        <v>3</v>
      </c>
      <c r="AK1829" s="289">
        <f t="shared" si="291"/>
        <v>6</v>
      </c>
      <c r="AL1829" s="335">
        <f t="shared" si="289"/>
        <v>713.02802288286762</v>
      </c>
    </row>
    <row r="1830" spans="31:38" ht="15.75" hidden="1" thickBot="1">
      <c r="AE1830" s="588"/>
      <c r="AF1830" s="570"/>
      <c r="AH1830" s="352">
        <f t="shared" si="290"/>
        <v>151.38045814733704</v>
      </c>
      <c r="AI1830" s="352">
        <f t="shared" si="286"/>
        <v>151.38045814733704</v>
      </c>
      <c r="AJ1830" s="338">
        <v>3</v>
      </c>
      <c r="AK1830" s="289">
        <f t="shared" si="291"/>
        <v>7</v>
      </c>
      <c r="AL1830" s="335">
        <f t="shared" si="289"/>
        <v>710.49609081511721</v>
      </c>
    </row>
    <row r="1831" spans="31:38" ht="15.75" hidden="1" thickBot="1">
      <c r="AE1831" s="588"/>
      <c r="AF1831" s="570"/>
      <c r="AH1831" s="352">
        <f t="shared" si="290"/>
        <v>149.14350386381804</v>
      </c>
      <c r="AI1831" s="352">
        <f t="shared" si="286"/>
        <v>149.14350386381804</v>
      </c>
      <c r="AJ1831" s="338">
        <v>3</v>
      </c>
      <c r="AK1831" s="289">
        <f t="shared" si="291"/>
        <v>8</v>
      </c>
      <c r="AL1831" s="335">
        <f t="shared" si="289"/>
        <v>707.9641587473667</v>
      </c>
    </row>
    <row r="1832" spans="31:38" ht="15.75" hidden="1" thickBot="1">
      <c r="AE1832" s="588"/>
      <c r="AF1832" s="570"/>
      <c r="AH1832" s="352">
        <f t="shared" si="290"/>
        <v>146.90654958029901</v>
      </c>
      <c r="AI1832" s="352">
        <f t="shared" si="286"/>
        <v>146.90654958029901</v>
      </c>
      <c r="AJ1832" s="338">
        <v>3</v>
      </c>
      <c r="AK1832" s="289">
        <f t="shared" si="291"/>
        <v>9</v>
      </c>
      <c r="AL1832" s="335">
        <f t="shared" si="289"/>
        <v>705.43222667961618</v>
      </c>
    </row>
    <row r="1833" spans="31:38" ht="15.75" hidden="1" thickBot="1">
      <c r="AE1833" s="588"/>
      <c r="AF1833" s="570"/>
      <c r="AH1833" s="352">
        <f t="shared" si="290"/>
        <v>144.66959529677999</v>
      </c>
      <c r="AI1833" s="352">
        <f t="shared" si="286"/>
        <v>144.66959529677999</v>
      </c>
      <c r="AJ1833" s="338">
        <v>3</v>
      </c>
      <c r="AK1833" s="289">
        <f t="shared" si="291"/>
        <v>10</v>
      </c>
      <c r="AL1833" s="335">
        <f t="shared" si="289"/>
        <v>702.90029461186577</v>
      </c>
    </row>
    <row r="1834" spans="31:38" ht="15.75" hidden="1" thickBot="1">
      <c r="AE1834" s="588"/>
      <c r="AF1834" s="570"/>
      <c r="AH1834" s="352">
        <f t="shared" si="290"/>
        <v>1000000</v>
      </c>
      <c r="AI1834" s="352">
        <f t="shared" si="286"/>
        <v>1000000</v>
      </c>
      <c r="AJ1834" s="338">
        <v>3</v>
      </c>
      <c r="AK1834" s="289">
        <f t="shared" si="291"/>
        <v>11</v>
      </c>
      <c r="AL1834" s="335">
        <f t="shared" si="289"/>
        <v>700.36836254411537</v>
      </c>
    </row>
    <row r="1835" spans="31:38" ht="15.75" hidden="1" thickBot="1">
      <c r="AE1835" s="588"/>
      <c r="AF1835" s="570"/>
      <c r="AH1835" s="352">
        <f t="shared" si="290"/>
        <v>1000000</v>
      </c>
      <c r="AI1835" s="352">
        <f t="shared" si="286"/>
        <v>1000000</v>
      </c>
      <c r="AJ1835" s="338">
        <v>3</v>
      </c>
      <c r="AK1835" s="289">
        <f t="shared" si="291"/>
        <v>12</v>
      </c>
      <c r="AL1835" s="335">
        <f t="shared" si="289"/>
        <v>697.83643047636497</v>
      </c>
    </row>
    <row r="1836" spans="31:38" ht="15.75" hidden="1" thickBot="1">
      <c r="AE1836" s="588"/>
      <c r="AF1836" s="570"/>
      <c r="AH1836" s="352">
        <f t="shared" si="290"/>
        <v>1000000</v>
      </c>
      <c r="AI1836" s="352">
        <f t="shared" si="286"/>
        <v>1000000</v>
      </c>
      <c r="AJ1836" s="338">
        <v>3</v>
      </c>
      <c r="AK1836" s="289">
        <f t="shared" si="291"/>
        <v>13</v>
      </c>
      <c r="AL1836" s="335">
        <f t="shared" si="289"/>
        <v>695.30449840861445</v>
      </c>
    </row>
    <row r="1837" spans="31:38" ht="15.75" hidden="1" thickBot="1">
      <c r="AE1837" s="588"/>
      <c r="AF1837" s="570"/>
      <c r="AH1837" s="352">
        <f t="shared" si="290"/>
        <v>1000000</v>
      </c>
      <c r="AI1837" s="352">
        <f t="shared" si="286"/>
        <v>1000000</v>
      </c>
      <c r="AJ1837" s="338">
        <v>3</v>
      </c>
      <c r="AK1837" s="289">
        <f t="shared" si="291"/>
        <v>14</v>
      </c>
      <c r="AL1837" s="335">
        <f t="shared" si="289"/>
        <v>692.77256634086393</v>
      </c>
    </row>
    <row r="1838" spans="31:38" ht="15.75" hidden="1" thickBot="1">
      <c r="AE1838" s="588"/>
      <c r="AF1838" s="570"/>
      <c r="AH1838" s="352">
        <f t="shared" si="290"/>
        <v>1000000</v>
      </c>
      <c r="AI1838" s="352">
        <f t="shared" si="286"/>
        <v>1000000</v>
      </c>
      <c r="AJ1838" s="338">
        <v>3</v>
      </c>
      <c r="AK1838" s="289">
        <f t="shared" si="291"/>
        <v>15</v>
      </c>
      <c r="AL1838" s="335">
        <f t="shared" si="289"/>
        <v>690.24063427311353</v>
      </c>
    </row>
    <row r="1839" spans="31:38" ht="15.75" hidden="1" thickBot="1">
      <c r="AE1839" s="588"/>
      <c r="AF1839" s="570"/>
      <c r="AH1839" s="352">
        <f t="shared" si="290"/>
        <v>1000000</v>
      </c>
      <c r="AI1839" s="352">
        <f t="shared" si="286"/>
        <v>1000000</v>
      </c>
      <c r="AJ1839" s="338">
        <v>3</v>
      </c>
      <c r="AK1839" s="289">
        <f t="shared" si="291"/>
        <v>16</v>
      </c>
      <c r="AL1839" s="335">
        <f t="shared" si="289"/>
        <v>687.70870220536312</v>
      </c>
    </row>
    <row r="1840" spans="31:38" ht="15.75" hidden="1" thickBot="1">
      <c r="AE1840" s="588"/>
      <c r="AF1840" s="570"/>
      <c r="AH1840" s="352">
        <f t="shared" si="290"/>
        <v>1000000</v>
      </c>
      <c r="AI1840" s="352">
        <f t="shared" si="286"/>
        <v>1000000</v>
      </c>
      <c r="AJ1840" s="338">
        <v>3</v>
      </c>
      <c r="AK1840" s="289">
        <f t="shared" si="291"/>
        <v>17</v>
      </c>
      <c r="AL1840" s="335">
        <f t="shared" si="289"/>
        <v>685.17677013761272</v>
      </c>
    </row>
    <row r="1841" spans="31:38" ht="15.75" hidden="1" thickBot="1">
      <c r="AE1841" s="588"/>
      <c r="AF1841" s="570"/>
      <c r="AH1841" s="352">
        <f t="shared" si="290"/>
        <v>1000000</v>
      </c>
      <c r="AI1841" s="352">
        <f t="shared" si="286"/>
        <v>1000000</v>
      </c>
      <c r="AJ1841" s="338">
        <v>3</v>
      </c>
      <c r="AK1841" s="289">
        <f t="shared" si="291"/>
        <v>18</v>
      </c>
      <c r="AL1841" s="335">
        <f t="shared" si="289"/>
        <v>682.64483806986232</v>
      </c>
    </row>
    <row r="1842" spans="31:38" ht="15.75" hidden="1" thickBot="1">
      <c r="AE1842" s="588"/>
      <c r="AF1842" s="570"/>
      <c r="AH1842" s="352">
        <f t="shared" si="290"/>
        <v>1000000</v>
      </c>
      <c r="AI1842" s="352">
        <f t="shared" si="286"/>
        <v>1000000</v>
      </c>
      <c r="AJ1842" s="338">
        <v>3</v>
      </c>
      <c r="AK1842" s="289">
        <f t="shared" si="291"/>
        <v>19</v>
      </c>
      <c r="AL1842" s="335">
        <f t="shared" si="289"/>
        <v>680.1129060021118</v>
      </c>
    </row>
    <row r="1843" spans="31:38" ht="15.75" hidden="1" thickBot="1">
      <c r="AE1843" s="588"/>
      <c r="AF1843" s="570"/>
      <c r="AH1843" s="352">
        <f t="shared" si="290"/>
        <v>1000000</v>
      </c>
      <c r="AI1843" s="352">
        <f t="shared" si="286"/>
        <v>1000000</v>
      </c>
      <c r="AJ1843" s="338">
        <v>3</v>
      </c>
      <c r="AK1843" s="289">
        <f t="shared" si="291"/>
        <v>20</v>
      </c>
      <c r="AL1843" s="335">
        <f t="shared" si="289"/>
        <v>677.58097393436128</v>
      </c>
    </row>
    <row r="1844" spans="31:38" ht="15.75" hidden="1" thickBot="1">
      <c r="AE1844" s="588"/>
      <c r="AF1844" s="570"/>
      <c r="AH1844" s="352">
        <f t="shared" si="290"/>
        <v>1000000</v>
      </c>
      <c r="AI1844" s="352">
        <f t="shared" si="286"/>
        <v>1000000</v>
      </c>
      <c r="AJ1844" s="338">
        <v>3</v>
      </c>
      <c r="AK1844" s="289">
        <f t="shared" si="291"/>
        <v>21</v>
      </c>
      <c r="AL1844" s="335">
        <f t="shared" si="289"/>
        <v>675.04904186661088</v>
      </c>
    </row>
    <row r="1845" spans="31:38" ht="15.75" hidden="1" thickBot="1">
      <c r="AE1845" s="588"/>
      <c r="AF1845" s="570"/>
      <c r="AH1845" s="352">
        <f t="shared" si="290"/>
        <v>1000000</v>
      </c>
      <c r="AI1845" s="352">
        <f t="shared" si="286"/>
        <v>1000000</v>
      </c>
      <c r="AJ1845" s="338">
        <v>3</v>
      </c>
      <c r="AK1845" s="289">
        <f t="shared" si="291"/>
        <v>22</v>
      </c>
      <c r="AL1845" s="335">
        <f t="shared" si="289"/>
        <v>672.51710979886047</v>
      </c>
    </row>
    <row r="1846" spans="31:38" ht="15.75" hidden="1" thickBot="1">
      <c r="AE1846" s="588"/>
      <c r="AF1846" s="570"/>
      <c r="AH1846" s="352">
        <f t="shared" si="290"/>
        <v>1000000</v>
      </c>
      <c r="AI1846" s="352">
        <f t="shared" si="286"/>
        <v>1000000</v>
      </c>
      <c r="AJ1846" s="338">
        <v>3</v>
      </c>
      <c r="AK1846" s="289">
        <f t="shared" si="291"/>
        <v>23</v>
      </c>
      <c r="AL1846" s="335">
        <f t="shared" si="289"/>
        <v>669.98517773111007</v>
      </c>
    </row>
    <row r="1847" spans="31:38" ht="15.75" hidden="1" thickBot="1">
      <c r="AE1847" s="588"/>
      <c r="AF1847" s="570"/>
      <c r="AH1847" s="352">
        <f t="shared" si="290"/>
        <v>1000000</v>
      </c>
      <c r="AI1847" s="352">
        <f t="shared" si="286"/>
        <v>1000000</v>
      </c>
      <c r="AJ1847" s="338">
        <v>3</v>
      </c>
      <c r="AK1847" s="289">
        <f t="shared" si="291"/>
        <v>24</v>
      </c>
      <c r="AL1847" s="335">
        <f t="shared" si="289"/>
        <v>667.45324566335967</v>
      </c>
    </row>
    <row r="1848" spans="31:38" ht="15.75" hidden="1" thickBot="1">
      <c r="AE1848" s="588"/>
      <c r="AF1848" s="570"/>
      <c r="AH1848" s="352">
        <f t="shared" si="290"/>
        <v>1000000</v>
      </c>
      <c r="AI1848" s="352">
        <f t="shared" si="286"/>
        <v>1000000</v>
      </c>
      <c r="AJ1848" s="338">
        <v>3</v>
      </c>
      <c r="AK1848" s="289">
        <f t="shared" si="291"/>
        <v>25</v>
      </c>
      <c r="AL1848" s="335">
        <f t="shared" si="289"/>
        <v>664.92131359560915</v>
      </c>
    </row>
    <row r="1849" spans="31:38" ht="15.75" hidden="1" thickBot="1">
      <c r="AE1849" s="588"/>
      <c r="AF1849" s="570"/>
      <c r="AH1849" s="352">
        <f t="shared" si="290"/>
        <v>1000000</v>
      </c>
      <c r="AI1849" s="352">
        <f t="shared" si="286"/>
        <v>1000000</v>
      </c>
      <c r="AJ1849" s="338">
        <v>3</v>
      </c>
      <c r="AK1849" s="289">
        <f t="shared" si="291"/>
        <v>26</v>
      </c>
      <c r="AL1849" s="335">
        <f t="shared" si="289"/>
        <v>662.38938152785863</v>
      </c>
    </row>
    <row r="1850" spans="31:38" ht="15.75" hidden="1" thickBot="1">
      <c r="AE1850" s="588"/>
      <c r="AF1850" s="570"/>
      <c r="AH1850" s="352">
        <f t="shared" si="290"/>
        <v>1000000</v>
      </c>
      <c r="AI1850" s="352">
        <f t="shared" si="286"/>
        <v>1000000</v>
      </c>
      <c r="AJ1850" s="338">
        <v>3</v>
      </c>
      <c r="AK1850" s="289">
        <f t="shared" si="291"/>
        <v>27</v>
      </c>
      <c r="AL1850" s="335">
        <f t="shared" si="289"/>
        <v>659.85744946010823</v>
      </c>
    </row>
    <row r="1851" spans="31:38" ht="15.75" hidden="1" thickBot="1">
      <c r="AE1851" s="588"/>
      <c r="AF1851" s="570"/>
      <c r="AH1851" s="352">
        <f t="shared" si="290"/>
        <v>1000000</v>
      </c>
      <c r="AI1851" s="352">
        <f t="shared" si="286"/>
        <v>1000000</v>
      </c>
      <c r="AJ1851" s="338">
        <v>3</v>
      </c>
      <c r="AK1851" s="289">
        <f t="shared" si="291"/>
        <v>28</v>
      </c>
      <c r="AL1851" s="335">
        <f t="shared" si="289"/>
        <v>657.32551739235782</v>
      </c>
    </row>
    <row r="1852" spans="31:38" ht="15.75" hidden="1" thickBot="1">
      <c r="AE1852" s="588"/>
      <c r="AF1852" s="570"/>
      <c r="AH1852" s="352">
        <f t="shared" si="290"/>
        <v>1000000</v>
      </c>
      <c r="AI1852" s="352">
        <f t="shared" si="286"/>
        <v>1000000</v>
      </c>
      <c r="AJ1852" s="338">
        <v>3</v>
      </c>
      <c r="AK1852" s="289">
        <f t="shared" si="291"/>
        <v>29</v>
      </c>
      <c r="AL1852" s="335">
        <f t="shared" si="289"/>
        <v>654.79358532460742</v>
      </c>
    </row>
    <row r="1853" spans="31:38" ht="15.75" hidden="1" thickBot="1">
      <c r="AE1853" s="588"/>
      <c r="AF1853" s="570"/>
      <c r="AH1853" s="352">
        <f t="shared" si="290"/>
        <v>1000000</v>
      </c>
      <c r="AI1853" s="352">
        <f t="shared" si="286"/>
        <v>1000000</v>
      </c>
      <c r="AJ1853" s="338">
        <v>3</v>
      </c>
      <c r="AK1853" s="289">
        <f t="shared" si="291"/>
        <v>30</v>
      </c>
      <c r="AL1853" s="335">
        <f t="shared" si="289"/>
        <v>652.2616532568569</v>
      </c>
    </row>
    <row r="1854" spans="31:38" ht="15.75" hidden="1" thickBot="1">
      <c r="AE1854" s="588"/>
      <c r="AF1854" s="570"/>
      <c r="AH1854" s="352">
        <f t="shared" si="290"/>
        <v>1000000</v>
      </c>
      <c r="AI1854" s="352">
        <f t="shared" si="286"/>
        <v>1000000</v>
      </c>
      <c r="AJ1854" s="338">
        <v>3</v>
      </c>
      <c r="AK1854" s="289">
        <f t="shared" si="291"/>
        <v>31</v>
      </c>
      <c r="AL1854" s="335">
        <f t="shared" si="289"/>
        <v>649.7297211891065</v>
      </c>
    </row>
    <row r="1855" spans="31:38" ht="15.75" hidden="1" thickBot="1">
      <c r="AE1855" s="588"/>
      <c r="AF1855" s="570"/>
      <c r="AH1855" s="352">
        <f t="shared" ref="AH1855:AH1886" si="292">BE337</f>
        <v>1000000</v>
      </c>
      <c r="AI1855" s="352">
        <f t="shared" si="286"/>
        <v>1000000</v>
      </c>
      <c r="AJ1855" s="338">
        <v>3</v>
      </c>
      <c r="AK1855" s="289">
        <f t="shared" si="291"/>
        <v>32</v>
      </c>
      <c r="AL1855" s="335">
        <f t="shared" ref="AL1855:AL1886" si="293">AB337</f>
        <v>647.19778912135598</v>
      </c>
    </row>
    <row r="1856" spans="31:38" ht="15.75" hidden="1" thickBot="1">
      <c r="AE1856" s="588"/>
      <c r="AF1856" s="570"/>
      <c r="AH1856" s="352">
        <f t="shared" si="292"/>
        <v>1000000</v>
      </c>
      <c r="AI1856" s="352">
        <f t="shared" si="286"/>
        <v>1000000</v>
      </c>
      <c r="AJ1856" s="338">
        <v>3</v>
      </c>
      <c r="AK1856" s="289">
        <f t="shared" si="291"/>
        <v>33</v>
      </c>
      <c r="AL1856" s="335">
        <f t="shared" si="293"/>
        <v>644.66585705360558</v>
      </c>
    </row>
    <row r="1857" spans="31:38" ht="15.75" hidden="1" thickBot="1">
      <c r="AE1857" s="588"/>
      <c r="AF1857" s="570"/>
      <c r="AH1857" s="352">
        <f t="shared" si="292"/>
        <v>1000000</v>
      </c>
      <c r="AI1857" s="352">
        <f t="shared" si="286"/>
        <v>1000000</v>
      </c>
      <c r="AJ1857" s="338">
        <v>3</v>
      </c>
      <c r="AK1857" s="289">
        <f t="shared" si="291"/>
        <v>34</v>
      </c>
      <c r="AL1857" s="335">
        <f t="shared" si="293"/>
        <v>642.13392498585517</v>
      </c>
    </row>
    <row r="1858" spans="31:38" ht="15.75" hidden="1" thickBot="1">
      <c r="AE1858" s="588"/>
      <c r="AF1858" s="570"/>
      <c r="AH1858" s="352">
        <f t="shared" si="292"/>
        <v>1000000</v>
      </c>
      <c r="AI1858" s="352">
        <f t="shared" si="286"/>
        <v>1000000</v>
      </c>
      <c r="AJ1858" s="338">
        <v>3</v>
      </c>
      <c r="AK1858" s="289">
        <f t="shared" si="291"/>
        <v>35</v>
      </c>
      <c r="AL1858" s="335">
        <f t="shared" si="293"/>
        <v>639.60199291810477</v>
      </c>
    </row>
    <row r="1859" spans="31:38" ht="15.75" hidden="1" thickBot="1">
      <c r="AE1859" s="588"/>
      <c r="AF1859" s="570"/>
      <c r="AH1859" s="352">
        <f t="shared" si="292"/>
        <v>1000000</v>
      </c>
      <c r="AI1859" s="352">
        <f t="shared" si="286"/>
        <v>1000000</v>
      </c>
      <c r="AJ1859" s="338">
        <v>3</v>
      </c>
      <c r="AK1859" s="289">
        <f t="shared" si="291"/>
        <v>36</v>
      </c>
      <c r="AL1859" s="335">
        <f t="shared" si="293"/>
        <v>637.07006085035425</v>
      </c>
    </row>
    <row r="1860" spans="31:38" ht="15.75" hidden="1" thickBot="1">
      <c r="AE1860" s="588"/>
      <c r="AF1860" s="570"/>
      <c r="AH1860" s="352">
        <f t="shared" si="292"/>
        <v>1000000</v>
      </c>
      <c r="AI1860" s="352">
        <f t="shared" si="286"/>
        <v>1000000</v>
      </c>
      <c r="AJ1860" s="338">
        <v>3</v>
      </c>
      <c r="AK1860" s="289">
        <f t="shared" si="291"/>
        <v>37</v>
      </c>
      <c r="AL1860" s="335">
        <f t="shared" si="293"/>
        <v>634.53812878260374</v>
      </c>
    </row>
    <row r="1861" spans="31:38" ht="15.75" hidden="1" thickBot="1">
      <c r="AE1861" s="588"/>
      <c r="AF1861" s="570"/>
      <c r="AH1861" s="352">
        <f t="shared" si="292"/>
        <v>1000000</v>
      </c>
      <c r="AI1861" s="352">
        <f t="shared" si="286"/>
        <v>1000000</v>
      </c>
      <c r="AJ1861" s="338">
        <v>3</v>
      </c>
      <c r="AK1861" s="289">
        <f t="shared" si="291"/>
        <v>38</v>
      </c>
      <c r="AL1861" s="335">
        <f t="shared" si="293"/>
        <v>632.00619671485333</v>
      </c>
    </row>
    <row r="1862" spans="31:38" ht="15.75" hidden="1" thickBot="1">
      <c r="AE1862" s="588"/>
      <c r="AF1862" s="570"/>
      <c r="AH1862" s="352">
        <f t="shared" si="292"/>
        <v>1000000</v>
      </c>
      <c r="AI1862" s="352">
        <f t="shared" si="286"/>
        <v>1000000</v>
      </c>
      <c r="AJ1862" s="338">
        <v>3</v>
      </c>
      <c r="AK1862" s="289">
        <f t="shared" si="291"/>
        <v>39</v>
      </c>
      <c r="AL1862" s="335">
        <f t="shared" si="293"/>
        <v>629.47426464710293</v>
      </c>
    </row>
    <row r="1863" spans="31:38" ht="15.75" hidden="1" thickBot="1">
      <c r="AE1863" s="588"/>
      <c r="AF1863" s="570"/>
      <c r="AH1863" s="352">
        <f t="shared" si="292"/>
        <v>1000000</v>
      </c>
      <c r="AI1863" s="352">
        <f t="shared" si="286"/>
        <v>1000000</v>
      </c>
      <c r="AJ1863" s="338">
        <v>3</v>
      </c>
      <c r="AK1863" s="289">
        <f t="shared" si="291"/>
        <v>40</v>
      </c>
      <c r="AL1863" s="335">
        <f t="shared" si="293"/>
        <v>626.94233257935252</v>
      </c>
    </row>
    <row r="1864" spans="31:38" ht="15.75" hidden="1" thickBot="1">
      <c r="AE1864" s="588"/>
      <c r="AF1864" s="570"/>
      <c r="AH1864" s="352">
        <f t="shared" si="292"/>
        <v>1000000</v>
      </c>
      <c r="AI1864" s="352">
        <f t="shared" si="286"/>
        <v>1000000</v>
      </c>
      <c r="AJ1864" s="338">
        <v>3</v>
      </c>
      <c r="AK1864" s="289">
        <f t="shared" si="291"/>
        <v>41</v>
      </c>
      <c r="AL1864" s="335">
        <f t="shared" si="293"/>
        <v>624.41040051160201</v>
      </c>
    </row>
    <row r="1865" spans="31:38" ht="15.75" hidden="1" thickBot="1">
      <c r="AE1865" s="588"/>
      <c r="AF1865" s="570"/>
      <c r="AH1865" s="352">
        <f t="shared" si="292"/>
        <v>1000000</v>
      </c>
      <c r="AI1865" s="352">
        <f t="shared" si="286"/>
        <v>1000000</v>
      </c>
      <c r="AJ1865" s="338">
        <v>3</v>
      </c>
      <c r="AK1865" s="289">
        <f t="shared" si="291"/>
        <v>42</v>
      </c>
      <c r="AL1865" s="335">
        <f t="shared" si="293"/>
        <v>621.87846844385172</v>
      </c>
    </row>
    <row r="1866" spans="31:38" ht="15.75" hidden="1" thickBot="1">
      <c r="AE1866" s="588"/>
      <c r="AF1866" s="570"/>
      <c r="AH1866" s="352">
        <f t="shared" si="292"/>
        <v>1000000</v>
      </c>
      <c r="AI1866" s="352">
        <f t="shared" si="286"/>
        <v>1000000</v>
      </c>
      <c r="AJ1866" s="338">
        <v>3</v>
      </c>
      <c r="AK1866" s="289">
        <f t="shared" si="291"/>
        <v>43</v>
      </c>
      <c r="AL1866" s="335">
        <f t="shared" si="293"/>
        <v>619.34653637610108</v>
      </c>
    </row>
    <row r="1867" spans="31:38" ht="15.75" hidden="1" thickBot="1">
      <c r="AE1867" s="588"/>
      <c r="AF1867" s="570"/>
      <c r="AH1867" s="352">
        <f t="shared" si="292"/>
        <v>1000000</v>
      </c>
      <c r="AI1867" s="352">
        <f t="shared" si="286"/>
        <v>1000000</v>
      </c>
      <c r="AJ1867" s="338">
        <v>3</v>
      </c>
      <c r="AK1867" s="289">
        <f t="shared" si="291"/>
        <v>44</v>
      </c>
      <c r="AL1867" s="335">
        <f t="shared" si="293"/>
        <v>616.81460430835068</v>
      </c>
    </row>
    <row r="1868" spans="31:38" ht="15.75" hidden="1" thickBot="1">
      <c r="AE1868" s="588"/>
      <c r="AF1868" s="570"/>
      <c r="AH1868" s="352">
        <f t="shared" si="292"/>
        <v>1000000</v>
      </c>
      <c r="AI1868" s="352">
        <f t="shared" si="286"/>
        <v>1000000</v>
      </c>
      <c r="AJ1868" s="338">
        <v>3</v>
      </c>
      <c r="AK1868" s="289">
        <f t="shared" si="291"/>
        <v>45</v>
      </c>
      <c r="AL1868" s="335">
        <f t="shared" si="293"/>
        <v>614.28267224060028</v>
      </c>
    </row>
    <row r="1869" spans="31:38" ht="15.75" hidden="1" thickBot="1">
      <c r="AE1869" s="588"/>
      <c r="AF1869" s="570"/>
      <c r="AH1869" s="352">
        <f t="shared" si="292"/>
        <v>1000000</v>
      </c>
      <c r="AI1869" s="352">
        <f t="shared" si="286"/>
        <v>1000000</v>
      </c>
      <c r="AJ1869" s="338">
        <v>3</v>
      </c>
      <c r="AK1869" s="289">
        <f t="shared" si="291"/>
        <v>46</v>
      </c>
      <c r="AL1869" s="335">
        <f t="shared" si="293"/>
        <v>611.75074017284987</v>
      </c>
    </row>
    <row r="1870" spans="31:38" ht="15.75" hidden="1" thickBot="1">
      <c r="AE1870" s="588"/>
      <c r="AF1870" s="570"/>
      <c r="AH1870" s="352">
        <f t="shared" si="292"/>
        <v>1000000</v>
      </c>
      <c r="AI1870" s="352">
        <f t="shared" si="286"/>
        <v>1000000</v>
      </c>
      <c r="AJ1870" s="338">
        <v>3</v>
      </c>
      <c r="AK1870" s="289">
        <f t="shared" si="291"/>
        <v>47</v>
      </c>
      <c r="AL1870" s="335">
        <f t="shared" si="293"/>
        <v>609.21880810509936</v>
      </c>
    </row>
    <row r="1871" spans="31:38" ht="15.75" hidden="1" thickBot="1">
      <c r="AE1871" s="588"/>
      <c r="AF1871" s="570"/>
      <c r="AH1871" s="352">
        <f t="shared" si="292"/>
        <v>1000000</v>
      </c>
      <c r="AI1871" s="352">
        <f t="shared" si="286"/>
        <v>1000000</v>
      </c>
      <c r="AJ1871" s="338">
        <v>3</v>
      </c>
      <c r="AK1871" s="289">
        <f t="shared" si="291"/>
        <v>48</v>
      </c>
      <c r="AL1871" s="335">
        <f t="shared" si="293"/>
        <v>606.68687603734884</v>
      </c>
    </row>
    <row r="1872" spans="31:38" ht="15.75" hidden="1" thickBot="1">
      <c r="AE1872" s="588"/>
      <c r="AF1872" s="570"/>
      <c r="AH1872" s="352">
        <f t="shared" si="292"/>
        <v>1000000</v>
      </c>
      <c r="AI1872" s="352">
        <f t="shared" si="286"/>
        <v>1000000</v>
      </c>
      <c r="AJ1872" s="338">
        <v>3</v>
      </c>
      <c r="AK1872" s="289">
        <f t="shared" si="291"/>
        <v>49</v>
      </c>
      <c r="AL1872" s="335">
        <f t="shared" si="293"/>
        <v>604.15494396959843</v>
      </c>
    </row>
    <row r="1873" spans="31:38" ht="15.75" hidden="1" thickBot="1">
      <c r="AE1873" s="588"/>
      <c r="AF1873" s="570"/>
      <c r="AH1873" s="352">
        <f t="shared" si="292"/>
        <v>1000000</v>
      </c>
      <c r="AI1873" s="352">
        <f t="shared" si="286"/>
        <v>1000000</v>
      </c>
      <c r="AJ1873" s="338">
        <v>3</v>
      </c>
      <c r="AK1873" s="289">
        <f t="shared" si="291"/>
        <v>50</v>
      </c>
      <c r="AL1873" s="335">
        <f t="shared" si="293"/>
        <v>601.62301190184803</v>
      </c>
    </row>
    <row r="1874" spans="31:38" ht="15.75" hidden="1" thickBot="1">
      <c r="AE1874" s="588"/>
      <c r="AF1874" s="570"/>
      <c r="AH1874" s="352">
        <f t="shared" si="292"/>
        <v>1000000</v>
      </c>
      <c r="AI1874" s="352">
        <f t="shared" si="286"/>
        <v>1000000</v>
      </c>
      <c r="AJ1874" s="338">
        <v>3</v>
      </c>
      <c r="AK1874" s="289">
        <f t="shared" si="291"/>
        <v>51</v>
      </c>
      <c r="AL1874" s="335">
        <f t="shared" si="293"/>
        <v>599.09107983409763</v>
      </c>
    </row>
    <row r="1875" spans="31:38" ht="15.75" hidden="1" thickBot="1">
      <c r="AE1875" s="588"/>
      <c r="AF1875" s="570"/>
      <c r="AH1875" s="352">
        <f t="shared" si="292"/>
        <v>1000000</v>
      </c>
      <c r="AI1875" s="352">
        <f t="shared" si="286"/>
        <v>1000000</v>
      </c>
      <c r="AJ1875" s="338">
        <v>3</v>
      </c>
      <c r="AK1875" s="289">
        <f t="shared" si="291"/>
        <v>52</v>
      </c>
      <c r="AL1875" s="335">
        <f t="shared" si="293"/>
        <v>596.55914776634722</v>
      </c>
    </row>
    <row r="1876" spans="31:38" ht="15.75" hidden="1" thickBot="1">
      <c r="AE1876" s="588"/>
      <c r="AF1876" s="570"/>
      <c r="AH1876" s="352">
        <f t="shared" si="292"/>
        <v>1000000</v>
      </c>
      <c r="AI1876" s="352">
        <f t="shared" si="286"/>
        <v>1000000</v>
      </c>
      <c r="AJ1876" s="338">
        <v>3</v>
      </c>
      <c r="AK1876" s="289">
        <f t="shared" si="291"/>
        <v>53</v>
      </c>
      <c r="AL1876" s="335">
        <f t="shared" si="293"/>
        <v>594.02721569859682</v>
      </c>
    </row>
    <row r="1877" spans="31:38" ht="15.75" hidden="1" thickBot="1">
      <c r="AE1877" s="588"/>
      <c r="AF1877" s="570"/>
      <c r="AH1877" s="352">
        <f t="shared" si="292"/>
        <v>1000000</v>
      </c>
      <c r="AI1877" s="352">
        <f t="shared" ref="AI1877:AI1940" si="294">IF(AL1877&lt;$D$88,0,AH1877)</f>
        <v>1000000</v>
      </c>
      <c r="AJ1877" s="338">
        <v>3</v>
      </c>
      <c r="AK1877" s="289">
        <f t="shared" si="291"/>
        <v>54</v>
      </c>
      <c r="AL1877" s="335">
        <f t="shared" si="293"/>
        <v>591.49528363084619</v>
      </c>
    </row>
    <row r="1878" spans="31:38" ht="15.75" hidden="1" thickBot="1">
      <c r="AE1878" s="588"/>
      <c r="AF1878" s="570"/>
      <c r="AH1878" s="352">
        <f t="shared" si="292"/>
        <v>1000000</v>
      </c>
      <c r="AI1878" s="352">
        <f t="shared" si="294"/>
        <v>1000000</v>
      </c>
      <c r="AJ1878" s="338">
        <v>3</v>
      </c>
      <c r="AK1878" s="289">
        <f t="shared" si="291"/>
        <v>55</v>
      </c>
      <c r="AL1878" s="335">
        <f t="shared" si="293"/>
        <v>588.96335156309578</v>
      </c>
    </row>
    <row r="1879" spans="31:38" ht="15.75" hidden="1" thickBot="1">
      <c r="AE1879" s="588"/>
      <c r="AF1879" s="570"/>
      <c r="AH1879" s="352">
        <f t="shared" si="292"/>
        <v>1000000</v>
      </c>
      <c r="AI1879" s="352">
        <f t="shared" si="294"/>
        <v>1000000</v>
      </c>
      <c r="AJ1879" s="338">
        <v>3</v>
      </c>
      <c r="AK1879" s="289">
        <f t="shared" si="291"/>
        <v>56</v>
      </c>
      <c r="AL1879" s="335">
        <f t="shared" si="293"/>
        <v>586.43141949534538</v>
      </c>
    </row>
    <row r="1880" spans="31:38" ht="15.75" hidden="1" thickBot="1">
      <c r="AE1880" s="588"/>
      <c r="AF1880" s="570"/>
      <c r="AH1880" s="352">
        <f t="shared" si="292"/>
        <v>1000000</v>
      </c>
      <c r="AI1880" s="352">
        <f t="shared" si="294"/>
        <v>1000000</v>
      </c>
      <c r="AJ1880" s="338">
        <v>3</v>
      </c>
      <c r="AK1880" s="289">
        <f t="shared" si="291"/>
        <v>57</v>
      </c>
      <c r="AL1880" s="335">
        <f t="shared" si="293"/>
        <v>583.89948742759498</v>
      </c>
    </row>
    <row r="1881" spans="31:38" ht="15.75" hidden="1" thickBot="1">
      <c r="AE1881" s="588"/>
      <c r="AF1881" s="570"/>
      <c r="AH1881" s="352">
        <f t="shared" si="292"/>
        <v>1000000</v>
      </c>
      <c r="AI1881" s="352">
        <f t="shared" si="294"/>
        <v>1000000</v>
      </c>
      <c r="AJ1881" s="338">
        <v>3</v>
      </c>
      <c r="AK1881" s="289">
        <f t="shared" si="291"/>
        <v>58</v>
      </c>
      <c r="AL1881" s="335">
        <f t="shared" si="293"/>
        <v>581.36755535984446</v>
      </c>
    </row>
    <row r="1882" spans="31:38" ht="15.75" hidden="1" thickBot="1">
      <c r="AE1882" s="588"/>
      <c r="AF1882" s="570"/>
      <c r="AH1882" s="352">
        <f t="shared" si="292"/>
        <v>1000000</v>
      </c>
      <c r="AI1882" s="352">
        <f t="shared" si="294"/>
        <v>1000000</v>
      </c>
      <c r="AJ1882" s="338">
        <v>3</v>
      </c>
      <c r="AK1882" s="289">
        <f t="shared" si="291"/>
        <v>59</v>
      </c>
      <c r="AL1882" s="335">
        <f t="shared" si="293"/>
        <v>578.83562329209394</v>
      </c>
    </row>
    <row r="1883" spans="31:38" ht="15.75" hidden="1" thickBot="1">
      <c r="AE1883" s="588"/>
      <c r="AF1883" s="570"/>
      <c r="AH1883" s="352">
        <f t="shared" si="292"/>
        <v>1000000</v>
      </c>
      <c r="AI1883" s="352">
        <f t="shared" si="294"/>
        <v>1000000</v>
      </c>
      <c r="AJ1883" s="338">
        <v>3</v>
      </c>
      <c r="AK1883" s="289">
        <f t="shared" si="291"/>
        <v>60</v>
      </c>
      <c r="AL1883" s="335">
        <f t="shared" si="293"/>
        <v>576.30369122434354</v>
      </c>
    </row>
    <row r="1884" spans="31:38" ht="15.75" hidden="1" thickBot="1">
      <c r="AE1884" s="588"/>
      <c r="AF1884" s="570"/>
      <c r="AH1884" s="352">
        <f t="shared" si="292"/>
        <v>1000000</v>
      </c>
      <c r="AI1884" s="352">
        <f t="shared" si="294"/>
        <v>1000000</v>
      </c>
      <c r="AJ1884" s="338">
        <v>3</v>
      </c>
      <c r="AK1884" s="289">
        <f t="shared" si="291"/>
        <v>61</v>
      </c>
      <c r="AL1884" s="335">
        <f t="shared" si="293"/>
        <v>573.77175915659313</v>
      </c>
    </row>
    <row r="1885" spans="31:38" ht="15.75" hidden="1" thickBot="1">
      <c r="AE1885" s="588"/>
      <c r="AF1885" s="570"/>
      <c r="AH1885" s="352">
        <f t="shared" si="292"/>
        <v>1000000</v>
      </c>
      <c r="AI1885" s="352">
        <f t="shared" si="294"/>
        <v>1000000</v>
      </c>
      <c r="AJ1885" s="338">
        <v>3</v>
      </c>
      <c r="AK1885" s="289">
        <f t="shared" si="291"/>
        <v>62</v>
      </c>
      <c r="AL1885" s="335">
        <f t="shared" si="293"/>
        <v>571.23982708884273</v>
      </c>
    </row>
    <row r="1886" spans="31:38" ht="15.75" hidden="1" thickBot="1">
      <c r="AE1886" s="588"/>
      <c r="AF1886" s="570"/>
      <c r="AH1886" s="352">
        <f t="shared" si="292"/>
        <v>1000000</v>
      </c>
      <c r="AI1886" s="352">
        <f t="shared" si="294"/>
        <v>1000000</v>
      </c>
      <c r="AJ1886" s="338">
        <v>3</v>
      </c>
      <c r="AK1886" s="289">
        <f t="shared" si="291"/>
        <v>63</v>
      </c>
      <c r="AL1886" s="335">
        <f t="shared" si="293"/>
        <v>568.70789502109233</v>
      </c>
    </row>
    <row r="1887" spans="31:38" ht="15.75" hidden="1" thickBot="1">
      <c r="AE1887" s="588"/>
      <c r="AF1887" s="570"/>
      <c r="AH1887" s="352">
        <f t="shared" ref="AH1887:AH1918" si="295">BE369</f>
        <v>1000000</v>
      </c>
      <c r="AI1887" s="352">
        <f t="shared" si="294"/>
        <v>1000000</v>
      </c>
      <c r="AJ1887" s="338">
        <v>3</v>
      </c>
      <c r="AK1887" s="289">
        <f t="shared" si="291"/>
        <v>64</v>
      </c>
      <c r="AL1887" s="335">
        <f t="shared" ref="AL1887:AL1918" si="296">AB369</f>
        <v>566.17596295334192</v>
      </c>
    </row>
    <row r="1888" spans="31:38" ht="15.75" hidden="1" thickBot="1">
      <c r="AE1888" s="588"/>
      <c r="AF1888" s="570"/>
      <c r="AH1888" s="352">
        <f t="shared" si="295"/>
        <v>1000000</v>
      </c>
      <c r="AI1888" s="352">
        <f t="shared" si="294"/>
        <v>1000000</v>
      </c>
      <c r="AJ1888" s="338">
        <v>3</v>
      </c>
      <c r="AK1888" s="289">
        <f t="shared" ref="AK1888:AK1923" si="297">AK1887+1</f>
        <v>65</v>
      </c>
      <c r="AL1888" s="335">
        <f t="shared" si="296"/>
        <v>563.64403088559152</v>
      </c>
    </row>
    <row r="1889" spans="31:38" ht="15.75" hidden="1" thickBot="1">
      <c r="AE1889" s="588"/>
      <c r="AF1889" s="570"/>
      <c r="AH1889" s="352">
        <f t="shared" si="295"/>
        <v>1000000</v>
      </c>
      <c r="AI1889" s="352">
        <f t="shared" si="294"/>
        <v>1000000</v>
      </c>
      <c r="AJ1889" s="338">
        <v>3</v>
      </c>
      <c r="AK1889" s="289">
        <f t="shared" si="297"/>
        <v>66</v>
      </c>
      <c r="AL1889" s="335">
        <f t="shared" si="296"/>
        <v>561.11209881784089</v>
      </c>
    </row>
    <row r="1890" spans="31:38" ht="15.75" hidden="1" thickBot="1">
      <c r="AE1890" s="588"/>
      <c r="AF1890" s="570"/>
      <c r="AH1890" s="352">
        <f t="shared" si="295"/>
        <v>1000000</v>
      </c>
      <c r="AI1890" s="352">
        <f t="shared" si="294"/>
        <v>1000000</v>
      </c>
      <c r="AJ1890" s="338">
        <v>3</v>
      </c>
      <c r="AK1890" s="289">
        <f t="shared" si="297"/>
        <v>67</v>
      </c>
      <c r="AL1890" s="335">
        <f t="shared" si="296"/>
        <v>558.58016675009048</v>
      </c>
    </row>
    <row r="1891" spans="31:38" ht="15.75" hidden="1" thickBot="1">
      <c r="AE1891" s="588"/>
      <c r="AF1891" s="570"/>
      <c r="AH1891" s="352">
        <f t="shared" si="295"/>
        <v>1000000</v>
      </c>
      <c r="AI1891" s="352">
        <f t="shared" si="294"/>
        <v>1000000</v>
      </c>
      <c r="AJ1891" s="338">
        <v>3</v>
      </c>
      <c r="AK1891" s="289">
        <f t="shared" si="297"/>
        <v>68</v>
      </c>
      <c r="AL1891" s="335">
        <f t="shared" si="296"/>
        <v>556.04823468234008</v>
      </c>
    </row>
    <row r="1892" spans="31:38" ht="15.75" hidden="1" thickBot="1">
      <c r="AE1892" s="588"/>
      <c r="AF1892" s="570"/>
      <c r="AH1892" s="352">
        <f t="shared" si="295"/>
        <v>1000000</v>
      </c>
      <c r="AI1892" s="352">
        <f t="shared" si="294"/>
        <v>1000000</v>
      </c>
      <c r="AJ1892" s="338">
        <v>3</v>
      </c>
      <c r="AK1892" s="289">
        <f t="shared" si="297"/>
        <v>69</v>
      </c>
      <c r="AL1892" s="335">
        <f t="shared" si="296"/>
        <v>553.51630261458956</v>
      </c>
    </row>
    <row r="1893" spans="31:38" ht="15.75" hidden="1" thickBot="1">
      <c r="AE1893" s="588"/>
      <c r="AF1893" s="570"/>
      <c r="AH1893" s="352">
        <f t="shared" si="295"/>
        <v>1000000</v>
      </c>
      <c r="AI1893" s="352">
        <f t="shared" si="294"/>
        <v>1000000</v>
      </c>
      <c r="AJ1893" s="338">
        <v>3</v>
      </c>
      <c r="AK1893" s="289">
        <f t="shared" si="297"/>
        <v>70</v>
      </c>
      <c r="AL1893" s="335">
        <f t="shared" si="296"/>
        <v>550.98437054683905</v>
      </c>
    </row>
    <row r="1894" spans="31:38" ht="15.75" hidden="1" thickBot="1">
      <c r="AE1894" s="588"/>
      <c r="AF1894" s="570"/>
      <c r="AH1894" s="352">
        <f t="shared" si="295"/>
        <v>1000000</v>
      </c>
      <c r="AI1894" s="352">
        <f t="shared" si="294"/>
        <v>1000000</v>
      </c>
      <c r="AJ1894" s="338">
        <v>3</v>
      </c>
      <c r="AK1894" s="289">
        <f t="shared" si="297"/>
        <v>71</v>
      </c>
      <c r="AL1894" s="335">
        <f t="shared" si="296"/>
        <v>548.45243847908864</v>
      </c>
    </row>
    <row r="1895" spans="31:38" ht="15.75" hidden="1" thickBot="1">
      <c r="AE1895" s="588"/>
      <c r="AF1895" s="570"/>
      <c r="AH1895" s="352">
        <f t="shared" si="295"/>
        <v>1000000</v>
      </c>
      <c r="AI1895" s="352">
        <f t="shared" si="294"/>
        <v>1000000</v>
      </c>
      <c r="AJ1895" s="338">
        <v>3</v>
      </c>
      <c r="AK1895" s="289">
        <f t="shared" si="297"/>
        <v>72</v>
      </c>
      <c r="AL1895" s="335">
        <f t="shared" si="296"/>
        <v>545.92050641133824</v>
      </c>
    </row>
    <row r="1896" spans="31:38" ht="15.75" hidden="1" thickBot="1">
      <c r="AE1896" s="588"/>
      <c r="AF1896" s="570"/>
      <c r="AH1896" s="352">
        <f t="shared" si="295"/>
        <v>1000000</v>
      </c>
      <c r="AI1896" s="352">
        <f t="shared" si="294"/>
        <v>1000000</v>
      </c>
      <c r="AJ1896" s="338">
        <v>3</v>
      </c>
      <c r="AK1896" s="289">
        <f t="shared" si="297"/>
        <v>73</v>
      </c>
      <c r="AL1896" s="335">
        <f t="shared" si="296"/>
        <v>543.38857434358783</v>
      </c>
    </row>
    <row r="1897" spans="31:38" ht="15.75" hidden="1" thickBot="1">
      <c r="AE1897" s="588"/>
      <c r="AF1897" s="570"/>
      <c r="AH1897" s="352">
        <f t="shared" si="295"/>
        <v>1000000</v>
      </c>
      <c r="AI1897" s="352">
        <f t="shared" si="294"/>
        <v>1000000</v>
      </c>
      <c r="AJ1897" s="338">
        <v>3</v>
      </c>
      <c r="AK1897" s="289">
        <f t="shared" si="297"/>
        <v>74</v>
      </c>
      <c r="AL1897" s="335">
        <f t="shared" si="296"/>
        <v>540.85664227583743</v>
      </c>
    </row>
    <row r="1898" spans="31:38" ht="15.75" hidden="1" thickBot="1">
      <c r="AE1898" s="588"/>
      <c r="AF1898" s="570"/>
      <c r="AH1898" s="352">
        <f t="shared" si="295"/>
        <v>1000000</v>
      </c>
      <c r="AI1898" s="352">
        <f t="shared" si="294"/>
        <v>1000000</v>
      </c>
      <c r="AJ1898" s="338">
        <v>3</v>
      </c>
      <c r="AK1898" s="289">
        <f t="shared" si="297"/>
        <v>75</v>
      </c>
      <c r="AL1898" s="335">
        <f t="shared" si="296"/>
        <v>538.32471020808703</v>
      </c>
    </row>
    <row r="1899" spans="31:38" ht="15.75" hidden="1" thickBot="1">
      <c r="AE1899" s="588"/>
      <c r="AF1899" s="570"/>
      <c r="AH1899" s="352">
        <f t="shared" si="295"/>
        <v>1000000</v>
      </c>
      <c r="AI1899" s="352">
        <f t="shared" si="294"/>
        <v>1000000</v>
      </c>
      <c r="AJ1899" s="338">
        <v>3</v>
      </c>
      <c r="AK1899" s="289">
        <f t="shared" si="297"/>
        <v>76</v>
      </c>
      <c r="AL1899" s="335">
        <f t="shared" si="296"/>
        <v>535.79277814033662</v>
      </c>
    </row>
    <row r="1900" spans="31:38" ht="15.75" hidden="1" thickBot="1">
      <c r="AE1900" s="588"/>
      <c r="AF1900" s="570"/>
      <c r="AH1900" s="352">
        <f t="shared" si="295"/>
        <v>1000000</v>
      </c>
      <c r="AI1900" s="352">
        <f t="shared" si="294"/>
        <v>1000000</v>
      </c>
      <c r="AJ1900" s="338">
        <v>3</v>
      </c>
      <c r="AK1900" s="289">
        <f t="shared" si="297"/>
        <v>77</v>
      </c>
      <c r="AL1900" s="335">
        <f t="shared" si="296"/>
        <v>533.26084607258599</v>
      </c>
    </row>
    <row r="1901" spans="31:38" ht="15.75" hidden="1" thickBot="1">
      <c r="AE1901" s="588"/>
      <c r="AF1901" s="570"/>
      <c r="AH1901" s="352">
        <f t="shared" si="295"/>
        <v>1000000</v>
      </c>
      <c r="AI1901" s="352">
        <f t="shared" si="294"/>
        <v>1000000</v>
      </c>
      <c r="AJ1901" s="338">
        <v>3</v>
      </c>
      <c r="AK1901" s="289">
        <f t="shared" si="297"/>
        <v>78</v>
      </c>
      <c r="AL1901" s="335">
        <f t="shared" si="296"/>
        <v>530.72891400483559</v>
      </c>
    </row>
    <row r="1902" spans="31:38" ht="15.75" hidden="1" thickBot="1">
      <c r="AE1902" s="588"/>
      <c r="AF1902" s="570"/>
      <c r="AH1902" s="352">
        <f t="shared" si="295"/>
        <v>1000000</v>
      </c>
      <c r="AI1902" s="352">
        <f t="shared" si="294"/>
        <v>1000000</v>
      </c>
      <c r="AJ1902" s="338">
        <v>3</v>
      </c>
      <c r="AK1902" s="289">
        <f t="shared" si="297"/>
        <v>79</v>
      </c>
      <c r="AL1902" s="335">
        <f t="shared" si="296"/>
        <v>528.19698193708518</v>
      </c>
    </row>
    <row r="1903" spans="31:38" ht="15.75" hidden="1" thickBot="1">
      <c r="AE1903" s="588"/>
      <c r="AF1903" s="570"/>
      <c r="AH1903" s="352">
        <f t="shared" si="295"/>
        <v>1000000</v>
      </c>
      <c r="AI1903" s="352">
        <f t="shared" si="294"/>
        <v>1000000</v>
      </c>
      <c r="AJ1903" s="338">
        <v>3</v>
      </c>
      <c r="AK1903" s="289">
        <f t="shared" si="297"/>
        <v>80</v>
      </c>
      <c r="AL1903" s="335">
        <f t="shared" si="296"/>
        <v>525.66504986933467</v>
      </c>
    </row>
    <row r="1904" spans="31:38" ht="15.75" hidden="1" thickBot="1">
      <c r="AE1904" s="588"/>
      <c r="AF1904" s="570"/>
      <c r="AH1904" s="352">
        <f t="shared" si="295"/>
        <v>1000000</v>
      </c>
      <c r="AI1904" s="352">
        <f t="shared" si="294"/>
        <v>1000000</v>
      </c>
      <c r="AJ1904" s="338">
        <v>3</v>
      </c>
      <c r="AK1904" s="289">
        <f t="shared" si="297"/>
        <v>81</v>
      </c>
      <c r="AL1904" s="335">
        <f t="shared" si="296"/>
        <v>523.13311780158426</v>
      </c>
    </row>
    <row r="1905" spans="31:38" ht="15.75" hidden="1" thickBot="1">
      <c r="AE1905" s="588"/>
      <c r="AF1905" s="570"/>
      <c r="AH1905" s="352">
        <f t="shared" si="295"/>
        <v>1000000</v>
      </c>
      <c r="AI1905" s="352">
        <f t="shared" si="294"/>
        <v>1000000</v>
      </c>
      <c r="AJ1905" s="338">
        <v>3</v>
      </c>
      <c r="AK1905" s="289">
        <f t="shared" si="297"/>
        <v>82</v>
      </c>
      <c r="AL1905" s="335">
        <f t="shared" si="296"/>
        <v>520.60118573383374</v>
      </c>
    </row>
    <row r="1906" spans="31:38" ht="15.75" hidden="1" thickBot="1">
      <c r="AE1906" s="588"/>
      <c r="AF1906" s="570"/>
      <c r="AH1906" s="352">
        <f t="shared" si="295"/>
        <v>1000000</v>
      </c>
      <c r="AI1906" s="352">
        <f t="shared" si="294"/>
        <v>1000000</v>
      </c>
      <c r="AJ1906" s="338">
        <v>3</v>
      </c>
      <c r="AK1906" s="289">
        <f t="shared" si="297"/>
        <v>83</v>
      </c>
      <c r="AL1906" s="335">
        <f t="shared" si="296"/>
        <v>518.06925366608334</v>
      </c>
    </row>
    <row r="1907" spans="31:38" ht="15.75" hidden="1" thickBot="1">
      <c r="AE1907" s="588"/>
      <c r="AF1907" s="570"/>
      <c r="AH1907" s="352">
        <f t="shared" si="295"/>
        <v>1000000</v>
      </c>
      <c r="AI1907" s="352">
        <f t="shared" si="294"/>
        <v>1000000</v>
      </c>
      <c r="AJ1907" s="338">
        <v>3</v>
      </c>
      <c r="AK1907" s="289">
        <f t="shared" si="297"/>
        <v>84</v>
      </c>
      <c r="AL1907" s="335">
        <f t="shared" si="296"/>
        <v>515.53732159833294</v>
      </c>
    </row>
    <row r="1908" spans="31:38" ht="15.75" hidden="1" thickBot="1">
      <c r="AE1908" s="588"/>
      <c r="AF1908" s="570"/>
      <c r="AH1908" s="352">
        <f t="shared" si="295"/>
        <v>1000000</v>
      </c>
      <c r="AI1908" s="352">
        <f t="shared" si="294"/>
        <v>1000000</v>
      </c>
      <c r="AJ1908" s="338">
        <v>3</v>
      </c>
      <c r="AK1908" s="289">
        <f t="shared" si="297"/>
        <v>85</v>
      </c>
      <c r="AL1908" s="335">
        <f t="shared" si="296"/>
        <v>513.00538953058253</v>
      </c>
    </row>
    <row r="1909" spans="31:38" ht="15.75" hidden="1" thickBot="1">
      <c r="AE1909" s="588"/>
      <c r="AF1909" s="570"/>
      <c r="AH1909" s="352">
        <f t="shared" si="295"/>
        <v>1000000</v>
      </c>
      <c r="AI1909" s="352">
        <f t="shared" si="294"/>
        <v>1000000</v>
      </c>
      <c r="AJ1909" s="338">
        <v>3</v>
      </c>
      <c r="AK1909" s="289">
        <f t="shared" si="297"/>
        <v>86</v>
      </c>
      <c r="AL1909" s="335">
        <f t="shared" si="296"/>
        <v>510.47345746283213</v>
      </c>
    </row>
    <row r="1910" spans="31:38" ht="15.75" hidden="1" thickBot="1">
      <c r="AE1910" s="588"/>
      <c r="AF1910" s="570"/>
      <c r="AH1910" s="352">
        <f t="shared" si="295"/>
        <v>1000000</v>
      </c>
      <c r="AI1910" s="352">
        <f t="shared" si="294"/>
        <v>1000000</v>
      </c>
      <c r="AJ1910" s="338">
        <v>3</v>
      </c>
      <c r="AK1910" s="289">
        <f t="shared" si="297"/>
        <v>87</v>
      </c>
      <c r="AL1910" s="335">
        <f t="shared" si="296"/>
        <v>507.94152539508167</v>
      </c>
    </row>
    <row r="1911" spans="31:38" ht="15.75" hidden="1" thickBot="1">
      <c r="AE1911" s="588"/>
      <c r="AF1911" s="570"/>
      <c r="AH1911" s="352">
        <f t="shared" si="295"/>
        <v>1000000</v>
      </c>
      <c r="AI1911" s="352">
        <f t="shared" si="294"/>
        <v>1000000</v>
      </c>
      <c r="AJ1911" s="338">
        <v>3</v>
      </c>
      <c r="AK1911" s="289">
        <f t="shared" si="297"/>
        <v>88</v>
      </c>
      <c r="AL1911" s="335">
        <f t="shared" si="296"/>
        <v>505.40959332733115</v>
      </c>
    </row>
    <row r="1912" spans="31:38" ht="15.75" hidden="1" thickBot="1">
      <c r="AE1912" s="588"/>
      <c r="AF1912" s="570"/>
      <c r="AH1912" s="352">
        <f t="shared" si="295"/>
        <v>1000000</v>
      </c>
      <c r="AI1912" s="352">
        <f t="shared" si="294"/>
        <v>1000000</v>
      </c>
      <c r="AJ1912" s="338">
        <v>3</v>
      </c>
      <c r="AK1912" s="289">
        <f t="shared" si="297"/>
        <v>89</v>
      </c>
      <c r="AL1912" s="335">
        <f t="shared" si="296"/>
        <v>502.87766125958075</v>
      </c>
    </row>
    <row r="1913" spans="31:38" ht="15.75" hidden="1" thickBot="1">
      <c r="AE1913" s="588"/>
      <c r="AF1913" s="570"/>
      <c r="AH1913" s="352">
        <f t="shared" si="295"/>
        <v>1000000</v>
      </c>
      <c r="AI1913" s="352">
        <f t="shared" si="294"/>
        <v>1000000</v>
      </c>
      <c r="AJ1913" s="338">
        <v>3</v>
      </c>
      <c r="AK1913" s="289">
        <f t="shared" si="297"/>
        <v>90</v>
      </c>
      <c r="AL1913" s="335">
        <f t="shared" si="296"/>
        <v>500.34572919183029</v>
      </c>
    </row>
    <row r="1914" spans="31:38" ht="15.75" hidden="1" thickBot="1">
      <c r="AE1914" s="588"/>
      <c r="AF1914" s="570"/>
      <c r="AH1914" s="352">
        <f t="shared" si="295"/>
        <v>1000000</v>
      </c>
      <c r="AI1914" s="352">
        <f t="shared" si="294"/>
        <v>1000000</v>
      </c>
      <c r="AJ1914" s="338">
        <v>3</v>
      </c>
      <c r="AK1914" s="289">
        <f t="shared" si="297"/>
        <v>91</v>
      </c>
      <c r="AL1914" s="335">
        <f t="shared" si="296"/>
        <v>497.81379712407977</v>
      </c>
    </row>
    <row r="1915" spans="31:38" ht="15.75" hidden="1" thickBot="1">
      <c r="AE1915" s="588"/>
      <c r="AF1915" s="570"/>
      <c r="AH1915" s="352">
        <f t="shared" si="295"/>
        <v>1000000</v>
      </c>
      <c r="AI1915" s="352">
        <f t="shared" si="294"/>
        <v>1000000</v>
      </c>
      <c r="AJ1915" s="338">
        <v>3</v>
      </c>
      <c r="AK1915" s="289">
        <f t="shared" si="297"/>
        <v>92</v>
      </c>
      <c r="AL1915" s="335">
        <f t="shared" si="296"/>
        <v>495.28186505632937</v>
      </c>
    </row>
    <row r="1916" spans="31:38" ht="15.75" hidden="1" thickBot="1">
      <c r="AE1916" s="588"/>
      <c r="AF1916" s="570"/>
      <c r="AH1916" s="352">
        <f t="shared" si="295"/>
        <v>1000000</v>
      </c>
      <c r="AI1916" s="352">
        <f t="shared" si="294"/>
        <v>1000000</v>
      </c>
      <c r="AJ1916" s="338">
        <v>3</v>
      </c>
      <c r="AK1916" s="289">
        <f t="shared" si="297"/>
        <v>93</v>
      </c>
      <c r="AL1916" s="335">
        <f t="shared" si="296"/>
        <v>492.74993298857891</v>
      </c>
    </row>
    <row r="1917" spans="31:38" ht="15.75" hidden="1" thickBot="1">
      <c r="AE1917" s="588"/>
      <c r="AF1917" s="570"/>
      <c r="AH1917" s="352">
        <f t="shared" si="295"/>
        <v>1000000</v>
      </c>
      <c r="AI1917" s="352">
        <f t="shared" si="294"/>
        <v>1000000</v>
      </c>
      <c r="AJ1917" s="338">
        <v>3</v>
      </c>
      <c r="AK1917" s="289">
        <f t="shared" si="297"/>
        <v>94</v>
      </c>
      <c r="AL1917" s="335">
        <f t="shared" si="296"/>
        <v>490.21800092082856</v>
      </c>
    </row>
    <row r="1918" spans="31:38" ht="15.75" hidden="1" thickBot="1">
      <c r="AE1918" s="588"/>
      <c r="AF1918" s="570"/>
      <c r="AH1918" s="352">
        <f t="shared" si="295"/>
        <v>1000000</v>
      </c>
      <c r="AI1918" s="352">
        <f t="shared" si="294"/>
        <v>1000000</v>
      </c>
      <c r="AJ1918" s="338">
        <v>3</v>
      </c>
      <c r="AK1918" s="289">
        <f t="shared" si="297"/>
        <v>95</v>
      </c>
      <c r="AL1918" s="335">
        <f t="shared" si="296"/>
        <v>487.6860688530781</v>
      </c>
    </row>
    <row r="1919" spans="31:38" ht="15.75" hidden="1" thickBot="1">
      <c r="AE1919" s="588"/>
      <c r="AF1919" s="570"/>
      <c r="AH1919" s="352">
        <f t="shared" ref="AH1919:AH1923" si="298">BE401</f>
        <v>1000000</v>
      </c>
      <c r="AI1919" s="352">
        <f t="shared" si="294"/>
        <v>1000000</v>
      </c>
      <c r="AJ1919" s="338">
        <v>3</v>
      </c>
      <c r="AK1919" s="289">
        <f t="shared" si="297"/>
        <v>96</v>
      </c>
      <c r="AL1919" s="335">
        <f t="shared" ref="AL1919:AL1923" si="299">AB401</f>
        <v>485.15413678532764</v>
      </c>
    </row>
    <row r="1920" spans="31:38" ht="15.75" hidden="1" thickBot="1">
      <c r="AE1920" s="588"/>
      <c r="AF1920" s="570"/>
      <c r="AH1920" s="352">
        <f t="shared" si="298"/>
        <v>1000000</v>
      </c>
      <c r="AI1920" s="352">
        <f t="shared" si="294"/>
        <v>1000000</v>
      </c>
      <c r="AJ1920" s="338">
        <v>3</v>
      </c>
      <c r="AK1920" s="289">
        <f t="shared" si="297"/>
        <v>97</v>
      </c>
      <c r="AL1920" s="335">
        <f t="shared" si="299"/>
        <v>482.62220471757723</v>
      </c>
    </row>
    <row r="1921" spans="31:38" ht="15.75" hidden="1" thickBot="1">
      <c r="AE1921" s="588"/>
      <c r="AF1921" s="570"/>
      <c r="AH1921" s="352">
        <f t="shared" si="298"/>
        <v>1000000</v>
      </c>
      <c r="AI1921" s="352">
        <f t="shared" si="294"/>
        <v>1000000</v>
      </c>
      <c r="AJ1921" s="338">
        <v>3</v>
      </c>
      <c r="AK1921" s="289">
        <f t="shared" si="297"/>
        <v>98</v>
      </c>
      <c r="AL1921" s="335">
        <f t="shared" si="299"/>
        <v>480.09027264982677</v>
      </c>
    </row>
    <row r="1922" spans="31:38" ht="15.75" hidden="1" thickBot="1">
      <c r="AE1922" s="588"/>
      <c r="AF1922" s="570"/>
      <c r="AH1922" s="352">
        <f t="shared" si="298"/>
        <v>1000000</v>
      </c>
      <c r="AI1922" s="352">
        <f t="shared" si="294"/>
        <v>1000000</v>
      </c>
      <c r="AJ1922" s="338">
        <v>3</v>
      </c>
      <c r="AK1922" s="289">
        <f t="shared" si="297"/>
        <v>99</v>
      </c>
      <c r="AL1922" s="335">
        <f t="shared" si="299"/>
        <v>477.55834058207631</v>
      </c>
    </row>
    <row r="1923" spans="31:38" ht="15.75" hidden="1" thickBot="1">
      <c r="AE1923" s="588"/>
      <c r="AF1923" s="571"/>
      <c r="AH1923" s="352">
        <f t="shared" si="298"/>
        <v>1000000</v>
      </c>
      <c r="AI1923" s="352">
        <f t="shared" si="294"/>
        <v>1000000</v>
      </c>
      <c r="AJ1923" s="338">
        <v>3</v>
      </c>
      <c r="AK1923" s="289">
        <f t="shared" si="297"/>
        <v>100</v>
      </c>
      <c r="AL1923" s="335">
        <f t="shared" si="299"/>
        <v>475.02640851432585</v>
      </c>
    </row>
    <row r="1924" spans="31:38" ht="15.75" hidden="1" thickBot="1">
      <c r="AE1924" s="588"/>
      <c r="AF1924" s="569" t="s">
        <v>426</v>
      </c>
      <c r="AH1924" s="352">
        <f>BL305</f>
        <v>194.35256145848018</v>
      </c>
      <c r="AI1924" s="352">
        <f t="shared" si="294"/>
        <v>194.35256145848018</v>
      </c>
      <c r="AJ1924" s="338">
        <v>4</v>
      </c>
      <c r="AK1924" s="289">
        <v>0</v>
      </c>
      <c r="AL1924" s="335">
        <f t="shared" ref="AL1924:AL1955" si="300">AC305</f>
        <v>910.27451911171283</v>
      </c>
    </row>
    <row r="1925" spans="31:38" ht="15.75" hidden="1" thickBot="1">
      <c r="AE1925" s="588"/>
      <c r="AF1925" s="570"/>
      <c r="AH1925" s="352">
        <f t="shared" ref="AH1925:AH1955" si="301">BL306</f>
        <v>192.11560717496116</v>
      </c>
      <c r="AI1925" s="352">
        <f t="shared" si="294"/>
        <v>192.11560717496116</v>
      </c>
      <c r="AJ1925" s="338">
        <v>4</v>
      </c>
      <c r="AK1925" s="289">
        <f t="shared" ref="AK1925:AK1988" si="302">AK1924+1</f>
        <v>1</v>
      </c>
      <c r="AL1925" s="335">
        <f t="shared" si="300"/>
        <v>907.10960402702472</v>
      </c>
    </row>
    <row r="1926" spans="31:38" ht="15.75" hidden="1" thickBot="1">
      <c r="AE1926" s="588"/>
      <c r="AF1926" s="570"/>
      <c r="AH1926" s="352">
        <f t="shared" si="301"/>
        <v>189.87865289144213</v>
      </c>
      <c r="AI1926" s="352">
        <f t="shared" si="294"/>
        <v>189.87865289144213</v>
      </c>
      <c r="AJ1926" s="338">
        <v>4</v>
      </c>
      <c r="AK1926" s="289">
        <f t="shared" si="302"/>
        <v>2</v>
      </c>
      <c r="AL1926" s="335">
        <f t="shared" si="300"/>
        <v>903.94468894233671</v>
      </c>
    </row>
    <row r="1927" spans="31:38" ht="15.75" hidden="1" thickBot="1">
      <c r="AE1927" s="588"/>
      <c r="AF1927" s="570"/>
      <c r="AH1927" s="352">
        <f t="shared" si="301"/>
        <v>187.6416986079231</v>
      </c>
      <c r="AI1927" s="352">
        <f t="shared" si="294"/>
        <v>187.6416986079231</v>
      </c>
      <c r="AJ1927" s="338">
        <v>4</v>
      </c>
      <c r="AK1927" s="289">
        <f t="shared" si="302"/>
        <v>3</v>
      </c>
      <c r="AL1927" s="335">
        <f t="shared" si="300"/>
        <v>900.77977385764871</v>
      </c>
    </row>
    <row r="1928" spans="31:38" ht="15.75" hidden="1" thickBot="1">
      <c r="AE1928" s="588"/>
      <c r="AF1928" s="570"/>
      <c r="AH1928" s="352">
        <f t="shared" si="301"/>
        <v>185.40474432440408</v>
      </c>
      <c r="AI1928" s="352">
        <f t="shared" si="294"/>
        <v>185.40474432440408</v>
      </c>
      <c r="AJ1928" s="338">
        <v>4</v>
      </c>
      <c r="AK1928" s="289">
        <f t="shared" si="302"/>
        <v>4</v>
      </c>
      <c r="AL1928" s="335">
        <f t="shared" si="300"/>
        <v>897.61485877296059</v>
      </c>
    </row>
    <row r="1929" spans="31:38" ht="15.75" hidden="1" thickBot="1">
      <c r="AE1929" s="588"/>
      <c r="AF1929" s="570"/>
      <c r="AH1929" s="352">
        <f t="shared" si="301"/>
        <v>183.16779004088505</v>
      </c>
      <c r="AI1929" s="352">
        <f t="shared" si="294"/>
        <v>183.16779004088505</v>
      </c>
      <c r="AJ1929" s="338">
        <v>4</v>
      </c>
      <c r="AK1929" s="289">
        <f t="shared" si="302"/>
        <v>5</v>
      </c>
      <c r="AL1929" s="335">
        <f t="shared" si="300"/>
        <v>894.44994368827247</v>
      </c>
    </row>
    <row r="1930" spans="31:38" ht="15.75" hidden="1" thickBot="1">
      <c r="AE1930" s="588"/>
      <c r="AF1930" s="570"/>
      <c r="AH1930" s="352">
        <f t="shared" si="301"/>
        <v>180.93083575736603</v>
      </c>
      <c r="AI1930" s="352">
        <f t="shared" si="294"/>
        <v>180.93083575736603</v>
      </c>
      <c r="AJ1930" s="338">
        <v>4</v>
      </c>
      <c r="AK1930" s="289">
        <f t="shared" si="302"/>
        <v>6</v>
      </c>
      <c r="AL1930" s="335">
        <f t="shared" si="300"/>
        <v>891.28502860358458</v>
      </c>
    </row>
    <row r="1931" spans="31:38" ht="15.75" hidden="1" thickBot="1">
      <c r="AE1931" s="588"/>
      <c r="AF1931" s="570"/>
      <c r="AH1931" s="352">
        <f t="shared" si="301"/>
        <v>178.693881473847</v>
      </c>
      <c r="AI1931" s="352">
        <f t="shared" si="294"/>
        <v>178.693881473847</v>
      </c>
      <c r="AJ1931" s="338">
        <v>4</v>
      </c>
      <c r="AK1931" s="289">
        <f t="shared" si="302"/>
        <v>7</v>
      </c>
      <c r="AL1931" s="335">
        <f t="shared" si="300"/>
        <v>888.12011351889646</v>
      </c>
    </row>
    <row r="1932" spans="31:38" ht="15.75" hidden="1" thickBot="1">
      <c r="AE1932" s="588"/>
      <c r="AF1932" s="570"/>
      <c r="AH1932" s="352">
        <f t="shared" si="301"/>
        <v>176.456927190328</v>
      </c>
      <c r="AI1932" s="352">
        <f t="shared" si="294"/>
        <v>176.456927190328</v>
      </c>
      <c r="AJ1932" s="338">
        <v>4</v>
      </c>
      <c r="AK1932" s="289">
        <f t="shared" si="302"/>
        <v>8</v>
      </c>
      <c r="AL1932" s="335">
        <f t="shared" si="300"/>
        <v>884.95519843420834</v>
      </c>
    </row>
    <row r="1933" spans="31:38" ht="15.75" hidden="1" thickBot="1">
      <c r="AE1933" s="588"/>
      <c r="AF1933" s="570"/>
      <c r="AH1933" s="352">
        <f t="shared" si="301"/>
        <v>174.21997290680898</v>
      </c>
      <c r="AI1933" s="352">
        <f t="shared" si="294"/>
        <v>174.21997290680898</v>
      </c>
      <c r="AJ1933" s="338">
        <v>4</v>
      </c>
      <c r="AK1933" s="289">
        <f t="shared" si="302"/>
        <v>9</v>
      </c>
      <c r="AL1933" s="335">
        <f t="shared" si="300"/>
        <v>881.79028334952022</v>
      </c>
    </row>
    <row r="1934" spans="31:38" ht="15.75" hidden="1" thickBot="1">
      <c r="AE1934" s="588"/>
      <c r="AF1934" s="570"/>
      <c r="AH1934" s="352">
        <f t="shared" si="301"/>
        <v>171.98301862328995</v>
      </c>
      <c r="AI1934" s="352">
        <f t="shared" si="294"/>
        <v>171.98301862328995</v>
      </c>
      <c r="AJ1934" s="338">
        <v>4</v>
      </c>
      <c r="AK1934" s="289">
        <f t="shared" si="302"/>
        <v>10</v>
      </c>
      <c r="AL1934" s="335">
        <f t="shared" si="300"/>
        <v>878.62536826483222</v>
      </c>
    </row>
    <row r="1935" spans="31:38" ht="15.75" hidden="1" thickBot="1">
      <c r="AE1935" s="588"/>
      <c r="AF1935" s="570"/>
      <c r="AH1935" s="352">
        <f t="shared" si="301"/>
        <v>1000000</v>
      </c>
      <c r="AI1935" s="352">
        <f t="shared" si="294"/>
        <v>1000000</v>
      </c>
      <c r="AJ1935" s="338">
        <v>4</v>
      </c>
      <c r="AK1935" s="289">
        <f t="shared" si="302"/>
        <v>11</v>
      </c>
      <c r="AL1935" s="335">
        <f t="shared" si="300"/>
        <v>875.46045318014421</v>
      </c>
    </row>
    <row r="1936" spans="31:38" ht="15.75" hidden="1" thickBot="1">
      <c r="AE1936" s="588"/>
      <c r="AF1936" s="570"/>
      <c r="AH1936" s="352">
        <f t="shared" si="301"/>
        <v>1000000</v>
      </c>
      <c r="AI1936" s="352">
        <f t="shared" si="294"/>
        <v>1000000</v>
      </c>
      <c r="AJ1936" s="338">
        <v>4</v>
      </c>
      <c r="AK1936" s="289">
        <f t="shared" si="302"/>
        <v>12</v>
      </c>
      <c r="AL1936" s="335">
        <f t="shared" si="300"/>
        <v>872.29553809545621</v>
      </c>
    </row>
    <row r="1937" spans="31:38" ht="15.75" hidden="1" thickBot="1">
      <c r="AE1937" s="588"/>
      <c r="AF1937" s="570"/>
      <c r="AH1937" s="352">
        <f t="shared" si="301"/>
        <v>1000000</v>
      </c>
      <c r="AI1937" s="352">
        <f t="shared" si="294"/>
        <v>1000000</v>
      </c>
      <c r="AJ1937" s="338">
        <v>4</v>
      </c>
      <c r="AK1937" s="289">
        <f t="shared" si="302"/>
        <v>13</v>
      </c>
      <c r="AL1937" s="335">
        <f t="shared" si="300"/>
        <v>869.13062301076809</v>
      </c>
    </row>
    <row r="1938" spans="31:38" ht="15.75" hidden="1" thickBot="1">
      <c r="AE1938" s="588"/>
      <c r="AF1938" s="570"/>
      <c r="AH1938" s="352">
        <f t="shared" si="301"/>
        <v>1000000</v>
      </c>
      <c r="AI1938" s="352">
        <f t="shared" si="294"/>
        <v>1000000</v>
      </c>
      <c r="AJ1938" s="338">
        <v>4</v>
      </c>
      <c r="AK1938" s="289">
        <f t="shared" si="302"/>
        <v>14</v>
      </c>
      <c r="AL1938" s="335">
        <f t="shared" si="300"/>
        <v>865.96570792607986</v>
      </c>
    </row>
    <row r="1939" spans="31:38" ht="15.75" hidden="1" thickBot="1">
      <c r="AE1939" s="588"/>
      <c r="AF1939" s="570"/>
      <c r="AH1939" s="352">
        <f t="shared" si="301"/>
        <v>1000000</v>
      </c>
      <c r="AI1939" s="352">
        <f t="shared" si="294"/>
        <v>1000000</v>
      </c>
      <c r="AJ1939" s="338">
        <v>4</v>
      </c>
      <c r="AK1939" s="289">
        <f t="shared" si="302"/>
        <v>15</v>
      </c>
      <c r="AL1939" s="335">
        <f t="shared" si="300"/>
        <v>862.80079284139197</v>
      </c>
    </row>
    <row r="1940" spans="31:38" ht="15.75" hidden="1" thickBot="1">
      <c r="AE1940" s="588"/>
      <c r="AF1940" s="570"/>
      <c r="AH1940" s="352">
        <f t="shared" si="301"/>
        <v>1000000</v>
      </c>
      <c r="AI1940" s="352">
        <f t="shared" si="294"/>
        <v>1000000</v>
      </c>
      <c r="AJ1940" s="338">
        <v>4</v>
      </c>
      <c r="AK1940" s="289">
        <f t="shared" si="302"/>
        <v>16</v>
      </c>
      <c r="AL1940" s="335">
        <f t="shared" si="300"/>
        <v>859.63587775670385</v>
      </c>
    </row>
    <row r="1941" spans="31:38" ht="15.75" hidden="1" thickBot="1">
      <c r="AE1941" s="588"/>
      <c r="AF1941" s="570"/>
      <c r="AH1941" s="352">
        <f t="shared" si="301"/>
        <v>1000000</v>
      </c>
      <c r="AI1941" s="352">
        <f t="shared" ref="AI1941:AI2004" si="303">IF(AL1941&lt;$D$88,0,AH1941)</f>
        <v>1000000</v>
      </c>
      <c r="AJ1941" s="338">
        <v>4</v>
      </c>
      <c r="AK1941" s="289">
        <f t="shared" si="302"/>
        <v>17</v>
      </c>
      <c r="AL1941" s="335">
        <f t="shared" si="300"/>
        <v>856.47096267201596</v>
      </c>
    </row>
    <row r="1942" spans="31:38" ht="15.75" hidden="1" thickBot="1">
      <c r="AE1942" s="588"/>
      <c r="AF1942" s="570"/>
      <c r="AH1942" s="352">
        <f t="shared" si="301"/>
        <v>1000000</v>
      </c>
      <c r="AI1942" s="352">
        <f t="shared" si="303"/>
        <v>1000000</v>
      </c>
      <c r="AJ1942" s="338">
        <v>4</v>
      </c>
      <c r="AK1942" s="289">
        <f t="shared" si="302"/>
        <v>18</v>
      </c>
      <c r="AL1942" s="335">
        <f t="shared" si="300"/>
        <v>853.30604758732784</v>
      </c>
    </row>
    <row r="1943" spans="31:38" ht="15.75" hidden="1" thickBot="1">
      <c r="AE1943" s="588"/>
      <c r="AF1943" s="570"/>
      <c r="AH1943" s="352">
        <f t="shared" si="301"/>
        <v>1000000</v>
      </c>
      <c r="AI1943" s="352">
        <f t="shared" si="303"/>
        <v>1000000</v>
      </c>
      <c r="AJ1943" s="338">
        <v>4</v>
      </c>
      <c r="AK1943" s="289">
        <f t="shared" si="302"/>
        <v>19</v>
      </c>
      <c r="AL1943" s="335">
        <f t="shared" si="300"/>
        <v>850.14113250263972</v>
      </c>
    </row>
    <row r="1944" spans="31:38" ht="15.75" hidden="1" thickBot="1">
      <c r="AE1944" s="588"/>
      <c r="AF1944" s="570"/>
      <c r="AH1944" s="352">
        <f t="shared" si="301"/>
        <v>1000000</v>
      </c>
      <c r="AI1944" s="352">
        <f t="shared" si="303"/>
        <v>1000000</v>
      </c>
      <c r="AJ1944" s="338">
        <v>4</v>
      </c>
      <c r="AK1944" s="289">
        <f t="shared" si="302"/>
        <v>20</v>
      </c>
      <c r="AL1944" s="335">
        <f t="shared" si="300"/>
        <v>846.9762174179516</v>
      </c>
    </row>
    <row r="1945" spans="31:38" ht="15.75" hidden="1" thickBot="1">
      <c r="AE1945" s="588"/>
      <c r="AF1945" s="570"/>
      <c r="AH1945" s="352">
        <f t="shared" si="301"/>
        <v>1000000</v>
      </c>
      <c r="AI1945" s="352">
        <f t="shared" si="303"/>
        <v>1000000</v>
      </c>
      <c r="AJ1945" s="338">
        <v>4</v>
      </c>
      <c r="AK1945" s="289">
        <f t="shared" si="302"/>
        <v>21</v>
      </c>
      <c r="AL1945" s="335">
        <f t="shared" si="300"/>
        <v>843.8113023332636</v>
      </c>
    </row>
    <row r="1946" spans="31:38" ht="15.75" hidden="1" thickBot="1">
      <c r="AE1946" s="588"/>
      <c r="AF1946" s="570"/>
      <c r="AH1946" s="352">
        <f t="shared" si="301"/>
        <v>1000000</v>
      </c>
      <c r="AI1946" s="352">
        <f t="shared" si="303"/>
        <v>1000000</v>
      </c>
      <c r="AJ1946" s="338">
        <v>4</v>
      </c>
      <c r="AK1946" s="289">
        <f t="shared" si="302"/>
        <v>22</v>
      </c>
      <c r="AL1946" s="335">
        <f t="shared" si="300"/>
        <v>840.64638724857559</v>
      </c>
    </row>
    <row r="1947" spans="31:38" ht="15.75" hidden="1" thickBot="1">
      <c r="AE1947" s="588"/>
      <c r="AF1947" s="570"/>
      <c r="AH1947" s="352">
        <f t="shared" si="301"/>
        <v>1000000</v>
      </c>
      <c r="AI1947" s="352">
        <f t="shared" si="303"/>
        <v>1000000</v>
      </c>
      <c r="AJ1947" s="338">
        <v>4</v>
      </c>
      <c r="AK1947" s="289">
        <f t="shared" si="302"/>
        <v>23</v>
      </c>
      <c r="AL1947" s="335">
        <f t="shared" si="300"/>
        <v>837.48147216388759</v>
      </c>
    </row>
    <row r="1948" spans="31:38" ht="15.75" hidden="1" thickBot="1">
      <c r="AE1948" s="588"/>
      <c r="AF1948" s="570"/>
      <c r="AH1948" s="352">
        <f t="shared" si="301"/>
        <v>1000000</v>
      </c>
      <c r="AI1948" s="352">
        <f t="shared" si="303"/>
        <v>1000000</v>
      </c>
      <c r="AJ1948" s="338">
        <v>4</v>
      </c>
      <c r="AK1948" s="289">
        <f t="shared" si="302"/>
        <v>24</v>
      </c>
      <c r="AL1948" s="335">
        <f t="shared" si="300"/>
        <v>834.31655707919958</v>
      </c>
    </row>
    <row r="1949" spans="31:38" ht="15.75" hidden="1" thickBot="1">
      <c r="AE1949" s="588"/>
      <c r="AF1949" s="570"/>
      <c r="AH1949" s="352">
        <f t="shared" si="301"/>
        <v>1000000</v>
      </c>
      <c r="AI1949" s="352">
        <f t="shared" si="303"/>
        <v>1000000</v>
      </c>
      <c r="AJ1949" s="338">
        <v>4</v>
      </c>
      <c r="AK1949" s="289">
        <f t="shared" si="302"/>
        <v>25</v>
      </c>
      <c r="AL1949" s="335">
        <f t="shared" si="300"/>
        <v>831.15164199451146</v>
      </c>
    </row>
    <row r="1950" spans="31:38" ht="15.75" hidden="1" thickBot="1">
      <c r="AE1950" s="588"/>
      <c r="AF1950" s="570"/>
      <c r="AH1950" s="352">
        <f t="shared" si="301"/>
        <v>1000000</v>
      </c>
      <c r="AI1950" s="352">
        <f t="shared" si="303"/>
        <v>1000000</v>
      </c>
      <c r="AJ1950" s="338">
        <v>4</v>
      </c>
      <c r="AK1950" s="289">
        <f t="shared" si="302"/>
        <v>26</v>
      </c>
      <c r="AL1950" s="335">
        <f t="shared" si="300"/>
        <v>827.98672690982335</v>
      </c>
    </row>
    <row r="1951" spans="31:38" ht="15.75" hidden="1" thickBot="1">
      <c r="AE1951" s="588"/>
      <c r="AF1951" s="570"/>
      <c r="AH1951" s="352">
        <f t="shared" si="301"/>
        <v>1000000</v>
      </c>
      <c r="AI1951" s="352">
        <f t="shared" si="303"/>
        <v>1000000</v>
      </c>
      <c r="AJ1951" s="338">
        <v>4</v>
      </c>
      <c r="AK1951" s="289">
        <f t="shared" si="302"/>
        <v>27</v>
      </c>
      <c r="AL1951" s="335">
        <f t="shared" si="300"/>
        <v>824.82181182513523</v>
      </c>
    </row>
    <row r="1952" spans="31:38" ht="15.75" hidden="1" thickBot="1">
      <c r="AE1952" s="588"/>
      <c r="AF1952" s="570"/>
      <c r="AH1952" s="352">
        <f t="shared" si="301"/>
        <v>1000000</v>
      </c>
      <c r="AI1952" s="352">
        <f t="shared" si="303"/>
        <v>1000000</v>
      </c>
      <c r="AJ1952" s="338">
        <v>4</v>
      </c>
      <c r="AK1952" s="289">
        <f t="shared" si="302"/>
        <v>28</v>
      </c>
      <c r="AL1952" s="335">
        <f t="shared" si="300"/>
        <v>821.65689674044734</v>
      </c>
    </row>
    <row r="1953" spans="31:38" ht="15.75" hidden="1" thickBot="1">
      <c r="AE1953" s="588"/>
      <c r="AF1953" s="570"/>
      <c r="AH1953" s="352">
        <f t="shared" si="301"/>
        <v>1000000</v>
      </c>
      <c r="AI1953" s="352">
        <f t="shared" si="303"/>
        <v>1000000</v>
      </c>
      <c r="AJ1953" s="338">
        <v>4</v>
      </c>
      <c r="AK1953" s="289">
        <f t="shared" si="302"/>
        <v>29</v>
      </c>
      <c r="AL1953" s="335">
        <f t="shared" si="300"/>
        <v>818.49198165575922</v>
      </c>
    </row>
    <row r="1954" spans="31:38" ht="15.75" hidden="1" thickBot="1">
      <c r="AE1954" s="588"/>
      <c r="AF1954" s="570"/>
      <c r="AH1954" s="352">
        <f t="shared" si="301"/>
        <v>1000000</v>
      </c>
      <c r="AI1954" s="352">
        <f t="shared" si="303"/>
        <v>1000000</v>
      </c>
      <c r="AJ1954" s="338">
        <v>4</v>
      </c>
      <c r="AK1954" s="289">
        <f t="shared" si="302"/>
        <v>30</v>
      </c>
      <c r="AL1954" s="335">
        <f t="shared" si="300"/>
        <v>815.3270665710711</v>
      </c>
    </row>
    <row r="1955" spans="31:38" ht="15.75" hidden="1" thickBot="1">
      <c r="AE1955" s="588"/>
      <c r="AF1955" s="570"/>
      <c r="AH1955" s="352">
        <f t="shared" si="301"/>
        <v>1000000</v>
      </c>
      <c r="AI1955" s="352">
        <f t="shared" si="303"/>
        <v>1000000</v>
      </c>
      <c r="AJ1955" s="338">
        <v>4</v>
      </c>
      <c r="AK1955" s="289">
        <f t="shared" si="302"/>
        <v>31</v>
      </c>
      <c r="AL1955" s="335">
        <f t="shared" si="300"/>
        <v>812.1621514863831</v>
      </c>
    </row>
    <row r="1956" spans="31:38" ht="15.75" hidden="1" thickBot="1">
      <c r="AE1956" s="588"/>
      <c r="AF1956" s="570"/>
      <c r="AH1956" s="352">
        <f t="shared" ref="AH1956:AH1987" si="304">BL337</f>
        <v>1000000</v>
      </c>
      <c r="AI1956" s="352">
        <f t="shared" si="303"/>
        <v>1000000</v>
      </c>
      <c r="AJ1956" s="338">
        <v>4</v>
      </c>
      <c r="AK1956" s="289">
        <f t="shared" si="302"/>
        <v>32</v>
      </c>
      <c r="AL1956" s="335">
        <f t="shared" ref="AL1956:AL1987" si="305">AC337</f>
        <v>808.99723640169498</v>
      </c>
    </row>
    <row r="1957" spans="31:38" ht="15.75" hidden="1" thickBot="1">
      <c r="AE1957" s="588"/>
      <c r="AF1957" s="570"/>
      <c r="AH1957" s="352">
        <f t="shared" si="304"/>
        <v>1000000</v>
      </c>
      <c r="AI1957" s="352">
        <f t="shared" si="303"/>
        <v>1000000</v>
      </c>
      <c r="AJ1957" s="338">
        <v>4</v>
      </c>
      <c r="AK1957" s="289">
        <f t="shared" si="302"/>
        <v>33</v>
      </c>
      <c r="AL1957" s="335">
        <f t="shared" si="305"/>
        <v>805.83232131700697</v>
      </c>
    </row>
    <row r="1958" spans="31:38" ht="15.75" hidden="1" thickBot="1">
      <c r="AE1958" s="588"/>
      <c r="AF1958" s="570"/>
      <c r="AH1958" s="352">
        <f t="shared" si="304"/>
        <v>1000000</v>
      </c>
      <c r="AI1958" s="352">
        <f t="shared" si="303"/>
        <v>1000000</v>
      </c>
      <c r="AJ1958" s="338">
        <v>4</v>
      </c>
      <c r="AK1958" s="289">
        <f t="shared" si="302"/>
        <v>34</v>
      </c>
      <c r="AL1958" s="335">
        <f t="shared" si="305"/>
        <v>802.66740623231897</v>
      </c>
    </row>
    <row r="1959" spans="31:38" ht="15.75" hidden="1" thickBot="1">
      <c r="AE1959" s="588"/>
      <c r="AF1959" s="570"/>
      <c r="AH1959" s="352">
        <f t="shared" si="304"/>
        <v>1000000</v>
      </c>
      <c r="AI1959" s="352">
        <f t="shared" si="303"/>
        <v>1000000</v>
      </c>
      <c r="AJ1959" s="338">
        <v>4</v>
      </c>
      <c r="AK1959" s="289">
        <f t="shared" si="302"/>
        <v>35</v>
      </c>
      <c r="AL1959" s="335">
        <f t="shared" si="305"/>
        <v>799.50249114763096</v>
      </c>
    </row>
    <row r="1960" spans="31:38" ht="15.75" hidden="1" thickBot="1">
      <c r="AE1960" s="588"/>
      <c r="AF1960" s="570"/>
      <c r="AH1960" s="352">
        <f t="shared" si="304"/>
        <v>1000000</v>
      </c>
      <c r="AI1960" s="352">
        <f t="shared" si="303"/>
        <v>1000000</v>
      </c>
      <c r="AJ1960" s="338">
        <v>4</v>
      </c>
      <c r="AK1960" s="289">
        <f t="shared" si="302"/>
        <v>36</v>
      </c>
      <c r="AL1960" s="335">
        <f t="shared" si="305"/>
        <v>796.33757606294284</v>
      </c>
    </row>
    <row r="1961" spans="31:38" ht="15.75" hidden="1" thickBot="1">
      <c r="AE1961" s="588"/>
      <c r="AF1961" s="570"/>
      <c r="AH1961" s="352">
        <f t="shared" si="304"/>
        <v>1000000</v>
      </c>
      <c r="AI1961" s="352">
        <f t="shared" si="303"/>
        <v>1000000</v>
      </c>
      <c r="AJ1961" s="338">
        <v>4</v>
      </c>
      <c r="AK1961" s="289">
        <f t="shared" si="302"/>
        <v>37</v>
      </c>
      <c r="AL1961" s="335">
        <f t="shared" si="305"/>
        <v>793.17266097825473</v>
      </c>
    </row>
    <row r="1962" spans="31:38" ht="15.75" hidden="1" thickBot="1">
      <c r="AE1962" s="588"/>
      <c r="AF1962" s="570"/>
      <c r="AH1962" s="352">
        <f t="shared" si="304"/>
        <v>1000000</v>
      </c>
      <c r="AI1962" s="352">
        <f t="shared" si="303"/>
        <v>1000000</v>
      </c>
      <c r="AJ1962" s="338">
        <v>4</v>
      </c>
      <c r="AK1962" s="289">
        <f t="shared" si="302"/>
        <v>38</v>
      </c>
      <c r="AL1962" s="335">
        <f t="shared" si="305"/>
        <v>790.00774589356661</v>
      </c>
    </row>
    <row r="1963" spans="31:38" ht="15.75" hidden="1" thickBot="1">
      <c r="AE1963" s="588"/>
      <c r="AF1963" s="570"/>
      <c r="AH1963" s="352">
        <f t="shared" si="304"/>
        <v>1000000</v>
      </c>
      <c r="AI1963" s="352">
        <f t="shared" si="303"/>
        <v>1000000</v>
      </c>
      <c r="AJ1963" s="338">
        <v>4</v>
      </c>
      <c r="AK1963" s="289">
        <f t="shared" si="302"/>
        <v>39</v>
      </c>
      <c r="AL1963" s="335">
        <f t="shared" si="305"/>
        <v>786.84283080887872</v>
      </c>
    </row>
    <row r="1964" spans="31:38" ht="15.75" hidden="1" thickBot="1">
      <c r="AE1964" s="588"/>
      <c r="AF1964" s="570"/>
      <c r="AH1964" s="352">
        <f t="shared" si="304"/>
        <v>1000000</v>
      </c>
      <c r="AI1964" s="352">
        <f t="shared" si="303"/>
        <v>1000000</v>
      </c>
      <c r="AJ1964" s="338">
        <v>4</v>
      </c>
      <c r="AK1964" s="289">
        <f t="shared" si="302"/>
        <v>40</v>
      </c>
      <c r="AL1964" s="335">
        <f t="shared" si="305"/>
        <v>783.6779157241906</v>
      </c>
    </row>
    <row r="1965" spans="31:38" ht="15.75" hidden="1" thickBot="1">
      <c r="AE1965" s="588"/>
      <c r="AF1965" s="570"/>
      <c r="AH1965" s="352">
        <f t="shared" si="304"/>
        <v>1000000</v>
      </c>
      <c r="AI1965" s="352">
        <f t="shared" si="303"/>
        <v>1000000</v>
      </c>
      <c r="AJ1965" s="338">
        <v>4</v>
      </c>
      <c r="AK1965" s="289">
        <f t="shared" si="302"/>
        <v>41</v>
      </c>
      <c r="AL1965" s="335">
        <f t="shared" si="305"/>
        <v>780.51300063950248</v>
      </c>
    </row>
    <row r="1966" spans="31:38" ht="15.75" hidden="1" thickBot="1">
      <c r="AE1966" s="588"/>
      <c r="AF1966" s="570"/>
      <c r="AH1966" s="352">
        <f t="shared" si="304"/>
        <v>1000000</v>
      </c>
      <c r="AI1966" s="352">
        <f t="shared" si="303"/>
        <v>1000000</v>
      </c>
      <c r="AJ1966" s="338">
        <v>4</v>
      </c>
      <c r="AK1966" s="289">
        <f t="shared" si="302"/>
        <v>42</v>
      </c>
      <c r="AL1966" s="335">
        <f t="shared" si="305"/>
        <v>777.34808555481459</v>
      </c>
    </row>
    <row r="1967" spans="31:38" ht="15.75" hidden="1" thickBot="1">
      <c r="AE1967" s="588"/>
      <c r="AF1967" s="570"/>
      <c r="AH1967" s="352">
        <f t="shared" si="304"/>
        <v>1000000</v>
      </c>
      <c r="AI1967" s="352">
        <f t="shared" si="303"/>
        <v>1000000</v>
      </c>
      <c r="AJ1967" s="338">
        <v>4</v>
      </c>
      <c r="AK1967" s="289">
        <f t="shared" si="302"/>
        <v>43</v>
      </c>
      <c r="AL1967" s="335">
        <f t="shared" si="305"/>
        <v>774.18317047012636</v>
      </c>
    </row>
    <row r="1968" spans="31:38" ht="15.75" hidden="1" thickBot="1">
      <c r="AE1968" s="588"/>
      <c r="AF1968" s="570"/>
      <c r="AH1968" s="352">
        <f t="shared" si="304"/>
        <v>1000000</v>
      </c>
      <c r="AI1968" s="352">
        <f t="shared" si="303"/>
        <v>1000000</v>
      </c>
      <c r="AJ1968" s="338">
        <v>4</v>
      </c>
      <c r="AK1968" s="289">
        <f t="shared" si="302"/>
        <v>44</v>
      </c>
      <c r="AL1968" s="335">
        <f t="shared" si="305"/>
        <v>771.01825538543835</v>
      </c>
    </row>
    <row r="1969" spans="31:38" ht="15.75" hidden="1" thickBot="1">
      <c r="AE1969" s="588"/>
      <c r="AF1969" s="570"/>
      <c r="AH1969" s="352">
        <f t="shared" si="304"/>
        <v>1000000</v>
      </c>
      <c r="AI1969" s="352">
        <f t="shared" si="303"/>
        <v>1000000</v>
      </c>
      <c r="AJ1969" s="338">
        <v>4</v>
      </c>
      <c r="AK1969" s="289">
        <f t="shared" si="302"/>
        <v>45</v>
      </c>
      <c r="AL1969" s="335">
        <f t="shared" si="305"/>
        <v>767.85334030075035</v>
      </c>
    </row>
    <row r="1970" spans="31:38" ht="15.75" hidden="1" thickBot="1">
      <c r="AE1970" s="588"/>
      <c r="AF1970" s="570"/>
      <c r="AH1970" s="352">
        <f t="shared" si="304"/>
        <v>1000000</v>
      </c>
      <c r="AI1970" s="352">
        <f t="shared" si="303"/>
        <v>1000000</v>
      </c>
      <c r="AJ1970" s="338">
        <v>4</v>
      </c>
      <c r="AK1970" s="289">
        <f t="shared" si="302"/>
        <v>46</v>
      </c>
      <c r="AL1970" s="335">
        <f t="shared" si="305"/>
        <v>764.68842521606234</v>
      </c>
    </row>
    <row r="1971" spans="31:38" ht="15.75" hidden="1" thickBot="1">
      <c r="AE1971" s="588"/>
      <c r="AF1971" s="570"/>
      <c r="AH1971" s="352">
        <f t="shared" si="304"/>
        <v>1000000</v>
      </c>
      <c r="AI1971" s="352">
        <f t="shared" si="303"/>
        <v>1000000</v>
      </c>
      <c r="AJ1971" s="338">
        <v>4</v>
      </c>
      <c r="AK1971" s="289">
        <f t="shared" si="302"/>
        <v>47</v>
      </c>
      <c r="AL1971" s="335">
        <f t="shared" si="305"/>
        <v>761.52351013137422</v>
      </c>
    </row>
    <row r="1972" spans="31:38" ht="15.75" hidden="1" thickBot="1">
      <c r="AE1972" s="588"/>
      <c r="AF1972" s="570"/>
      <c r="AH1972" s="352">
        <f t="shared" si="304"/>
        <v>1000000</v>
      </c>
      <c r="AI1972" s="352">
        <f t="shared" si="303"/>
        <v>1000000</v>
      </c>
      <c r="AJ1972" s="338">
        <v>4</v>
      </c>
      <c r="AK1972" s="289">
        <f t="shared" si="302"/>
        <v>48</v>
      </c>
      <c r="AL1972" s="335">
        <f t="shared" si="305"/>
        <v>758.3585950466861</v>
      </c>
    </row>
    <row r="1973" spans="31:38" ht="15.75" hidden="1" thickBot="1">
      <c r="AE1973" s="588"/>
      <c r="AF1973" s="570"/>
      <c r="AH1973" s="352">
        <f t="shared" si="304"/>
        <v>1000000</v>
      </c>
      <c r="AI1973" s="352">
        <f t="shared" si="303"/>
        <v>1000000</v>
      </c>
      <c r="AJ1973" s="338">
        <v>4</v>
      </c>
      <c r="AK1973" s="289">
        <f t="shared" si="302"/>
        <v>49</v>
      </c>
      <c r="AL1973" s="335">
        <f t="shared" si="305"/>
        <v>755.19367996199799</v>
      </c>
    </row>
    <row r="1974" spans="31:38" ht="15.75" hidden="1" thickBot="1">
      <c r="AE1974" s="588"/>
      <c r="AF1974" s="570"/>
      <c r="AH1974" s="352">
        <f t="shared" si="304"/>
        <v>1000000</v>
      </c>
      <c r="AI1974" s="352">
        <f t="shared" si="303"/>
        <v>1000000</v>
      </c>
      <c r="AJ1974" s="338">
        <v>4</v>
      </c>
      <c r="AK1974" s="289">
        <f t="shared" si="302"/>
        <v>50</v>
      </c>
      <c r="AL1974" s="335">
        <f t="shared" si="305"/>
        <v>752.0287648773101</v>
      </c>
    </row>
    <row r="1975" spans="31:38" ht="15.75" hidden="1" thickBot="1">
      <c r="AE1975" s="588"/>
      <c r="AF1975" s="570"/>
      <c r="AH1975" s="352">
        <f t="shared" si="304"/>
        <v>1000000</v>
      </c>
      <c r="AI1975" s="352">
        <f t="shared" si="303"/>
        <v>1000000</v>
      </c>
      <c r="AJ1975" s="338">
        <v>4</v>
      </c>
      <c r="AK1975" s="289">
        <f t="shared" si="302"/>
        <v>51</v>
      </c>
      <c r="AL1975" s="335">
        <f t="shared" si="305"/>
        <v>748.86384979262198</v>
      </c>
    </row>
    <row r="1976" spans="31:38" ht="15.75" hidden="1" thickBot="1">
      <c r="AE1976" s="588"/>
      <c r="AF1976" s="570"/>
      <c r="AH1976" s="352">
        <f t="shared" si="304"/>
        <v>1000000</v>
      </c>
      <c r="AI1976" s="352">
        <f t="shared" si="303"/>
        <v>1000000</v>
      </c>
      <c r="AJ1976" s="338">
        <v>4</v>
      </c>
      <c r="AK1976" s="289">
        <f t="shared" si="302"/>
        <v>52</v>
      </c>
      <c r="AL1976" s="335">
        <f t="shared" si="305"/>
        <v>745.69893470793409</v>
      </c>
    </row>
    <row r="1977" spans="31:38" ht="15.75" hidden="1" thickBot="1">
      <c r="AE1977" s="588"/>
      <c r="AF1977" s="570"/>
      <c r="AH1977" s="352">
        <f t="shared" si="304"/>
        <v>1000000</v>
      </c>
      <c r="AI1977" s="352">
        <f t="shared" si="303"/>
        <v>1000000</v>
      </c>
      <c r="AJ1977" s="338">
        <v>4</v>
      </c>
      <c r="AK1977" s="289">
        <f t="shared" si="302"/>
        <v>53</v>
      </c>
      <c r="AL1977" s="335">
        <f t="shared" si="305"/>
        <v>742.53401962324597</v>
      </c>
    </row>
    <row r="1978" spans="31:38" ht="15.75" hidden="1" thickBot="1">
      <c r="AE1978" s="588"/>
      <c r="AF1978" s="570"/>
      <c r="AH1978" s="352">
        <f t="shared" si="304"/>
        <v>1000000</v>
      </c>
      <c r="AI1978" s="352">
        <f t="shared" si="303"/>
        <v>1000000</v>
      </c>
      <c r="AJ1978" s="338">
        <v>4</v>
      </c>
      <c r="AK1978" s="289">
        <f t="shared" si="302"/>
        <v>54</v>
      </c>
      <c r="AL1978" s="335">
        <f t="shared" si="305"/>
        <v>739.36910453855774</v>
      </c>
    </row>
    <row r="1979" spans="31:38" ht="15.75" hidden="1" thickBot="1">
      <c r="AE1979" s="588"/>
      <c r="AF1979" s="570"/>
      <c r="AH1979" s="352">
        <f t="shared" si="304"/>
        <v>1000000</v>
      </c>
      <c r="AI1979" s="352">
        <f t="shared" si="303"/>
        <v>1000000</v>
      </c>
      <c r="AJ1979" s="338">
        <v>4</v>
      </c>
      <c r="AK1979" s="289">
        <f t="shared" si="302"/>
        <v>55</v>
      </c>
      <c r="AL1979" s="335">
        <f t="shared" si="305"/>
        <v>736.20418945386973</v>
      </c>
    </row>
    <row r="1980" spans="31:38" ht="15.75" hidden="1" thickBot="1">
      <c r="AE1980" s="588"/>
      <c r="AF1980" s="570"/>
      <c r="AH1980" s="352">
        <f t="shared" si="304"/>
        <v>1000000</v>
      </c>
      <c r="AI1980" s="352">
        <f t="shared" si="303"/>
        <v>1000000</v>
      </c>
      <c r="AJ1980" s="338">
        <v>4</v>
      </c>
      <c r="AK1980" s="289">
        <f t="shared" si="302"/>
        <v>56</v>
      </c>
      <c r="AL1980" s="335">
        <f t="shared" si="305"/>
        <v>733.03927436918173</v>
      </c>
    </row>
    <row r="1981" spans="31:38" ht="15.75" hidden="1" thickBot="1">
      <c r="AE1981" s="588"/>
      <c r="AF1981" s="570"/>
      <c r="AH1981" s="352">
        <f t="shared" si="304"/>
        <v>1000000</v>
      </c>
      <c r="AI1981" s="352">
        <f t="shared" si="303"/>
        <v>1000000</v>
      </c>
      <c r="AJ1981" s="338">
        <v>4</v>
      </c>
      <c r="AK1981" s="289">
        <f t="shared" si="302"/>
        <v>57</v>
      </c>
      <c r="AL1981" s="335">
        <f t="shared" si="305"/>
        <v>729.87435928449372</v>
      </c>
    </row>
    <row r="1982" spans="31:38" ht="15.75" hidden="1" thickBot="1">
      <c r="AE1982" s="588"/>
      <c r="AF1982" s="570"/>
      <c r="AH1982" s="352">
        <f t="shared" si="304"/>
        <v>1000000</v>
      </c>
      <c r="AI1982" s="352">
        <f t="shared" si="303"/>
        <v>1000000</v>
      </c>
      <c r="AJ1982" s="338">
        <v>4</v>
      </c>
      <c r="AK1982" s="289">
        <f t="shared" si="302"/>
        <v>58</v>
      </c>
      <c r="AL1982" s="335">
        <f t="shared" si="305"/>
        <v>726.7094441998056</v>
      </c>
    </row>
    <row r="1983" spans="31:38" ht="15.75" hidden="1" thickBot="1">
      <c r="AE1983" s="588"/>
      <c r="AF1983" s="570"/>
      <c r="AH1983" s="352">
        <f t="shared" si="304"/>
        <v>1000000</v>
      </c>
      <c r="AI1983" s="352">
        <f t="shared" si="303"/>
        <v>1000000</v>
      </c>
      <c r="AJ1983" s="338">
        <v>4</v>
      </c>
      <c r="AK1983" s="289">
        <f t="shared" si="302"/>
        <v>59</v>
      </c>
      <c r="AL1983" s="335">
        <f t="shared" si="305"/>
        <v>723.54452911511748</v>
      </c>
    </row>
    <row r="1984" spans="31:38" ht="15.75" hidden="1" thickBot="1">
      <c r="AE1984" s="588"/>
      <c r="AF1984" s="570"/>
      <c r="AH1984" s="352">
        <f t="shared" si="304"/>
        <v>1000000</v>
      </c>
      <c r="AI1984" s="352">
        <f t="shared" si="303"/>
        <v>1000000</v>
      </c>
      <c r="AJ1984" s="338">
        <v>4</v>
      </c>
      <c r="AK1984" s="289">
        <f t="shared" si="302"/>
        <v>60</v>
      </c>
      <c r="AL1984" s="335">
        <f t="shared" si="305"/>
        <v>720.37961403042937</v>
      </c>
    </row>
    <row r="1985" spans="31:38" ht="15.75" hidden="1" thickBot="1">
      <c r="AE1985" s="588"/>
      <c r="AF1985" s="570"/>
      <c r="AH1985" s="352">
        <f t="shared" si="304"/>
        <v>1000000</v>
      </c>
      <c r="AI1985" s="352">
        <f t="shared" si="303"/>
        <v>1000000</v>
      </c>
      <c r="AJ1985" s="338">
        <v>4</v>
      </c>
      <c r="AK1985" s="289">
        <f t="shared" si="302"/>
        <v>61</v>
      </c>
      <c r="AL1985" s="335">
        <f t="shared" si="305"/>
        <v>717.21469894574147</v>
      </c>
    </row>
    <row r="1986" spans="31:38" ht="15.75" hidden="1" thickBot="1">
      <c r="AE1986" s="588"/>
      <c r="AF1986" s="570"/>
      <c r="AH1986" s="352">
        <f t="shared" si="304"/>
        <v>1000000</v>
      </c>
      <c r="AI1986" s="352">
        <f t="shared" si="303"/>
        <v>1000000</v>
      </c>
      <c r="AJ1986" s="338">
        <v>4</v>
      </c>
      <c r="AK1986" s="289">
        <f t="shared" si="302"/>
        <v>62</v>
      </c>
      <c r="AL1986" s="335">
        <f t="shared" si="305"/>
        <v>714.04978386105336</v>
      </c>
    </row>
    <row r="1987" spans="31:38" ht="15.75" hidden="1" thickBot="1">
      <c r="AE1987" s="588"/>
      <c r="AF1987" s="570"/>
      <c r="AH1987" s="352">
        <f t="shared" si="304"/>
        <v>1000000</v>
      </c>
      <c r="AI1987" s="352">
        <f t="shared" si="303"/>
        <v>1000000</v>
      </c>
      <c r="AJ1987" s="338">
        <v>4</v>
      </c>
      <c r="AK1987" s="289">
        <f t="shared" si="302"/>
        <v>63</v>
      </c>
      <c r="AL1987" s="335">
        <f t="shared" si="305"/>
        <v>710.88486877636547</v>
      </c>
    </row>
    <row r="1988" spans="31:38" ht="15.75" hidden="1" thickBot="1">
      <c r="AE1988" s="588"/>
      <c r="AF1988" s="570"/>
      <c r="AH1988" s="352">
        <f t="shared" ref="AH1988:AH2019" si="306">BL369</f>
        <v>1000000</v>
      </c>
      <c r="AI1988" s="352">
        <f t="shared" si="303"/>
        <v>1000000</v>
      </c>
      <c r="AJ1988" s="338">
        <v>4</v>
      </c>
      <c r="AK1988" s="289">
        <f t="shared" si="302"/>
        <v>64</v>
      </c>
      <c r="AL1988" s="335">
        <f t="shared" ref="AL1988:AL2019" si="307">AC369</f>
        <v>707.71995369167735</v>
      </c>
    </row>
    <row r="1989" spans="31:38" ht="15.75" hidden="1" thickBot="1">
      <c r="AE1989" s="588"/>
      <c r="AF1989" s="570"/>
      <c r="AH1989" s="352">
        <f t="shared" si="306"/>
        <v>1000000</v>
      </c>
      <c r="AI1989" s="352">
        <f t="shared" si="303"/>
        <v>1000000</v>
      </c>
      <c r="AJ1989" s="338">
        <v>4</v>
      </c>
      <c r="AK1989" s="289">
        <f t="shared" ref="AK1989:AK2024" si="308">AK1988+1</f>
        <v>65</v>
      </c>
      <c r="AL1989" s="335">
        <f t="shared" si="307"/>
        <v>704.55503860698946</v>
      </c>
    </row>
    <row r="1990" spans="31:38" ht="15.75" hidden="1" thickBot="1">
      <c r="AE1990" s="588"/>
      <c r="AF1990" s="570"/>
      <c r="AH1990" s="352">
        <f t="shared" si="306"/>
        <v>1000000</v>
      </c>
      <c r="AI1990" s="352">
        <f t="shared" si="303"/>
        <v>1000000</v>
      </c>
      <c r="AJ1990" s="338">
        <v>4</v>
      </c>
      <c r="AK1990" s="289">
        <f t="shared" si="308"/>
        <v>66</v>
      </c>
      <c r="AL1990" s="335">
        <f t="shared" si="307"/>
        <v>701.39012352230111</v>
      </c>
    </row>
    <row r="1991" spans="31:38" ht="15.75" hidden="1" thickBot="1">
      <c r="AE1991" s="588"/>
      <c r="AF1991" s="570"/>
      <c r="AH1991" s="352">
        <f t="shared" si="306"/>
        <v>1000000</v>
      </c>
      <c r="AI1991" s="352">
        <f t="shared" si="303"/>
        <v>1000000</v>
      </c>
      <c r="AJ1991" s="338">
        <v>4</v>
      </c>
      <c r="AK1991" s="289">
        <f t="shared" si="308"/>
        <v>67</v>
      </c>
      <c r="AL1991" s="335">
        <f t="shared" si="307"/>
        <v>698.22520843761311</v>
      </c>
    </row>
    <row r="1992" spans="31:38" ht="15.75" hidden="1" thickBot="1">
      <c r="AE1992" s="588"/>
      <c r="AF1992" s="570"/>
      <c r="AH1992" s="352">
        <f t="shared" si="306"/>
        <v>1000000</v>
      </c>
      <c r="AI1992" s="352">
        <f t="shared" si="303"/>
        <v>1000000</v>
      </c>
      <c r="AJ1992" s="338">
        <v>4</v>
      </c>
      <c r="AK1992" s="289">
        <f t="shared" si="308"/>
        <v>68</v>
      </c>
      <c r="AL1992" s="335">
        <f t="shared" si="307"/>
        <v>695.0602933529251</v>
      </c>
    </row>
    <row r="1993" spans="31:38" ht="15.75" hidden="1" thickBot="1">
      <c r="AE1993" s="588"/>
      <c r="AF1993" s="570"/>
      <c r="AH1993" s="352">
        <f t="shared" si="306"/>
        <v>1000000</v>
      </c>
      <c r="AI1993" s="352">
        <f t="shared" si="303"/>
        <v>1000000</v>
      </c>
      <c r="AJ1993" s="338">
        <v>4</v>
      </c>
      <c r="AK1993" s="289">
        <f t="shared" si="308"/>
        <v>69</v>
      </c>
      <c r="AL1993" s="335">
        <f t="shared" si="307"/>
        <v>691.89537826823698</v>
      </c>
    </row>
    <row r="1994" spans="31:38" ht="15.75" hidden="1" thickBot="1">
      <c r="AE1994" s="588"/>
      <c r="AF1994" s="570"/>
      <c r="AH1994" s="352">
        <f t="shared" si="306"/>
        <v>1000000</v>
      </c>
      <c r="AI1994" s="352">
        <f t="shared" si="303"/>
        <v>1000000</v>
      </c>
      <c r="AJ1994" s="338">
        <v>4</v>
      </c>
      <c r="AK1994" s="289">
        <f t="shared" si="308"/>
        <v>70</v>
      </c>
      <c r="AL1994" s="335">
        <f t="shared" si="307"/>
        <v>688.73046318354886</v>
      </c>
    </row>
    <row r="1995" spans="31:38" ht="15.75" hidden="1" thickBot="1">
      <c r="AE1995" s="588"/>
      <c r="AF1995" s="570"/>
      <c r="AH1995" s="352">
        <f t="shared" si="306"/>
        <v>1000000</v>
      </c>
      <c r="AI1995" s="352">
        <f t="shared" si="303"/>
        <v>1000000</v>
      </c>
      <c r="AJ1995" s="338">
        <v>4</v>
      </c>
      <c r="AK1995" s="289">
        <f t="shared" si="308"/>
        <v>71</v>
      </c>
      <c r="AL1995" s="335">
        <f t="shared" si="307"/>
        <v>685.56554809886075</v>
      </c>
    </row>
    <row r="1996" spans="31:38" ht="15.75" hidden="1" thickBot="1">
      <c r="AE1996" s="588"/>
      <c r="AF1996" s="570"/>
      <c r="AH1996" s="352">
        <f t="shared" si="306"/>
        <v>1000000</v>
      </c>
      <c r="AI1996" s="352">
        <f t="shared" si="303"/>
        <v>1000000</v>
      </c>
      <c r="AJ1996" s="338">
        <v>4</v>
      </c>
      <c r="AK1996" s="289">
        <f t="shared" si="308"/>
        <v>72</v>
      </c>
      <c r="AL1996" s="335">
        <f t="shared" si="307"/>
        <v>682.40063301417285</v>
      </c>
    </row>
    <row r="1997" spans="31:38" ht="15.75" hidden="1" thickBot="1">
      <c r="AE1997" s="588"/>
      <c r="AF1997" s="570"/>
      <c r="AH1997" s="352">
        <f t="shared" si="306"/>
        <v>1000000</v>
      </c>
      <c r="AI1997" s="352">
        <f t="shared" si="303"/>
        <v>1000000</v>
      </c>
      <c r="AJ1997" s="338">
        <v>4</v>
      </c>
      <c r="AK1997" s="289">
        <f t="shared" si="308"/>
        <v>73</v>
      </c>
      <c r="AL1997" s="335">
        <f t="shared" si="307"/>
        <v>679.23571792948474</v>
      </c>
    </row>
    <row r="1998" spans="31:38" ht="15.75" hidden="1" thickBot="1">
      <c r="AE1998" s="588"/>
      <c r="AF1998" s="570"/>
      <c r="AH1998" s="352">
        <f t="shared" si="306"/>
        <v>1000000</v>
      </c>
      <c r="AI1998" s="352">
        <f t="shared" si="303"/>
        <v>1000000</v>
      </c>
      <c r="AJ1998" s="338">
        <v>4</v>
      </c>
      <c r="AK1998" s="289">
        <f t="shared" si="308"/>
        <v>74</v>
      </c>
      <c r="AL1998" s="335">
        <f t="shared" si="307"/>
        <v>676.07080284479684</v>
      </c>
    </row>
    <row r="1999" spans="31:38" ht="15.75" hidden="1" thickBot="1">
      <c r="AE1999" s="588"/>
      <c r="AF1999" s="570"/>
      <c r="AH1999" s="352">
        <f t="shared" si="306"/>
        <v>1000000</v>
      </c>
      <c r="AI1999" s="352">
        <f t="shared" si="303"/>
        <v>1000000</v>
      </c>
      <c r="AJ1999" s="338">
        <v>4</v>
      </c>
      <c r="AK1999" s="289">
        <f t="shared" si="308"/>
        <v>75</v>
      </c>
      <c r="AL1999" s="335">
        <f t="shared" si="307"/>
        <v>672.90588776010873</v>
      </c>
    </row>
    <row r="2000" spans="31:38" ht="15.75" hidden="1" thickBot="1">
      <c r="AE2000" s="588"/>
      <c r="AF2000" s="570"/>
      <c r="AH2000" s="352">
        <f t="shared" si="306"/>
        <v>1000000</v>
      </c>
      <c r="AI2000" s="352">
        <f t="shared" si="303"/>
        <v>1000000</v>
      </c>
      <c r="AJ2000" s="338">
        <v>4</v>
      </c>
      <c r="AK2000" s="289">
        <f t="shared" si="308"/>
        <v>76</v>
      </c>
      <c r="AL2000" s="335">
        <f t="shared" si="307"/>
        <v>669.74097267542084</v>
      </c>
    </row>
    <row r="2001" spans="31:38" ht="15.75" hidden="1" thickBot="1">
      <c r="AE2001" s="588"/>
      <c r="AF2001" s="570"/>
      <c r="AH2001" s="352">
        <f t="shared" si="306"/>
        <v>1000000</v>
      </c>
      <c r="AI2001" s="352">
        <f t="shared" si="303"/>
        <v>1000000</v>
      </c>
      <c r="AJ2001" s="338">
        <v>4</v>
      </c>
      <c r="AK2001" s="289">
        <f t="shared" si="308"/>
        <v>77</v>
      </c>
      <c r="AL2001" s="335">
        <f t="shared" si="307"/>
        <v>666.57605759073249</v>
      </c>
    </row>
    <row r="2002" spans="31:38" ht="15.75" hidden="1" thickBot="1">
      <c r="AE2002" s="588"/>
      <c r="AF2002" s="570"/>
      <c r="AH2002" s="352">
        <f t="shared" si="306"/>
        <v>1000000</v>
      </c>
      <c r="AI2002" s="352">
        <f t="shared" si="303"/>
        <v>1000000</v>
      </c>
      <c r="AJ2002" s="338">
        <v>4</v>
      </c>
      <c r="AK2002" s="289">
        <f t="shared" si="308"/>
        <v>78</v>
      </c>
      <c r="AL2002" s="335">
        <f t="shared" si="307"/>
        <v>663.41114250604448</v>
      </c>
    </row>
    <row r="2003" spans="31:38" ht="15.75" hidden="1" thickBot="1">
      <c r="AE2003" s="588"/>
      <c r="AF2003" s="570"/>
      <c r="AH2003" s="352">
        <f t="shared" si="306"/>
        <v>1000000</v>
      </c>
      <c r="AI2003" s="352">
        <f t="shared" si="303"/>
        <v>1000000</v>
      </c>
      <c r="AJ2003" s="338">
        <v>4</v>
      </c>
      <c r="AK2003" s="289">
        <f t="shared" si="308"/>
        <v>79</v>
      </c>
      <c r="AL2003" s="335">
        <f t="shared" si="307"/>
        <v>660.24622742135648</v>
      </c>
    </row>
    <row r="2004" spans="31:38" ht="15.75" hidden="1" thickBot="1">
      <c r="AE2004" s="588"/>
      <c r="AF2004" s="570"/>
      <c r="AH2004" s="352">
        <f t="shared" si="306"/>
        <v>1000000</v>
      </c>
      <c r="AI2004" s="352">
        <f t="shared" si="303"/>
        <v>1000000</v>
      </c>
      <c r="AJ2004" s="338">
        <v>4</v>
      </c>
      <c r="AK2004" s="289">
        <f t="shared" si="308"/>
        <v>80</v>
      </c>
      <c r="AL2004" s="335">
        <f t="shared" si="307"/>
        <v>657.08131233666836</v>
      </c>
    </row>
    <row r="2005" spans="31:38" ht="15.75" hidden="1" thickBot="1">
      <c r="AE2005" s="588"/>
      <c r="AF2005" s="570"/>
      <c r="AH2005" s="352">
        <f t="shared" si="306"/>
        <v>1000000</v>
      </c>
      <c r="AI2005" s="352">
        <f t="shared" ref="AI2005:AI2024" si="309">IF(AL2005&lt;$D$88,0,AH2005)</f>
        <v>1000000</v>
      </c>
      <c r="AJ2005" s="338">
        <v>4</v>
      </c>
      <c r="AK2005" s="289">
        <f t="shared" si="308"/>
        <v>81</v>
      </c>
      <c r="AL2005" s="335">
        <f t="shared" si="307"/>
        <v>653.91639725198036</v>
      </c>
    </row>
    <row r="2006" spans="31:38" ht="15.75" hidden="1" thickBot="1">
      <c r="AE2006" s="588"/>
      <c r="AF2006" s="570"/>
      <c r="AH2006" s="352">
        <f t="shared" si="306"/>
        <v>1000000</v>
      </c>
      <c r="AI2006" s="352">
        <f t="shared" si="309"/>
        <v>1000000</v>
      </c>
      <c r="AJ2006" s="338">
        <v>4</v>
      </c>
      <c r="AK2006" s="289">
        <f t="shared" si="308"/>
        <v>82</v>
      </c>
      <c r="AL2006" s="335">
        <f t="shared" si="307"/>
        <v>650.75148216729212</v>
      </c>
    </row>
    <row r="2007" spans="31:38" ht="15.75" hidden="1" thickBot="1">
      <c r="AE2007" s="588"/>
      <c r="AF2007" s="570"/>
      <c r="AH2007" s="352">
        <f t="shared" si="306"/>
        <v>1000000</v>
      </c>
      <c r="AI2007" s="352">
        <f t="shared" si="309"/>
        <v>1000000</v>
      </c>
      <c r="AJ2007" s="338">
        <v>4</v>
      </c>
      <c r="AK2007" s="289">
        <f t="shared" si="308"/>
        <v>83</v>
      </c>
      <c r="AL2007" s="335">
        <f t="shared" si="307"/>
        <v>647.58656708260423</v>
      </c>
    </row>
    <row r="2008" spans="31:38" ht="15.75" hidden="1" thickBot="1">
      <c r="AE2008" s="588"/>
      <c r="AF2008" s="570"/>
      <c r="AH2008" s="352">
        <f t="shared" si="306"/>
        <v>1000000</v>
      </c>
      <c r="AI2008" s="352">
        <f t="shared" si="309"/>
        <v>1000000</v>
      </c>
      <c r="AJ2008" s="338">
        <v>4</v>
      </c>
      <c r="AK2008" s="289">
        <f t="shared" si="308"/>
        <v>84</v>
      </c>
      <c r="AL2008" s="335">
        <f t="shared" si="307"/>
        <v>644.42165199791611</v>
      </c>
    </row>
    <row r="2009" spans="31:38" ht="15.75" hidden="1" thickBot="1">
      <c r="AE2009" s="588"/>
      <c r="AF2009" s="570"/>
      <c r="AH2009" s="352">
        <f t="shared" si="306"/>
        <v>1000000</v>
      </c>
      <c r="AI2009" s="352">
        <f t="shared" si="309"/>
        <v>1000000</v>
      </c>
      <c r="AJ2009" s="338">
        <v>4</v>
      </c>
      <c r="AK2009" s="289">
        <f t="shared" si="308"/>
        <v>85</v>
      </c>
      <c r="AL2009" s="335">
        <f t="shared" si="307"/>
        <v>641.25673691322822</v>
      </c>
    </row>
    <row r="2010" spans="31:38" ht="15.75" hidden="1" thickBot="1">
      <c r="AE2010" s="588"/>
      <c r="AF2010" s="570"/>
      <c r="AH2010" s="352">
        <f t="shared" si="306"/>
        <v>1000000</v>
      </c>
      <c r="AI2010" s="352">
        <f t="shared" si="309"/>
        <v>1000000</v>
      </c>
      <c r="AJ2010" s="338">
        <v>4</v>
      </c>
      <c r="AK2010" s="289">
        <f t="shared" si="308"/>
        <v>86</v>
      </c>
      <c r="AL2010" s="335">
        <f t="shared" si="307"/>
        <v>638.09182182854011</v>
      </c>
    </row>
    <row r="2011" spans="31:38" ht="15.75" hidden="1" thickBot="1">
      <c r="AE2011" s="588"/>
      <c r="AF2011" s="570"/>
      <c r="AH2011" s="352">
        <f t="shared" si="306"/>
        <v>1000000</v>
      </c>
      <c r="AI2011" s="352">
        <f t="shared" si="309"/>
        <v>1000000</v>
      </c>
      <c r="AJ2011" s="338">
        <v>4</v>
      </c>
      <c r="AK2011" s="289">
        <f t="shared" si="308"/>
        <v>87</v>
      </c>
      <c r="AL2011" s="335">
        <f t="shared" si="307"/>
        <v>634.9269067438521</v>
      </c>
    </row>
    <row r="2012" spans="31:38" ht="15.75" hidden="1" thickBot="1">
      <c r="AE2012" s="588"/>
      <c r="AF2012" s="570"/>
      <c r="AH2012" s="352">
        <f t="shared" si="306"/>
        <v>1000000</v>
      </c>
      <c r="AI2012" s="352">
        <f t="shared" si="309"/>
        <v>1000000</v>
      </c>
      <c r="AJ2012" s="338">
        <v>4</v>
      </c>
      <c r="AK2012" s="289">
        <f t="shared" si="308"/>
        <v>88</v>
      </c>
      <c r="AL2012" s="335">
        <f t="shared" si="307"/>
        <v>631.76199165916398</v>
      </c>
    </row>
    <row r="2013" spans="31:38" ht="15.75" hidden="1" thickBot="1">
      <c r="AE2013" s="588"/>
      <c r="AF2013" s="570"/>
      <c r="AH2013" s="352">
        <f t="shared" si="306"/>
        <v>1000000</v>
      </c>
      <c r="AI2013" s="352">
        <f t="shared" si="309"/>
        <v>1000000</v>
      </c>
      <c r="AJ2013" s="338">
        <v>4</v>
      </c>
      <c r="AK2013" s="289">
        <f t="shared" si="308"/>
        <v>89</v>
      </c>
      <c r="AL2013" s="335">
        <f t="shared" si="307"/>
        <v>628.59707657447598</v>
      </c>
    </row>
    <row r="2014" spans="31:38" ht="15.75" hidden="1" thickBot="1">
      <c r="AE2014" s="588"/>
      <c r="AF2014" s="570"/>
      <c r="AH2014" s="352">
        <f t="shared" si="306"/>
        <v>1000000</v>
      </c>
      <c r="AI2014" s="352">
        <f t="shared" si="309"/>
        <v>1000000</v>
      </c>
      <c r="AJ2014" s="338">
        <v>4</v>
      </c>
      <c r="AK2014" s="289">
        <f t="shared" si="308"/>
        <v>90</v>
      </c>
      <c r="AL2014" s="335">
        <f t="shared" si="307"/>
        <v>625.43216148978786</v>
      </c>
    </row>
    <row r="2015" spans="31:38" ht="15.75" hidden="1" thickBot="1">
      <c r="AE2015" s="588"/>
      <c r="AF2015" s="570"/>
      <c r="AH2015" s="352">
        <f t="shared" si="306"/>
        <v>1000000</v>
      </c>
      <c r="AI2015" s="352">
        <f t="shared" si="309"/>
        <v>1000000</v>
      </c>
      <c r="AJ2015" s="338">
        <v>4</v>
      </c>
      <c r="AK2015" s="289">
        <f t="shared" si="308"/>
        <v>91</v>
      </c>
      <c r="AL2015" s="335">
        <f t="shared" si="307"/>
        <v>622.26724640509974</v>
      </c>
    </row>
    <row r="2016" spans="31:38" ht="15.75" hidden="1" thickBot="1">
      <c r="AE2016" s="588"/>
      <c r="AF2016" s="570"/>
      <c r="AH2016" s="352">
        <f t="shared" si="306"/>
        <v>1000000</v>
      </c>
      <c r="AI2016" s="352">
        <f t="shared" si="309"/>
        <v>1000000</v>
      </c>
      <c r="AJ2016" s="338">
        <v>4</v>
      </c>
      <c r="AK2016" s="289">
        <f t="shared" si="308"/>
        <v>92</v>
      </c>
      <c r="AL2016" s="335">
        <f t="shared" si="307"/>
        <v>619.10233132041174</v>
      </c>
    </row>
    <row r="2017" spans="31:38" ht="15.75" hidden="1" thickBot="1">
      <c r="AE2017" s="588"/>
      <c r="AF2017" s="570"/>
      <c r="AH2017" s="352">
        <f t="shared" si="306"/>
        <v>1000000</v>
      </c>
      <c r="AI2017" s="352">
        <f t="shared" si="309"/>
        <v>1000000</v>
      </c>
      <c r="AJ2017" s="338">
        <v>4</v>
      </c>
      <c r="AK2017" s="289">
        <f t="shared" si="308"/>
        <v>93</v>
      </c>
      <c r="AL2017" s="335">
        <f t="shared" si="307"/>
        <v>615.93741623572362</v>
      </c>
    </row>
    <row r="2018" spans="31:38" ht="15.75" hidden="1" thickBot="1">
      <c r="AE2018" s="588"/>
      <c r="AF2018" s="570"/>
      <c r="AH2018" s="352">
        <f t="shared" si="306"/>
        <v>1000000</v>
      </c>
      <c r="AI2018" s="352">
        <f t="shared" si="309"/>
        <v>1000000</v>
      </c>
      <c r="AJ2018" s="338">
        <v>4</v>
      </c>
      <c r="AK2018" s="289">
        <f t="shared" si="308"/>
        <v>94</v>
      </c>
      <c r="AL2018" s="335">
        <f t="shared" si="307"/>
        <v>612.77250115103573</v>
      </c>
    </row>
    <row r="2019" spans="31:38" ht="15.75" hidden="1" thickBot="1">
      <c r="AE2019" s="588"/>
      <c r="AF2019" s="570"/>
      <c r="AH2019" s="352">
        <f t="shared" si="306"/>
        <v>1000000</v>
      </c>
      <c r="AI2019" s="352">
        <f t="shared" si="309"/>
        <v>1000000</v>
      </c>
      <c r="AJ2019" s="338">
        <v>4</v>
      </c>
      <c r="AK2019" s="289">
        <f t="shared" si="308"/>
        <v>95</v>
      </c>
      <c r="AL2019" s="335">
        <f t="shared" si="307"/>
        <v>609.60758606634761</v>
      </c>
    </row>
    <row r="2020" spans="31:38" ht="15.75" hidden="1" thickBot="1">
      <c r="AE2020" s="588"/>
      <c r="AF2020" s="570"/>
      <c r="AH2020" s="352">
        <f t="shared" ref="AH2020:AH2024" si="310">BL401</f>
        <v>1000000</v>
      </c>
      <c r="AI2020" s="352">
        <f t="shared" si="309"/>
        <v>1000000</v>
      </c>
      <c r="AJ2020" s="338">
        <v>4</v>
      </c>
      <c r="AK2020" s="289">
        <f t="shared" si="308"/>
        <v>96</v>
      </c>
      <c r="AL2020" s="335">
        <f t="shared" ref="AL2020:AL2024" si="311">AC401</f>
        <v>606.4426709816596</v>
      </c>
    </row>
    <row r="2021" spans="31:38" ht="15.75" hidden="1" thickBot="1">
      <c r="AE2021" s="588"/>
      <c r="AF2021" s="570"/>
      <c r="AH2021" s="352">
        <f t="shared" si="310"/>
        <v>1000000</v>
      </c>
      <c r="AI2021" s="352">
        <f t="shared" si="309"/>
        <v>1000000</v>
      </c>
      <c r="AJ2021" s="338">
        <v>4</v>
      </c>
      <c r="AK2021" s="289">
        <f t="shared" si="308"/>
        <v>97</v>
      </c>
      <c r="AL2021" s="335">
        <f t="shared" si="311"/>
        <v>603.27775589697148</v>
      </c>
    </row>
    <row r="2022" spans="31:38" ht="15.75" hidden="1" thickBot="1">
      <c r="AE2022" s="588"/>
      <c r="AF2022" s="570"/>
      <c r="AH2022" s="352">
        <f t="shared" si="310"/>
        <v>1000000</v>
      </c>
      <c r="AI2022" s="352">
        <f t="shared" si="309"/>
        <v>1000000</v>
      </c>
      <c r="AJ2022" s="338">
        <v>4</v>
      </c>
      <c r="AK2022" s="289">
        <f t="shared" si="308"/>
        <v>98</v>
      </c>
      <c r="AL2022" s="335">
        <f t="shared" si="311"/>
        <v>600.11284081228348</v>
      </c>
    </row>
    <row r="2023" spans="31:38" ht="15.75" hidden="1" thickBot="1">
      <c r="AE2023" s="588"/>
      <c r="AF2023" s="570"/>
      <c r="AH2023" s="352">
        <f t="shared" si="310"/>
        <v>1000000</v>
      </c>
      <c r="AI2023" s="352">
        <f t="shared" si="309"/>
        <v>1000000</v>
      </c>
      <c r="AJ2023" s="338">
        <v>4</v>
      </c>
      <c r="AK2023" s="289">
        <f t="shared" si="308"/>
        <v>99</v>
      </c>
      <c r="AL2023" s="335">
        <f t="shared" si="311"/>
        <v>596.94792572759536</v>
      </c>
    </row>
    <row r="2024" spans="31:38" ht="15.75" hidden="1" thickBot="1">
      <c r="AE2024" s="589"/>
      <c r="AF2024" s="571"/>
      <c r="AH2024" s="352">
        <f t="shared" si="310"/>
        <v>1000000</v>
      </c>
      <c r="AI2024" s="352">
        <f t="shared" si="309"/>
        <v>1000000</v>
      </c>
      <c r="AJ2024" s="338">
        <v>4</v>
      </c>
      <c r="AK2024" s="339">
        <f t="shared" si="308"/>
        <v>100</v>
      </c>
      <c r="AL2024" s="344">
        <f t="shared" si="311"/>
        <v>593.78301064290736</v>
      </c>
    </row>
  </sheetData>
  <sheetProtection pivotTables="0"/>
  <mergeCells count="62">
    <mergeCell ref="C87:C88"/>
    <mergeCell ref="K91:L91"/>
    <mergeCell ref="I97:J97"/>
    <mergeCell ref="AE1621:AE2024"/>
    <mergeCell ref="AF1621:AF1721"/>
    <mergeCell ref="AF1722:AF1822"/>
    <mergeCell ref="AF1823:AF1923"/>
    <mergeCell ref="AF1924:AF2024"/>
    <mergeCell ref="AE1217:AE1620"/>
    <mergeCell ref="AF1217:AF1317"/>
    <mergeCell ref="AF1318:AF1418"/>
    <mergeCell ref="AF1419:AF1519"/>
    <mergeCell ref="AF1520:AF1620"/>
    <mergeCell ref="AF1015:AF1115"/>
    <mergeCell ref="AF1116:AF1216"/>
    <mergeCell ref="AE813:AE1216"/>
    <mergeCell ref="P64:Q64"/>
    <mergeCell ref="AF611:AF711"/>
    <mergeCell ref="AF712:AF812"/>
    <mergeCell ref="AF813:AF913"/>
    <mergeCell ref="AE409:AE812"/>
    <mergeCell ref="AF409:AF509"/>
    <mergeCell ref="AF510:AF610"/>
    <mergeCell ref="I90:L90"/>
    <mergeCell ref="M66:O66"/>
    <mergeCell ref="M74:O74"/>
    <mergeCell ref="M82:O82"/>
    <mergeCell ref="M90:O90"/>
    <mergeCell ref="AF914:AF1014"/>
    <mergeCell ref="W305:W405"/>
    <mergeCell ref="W406:W506"/>
    <mergeCell ref="W2:W102"/>
    <mergeCell ref="W103:W203"/>
    <mergeCell ref="W204:W304"/>
    <mergeCell ref="C78:C79"/>
    <mergeCell ref="C81:C82"/>
    <mergeCell ref="C84:C85"/>
    <mergeCell ref="K67:L67"/>
    <mergeCell ref="K75:L75"/>
    <mergeCell ref="K83:L83"/>
    <mergeCell ref="I82:L82"/>
    <mergeCell ref="R59:R60"/>
    <mergeCell ref="C68:G70"/>
    <mergeCell ref="C73:C75"/>
    <mergeCell ref="D73:D75"/>
    <mergeCell ref="N59:N60"/>
    <mergeCell ref="O59:O60"/>
    <mergeCell ref="P59:Q60"/>
    <mergeCell ref="P61:Q61"/>
    <mergeCell ref="P62:Q62"/>
    <mergeCell ref="I74:L74"/>
    <mergeCell ref="J59:J60"/>
    <mergeCell ref="K59:K60"/>
    <mergeCell ref="L59:L60"/>
    <mergeCell ref="I66:L66"/>
    <mergeCell ref="M59:M60"/>
    <mergeCell ref="P63:Q63"/>
    <mergeCell ref="AI1:AI2"/>
    <mergeCell ref="AI3:AI4"/>
    <mergeCell ref="AI5:AI6"/>
    <mergeCell ref="AI9:AI10"/>
    <mergeCell ref="AI7:AI8"/>
  </mergeCells>
  <conditionalFormatting sqref="D79">
    <cfRule type="cellIs" dxfId="113" priority="277" operator="equal">
      <formula>0</formula>
    </cfRule>
  </conditionalFormatting>
  <conditionalFormatting sqref="D82">
    <cfRule type="cellIs" dxfId="112" priority="276" operator="equal">
      <formula>0</formula>
    </cfRule>
  </conditionalFormatting>
  <conditionalFormatting sqref="D85">
    <cfRule type="cellIs" dxfId="111" priority="275" operator="equal">
      <formula>0</formula>
    </cfRule>
  </conditionalFormatting>
  <conditionalFormatting sqref="D88">
    <cfRule type="cellIs" dxfId="110" priority="274" operator="equal">
      <formula>0</formula>
    </cfRule>
  </conditionalFormatting>
  <conditionalFormatting sqref="G19:H19">
    <cfRule type="cellIs" dxfId="109" priority="272" operator="greaterThan">
      <formula>0</formula>
    </cfRule>
  </conditionalFormatting>
  <conditionalFormatting sqref="J96">
    <cfRule type="cellIs" dxfId="108" priority="154" operator="equal">
      <formula>3</formula>
    </cfRule>
    <cfRule type="cellIs" dxfId="107" priority="155" operator="greaterThan">
      <formula>3</formula>
    </cfRule>
    <cfRule type="cellIs" dxfId="106" priority="156" operator="equal">
      <formula>2</formula>
    </cfRule>
    <cfRule type="cellIs" dxfId="105" priority="157" operator="equal">
      <formula>1</formula>
    </cfRule>
    <cfRule type="cellIs" dxfId="104" priority="158" operator="lessThan">
      <formula>1</formula>
    </cfRule>
  </conditionalFormatting>
  <conditionalFormatting sqref="J96">
    <cfRule type="cellIs" dxfId="103" priority="149" operator="equal">
      <formula>3</formula>
    </cfRule>
    <cfRule type="cellIs" dxfId="102" priority="150" operator="greaterThan">
      <formula>3</formula>
    </cfRule>
    <cfRule type="cellIs" dxfId="101" priority="151" operator="equal">
      <formula>2</formula>
    </cfRule>
    <cfRule type="cellIs" dxfId="100" priority="152" operator="equal">
      <formula>1</formula>
    </cfRule>
    <cfRule type="cellIs" dxfId="99" priority="153" operator="lessThan">
      <formula>1</formula>
    </cfRule>
  </conditionalFormatting>
  <conditionalFormatting sqref="J96">
    <cfRule type="containsText" dxfId="98" priority="148" operator="containsText" text="valeur">
      <formula>NOT(ISERROR(SEARCH("valeur",J96)))</formula>
    </cfRule>
    <cfRule type="containsErrors" dxfId="97" priority="159">
      <formula>ISERROR(J96)</formula>
    </cfRule>
  </conditionalFormatting>
  <conditionalFormatting sqref="J80">
    <cfRule type="cellIs" dxfId="96" priority="102" operator="equal">
      <formula>3</formula>
    </cfRule>
    <cfRule type="cellIs" dxfId="95" priority="103" operator="greaterThan">
      <formula>3</formula>
    </cfRule>
    <cfRule type="cellIs" dxfId="94" priority="104" operator="equal">
      <formula>2</formula>
    </cfRule>
    <cfRule type="cellIs" dxfId="93" priority="105" operator="equal">
      <formula>1</formula>
    </cfRule>
    <cfRule type="cellIs" dxfId="92" priority="106" operator="lessThan">
      <formula>1</formula>
    </cfRule>
  </conditionalFormatting>
  <conditionalFormatting sqref="J80">
    <cfRule type="cellIs" dxfId="91" priority="97" operator="equal">
      <formula>3</formula>
    </cfRule>
    <cfRule type="cellIs" dxfId="90" priority="98" operator="greaterThan">
      <formula>3</formula>
    </cfRule>
    <cfRule type="cellIs" dxfId="89" priority="99" operator="equal">
      <formula>2</formula>
    </cfRule>
    <cfRule type="cellIs" dxfId="88" priority="100" operator="equal">
      <formula>1</formula>
    </cfRule>
    <cfRule type="cellIs" dxfId="87" priority="101" operator="lessThan">
      <formula>1</formula>
    </cfRule>
  </conditionalFormatting>
  <conditionalFormatting sqref="J80">
    <cfRule type="containsText" dxfId="86" priority="96" operator="containsText" text="valeur">
      <formula>NOT(ISERROR(SEARCH("valeur",J80)))</formula>
    </cfRule>
    <cfRule type="containsErrors" dxfId="85" priority="107">
      <formula>ISERROR(J80)</formula>
    </cfRule>
  </conditionalFormatting>
  <conditionalFormatting sqref="J88">
    <cfRule type="cellIs" dxfId="84" priority="128" operator="equal">
      <formula>3</formula>
    </cfRule>
    <cfRule type="cellIs" dxfId="83" priority="129" operator="greaterThan">
      <formula>3</formula>
    </cfRule>
    <cfRule type="cellIs" dxfId="82" priority="130" operator="equal">
      <formula>2</formula>
    </cfRule>
    <cfRule type="cellIs" dxfId="81" priority="131" operator="equal">
      <formula>1</formula>
    </cfRule>
    <cfRule type="cellIs" dxfId="80" priority="132" operator="lessThan">
      <formula>1</formula>
    </cfRule>
  </conditionalFormatting>
  <conditionalFormatting sqref="J88">
    <cfRule type="cellIs" dxfId="79" priority="123" operator="equal">
      <formula>3</formula>
    </cfRule>
    <cfRule type="cellIs" dxfId="78" priority="124" operator="greaterThan">
      <formula>3</formula>
    </cfRule>
    <cfRule type="cellIs" dxfId="77" priority="125" operator="equal">
      <formula>2</formula>
    </cfRule>
    <cfRule type="cellIs" dxfId="76" priority="126" operator="equal">
      <formula>1</formula>
    </cfRule>
    <cfRule type="cellIs" dxfId="75" priority="127" operator="lessThan">
      <formula>1</formula>
    </cfRule>
  </conditionalFormatting>
  <conditionalFormatting sqref="J88">
    <cfRule type="containsText" dxfId="74" priority="122" operator="containsText" text="valeur">
      <formula>NOT(ISERROR(SEARCH("valeur",J88)))</formula>
    </cfRule>
    <cfRule type="containsErrors" dxfId="73" priority="133">
      <formula>ISERROR(J88)</formula>
    </cfRule>
  </conditionalFormatting>
  <conditionalFormatting sqref="J72">
    <cfRule type="cellIs" dxfId="72" priority="76" operator="equal">
      <formula>3</formula>
    </cfRule>
    <cfRule type="cellIs" dxfId="71" priority="77" operator="greaterThan">
      <formula>3</formula>
    </cfRule>
    <cfRule type="cellIs" dxfId="70" priority="78" operator="equal">
      <formula>2</formula>
    </cfRule>
    <cfRule type="cellIs" dxfId="69" priority="79" operator="equal">
      <formula>1</formula>
    </cfRule>
    <cfRule type="cellIs" dxfId="68" priority="80" operator="lessThan">
      <formula>1</formula>
    </cfRule>
  </conditionalFormatting>
  <conditionalFormatting sqref="J72">
    <cfRule type="cellIs" dxfId="67" priority="71" operator="equal">
      <formula>3</formula>
    </cfRule>
    <cfRule type="cellIs" dxfId="66" priority="72" operator="greaterThan">
      <formula>3</formula>
    </cfRule>
    <cfRule type="cellIs" dxfId="65" priority="73" operator="equal">
      <formula>2</formula>
    </cfRule>
    <cfRule type="cellIs" dxfId="64" priority="74" operator="equal">
      <formula>1</formula>
    </cfRule>
    <cfRule type="cellIs" dxfId="63" priority="75" operator="lessThan">
      <formula>1</formula>
    </cfRule>
  </conditionalFormatting>
  <conditionalFormatting sqref="J72">
    <cfRule type="containsText" dxfId="62" priority="70" operator="containsText" text="valeur">
      <formula>NOT(ISERROR(SEARCH("valeur",J72)))</formula>
    </cfRule>
    <cfRule type="containsErrors" dxfId="61" priority="81">
      <formula>ISERROR(J72)</formula>
    </cfRule>
  </conditionalFormatting>
  <conditionalFormatting sqref="E79:F79">
    <cfRule type="cellIs" dxfId="60" priority="55" operator="equal">
      <formula>0</formula>
    </cfRule>
  </conditionalFormatting>
  <conditionalFormatting sqref="E82:F82">
    <cfRule type="cellIs" dxfId="59" priority="54" operator="equal">
      <formula>0</formula>
    </cfRule>
  </conditionalFormatting>
  <conditionalFormatting sqref="E85:F85">
    <cfRule type="cellIs" dxfId="58" priority="53" operator="equal">
      <formula>0</formula>
    </cfRule>
  </conditionalFormatting>
  <conditionalFormatting sqref="E88:F88">
    <cfRule type="cellIs" dxfId="57" priority="52" operator="equal">
      <formula>0</formula>
    </cfRule>
  </conditionalFormatting>
  <conditionalFormatting sqref="Q22">
    <cfRule type="cellIs" dxfId="56" priority="50" operator="equal">
      <formula>0</formula>
    </cfRule>
  </conditionalFormatting>
  <conditionalFormatting sqref="R22:S22">
    <cfRule type="cellIs" dxfId="55" priority="49" operator="equal">
      <formula>0</formula>
    </cfRule>
  </conditionalFormatting>
  <conditionalFormatting sqref="K80:N80">
    <cfRule type="cellIs" dxfId="54" priority="43" operator="equal">
      <formula>3</formula>
    </cfRule>
    <cfRule type="cellIs" dxfId="53" priority="44" operator="greaterThan">
      <formula>3</formula>
    </cfRule>
    <cfRule type="cellIs" dxfId="52" priority="45" operator="equal">
      <formula>2</formula>
    </cfRule>
    <cfRule type="cellIs" dxfId="51" priority="46" operator="equal">
      <formula>1</formula>
    </cfRule>
    <cfRule type="cellIs" dxfId="50" priority="47" operator="lessThan">
      <formula>1</formula>
    </cfRule>
  </conditionalFormatting>
  <conditionalFormatting sqref="K80:N80">
    <cfRule type="cellIs" dxfId="49" priority="38" operator="equal">
      <formula>3</formula>
    </cfRule>
    <cfRule type="cellIs" dxfId="48" priority="39" operator="greaterThan">
      <formula>3</formula>
    </cfRule>
    <cfRule type="cellIs" dxfId="47" priority="40" operator="equal">
      <formula>2</formula>
    </cfRule>
    <cfRule type="cellIs" dxfId="46" priority="41" operator="equal">
      <formula>1</formula>
    </cfRule>
    <cfRule type="cellIs" dxfId="45" priority="42" operator="lessThan">
      <formula>1</formula>
    </cfRule>
  </conditionalFormatting>
  <conditionalFormatting sqref="K80:N80">
    <cfRule type="containsText" dxfId="44" priority="37" operator="containsText" text="valeur">
      <formula>NOT(ISERROR(SEARCH("valeur",K80)))</formula>
    </cfRule>
    <cfRule type="containsErrors" dxfId="43" priority="48">
      <formula>ISERROR(K80)</formula>
    </cfRule>
  </conditionalFormatting>
  <conditionalFormatting sqref="K88:N88">
    <cfRule type="cellIs" dxfId="42" priority="31" operator="equal">
      <formula>3</formula>
    </cfRule>
    <cfRule type="cellIs" dxfId="41" priority="32" operator="greaterThan">
      <formula>3</formula>
    </cfRule>
    <cfRule type="cellIs" dxfId="40" priority="33" operator="equal">
      <formula>2</formula>
    </cfRule>
    <cfRule type="cellIs" dxfId="39" priority="34" operator="equal">
      <formula>1</formula>
    </cfRule>
    <cfRule type="cellIs" dxfId="38" priority="35" operator="lessThan">
      <formula>1</formula>
    </cfRule>
  </conditionalFormatting>
  <conditionalFormatting sqref="K88:N88">
    <cfRule type="cellIs" dxfId="37" priority="26" operator="equal">
      <formula>3</formula>
    </cfRule>
    <cfRule type="cellIs" dxfId="36" priority="27" operator="greaterThan">
      <formula>3</formula>
    </cfRule>
    <cfRule type="cellIs" dxfId="35" priority="28" operator="equal">
      <formula>2</formula>
    </cfRule>
    <cfRule type="cellIs" dxfId="34" priority="29" operator="equal">
      <formula>1</formula>
    </cfRule>
    <cfRule type="cellIs" dxfId="33" priority="30" operator="lessThan">
      <formula>1</formula>
    </cfRule>
  </conditionalFormatting>
  <conditionalFormatting sqref="K88:N88">
    <cfRule type="containsText" dxfId="32" priority="25" operator="containsText" text="valeur">
      <formula>NOT(ISERROR(SEARCH("valeur",K88)))</formula>
    </cfRule>
    <cfRule type="containsErrors" dxfId="31" priority="36">
      <formula>ISERROR(K88)</formula>
    </cfRule>
  </conditionalFormatting>
  <conditionalFormatting sqref="K72:N72">
    <cfRule type="cellIs" dxfId="30" priority="19" operator="equal">
      <formula>3</formula>
    </cfRule>
    <cfRule type="cellIs" dxfId="29" priority="20" operator="greaterThan">
      <formula>3</formula>
    </cfRule>
    <cfRule type="cellIs" dxfId="28" priority="21" operator="equal">
      <formula>2</formula>
    </cfRule>
    <cfRule type="cellIs" dxfId="27" priority="22" operator="equal">
      <formula>1</formula>
    </cfRule>
    <cfRule type="cellIs" dxfId="26" priority="23" operator="lessThan">
      <formula>1</formula>
    </cfRule>
  </conditionalFormatting>
  <conditionalFormatting sqref="K72:N72">
    <cfRule type="cellIs" dxfId="25" priority="14" operator="equal">
      <formula>3</formula>
    </cfRule>
    <cfRule type="cellIs" dxfId="24" priority="15" operator="greaterThan">
      <formula>3</formula>
    </cfRule>
    <cfRule type="cellIs" dxfId="23" priority="16" operator="equal">
      <formula>2</formula>
    </cfRule>
    <cfRule type="cellIs" dxfId="22" priority="17" operator="equal">
      <formula>1</formula>
    </cfRule>
    <cfRule type="cellIs" dxfId="21" priority="18" operator="lessThan">
      <formula>1</formula>
    </cfRule>
  </conditionalFormatting>
  <conditionalFormatting sqref="K72:N72">
    <cfRule type="containsText" dxfId="20" priority="13" operator="containsText" text="valeur">
      <formula>NOT(ISERROR(SEARCH("valeur",K72)))</formula>
    </cfRule>
    <cfRule type="containsErrors" dxfId="19" priority="24">
      <formula>ISERROR(K72)</formula>
    </cfRule>
  </conditionalFormatting>
  <conditionalFormatting sqref="K96:N96">
    <cfRule type="cellIs" dxfId="18" priority="7" operator="equal">
      <formula>3</formula>
    </cfRule>
    <cfRule type="cellIs" dxfId="17" priority="8" operator="greaterThan">
      <formula>3</formula>
    </cfRule>
    <cfRule type="cellIs" dxfId="16" priority="9" operator="equal">
      <formula>2</formula>
    </cfRule>
    <cfRule type="cellIs" dxfId="15" priority="10" operator="equal">
      <formula>1</formula>
    </cfRule>
    <cfRule type="cellIs" dxfId="14" priority="11" operator="lessThan">
      <formula>1</formula>
    </cfRule>
  </conditionalFormatting>
  <conditionalFormatting sqref="K96:N96">
    <cfRule type="cellIs" dxfId="13" priority="2" operator="equal">
      <formula>3</formula>
    </cfRule>
    <cfRule type="cellIs" dxfId="12" priority="3" operator="greaterThan">
      <formula>3</formula>
    </cfRule>
    <cfRule type="cellIs" dxfId="11" priority="4" operator="equal">
      <formula>2</formula>
    </cfRule>
    <cfRule type="cellIs" dxfId="10" priority="5" operator="equal">
      <formula>1</formula>
    </cfRule>
    <cfRule type="cellIs" dxfId="9" priority="6" operator="lessThan">
      <formula>1</formula>
    </cfRule>
  </conditionalFormatting>
  <conditionalFormatting sqref="K96:N96">
    <cfRule type="containsText" dxfId="8" priority="1" operator="containsText" text="valeur">
      <formula>NOT(ISERROR(SEARCH("valeur",K96)))</formula>
    </cfRule>
    <cfRule type="containsErrors" dxfId="7" priority="12">
      <formula>ISERROR(K96)</formula>
    </cfRule>
  </conditionalFormatting>
  <pageMargins left="0.7" right="0.7" top="0.75" bottom="0.75" header="0.3" footer="0.3"/>
  <pageSetup paperSize="9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13"/>
  <dimension ref="A1:AF199"/>
  <sheetViews>
    <sheetView showGridLines="0" topLeftCell="G1" workbookViewId="0">
      <selection activeCell="O2" sqref="O2"/>
    </sheetView>
  </sheetViews>
  <sheetFormatPr baseColWidth="10" defaultColWidth="9.140625" defaultRowHeight="15"/>
  <cols>
    <col min="1" max="3" width="9.140625" style="357" customWidth="1"/>
    <col min="4" max="4" width="12.42578125" style="357" customWidth="1"/>
    <col min="5" max="7" width="9.140625" style="357" customWidth="1"/>
    <col min="8" max="8" width="18.85546875" style="357" customWidth="1"/>
    <col min="9" max="15" width="9.140625" style="357" customWidth="1"/>
    <col min="16" max="16" width="12.7109375" style="357" customWidth="1"/>
    <col min="17" max="23" width="9.140625" style="357" customWidth="1"/>
    <col min="24" max="24" width="12" style="357" customWidth="1"/>
    <col min="25" max="32" width="9.140625" style="357" customWidth="1"/>
    <col min="33" max="268" width="9.140625" style="357"/>
    <col min="269" max="272" width="9.140625" style="357" customWidth="1"/>
    <col min="273" max="273" width="18.85546875" style="357" customWidth="1"/>
    <col min="274" max="288" width="9.140625" style="357" customWidth="1"/>
    <col min="289" max="524" width="9.140625" style="357"/>
    <col min="525" max="528" width="9.140625" style="357" customWidth="1"/>
    <col min="529" max="529" width="18.85546875" style="357" customWidth="1"/>
    <col min="530" max="544" width="9.140625" style="357" customWidth="1"/>
    <col min="545" max="780" width="9.140625" style="357"/>
    <col min="781" max="784" width="9.140625" style="357" customWidth="1"/>
    <col min="785" max="785" width="18.85546875" style="357" customWidth="1"/>
    <col min="786" max="800" width="9.140625" style="357" customWidth="1"/>
    <col min="801" max="1036" width="9.140625" style="357"/>
    <col min="1037" max="1040" width="9.140625" style="357" customWidth="1"/>
    <col min="1041" max="1041" width="18.85546875" style="357" customWidth="1"/>
    <col min="1042" max="1056" width="9.140625" style="357" customWidth="1"/>
    <col min="1057" max="1292" width="9.140625" style="357"/>
    <col min="1293" max="1296" width="9.140625" style="357" customWidth="1"/>
    <col min="1297" max="1297" width="18.85546875" style="357" customWidth="1"/>
    <col min="1298" max="1312" width="9.140625" style="357" customWidth="1"/>
    <col min="1313" max="1548" width="9.140625" style="357"/>
    <col min="1549" max="1552" width="9.140625" style="357" customWidth="1"/>
    <col min="1553" max="1553" width="18.85546875" style="357" customWidth="1"/>
    <col min="1554" max="1568" width="9.140625" style="357" customWidth="1"/>
    <col min="1569" max="1804" width="9.140625" style="357"/>
    <col min="1805" max="1808" width="9.140625" style="357" customWidth="1"/>
    <col min="1809" max="1809" width="18.85546875" style="357" customWidth="1"/>
    <col min="1810" max="1824" width="9.140625" style="357" customWidth="1"/>
    <col min="1825" max="2060" width="9.140625" style="357"/>
    <col min="2061" max="2064" width="9.140625" style="357" customWidth="1"/>
    <col min="2065" max="2065" width="18.85546875" style="357" customWidth="1"/>
    <col min="2066" max="2080" width="9.140625" style="357" customWidth="1"/>
    <col min="2081" max="2316" width="9.140625" style="357"/>
    <col min="2317" max="2320" width="9.140625" style="357" customWidth="1"/>
    <col min="2321" max="2321" width="18.85546875" style="357" customWidth="1"/>
    <col min="2322" max="2336" width="9.140625" style="357" customWidth="1"/>
    <col min="2337" max="2572" width="9.140625" style="357"/>
    <col min="2573" max="2576" width="9.140625" style="357" customWidth="1"/>
    <col min="2577" max="2577" width="18.85546875" style="357" customWidth="1"/>
    <col min="2578" max="2592" width="9.140625" style="357" customWidth="1"/>
    <col min="2593" max="2828" width="9.140625" style="357"/>
    <col min="2829" max="2832" width="9.140625" style="357" customWidth="1"/>
    <col min="2833" max="2833" width="18.85546875" style="357" customWidth="1"/>
    <col min="2834" max="2848" width="9.140625" style="357" customWidth="1"/>
    <col min="2849" max="3084" width="9.140625" style="357"/>
    <col min="3085" max="3088" width="9.140625" style="357" customWidth="1"/>
    <col min="3089" max="3089" width="18.85546875" style="357" customWidth="1"/>
    <col min="3090" max="3104" width="9.140625" style="357" customWidth="1"/>
    <col min="3105" max="3340" width="9.140625" style="357"/>
    <col min="3341" max="3344" width="9.140625" style="357" customWidth="1"/>
    <col min="3345" max="3345" width="18.85546875" style="357" customWidth="1"/>
    <col min="3346" max="3360" width="9.140625" style="357" customWidth="1"/>
    <col min="3361" max="3596" width="9.140625" style="357"/>
    <col min="3597" max="3600" width="9.140625" style="357" customWidth="1"/>
    <col min="3601" max="3601" width="18.85546875" style="357" customWidth="1"/>
    <col min="3602" max="3616" width="9.140625" style="357" customWidth="1"/>
    <col min="3617" max="3852" width="9.140625" style="357"/>
    <col min="3853" max="3856" width="9.140625" style="357" customWidth="1"/>
    <col min="3857" max="3857" width="18.85546875" style="357" customWidth="1"/>
    <col min="3858" max="3872" width="9.140625" style="357" customWidth="1"/>
    <col min="3873" max="4108" width="9.140625" style="357"/>
    <col min="4109" max="4112" width="9.140625" style="357" customWidth="1"/>
    <col min="4113" max="4113" width="18.85546875" style="357" customWidth="1"/>
    <col min="4114" max="4128" width="9.140625" style="357" customWidth="1"/>
    <col min="4129" max="4364" width="9.140625" style="357"/>
    <col min="4365" max="4368" width="9.140625" style="357" customWidth="1"/>
    <col min="4369" max="4369" width="18.85546875" style="357" customWidth="1"/>
    <col min="4370" max="4384" width="9.140625" style="357" customWidth="1"/>
    <col min="4385" max="4620" width="9.140625" style="357"/>
    <col min="4621" max="4624" width="9.140625" style="357" customWidth="1"/>
    <col min="4625" max="4625" width="18.85546875" style="357" customWidth="1"/>
    <col min="4626" max="4640" width="9.140625" style="357" customWidth="1"/>
    <col min="4641" max="4876" width="9.140625" style="357"/>
    <col min="4877" max="4880" width="9.140625" style="357" customWidth="1"/>
    <col min="4881" max="4881" width="18.85546875" style="357" customWidth="1"/>
    <col min="4882" max="4896" width="9.140625" style="357" customWidth="1"/>
    <col min="4897" max="5132" width="9.140625" style="357"/>
    <col min="5133" max="5136" width="9.140625" style="357" customWidth="1"/>
    <col min="5137" max="5137" width="18.85546875" style="357" customWidth="1"/>
    <col min="5138" max="5152" width="9.140625" style="357" customWidth="1"/>
    <col min="5153" max="5388" width="9.140625" style="357"/>
    <col min="5389" max="5392" width="9.140625" style="357" customWidth="1"/>
    <col min="5393" max="5393" width="18.85546875" style="357" customWidth="1"/>
    <col min="5394" max="5408" width="9.140625" style="357" customWidth="1"/>
    <col min="5409" max="5644" width="9.140625" style="357"/>
    <col min="5645" max="5648" width="9.140625" style="357" customWidth="1"/>
    <col min="5649" max="5649" width="18.85546875" style="357" customWidth="1"/>
    <col min="5650" max="5664" width="9.140625" style="357" customWidth="1"/>
    <col min="5665" max="5900" width="9.140625" style="357"/>
    <col min="5901" max="5904" width="9.140625" style="357" customWidth="1"/>
    <col min="5905" max="5905" width="18.85546875" style="357" customWidth="1"/>
    <col min="5906" max="5920" width="9.140625" style="357" customWidth="1"/>
    <col min="5921" max="6156" width="9.140625" style="357"/>
    <col min="6157" max="6160" width="9.140625" style="357" customWidth="1"/>
    <col min="6161" max="6161" width="18.85546875" style="357" customWidth="1"/>
    <col min="6162" max="6176" width="9.140625" style="357" customWidth="1"/>
    <col min="6177" max="6412" width="9.140625" style="357"/>
    <col min="6413" max="6416" width="9.140625" style="357" customWidth="1"/>
    <col min="6417" max="6417" width="18.85546875" style="357" customWidth="1"/>
    <col min="6418" max="6432" width="9.140625" style="357" customWidth="1"/>
    <col min="6433" max="6668" width="9.140625" style="357"/>
    <col min="6669" max="6672" width="9.140625" style="357" customWidth="1"/>
    <col min="6673" max="6673" width="18.85546875" style="357" customWidth="1"/>
    <col min="6674" max="6688" width="9.140625" style="357" customWidth="1"/>
    <col min="6689" max="6924" width="9.140625" style="357"/>
    <col min="6925" max="6928" width="9.140625" style="357" customWidth="1"/>
    <col min="6929" max="6929" width="18.85546875" style="357" customWidth="1"/>
    <col min="6930" max="6944" width="9.140625" style="357" customWidth="1"/>
    <col min="6945" max="7180" width="9.140625" style="357"/>
    <col min="7181" max="7184" width="9.140625" style="357" customWidth="1"/>
    <col min="7185" max="7185" width="18.85546875" style="357" customWidth="1"/>
    <col min="7186" max="7200" width="9.140625" style="357" customWidth="1"/>
    <col min="7201" max="7436" width="9.140625" style="357"/>
    <col min="7437" max="7440" width="9.140625" style="357" customWidth="1"/>
    <col min="7441" max="7441" width="18.85546875" style="357" customWidth="1"/>
    <col min="7442" max="7456" width="9.140625" style="357" customWidth="1"/>
    <col min="7457" max="7692" width="9.140625" style="357"/>
    <col min="7693" max="7696" width="9.140625" style="357" customWidth="1"/>
    <col min="7697" max="7697" width="18.85546875" style="357" customWidth="1"/>
    <col min="7698" max="7712" width="9.140625" style="357" customWidth="1"/>
    <col min="7713" max="7948" width="9.140625" style="357"/>
    <col min="7949" max="7952" width="9.140625" style="357" customWidth="1"/>
    <col min="7953" max="7953" width="18.85546875" style="357" customWidth="1"/>
    <col min="7954" max="7968" width="9.140625" style="357" customWidth="1"/>
    <col min="7969" max="8204" width="9.140625" style="357"/>
    <col min="8205" max="8208" width="9.140625" style="357" customWidth="1"/>
    <col min="8209" max="8209" width="18.85546875" style="357" customWidth="1"/>
    <col min="8210" max="8224" width="9.140625" style="357" customWidth="1"/>
    <col min="8225" max="8460" width="9.140625" style="357"/>
    <col min="8461" max="8464" width="9.140625" style="357" customWidth="1"/>
    <col min="8465" max="8465" width="18.85546875" style="357" customWidth="1"/>
    <col min="8466" max="8480" width="9.140625" style="357" customWidth="1"/>
    <col min="8481" max="8716" width="9.140625" style="357"/>
    <col min="8717" max="8720" width="9.140625" style="357" customWidth="1"/>
    <col min="8721" max="8721" width="18.85546875" style="357" customWidth="1"/>
    <col min="8722" max="8736" width="9.140625" style="357" customWidth="1"/>
    <col min="8737" max="8972" width="9.140625" style="357"/>
    <col min="8973" max="8976" width="9.140625" style="357" customWidth="1"/>
    <col min="8977" max="8977" width="18.85546875" style="357" customWidth="1"/>
    <col min="8978" max="8992" width="9.140625" style="357" customWidth="1"/>
    <col min="8993" max="9228" width="9.140625" style="357"/>
    <col min="9229" max="9232" width="9.140625" style="357" customWidth="1"/>
    <col min="9233" max="9233" width="18.85546875" style="357" customWidth="1"/>
    <col min="9234" max="9248" width="9.140625" style="357" customWidth="1"/>
    <col min="9249" max="9484" width="9.140625" style="357"/>
    <col min="9485" max="9488" width="9.140625" style="357" customWidth="1"/>
    <col min="9489" max="9489" width="18.85546875" style="357" customWidth="1"/>
    <col min="9490" max="9504" width="9.140625" style="357" customWidth="1"/>
    <col min="9505" max="9740" width="9.140625" style="357"/>
    <col min="9741" max="9744" width="9.140625" style="357" customWidth="1"/>
    <col min="9745" max="9745" width="18.85546875" style="357" customWidth="1"/>
    <col min="9746" max="9760" width="9.140625" style="357" customWidth="1"/>
    <col min="9761" max="9996" width="9.140625" style="357"/>
    <col min="9997" max="10000" width="9.140625" style="357" customWidth="1"/>
    <col min="10001" max="10001" width="18.85546875" style="357" customWidth="1"/>
    <col min="10002" max="10016" width="9.140625" style="357" customWidth="1"/>
    <col min="10017" max="10252" width="9.140625" style="357"/>
    <col min="10253" max="10256" width="9.140625" style="357" customWidth="1"/>
    <col min="10257" max="10257" width="18.85546875" style="357" customWidth="1"/>
    <col min="10258" max="10272" width="9.140625" style="357" customWidth="1"/>
    <col min="10273" max="10508" width="9.140625" style="357"/>
    <col min="10509" max="10512" width="9.140625" style="357" customWidth="1"/>
    <col min="10513" max="10513" width="18.85546875" style="357" customWidth="1"/>
    <col min="10514" max="10528" width="9.140625" style="357" customWidth="1"/>
    <col min="10529" max="10764" width="9.140625" style="357"/>
    <col min="10765" max="10768" width="9.140625" style="357" customWidth="1"/>
    <col min="10769" max="10769" width="18.85546875" style="357" customWidth="1"/>
    <col min="10770" max="10784" width="9.140625" style="357" customWidth="1"/>
    <col min="10785" max="11020" width="9.140625" style="357"/>
    <col min="11021" max="11024" width="9.140625" style="357" customWidth="1"/>
    <col min="11025" max="11025" width="18.85546875" style="357" customWidth="1"/>
    <col min="11026" max="11040" width="9.140625" style="357" customWidth="1"/>
    <col min="11041" max="11276" width="9.140625" style="357"/>
    <col min="11277" max="11280" width="9.140625" style="357" customWidth="1"/>
    <col min="11281" max="11281" width="18.85546875" style="357" customWidth="1"/>
    <col min="11282" max="11296" width="9.140625" style="357" customWidth="1"/>
    <col min="11297" max="11532" width="9.140625" style="357"/>
    <col min="11533" max="11536" width="9.140625" style="357" customWidth="1"/>
    <col min="11537" max="11537" width="18.85546875" style="357" customWidth="1"/>
    <col min="11538" max="11552" width="9.140625" style="357" customWidth="1"/>
    <col min="11553" max="11788" width="9.140625" style="357"/>
    <col min="11789" max="11792" width="9.140625" style="357" customWidth="1"/>
    <col min="11793" max="11793" width="18.85546875" style="357" customWidth="1"/>
    <col min="11794" max="11808" width="9.140625" style="357" customWidth="1"/>
    <col min="11809" max="12044" width="9.140625" style="357"/>
    <col min="12045" max="12048" width="9.140625" style="357" customWidth="1"/>
    <col min="12049" max="12049" width="18.85546875" style="357" customWidth="1"/>
    <col min="12050" max="12064" width="9.140625" style="357" customWidth="1"/>
    <col min="12065" max="12300" width="9.140625" style="357"/>
    <col min="12301" max="12304" width="9.140625" style="357" customWidth="1"/>
    <col min="12305" max="12305" width="18.85546875" style="357" customWidth="1"/>
    <col min="12306" max="12320" width="9.140625" style="357" customWidth="1"/>
    <col min="12321" max="12556" width="9.140625" style="357"/>
    <col min="12557" max="12560" width="9.140625" style="357" customWidth="1"/>
    <col min="12561" max="12561" width="18.85546875" style="357" customWidth="1"/>
    <col min="12562" max="12576" width="9.140625" style="357" customWidth="1"/>
    <col min="12577" max="12812" width="9.140625" style="357"/>
    <col min="12813" max="12816" width="9.140625" style="357" customWidth="1"/>
    <col min="12817" max="12817" width="18.85546875" style="357" customWidth="1"/>
    <col min="12818" max="12832" width="9.140625" style="357" customWidth="1"/>
    <col min="12833" max="13068" width="9.140625" style="357"/>
    <col min="13069" max="13072" width="9.140625" style="357" customWidth="1"/>
    <col min="13073" max="13073" width="18.85546875" style="357" customWidth="1"/>
    <col min="13074" max="13088" width="9.140625" style="357" customWidth="1"/>
    <col min="13089" max="13324" width="9.140625" style="357"/>
    <col min="13325" max="13328" width="9.140625" style="357" customWidth="1"/>
    <col min="13329" max="13329" width="18.85546875" style="357" customWidth="1"/>
    <col min="13330" max="13344" width="9.140625" style="357" customWidth="1"/>
    <col min="13345" max="13580" width="9.140625" style="357"/>
    <col min="13581" max="13584" width="9.140625" style="357" customWidth="1"/>
    <col min="13585" max="13585" width="18.85546875" style="357" customWidth="1"/>
    <col min="13586" max="13600" width="9.140625" style="357" customWidth="1"/>
    <col min="13601" max="13836" width="9.140625" style="357"/>
    <col min="13837" max="13840" width="9.140625" style="357" customWidth="1"/>
    <col min="13841" max="13841" width="18.85546875" style="357" customWidth="1"/>
    <col min="13842" max="13856" width="9.140625" style="357" customWidth="1"/>
    <col min="13857" max="14092" width="9.140625" style="357"/>
    <col min="14093" max="14096" width="9.140625" style="357" customWidth="1"/>
    <col min="14097" max="14097" width="18.85546875" style="357" customWidth="1"/>
    <col min="14098" max="14112" width="9.140625" style="357" customWidth="1"/>
    <col min="14113" max="14348" width="9.140625" style="357"/>
    <col min="14349" max="14352" width="9.140625" style="357" customWidth="1"/>
    <col min="14353" max="14353" width="18.85546875" style="357" customWidth="1"/>
    <col min="14354" max="14368" width="9.140625" style="357" customWidth="1"/>
    <col min="14369" max="14604" width="9.140625" style="357"/>
    <col min="14605" max="14608" width="9.140625" style="357" customWidth="1"/>
    <col min="14609" max="14609" width="18.85546875" style="357" customWidth="1"/>
    <col min="14610" max="14624" width="9.140625" style="357" customWidth="1"/>
    <col min="14625" max="14860" width="9.140625" style="357"/>
    <col min="14861" max="14864" width="9.140625" style="357" customWidth="1"/>
    <col min="14865" max="14865" width="18.85546875" style="357" customWidth="1"/>
    <col min="14866" max="14880" width="9.140625" style="357" customWidth="1"/>
    <col min="14881" max="15116" width="9.140625" style="357"/>
    <col min="15117" max="15120" width="9.140625" style="357" customWidth="1"/>
    <col min="15121" max="15121" width="18.85546875" style="357" customWidth="1"/>
    <col min="15122" max="15136" width="9.140625" style="357" customWidth="1"/>
    <col min="15137" max="15372" width="9.140625" style="357"/>
    <col min="15373" max="15376" width="9.140625" style="357" customWidth="1"/>
    <col min="15377" max="15377" width="18.85546875" style="357" customWidth="1"/>
    <col min="15378" max="15392" width="9.140625" style="357" customWidth="1"/>
    <col min="15393" max="15628" width="9.140625" style="357"/>
    <col min="15629" max="15632" width="9.140625" style="357" customWidth="1"/>
    <col min="15633" max="15633" width="18.85546875" style="357" customWidth="1"/>
    <col min="15634" max="15648" width="9.140625" style="357" customWidth="1"/>
    <col min="15649" max="15884" width="9.140625" style="357"/>
    <col min="15885" max="15888" width="9.140625" style="357" customWidth="1"/>
    <col min="15889" max="15889" width="18.85546875" style="357" customWidth="1"/>
    <col min="15890" max="15904" width="9.140625" style="357" customWidth="1"/>
    <col min="15905" max="16140" width="9.140625" style="357"/>
    <col min="16141" max="16144" width="9.140625" style="357" customWidth="1"/>
    <col min="16145" max="16145" width="18.85546875" style="357" customWidth="1"/>
    <col min="16146" max="16160" width="9.140625" style="357" customWidth="1"/>
    <col min="16161" max="16384" width="9.140625" style="357"/>
  </cols>
  <sheetData>
    <row r="1" spans="1:32">
      <c r="A1" s="609" t="s">
        <v>68</v>
      </c>
      <c r="B1" s="610"/>
      <c r="C1" s="315">
        <f>Module!I5</f>
        <v>62</v>
      </c>
    </row>
    <row r="2" spans="1:32">
      <c r="A2" s="609" t="s">
        <v>66</v>
      </c>
      <c r="B2" s="610"/>
      <c r="C2" s="315">
        <f>Module!I6</f>
        <v>12</v>
      </c>
    </row>
    <row r="3" spans="1:32">
      <c r="A3" s="609" t="s">
        <v>437</v>
      </c>
      <c r="B3" s="610"/>
      <c r="C3" s="315">
        <v>25</v>
      </c>
    </row>
    <row r="4" spans="1:32">
      <c r="A4" s="490" t="s">
        <v>438</v>
      </c>
      <c r="B4" s="491"/>
      <c r="C4" s="350">
        <f>Module!I7*Module!J57</f>
        <v>4.108069279133475</v>
      </c>
    </row>
    <row r="5" spans="1:32">
      <c r="A5" s="609" t="s">
        <v>443</v>
      </c>
      <c r="B5" s="610"/>
      <c r="C5" s="363">
        <v>2.4178634599393201E-5</v>
      </c>
    </row>
    <row r="7" spans="1:32" ht="28.5" customHeight="1">
      <c r="C7" s="603" t="s">
        <v>397</v>
      </c>
      <c r="D7" s="604"/>
      <c r="E7" s="604"/>
      <c r="F7" s="605"/>
      <c r="K7" s="603" t="s">
        <v>391</v>
      </c>
      <c r="L7" s="604"/>
      <c r="M7" s="604"/>
      <c r="N7" s="605"/>
      <c r="S7" s="603" t="s">
        <v>400</v>
      </c>
      <c r="T7" s="604"/>
      <c r="U7" s="604"/>
      <c r="V7" s="605"/>
      <c r="AA7" s="603" t="s">
        <v>393</v>
      </c>
      <c r="AB7" s="604"/>
      <c r="AC7" s="604"/>
      <c r="AD7" s="605"/>
    </row>
    <row r="8" spans="1:32" ht="28.5" customHeight="1">
      <c r="C8" s="606"/>
      <c r="D8" s="607"/>
      <c r="E8" s="607"/>
      <c r="F8" s="608"/>
      <c r="K8" s="606"/>
      <c r="L8" s="607"/>
      <c r="M8" s="607"/>
      <c r="N8" s="608"/>
      <c r="S8" s="606"/>
      <c r="T8" s="607"/>
      <c r="U8" s="607"/>
      <c r="V8" s="608"/>
      <c r="Y8" s="362"/>
      <c r="Z8" s="362"/>
      <c r="AA8" s="606"/>
      <c r="AB8" s="607"/>
      <c r="AC8" s="607"/>
      <c r="AD8" s="608"/>
    </row>
    <row r="9" spans="1:32" ht="15" customHeight="1">
      <c r="C9" s="597" t="str">
        <f>IF(B89=1000,0,INT(B10/3600)&amp;"h "&amp;MOD(INT(B10/60),60)&amp;"m "&amp;MOD(B10,60)&amp;" s")</f>
        <v>0h 0m 0 s</v>
      </c>
      <c r="D9" s="598"/>
      <c r="E9" s="598"/>
      <c r="F9" s="599"/>
      <c r="K9" s="597" t="str">
        <f>IF(J89=1000,0,INT(J10/3600)&amp;"h "&amp;MOD(INT(J10/60),60)&amp;"m "&amp;MOD(J10,60)&amp;" s")</f>
        <v>0h 2m 28 s</v>
      </c>
      <c r="L9" s="598"/>
      <c r="M9" s="598"/>
      <c r="N9" s="599"/>
      <c r="S9" s="597" t="str">
        <f>IF(R89=1000,0,INT(R10/3600)&amp;"h "&amp;MOD(INT(R10/60),60)&amp;"m "&amp;MOD(R10,60)&amp;" s")</f>
        <v>0h 1m 14 s</v>
      </c>
      <c r="T9" s="598"/>
      <c r="U9" s="598"/>
      <c r="V9" s="599"/>
      <c r="Y9" s="362"/>
      <c r="Z9" s="362"/>
      <c r="AA9" s="597" t="str">
        <f>IF(Z89=1000,0,INT(Z10/3600)&amp;"h "&amp;MOD(INT(Z10/60),60)&amp;"m "&amp;MOD(Z10,60)&amp;" s")</f>
        <v>0h 0m 37 s</v>
      </c>
      <c r="AB9" s="598"/>
      <c r="AC9" s="598"/>
      <c r="AD9" s="599"/>
    </row>
    <row r="10" spans="1:32" ht="15.75" customHeight="1">
      <c r="A10" s="369">
        <f>'Help Me'!J69</f>
        <v>31</v>
      </c>
      <c r="B10" s="370" t="b">
        <f>IF('Help Me'!D79&lt;&gt;0,H91)</f>
        <v>0</v>
      </c>
      <c r="C10" s="600"/>
      <c r="D10" s="601"/>
      <c r="E10" s="601"/>
      <c r="F10" s="602"/>
      <c r="H10" s="360"/>
      <c r="I10" s="369">
        <f>'Help Me'!J77</f>
        <v>13</v>
      </c>
      <c r="J10" s="371">
        <f>IF('Help Me'!D82&lt;&gt;0,P91)</f>
        <v>148</v>
      </c>
      <c r="K10" s="600"/>
      <c r="L10" s="601"/>
      <c r="M10" s="601"/>
      <c r="N10" s="602"/>
      <c r="P10" s="360"/>
      <c r="Q10" s="369">
        <f>'Help Me'!J85</f>
        <v>21</v>
      </c>
      <c r="R10" s="371">
        <f>IF('Help Me'!D85&lt;&gt;0,X91)</f>
        <v>74</v>
      </c>
      <c r="S10" s="600"/>
      <c r="T10" s="601"/>
      <c r="U10" s="601"/>
      <c r="V10" s="602"/>
      <c r="X10" s="360"/>
      <c r="Y10" s="367">
        <f>'Help Me'!J93</f>
        <v>31</v>
      </c>
      <c r="Z10" s="368">
        <f>IF('Help Me'!D88&lt;&gt;0,AF91)</f>
        <v>37</v>
      </c>
      <c r="AA10" s="600"/>
      <c r="AB10" s="601"/>
      <c r="AC10" s="601"/>
      <c r="AD10" s="602"/>
      <c r="AF10" s="360"/>
    </row>
    <row r="11" spans="1:32">
      <c r="A11" s="365" t="s">
        <v>18</v>
      </c>
      <c r="B11" s="365" t="s">
        <v>18</v>
      </c>
      <c r="C11" s="366" t="s">
        <v>433</v>
      </c>
      <c r="D11" s="366" t="s">
        <v>433</v>
      </c>
      <c r="E11" s="366" t="s">
        <v>439</v>
      </c>
      <c r="F11" s="366" t="s">
        <v>440</v>
      </c>
      <c r="G11" s="365" t="s">
        <v>441</v>
      </c>
      <c r="H11" s="366" t="s">
        <v>442</v>
      </c>
      <c r="I11" s="365" t="s">
        <v>18</v>
      </c>
      <c r="J11" s="365" t="s">
        <v>18</v>
      </c>
      <c r="K11" s="365" t="s">
        <v>433</v>
      </c>
      <c r="L11" s="365" t="s">
        <v>433</v>
      </c>
      <c r="M11" s="365" t="s">
        <v>439</v>
      </c>
      <c r="N11" s="365" t="s">
        <v>440</v>
      </c>
      <c r="O11" s="365" t="s">
        <v>441</v>
      </c>
      <c r="P11" s="366" t="s">
        <v>442</v>
      </c>
      <c r="Q11" s="365" t="s">
        <v>18</v>
      </c>
      <c r="R11" s="365" t="s">
        <v>18</v>
      </c>
      <c r="S11" s="365" t="s">
        <v>433</v>
      </c>
      <c r="T11" s="365" t="s">
        <v>433</v>
      </c>
      <c r="U11" s="365" t="s">
        <v>439</v>
      </c>
      <c r="V11" s="365" t="s">
        <v>440</v>
      </c>
      <c r="W11" s="365" t="s">
        <v>441</v>
      </c>
      <c r="X11" s="366" t="s">
        <v>442</v>
      </c>
      <c r="Y11" s="365" t="s">
        <v>18</v>
      </c>
      <c r="Z11" s="365" t="s">
        <v>18</v>
      </c>
      <c r="AA11" s="365" t="s">
        <v>433</v>
      </c>
      <c r="AB11" s="365" t="s">
        <v>433</v>
      </c>
      <c r="AC11" s="365" t="s">
        <v>439</v>
      </c>
      <c r="AD11" s="365" t="s">
        <v>440</v>
      </c>
      <c r="AE11" s="365" t="s">
        <v>441</v>
      </c>
      <c r="AF11" s="366" t="s">
        <v>442</v>
      </c>
    </row>
    <row r="12" spans="1:32">
      <c r="A12" s="365">
        <v>1</v>
      </c>
      <c r="B12" s="365">
        <f>MAX(A12:A91)</f>
        <v>62</v>
      </c>
      <c r="C12" s="364">
        <f t="shared" ref="C12:C43" si="0">VLOOKUP(B12,$A$12:$D$91,4,0)</f>
        <v>4.8659909051292507</v>
      </c>
      <c r="D12" s="358">
        <f>'Help Me'!J71</f>
        <v>132</v>
      </c>
      <c r="E12" s="358">
        <f>'Help Me'!$I$99*(1+C12*'CALCULETTE CHRONOS'!$C$5)</f>
        <v>0</v>
      </c>
      <c r="F12" s="358">
        <f>E12/(1+('Help Me'!K99*'Help Me'!$O$68))</f>
        <v>0</v>
      </c>
      <c r="G12" s="358"/>
      <c r="H12" s="359">
        <f>F12+G12</f>
        <v>0</v>
      </c>
      <c r="I12" s="365">
        <v>1</v>
      </c>
      <c r="J12" s="365">
        <f>MAX(I12:I91)</f>
        <v>62</v>
      </c>
      <c r="K12" s="364">
        <f t="shared" ref="K12:K43" si="1">VLOOKUP(J12,$I$12:$L$91,4,0)</f>
        <v>5.0273764877987324</v>
      </c>
      <c r="L12" s="360">
        <f>'Help Me'!J79</f>
        <v>56</v>
      </c>
      <c r="M12" s="360">
        <f>('Help Me'!$I$100*(1+K12*'CALCULETTE CHRONOS'!$C$5))</f>
        <v>0</v>
      </c>
      <c r="N12" s="358">
        <f>M12/(1+('Help Me'!K99*'Help Me'!$O$76))</f>
        <v>0</v>
      </c>
      <c r="O12" s="360">
        <v>0</v>
      </c>
      <c r="P12" s="361">
        <f>N12+O12</f>
        <v>0</v>
      </c>
      <c r="Q12" s="365">
        <v>1</v>
      </c>
      <c r="R12" s="365">
        <f>MAX(Q12:Q91)</f>
        <v>62</v>
      </c>
      <c r="S12" s="364">
        <f t="shared" ref="S12:S43" si="2">VLOOKUP(R12,$Q$12:$T$91,4,0)</f>
        <v>4.9466836964639915</v>
      </c>
      <c r="T12" s="360">
        <f>'Help Me'!J87</f>
        <v>90</v>
      </c>
      <c r="U12" s="360">
        <f>('Help Me'!$I$101*(1+S12*'CALCULETTE CHRONOS'!$C$5))</f>
        <v>0</v>
      </c>
      <c r="V12" s="358">
        <f>U12/(1+('Help Me'!K99*'Help Me'!$O$84))</f>
        <v>0</v>
      </c>
      <c r="W12" s="360">
        <v>0</v>
      </c>
      <c r="X12" s="361">
        <f>V12+W12</f>
        <v>0</v>
      </c>
      <c r="Y12" s="365">
        <v>1</v>
      </c>
      <c r="Z12" s="365">
        <f>MAX(Y12:Y91)</f>
        <v>62</v>
      </c>
      <c r="AA12" s="364">
        <f t="shared" ref="AA12:AA43" si="3">VLOOKUP(Z12,$Y$12:$AB$90,4,0)</f>
        <v>4.8659909051292507</v>
      </c>
      <c r="AB12" s="357">
        <f>'Help Me'!J95</f>
        <v>132</v>
      </c>
      <c r="AC12" s="357">
        <f>('Help Me'!$I$102*(1+AA12*'CALCULETTE CHRONOS'!$C$5))</f>
        <v>0</v>
      </c>
      <c r="AD12" s="358">
        <f>AC12/(1+('Help Me'!K99*'Help Me'!$O$92))</f>
        <v>0</v>
      </c>
      <c r="AE12" s="357">
        <v>0</v>
      </c>
      <c r="AF12" s="361">
        <f>AD12+AE12</f>
        <v>0</v>
      </c>
    </row>
    <row r="13" spans="1:32">
      <c r="A13" s="365">
        <f t="shared" ref="A13:A44" si="4">IF(AND(A12&lt;&gt;$C$1,A12&lt;&gt;0),A12+1,0)</f>
        <v>2</v>
      </c>
      <c r="B13" s="365">
        <f t="shared" ref="B13:B44" si="5">B12-1</f>
        <v>61</v>
      </c>
      <c r="C13" s="364">
        <f t="shared" si="0"/>
        <v>8.9740601842627257</v>
      </c>
      <c r="D13" s="358">
        <f t="shared" ref="D13:D44" si="6">IF($A13&lt;&gt;0,IF(D12-$C$4+0.0001&gt;$C$4,D12-$C$4,IF($C$1-$A13&gt;A$10,ROUNDUP(A$10*$C$4,0),ROUNDUP(($C$1-$A12)*$C$4,0))),0)</f>
        <v>127.89193072086653</v>
      </c>
      <c r="E13" s="358">
        <f>IF(A13=0,0,E12*(1+C13*'CALCULETTE CHRONOS'!$C$5))</f>
        <v>0</v>
      </c>
      <c r="F13" s="358">
        <f>E13/(1+('Help Me'!K99*'Help Me'!$O$68))</f>
        <v>0</v>
      </c>
      <c r="G13" s="358">
        <f t="shared" ref="G13:G44" si="7">IF(AND($A13&lt;&gt;0,D13&gt;D12),$C$3+$C$2,0)</f>
        <v>0</v>
      </c>
      <c r="H13" s="359">
        <f t="shared" ref="H13:H44" si="8">F13+G13+H12</f>
        <v>0</v>
      </c>
      <c r="I13" s="365">
        <f t="shared" ref="I13:I44" si="9">IF(AND(I12&lt;&gt;$C$1,I12&lt;&gt;0),I12+1,0)</f>
        <v>2</v>
      </c>
      <c r="J13" s="365">
        <f t="shared" ref="J13:J44" si="10">J12-1</f>
        <v>61</v>
      </c>
      <c r="K13" s="364">
        <f t="shared" si="1"/>
        <v>9.1354457669322073</v>
      </c>
      <c r="L13" s="360">
        <f t="shared" ref="L13:L44" si="11">IF($A13&lt;&gt;0,IF(L12-$C$4+0.0001&gt;$C$4,L12-$C$4,IF($C$1-$A13&gt;I$10,ROUNDUP(I$10*$C$4,0),ROUNDUP(($C$1-$A12)*$C$4,0))),0)</f>
        <v>51.891930720866526</v>
      </c>
      <c r="M13" s="358">
        <f>(IF(I13=0,0,M12*(1+K13*'CALCULETTE CHRONOS'!$C$5)))</f>
        <v>0</v>
      </c>
      <c r="N13" s="358">
        <f>M13/(1+('Help Me'!$K$99*'Help Me'!$O$76))</f>
        <v>0</v>
      </c>
      <c r="O13" s="360">
        <f t="shared" ref="O13:O44" si="12">IF(AND($A13&lt;&gt;0,L13&gt;L12),$C$3+$C$2,0)</f>
        <v>0</v>
      </c>
      <c r="P13" s="361">
        <f t="shared" ref="P13:P44" si="13">(N13+O13+P12)</f>
        <v>0</v>
      </c>
      <c r="Q13" s="365">
        <f t="shared" ref="Q13:Q44" si="14">IF(AND(Q12&lt;&gt;$C$1,Q12&lt;&gt;0),Q12+1,0)</f>
        <v>2</v>
      </c>
      <c r="R13" s="365">
        <f t="shared" ref="R13:R44" si="15">R12-1</f>
        <v>61</v>
      </c>
      <c r="S13" s="364">
        <f t="shared" si="2"/>
        <v>9.0547529755974665</v>
      </c>
      <c r="T13" s="360">
        <f t="shared" ref="T13:T44" si="16">IF($A13&lt;&gt;0,IF(T12-$C$4+0.0001&gt;$C$4,T12-$C$4,IF($C$1-$A13&gt;Q$10,ROUNDUP(Q$10*$C$4,0),ROUNDUP(($C$1-$A12)*$C$4,0))),0)</f>
        <v>85.891930720866526</v>
      </c>
      <c r="U13" s="358">
        <f>(IF(Q13=0,0,U12*(1+S13*'CALCULETTE CHRONOS'!$C$5)))</f>
        <v>0</v>
      </c>
      <c r="V13" s="358">
        <f>U13/(1+('Help Me'!$K$99*'Help Me'!$O$84))</f>
        <v>0</v>
      </c>
      <c r="W13" s="360">
        <f t="shared" ref="W13:W44" si="17">IF(AND($A13&lt;&gt;0,T13&gt;T12),$C$3+$C$2,0)</f>
        <v>0</v>
      </c>
      <c r="X13" s="361">
        <f t="shared" ref="X13:X44" si="18">(V13+W13+X12)</f>
        <v>0</v>
      </c>
      <c r="Y13" s="365">
        <f t="shared" ref="Y13:Y44" si="19">IF(AND(Y12&lt;&gt;$C$1,Y12&lt;&gt;0),Y12+1,0)</f>
        <v>2</v>
      </c>
      <c r="Z13" s="365">
        <f t="shared" ref="Z13:Z44" si="20">Z12-1</f>
        <v>61</v>
      </c>
      <c r="AA13" s="364">
        <f t="shared" si="3"/>
        <v>8.9740601842627257</v>
      </c>
      <c r="AB13" s="357">
        <f t="shared" ref="AB13:AB44" si="21">IF($A13&lt;&gt;0,IF(AB12-$C$4+0.0001&gt;$C$4,AB12-$C$4,IF($C$1-$A13&gt;Y$10,ROUNDUP(Y$10*$C$4,0),ROUNDUP(($C$1-$A12)*$C$4,0))),0)</f>
        <v>127.89193072086653</v>
      </c>
      <c r="AC13" s="358">
        <f>(IF(Y13=0,0,AC12*(1+AA13*'CALCULETTE CHRONOS'!$C$5)))</f>
        <v>0</v>
      </c>
      <c r="AD13" s="358">
        <f>AC13/(1+('Help Me'!$K$99*'Help Me'!$O$92))</f>
        <v>0</v>
      </c>
      <c r="AE13" s="357">
        <f t="shared" ref="AE13:AE44" si="22">IF(AND($A13&lt;&gt;0,AB13&gt;AB12),$C$3+$C$2,0)</f>
        <v>0</v>
      </c>
      <c r="AF13" s="361">
        <f t="shared" ref="AF13:AF44" si="23">(AD13+AE13+AF12)</f>
        <v>0</v>
      </c>
    </row>
    <row r="14" spans="1:32">
      <c r="A14" s="365">
        <f t="shared" si="4"/>
        <v>3</v>
      </c>
      <c r="B14" s="365">
        <f t="shared" si="5"/>
        <v>60</v>
      </c>
      <c r="C14" s="364">
        <f t="shared" si="0"/>
        <v>13.0821294633962</v>
      </c>
      <c r="D14" s="358">
        <f t="shared" si="6"/>
        <v>123.78386144173305</v>
      </c>
      <c r="E14" s="358">
        <f>IF(A14=0,0,E13*(1+C14*'CALCULETTE CHRONOS'!$C$5))</f>
        <v>0</v>
      </c>
      <c r="F14" s="358">
        <f>E14/(1+(0.0004*'Help Me'!$O$68))</f>
        <v>0</v>
      </c>
      <c r="G14" s="358">
        <f t="shared" si="7"/>
        <v>0</v>
      </c>
      <c r="H14" s="359">
        <f t="shared" si="8"/>
        <v>0</v>
      </c>
      <c r="I14" s="365">
        <f t="shared" si="9"/>
        <v>3</v>
      </c>
      <c r="J14" s="365">
        <f t="shared" si="10"/>
        <v>60</v>
      </c>
      <c r="K14" s="364">
        <f t="shared" si="1"/>
        <v>13.243515046065681</v>
      </c>
      <c r="L14" s="360">
        <f t="shared" si="11"/>
        <v>47.783861441733052</v>
      </c>
      <c r="M14" s="358">
        <f>(IF(I14=0,0,M13*(1+K14*'CALCULETTE CHRONOS'!$C$5)))</f>
        <v>0</v>
      </c>
      <c r="N14" s="358">
        <f>M14/(1+('Help Me'!$K$99*'Help Me'!$O$76))</f>
        <v>0</v>
      </c>
      <c r="O14" s="360">
        <f t="shared" si="12"/>
        <v>0</v>
      </c>
      <c r="P14" s="361">
        <f t="shared" si="13"/>
        <v>0</v>
      </c>
      <c r="Q14" s="365">
        <f t="shared" si="14"/>
        <v>3</v>
      </c>
      <c r="R14" s="365">
        <f t="shared" si="15"/>
        <v>60</v>
      </c>
      <c r="S14" s="364">
        <f t="shared" si="2"/>
        <v>13.162822254730941</v>
      </c>
      <c r="T14" s="360">
        <f t="shared" si="16"/>
        <v>81.783861441733052</v>
      </c>
      <c r="U14" s="358">
        <f>(IF(Q14=0,0,U13*(1+S14*'CALCULETTE CHRONOS'!$C$5)))</f>
        <v>0</v>
      </c>
      <c r="V14" s="358">
        <f>U14/(1+('Help Me'!$K$99*'Help Me'!$O$84))</f>
        <v>0</v>
      </c>
      <c r="W14" s="360">
        <f t="shared" si="17"/>
        <v>0</v>
      </c>
      <c r="X14" s="361">
        <f t="shared" si="18"/>
        <v>0</v>
      </c>
      <c r="Y14" s="365">
        <f t="shared" si="19"/>
        <v>3</v>
      </c>
      <c r="Z14" s="365">
        <f t="shared" si="20"/>
        <v>60</v>
      </c>
      <c r="AA14" s="364">
        <f t="shared" si="3"/>
        <v>13.0821294633962</v>
      </c>
      <c r="AB14" s="357">
        <f t="shared" si="21"/>
        <v>123.78386144173305</v>
      </c>
      <c r="AC14" s="358">
        <f>(IF(Y14=0,0,AC13*(1+AA14*'CALCULETTE CHRONOS'!$C$5)))</f>
        <v>0</v>
      </c>
      <c r="AD14" s="358">
        <f>AC14/(1+('Help Me'!$K$99*'Help Me'!$O$92))</f>
        <v>0</v>
      </c>
      <c r="AE14" s="357">
        <f t="shared" si="22"/>
        <v>0</v>
      </c>
      <c r="AF14" s="361">
        <f t="shared" si="23"/>
        <v>0</v>
      </c>
    </row>
    <row r="15" spans="1:32">
      <c r="A15" s="365">
        <f t="shared" si="4"/>
        <v>4</v>
      </c>
      <c r="B15" s="365">
        <f t="shared" si="5"/>
        <v>59</v>
      </c>
      <c r="C15" s="364">
        <f t="shared" si="0"/>
        <v>17.190198742529674</v>
      </c>
      <c r="D15" s="358">
        <f t="shared" si="6"/>
        <v>119.67579216259958</v>
      </c>
      <c r="E15" s="358">
        <f>IF(A15=0,0,E14*(1+C15*'CALCULETTE CHRONOS'!$C$5))</f>
        <v>0</v>
      </c>
      <c r="F15" s="358">
        <f>E15/(1+(0.0004*'Help Me'!$O$68))</f>
        <v>0</v>
      </c>
      <c r="G15" s="358">
        <f t="shared" si="7"/>
        <v>0</v>
      </c>
      <c r="H15" s="359">
        <f t="shared" si="8"/>
        <v>0</v>
      </c>
      <c r="I15" s="365">
        <f t="shared" si="9"/>
        <v>4</v>
      </c>
      <c r="J15" s="365">
        <f t="shared" si="10"/>
        <v>59</v>
      </c>
      <c r="K15" s="364">
        <f t="shared" si="1"/>
        <v>17.351584325199156</v>
      </c>
      <c r="L15" s="360">
        <f t="shared" si="11"/>
        <v>43.675792162599578</v>
      </c>
      <c r="M15" s="358">
        <f>(IF(I15=0,0,M14*(1+K15*'CALCULETTE CHRONOS'!$C$5)))</f>
        <v>0</v>
      </c>
      <c r="N15" s="358">
        <f>M15/(1+('Help Me'!$K$99*'Help Me'!$O$76))</f>
        <v>0</v>
      </c>
      <c r="O15" s="360">
        <f t="shared" si="12"/>
        <v>0</v>
      </c>
      <c r="P15" s="361">
        <f t="shared" si="13"/>
        <v>0</v>
      </c>
      <c r="Q15" s="365">
        <f t="shared" si="14"/>
        <v>4</v>
      </c>
      <c r="R15" s="365">
        <f t="shared" si="15"/>
        <v>59</v>
      </c>
      <c r="S15" s="364">
        <f t="shared" si="2"/>
        <v>17.270891533864415</v>
      </c>
      <c r="T15" s="360">
        <f t="shared" si="16"/>
        <v>77.675792162599578</v>
      </c>
      <c r="U15" s="358">
        <f>(IF(Q15=0,0,U14*(1+S15*'CALCULETTE CHRONOS'!$C$5)))</f>
        <v>0</v>
      </c>
      <c r="V15" s="358">
        <f>U15/(1+('Help Me'!$K$99*'Help Me'!$O$84))</f>
        <v>0</v>
      </c>
      <c r="W15" s="360">
        <f t="shared" si="17"/>
        <v>0</v>
      </c>
      <c r="X15" s="361">
        <f t="shared" si="18"/>
        <v>0</v>
      </c>
      <c r="Y15" s="365">
        <f t="shared" si="19"/>
        <v>4</v>
      </c>
      <c r="Z15" s="365">
        <f t="shared" si="20"/>
        <v>59</v>
      </c>
      <c r="AA15" s="364">
        <f t="shared" si="3"/>
        <v>17.190198742529674</v>
      </c>
      <c r="AB15" s="357">
        <f t="shared" si="21"/>
        <v>119.67579216259958</v>
      </c>
      <c r="AC15" s="358">
        <f>(IF(Y15=0,0,AC14*(1+AA15*'CALCULETTE CHRONOS'!$C$5)))</f>
        <v>0</v>
      </c>
      <c r="AD15" s="358">
        <f>AC15/(1+('Help Me'!$K$99*'Help Me'!$O$92))</f>
        <v>0</v>
      </c>
      <c r="AE15" s="357">
        <f t="shared" si="22"/>
        <v>0</v>
      </c>
      <c r="AF15" s="361">
        <f t="shared" si="23"/>
        <v>0</v>
      </c>
    </row>
    <row r="16" spans="1:32">
      <c r="A16" s="365">
        <f t="shared" si="4"/>
        <v>5</v>
      </c>
      <c r="B16" s="365">
        <f t="shared" si="5"/>
        <v>58</v>
      </c>
      <c r="C16" s="364">
        <f t="shared" si="0"/>
        <v>21.298268021663148</v>
      </c>
      <c r="D16" s="358">
        <f t="shared" si="6"/>
        <v>115.5677228834661</v>
      </c>
      <c r="E16" s="358">
        <f>IF(A16=0,0,E15*(1+C16*'CALCULETTE CHRONOS'!$C$5))</f>
        <v>0</v>
      </c>
      <c r="F16" s="358">
        <f>E16/(1+(0.0004*'Help Me'!$O$68))</f>
        <v>0</v>
      </c>
      <c r="G16" s="358">
        <f t="shared" si="7"/>
        <v>0</v>
      </c>
      <c r="H16" s="359">
        <f t="shared" si="8"/>
        <v>0</v>
      </c>
      <c r="I16" s="365">
        <f t="shared" si="9"/>
        <v>5</v>
      </c>
      <c r="J16" s="365">
        <f t="shared" si="10"/>
        <v>58</v>
      </c>
      <c r="K16" s="364">
        <f t="shared" si="1"/>
        <v>21.45965360433263</v>
      </c>
      <c r="L16" s="360">
        <f t="shared" si="11"/>
        <v>39.567722883466104</v>
      </c>
      <c r="M16" s="358">
        <f>(IF(I16=0,0,M15*(1+K16*'CALCULETTE CHRONOS'!$C$5)))</f>
        <v>0</v>
      </c>
      <c r="N16" s="358">
        <f>M16/(1+('Help Me'!$K$99*'Help Me'!$O$76))</f>
        <v>0</v>
      </c>
      <c r="O16" s="360">
        <f t="shared" si="12"/>
        <v>0</v>
      </c>
      <c r="P16" s="361">
        <f t="shared" si="13"/>
        <v>0</v>
      </c>
      <c r="Q16" s="365">
        <f t="shared" si="14"/>
        <v>5</v>
      </c>
      <c r="R16" s="365">
        <f t="shared" si="15"/>
        <v>58</v>
      </c>
      <c r="S16" s="364">
        <f t="shared" si="2"/>
        <v>21.378960812997889</v>
      </c>
      <c r="T16" s="360">
        <f t="shared" si="16"/>
        <v>73.567722883466104</v>
      </c>
      <c r="U16" s="358">
        <f>(IF(Q16=0,0,U15*(1+S16*'CALCULETTE CHRONOS'!$C$5)))</f>
        <v>0</v>
      </c>
      <c r="V16" s="358">
        <f>U16/(1+('Help Me'!$K$99*'Help Me'!$O$84))</f>
        <v>0</v>
      </c>
      <c r="W16" s="360">
        <f t="shared" si="17"/>
        <v>0</v>
      </c>
      <c r="X16" s="361">
        <f t="shared" si="18"/>
        <v>0</v>
      </c>
      <c r="Y16" s="365">
        <f t="shared" si="19"/>
        <v>5</v>
      </c>
      <c r="Z16" s="365">
        <f t="shared" si="20"/>
        <v>58</v>
      </c>
      <c r="AA16" s="364">
        <f t="shared" si="3"/>
        <v>21.298268021663148</v>
      </c>
      <c r="AB16" s="357">
        <f t="shared" si="21"/>
        <v>115.5677228834661</v>
      </c>
      <c r="AC16" s="358">
        <f>(IF(Y16=0,0,AC15*(1+AA16*'CALCULETTE CHRONOS'!$C$5)))</f>
        <v>0</v>
      </c>
      <c r="AD16" s="358">
        <f>AC16/(1+('Help Me'!$K$99*'Help Me'!$O$92))</f>
        <v>0</v>
      </c>
      <c r="AE16" s="357">
        <f t="shared" si="22"/>
        <v>0</v>
      </c>
      <c r="AF16" s="361">
        <f t="shared" si="23"/>
        <v>0</v>
      </c>
    </row>
    <row r="17" spans="1:32">
      <c r="A17" s="365">
        <f t="shared" si="4"/>
        <v>6</v>
      </c>
      <c r="B17" s="365">
        <f t="shared" si="5"/>
        <v>57</v>
      </c>
      <c r="C17" s="364">
        <f t="shared" si="0"/>
        <v>25.406337300796622</v>
      </c>
      <c r="D17" s="358">
        <f t="shared" si="6"/>
        <v>111.45965360433263</v>
      </c>
      <c r="E17" s="358">
        <f>IF(A17=0,0,E16*(1+C17*'CALCULETTE CHRONOS'!$C$5))</f>
        <v>0</v>
      </c>
      <c r="F17" s="358">
        <f>E17/(1+(0.0004*'Help Me'!$O$68))</f>
        <v>0</v>
      </c>
      <c r="G17" s="358">
        <f t="shared" si="7"/>
        <v>0</v>
      </c>
      <c r="H17" s="359">
        <f t="shared" si="8"/>
        <v>0</v>
      </c>
      <c r="I17" s="365">
        <f t="shared" si="9"/>
        <v>6</v>
      </c>
      <c r="J17" s="365">
        <f t="shared" si="10"/>
        <v>57</v>
      </c>
      <c r="K17" s="364">
        <f t="shared" si="1"/>
        <v>25.567722883466104</v>
      </c>
      <c r="L17" s="360">
        <f t="shared" si="11"/>
        <v>35.45965360433263</v>
      </c>
      <c r="M17" s="358">
        <f>(IF(I17=0,0,M16*(1+K17*'CALCULETTE CHRONOS'!$C$5)))</f>
        <v>0</v>
      </c>
      <c r="N17" s="358">
        <f>M17/(1+('Help Me'!$K$99*'Help Me'!$O$76))</f>
        <v>0</v>
      </c>
      <c r="O17" s="360">
        <f t="shared" si="12"/>
        <v>0</v>
      </c>
      <c r="P17" s="361">
        <f t="shared" si="13"/>
        <v>0</v>
      </c>
      <c r="Q17" s="365">
        <f t="shared" si="14"/>
        <v>6</v>
      </c>
      <c r="R17" s="365">
        <f t="shared" si="15"/>
        <v>57</v>
      </c>
      <c r="S17" s="364">
        <f t="shared" si="2"/>
        <v>25.487030092131363</v>
      </c>
      <c r="T17" s="360">
        <f t="shared" si="16"/>
        <v>69.45965360433263</v>
      </c>
      <c r="U17" s="358">
        <f>(IF(Q17=0,0,U16*(1+S17*'CALCULETTE CHRONOS'!$C$5)))</f>
        <v>0</v>
      </c>
      <c r="V17" s="358">
        <f>U17/(1+('Help Me'!$K$99*'Help Me'!$O$84))</f>
        <v>0</v>
      </c>
      <c r="W17" s="360">
        <f t="shared" si="17"/>
        <v>0</v>
      </c>
      <c r="X17" s="361">
        <f t="shared" si="18"/>
        <v>0</v>
      </c>
      <c r="Y17" s="365">
        <f t="shared" si="19"/>
        <v>6</v>
      </c>
      <c r="Z17" s="365">
        <f t="shared" si="20"/>
        <v>57</v>
      </c>
      <c r="AA17" s="364">
        <f t="shared" si="3"/>
        <v>25.406337300796622</v>
      </c>
      <c r="AB17" s="357">
        <f t="shared" si="21"/>
        <v>111.45965360433263</v>
      </c>
      <c r="AC17" s="358">
        <f>(IF(Y17=0,0,AC16*(1+AA17*'CALCULETTE CHRONOS'!$C$5)))</f>
        <v>0</v>
      </c>
      <c r="AD17" s="358">
        <f>AC17/(1+('Help Me'!$K$99*'Help Me'!$O$92))</f>
        <v>0</v>
      </c>
      <c r="AE17" s="357">
        <f t="shared" si="22"/>
        <v>0</v>
      </c>
      <c r="AF17" s="361">
        <f t="shared" si="23"/>
        <v>0</v>
      </c>
    </row>
    <row r="18" spans="1:32">
      <c r="A18" s="365">
        <f t="shared" si="4"/>
        <v>7</v>
      </c>
      <c r="B18" s="365">
        <f t="shared" si="5"/>
        <v>56</v>
      </c>
      <c r="C18" s="364">
        <f t="shared" si="0"/>
        <v>29.514406579930096</v>
      </c>
      <c r="D18" s="358">
        <f t="shared" si="6"/>
        <v>107.35158432519916</v>
      </c>
      <c r="E18" s="358">
        <f>IF(A18=0,0,E17*(1+C18*'CALCULETTE CHRONOS'!$C$5))</f>
        <v>0</v>
      </c>
      <c r="F18" s="358">
        <f>E18/(1+(0.0004*'Help Me'!$O$68))</f>
        <v>0</v>
      </c>
      <c r="G18" s="358">
        <f t="shared" si="7"/>
        <v>0</v>
      </c>
      <c r="H18" s="359">
        <f t="shared" si="8"/>
        <v>0</v>
      </c>
      <c r="I18" s="365">
        <f t="shared" si="9"/>
        <v>7</v>
      </c>
      <c r="J18" s="365">
        <f t="shared" si="10"/>
        <v>56</v>
      </c>
      <c r="K18" s="364">
        <f t="shared" si="1"/>
        <v>29.675792162599578</v>
      </c>
      <c r="L18" s="360">
        <f t="shared" si="11"/>
        <v>31.351584325199156</v>
      </c>
      <c r="M18" s="358">
        <f>(IF(I18=0,0,M17*(1+K18*'CALCULETTE CHRONOS'!$C$5)))</f>
        <v>0</v>
      </c>
      <c r="N18" s="358">
        <f>M18/(1+('Help Me'!$K$99*'Help Me'!$O$76))</f>
        <v>0</v>
      </c>
      <c r="O18" s="360">
        <f t="shared" si="12"/>
        <v>0</v>
      </c>
      <c r="P18" s="361">
        <f t="shared" si="13"/>
        <v>0</v>
      </c>
      <c r="Q18" s="365">
        <f t="shared" si="14"/>
        <v>7</v>
      </c>
      <c r="R18" s="365">
        <f t="shared" si="15"/>
        <v>56</v>
      </c>
      <c r="S18" s="364">
        <f t="shared" si="2"/>
        <v>29.595099371264837</v>
      </c>
      <c r="T18" s="360">
        <f t="shared" si="16"/>
        <v>65.351584325199156</v>
      </c>
      <c r="U18" s="358">
        <f>(IF(Q18=0,0,U17*(1+S18*'CALCULETTE CHRONOS'!$C$5)))</f>
        <v>0</v>
      </c>
      <c r="V18" s="358">
        <f>U18/(1+('Help Me'!$K$99*'Help Me'!$O$84))</f>
        <v>0</v>
      </c>
      <c r="W18" s="360">
        <f t="shared" si="17"/>
        <v>0</v>
      </c>
      <c r="X18" s="361">
        <f t="shared" si="18"/>
        <v>0</v>
      </c>
      <c r="Y18" s="365">
        <f t="shared" si="19"/>
        <v>7</v>
      </c>
      <c r="Z18" s="365">
        <f t="shared" si="20"/>
        <v>56</v>
      </c>
      <c r="AA18" s="364">
        <f t="shared" si="3"/>
        <v>29.514406579930096</v>
      </c>
      <c r="AB18" s="357">
        <f t="shared" si="21"/>
        <v>107.35158432519916</v>
      </c>
      <c r="AC18" s="358">
        <f>(IF(Y18=0,0,AC17*(1+AA18*'CALCULETTE CHRONOS'!$C$5)))</f>
        <v>0</v>
      </c>
      <c r="AD18" s="358">
        <f>AC18/(1+('Help Me'!$K$99*'Help Me'!$O$92))</f>
        <v>0</v>
      </c>
      <c r="AE18" s="357">
        <f t="shared" si="22"/>
        <v>0</v>
      </c>
      <c r="AF18" s="361">
        <f t="shared" si="23"/>
        <v>0</v>
      </c>
    </row>
    <row r="19" spans="1:32">
      <c r="A19" s="365">
        <f t="shared" si="4"/>
        <v>8</v>
      </c>
      <c r="B19" s="365">
        <f t="shared" si="5"/>
        <v>55</v>
      </c>
      <c r="C19" s="364">
        <f t="shared" si="0"/>
        <v>33.62247585906357</v>
      </c>
      <c r="D19" s="358">
        <f t="shared" si="6"/>
        <v>103.24351504606568</v>
      </c>
      <c r="E19" s="358">
        <f>IF(A19=0,0,E18*(1+C19*'CALCULETTE CHRONOS'!$C$5))</f>
        <v>0</v>
      </c>
      <c r="F19" s="358">
        <f>E19/(1+(0.0004*'Help Me'!$O$68))</f>
        <v>0</v>
      </c>
      <c r="G19" s="358">
        <f t="shared" si="7"/>
        <v>0</v>
      </c>
      <c r="H19" s="359">
        <f t="shared" si="8"/>
        <v>0</v>
      </c>
      <c r="I19" s="365">
        <f t="shared" si="9"/>
        <v>8</v>
      </c>
      <c r="J19" s="365">
        <f t="shared" si="10"/>
        <v>55</v>
      </c>
      <c r="K19" s="364">
        <f t="shared" si="1"/>
        <v>33.783861441733052</v>
      </c>
      <c r="L19" s="360">
        <f t="shared" si="11"/>
        <v>27.243515046065681</v>
      </c>
      <c r="M19" s="358">
        <f>(IF(I19=0,0,M18*(1+K19*'CALCULETTE CHRONOS'!$C$5)))</f>
        <v>0</v>
      </c>
      <c r="N19" s="358">
        <f>M19/(1+('Help Me'!$K$99*'Help Me'!$O$76))</f>
        <v>0</v>
      </c>
      <c r="O19" s="360">
        <f t="shared" si="12"/>
        <v>0</v>
      </c>
      <c r="P19" s="361">
        <f t="shared" si="13"/>
        <v>0</v>
      </c>
      <c r="Q19" s="365">
        <f t="shared" si="14"/>
        <v>8</v>
      </c>
      <c r="R19" s="365">
        <f t="shared" si="15"/>
        <v>55</v>
      </c>
      <c r="S19" s="364">
        <f t="shared" si="2"/>
        <v>33.703168650398311</v>
      </c>
      <c r="T19" s="360">
        <f t="shared" si="16"/>
        <v>61.243515046065681</v>
      </c>
      <c r="U19" s="358">
        <f>(IF(Q19=0,0,U18*(1+S19*'CALCULETTE CHRONOS'!$C$5)))</f>
        <v>0</v>
      </c>
      <c r="V19" s="358">
        <f>U19/(1+('Help Me'!$K$99*'Help Me'!$O$84))</f>
        <v>0</v>
      </c>
      <c r="W19" s="360">
        <f t="shared" si="17"/>
        <v>0</v>
      </c>
      <c r="X19" s="361">
        <f t="shared" si="18"/>
        <v>0</v>
      </c>
      <c r="Y19" s="365">
        <f t="shared" si="19"/>
        <v>8</v>
      </c>
      <c r="Z19" s="365">
        <f t="shared" si="20"/>
        <v>55</v>
      </c>
      <c r="AA19" s="364">
        <f t="shared" si="3"/>
        <v>33.62247585906357</v>
      </c>
      <c r="AB19" s="357">
        <f t="shared" si="21"/>
        <v>103.24351504606568</v>
      </c>
      <c r="AC19" s="358">
        <f>(IF(Y19=0,0,AC18*(1+AA19*'CALCULETTE CHRONOS'!$C$5)))</f>
        <v>0</v>
      </c>
      <c r="AD19" s="358">
        <f>AC19/(1+('Help Me'!$K$99*'Help Me'!$O$92))</f>
        <v>0</v>
      </c>
      <c r="AE19" s="357">
        <f t="shared" si="22"/>
        <v>0</v>
      </c>
      <c r="AF19" s="361">
        <f t="shared" si="23"/>
        <v>0</v>
      </c>
    </row>
    <row r="20" spans="1:32">
      <c r="A20" s="365">
        <f t="shared" si="4"/>
        <v>9</v>
      </c>
      <c r="B20" s="365">
        <f t="shared" si="5"/>
        <v>54</v>
      </c>
      <c r="C20" s="364">
        <f t="shared" si="0"/>
        <v>37.730545138197044</v>
      </c>
      <c r="D20" s="358">
        <f t="shared" si="6"/>
        <v>99.135445766932207</v>
      </c>
      <c r="E20" s="358">
        <f>IF(A20=0,0,E19*(1+C20*'CALCULETTE CHRONOS'!$C$5))</f>
        <v>0</v>
      </c>
      <c r="F20" s="358">
        <f>E20/(1+(0.0004*'Help Me'!$O$68))</f>
        <v>0</v>
      </c>
      <c r="G20" s="358">
        <f t="shared" si="7"/>
        <v>0</v>
      </c>
      <c r="H20" s="359">
        <f t="shared" si="8"/>
        <v>0</v>
      </c>
      <c r="I20" s="365">
        <f t="shared" si="9"/>
        <v>9</v>
      </c>
      <c r="J20" s="365">
        <f t="shared" si="10"/>
        <v>54</v>
      </c>
      <c r="K20" s="364">
        <f t="shared" si="1"/>
        <v>37.891930720866526</v>
      </c>
      <c r="L20" s="360">
        <f t="shared" si="11"/>
        <v>23.135445766932207</v>
      </c>
      <c r="M20" s="358">
        <f>(IF(I20=0,0,M19*(1+K20*'CALCULETTE CHRONOS'!$C$5)))</f>
        <v>0</v>
      </c>
      <c r="N20" s="358">
        <f>M20/(1+('Help Me'!$K$99*'Help Me'!$O$76))</f>
        <v>0</v>
      </c>
      <c r="O20" s="360">
        <f t="shared" si="12"/>
        <v>0</v>
      </c>
      <c r="P20" s="361">
        <f t="shared" si="13"/>
        <v>0</v>
      </c>
      <c r="Q20" s="365">
        <f t="shared" si="14"/>
        <v>9</v>
      </c>
      <c r="R20" s="365">
        <f t="shared" si="15"/>
        <v>54</v>
      </c>
      <c r="S20" s="364">
        <f t="shared" si="2"/>
        <v>37.811237929531785</v>
      </c>
      <c r="T20" s="360">
        <f t="shared" si="16"/>
        <v>57.135445766932207</v>
      </c>
      <c r="U20" s="358">
        <f>(IF(Q20=0,0,U19*(1+S20*'CALCULETTE CHRONOS'!$C$5)))</f>
        <v>0</v>
      </c>
      <c r="V20" s="358">
        <f>U20/(1+('Help Me'!$K$99*'Help Me'!$O$84))</f>
        <v>0</v>
      </c>
      <c r="W20" s="360">
        <f t="shared" si="17"/>
        <v>0</v>
      </c>
      <c r="X20" s="361">
        <f t="shared" si="18"/>
        <v>0</v>
      </c>
      <c r="Y20" s="365">
        <f t="shared" si="19"/>
        <v>9</v>
      </c>
      <c r="Z20" s="365">
        <f t="shared" si="20"/>
        <v>54</v>
      </c>
      <c r="AA20" s="364">
        <f t="shared" si="3"/>
        <v>37.730545138197044</v>
      </c>
      <c r="AB20" s="357">
        <f t="shared" si="21"/>
        <v>99.135445766932207</v>
      </c>
      <c r="AC20" s="358">
        <f>(IF(Y20=0,0,AC19*(1+AA20*'CALCULETTE CHRONOS'!$C$5)))</f>
        <v>0</v>
      </c>
      <c r="AD20" s="358">
        <f>AC20/(1+('Help Me'!$K$99*'Help Me'!$O$92))</f>
        <v>0</v>
      </c>
      <c r="AE20" s="357">
        <f t="shared" si="22"/>
        <v>0</v>
      </c>
      <c r="AF20" s="361">
        <f t="shared" si="23"/>
        <v>0</v>
      </c>
    </row>
    <row r="21" spans="1:32">
      <c r="A21" s="365">
        <f t="shared" si="4"/>
        <v>10</v>
      </c>
      <c r="B21" s="365">
        <f t="shared" si="5"/>
        <v>53</v>
      </c>
      <c r="C21" s="364">
        <f t="shared" si="0"/>
        <v>41.838614417330518</v>
      </c>
      <c r="D21" s="358">
        <f t="shared" si="6"/>
        <v>95.027376487798733</v>
      </c>
      <c r="E21" s="358">
        <f>IF(A21=0,0,E20*(1+C21*'CALCULETTE CHRONOS'!$C$5))</f>
        <v>0</v>
      </c>
      <c r="F21" s="358">
        <f>E21/(1+(0.0004*'Help Me'!$O$68))</f>
        <v>0</v>
      </c>
      <c r="G21" s="358">
        <f t="shared" si="7"/>
        <v>0</v>
      </c>
      <c r="H21" s="359">
        <f t="shared" si="8"/>
        <v>0</v>
      </c>
      <c r="I21" s="365">
        <f t="shared" si="9"/>
        <v>10</v>
      </c>
      <c r="J21" s="365">
        <f t="shared" si="10"/>
        <v>53</v>
      </c>
      <c r="K21" s="364">
        <f t="shared" si="1"/>
        <v>42</v>
      </c>
      <c r="L21" s="360">
        <f t="shared" si="11"/>
        <v>19.027376487798733</v>
      </c>
      <c r="M21" s="358">
        <f>(IF(I21=0,0,M20*(1+K21*'CALCULETTE CHRONOS'!$C$5)))</f>
        <v>0</v>
      </c>
      <c r="N21" s="358">
        <f>M21/(1+('Help Me'!$K$99*'Help Me'!$O$76))</f>
        <v>0</v>
      </c>
      <c r="O21" s="360">
        <f t="shared" si="12"/>
        <v>0</v>
      </c>
      <c r="P21" s="361">
        <f t="shared" si="13"/>
        <v>0</v>
      </c>
      <c r="Q21" s="365">
        <f t="shared" si="14"/>
        <v>10</v>
      </c>
      <c r="R21" s="365">
        <f t="shared" si="15"/>
        <v>53</v>
      </c>
      <c r="S21" s="364">
        <f t="shared" si="2"/>
        <v>41.919307208665259</v>
      </c>
      <c r="T21" s="360">
        <f t="shared" si="16"/>
        <v>53.027376487798733</v>
      </c>
      <c r="U21" s="358">
        <f>(IF(Q21=0,0,U20*(1+S21*'CALCULETTE CHRONOS'!$C$5)))</f>
        <v>0</v>
      </c>
      <c r="V21" s="358">
        <f>U21/(1+('Help Me'!$K$99*'Help Me'!$O$84))</f>
        <v>0</v>
      </c>
      <c r="W21" s="360">
        <f t="shared" si="17"/>
        <v>0</v>
      </c>
      <c r="X21" s="361">
        <f t="shared" si="18"/>
        <v>0</v>
      </c>
      <c r="Y21" s="365">
        <f t="shared" si="19"/>
        <v>10</v>
      </c>
      <c r="Z21" s="365">
        <f t="shared" si="20"/>
        <v>53</v>
      </c>
      <c r="AA21" s="364">
        <f t="shared" si="3"/>
        <v>41.838614417330518</v>
      </c>
      <c r="AB21" s="357">
        <f t="shared" si="21"/>
        <v>95.027376487798733</v>
      </c>
      <c r="AC21" s="358">
        <f>(IF(Y21=0,0,AC20*(1+AA21*'CALCULETTE CHRONOS'!$C$5)))</f>
        <v>0</v>
      </c>
      <c r="AD21" s="358">
        <f>AC21/(1+('Help Me'!$K$99*'Help Me'!$O$92))</f>
        <v>0</v>
      </c>
      <c r="AE21" s="357">
        <f t="shared" si="22"/>
        <v>0</v>
      </c>
      <c r="AF21" s="361">
        <f t="shared" si="23"/>
        <v>0</v>
      </c>
    </row>
    <row r="22" spans="1:32">
      <c r="A22" s="365">
        <f t="shared" si="4"/>
        <v>11</v>
      </c>
      <c r="B22" s="365">
        <f t="shared" si="5"/>
        <v>52</v>
      </c>
      <c r="C22" s="364">
        <f t="shared" si="0"/>
        <v>45.946683696463992</v>
      </c>
      <c r="D22" s="358">
        <f t="shared" si="6"/>
        <v>90.919307208665259</v>
      </c>
      <c r="E22" s="358">
        <f>IF(A22=0,0,E21*(1+C22*'CALCULETTE CHRONOS'!$C$5))</f>
        <v>0</v>
      </c>
      <c r="F22" s="358">
        <f>E22/(1+(0.0004*'Help Me'!$O$68))</f>
        <v>0</v>
      </c>
      <c r="G22" s="358">
        <f t="shared" si="7"/>
        <v>0</v>
      </c>
      <c r="H22" s="359">
        <f t="shared" si="8"/>
        <v>0</v>
      </c>
      <c r="I22" s="365">
        <f t="shared" si="9"/>
        <v>11</v>
      </c>
      <c r="J22" s="365">
        <f t="shared" si="10"/>
        <v>52</v>
      </c>
      <c r="K22" s="364">
        <f t="shared" si="1"/>
        <v>4.7031686503983101</v>
      </c>
      <c r="L22" s="360">
        <f t="shared" si="11"/>
        <v>14.919307208665259</v>
      </c>
      <c r="M22" s="358">
        <f>(IF(I22=0,0,M21*(1+K22*'CALCULETTE CHRONOS'!$C$5)))</f>
        <v>0</v>
      </c>
      <c r="N22" s="358">
        <f>M22/(1+('Help Me'!$K$99*'Help Me'!$O$76))</f>
        <v>0</v>
      </c>
      <c r="O22" s="360">
        <f t="shared" si="12"/>
        <v>0</v>
      </c>
      <c r="P22" s="361">
        <f t="shared" si="13"/>
        <v>0</v>
      </c>
      <c r="Q22" s="365">
        <f t="shared" si="14"/>
        <v>11</v>
      </c>
      <c r="R22" s="365">
        <f t="shared" si="15"/>
        <v>52</v>
      </c>
      <c r="S22" s="364">
        <f t="shared" si="2"/>
        <v>46.027376487798733</v>
      </c>
      <c r="T22" s="360">
        <f t="shared" si="16"/>
        <v>48.919307208665259</v>
      </c>
      <c r="U22" s="358">
        <f>(IF(Q22=0,0,U21*(1+S22*'CALCULETTE CHRONOS'!$C$5)))</f>
        <v>0</v>
      </c>
      <c r="V22" s="358">
        <f>U22/(1+('Help Me'!$K$99*'Help Me'!$O$84))</f>
        <v>0</v>
      </c>
      <c r="W22" s="360">
        <f t="shared" si="17"/>
        <v>0</v>
      </c>
      <c r="X22" s="361">
        <f t="shared" si="18"/>
        <v>0</v>
      </c>
      <c r="Y22" s="365">
        <f t="shared" si="19"/>
        <v>11</v>
      </c>
      <c r="Z22" s="365">
        <f t="shared" si="20"/>
        <v>52</v>
      </c>
      <c r="AA22" s="364">
        <f t="shared" si="3"/>
        <v>45.946683696463992</v>
      </c>
      <c r="AB22" s="357">
        <f t="shared" si="21"/>
        <v>90.919307208665259</v>
      </c>
      <c r="AC22" s="358">
        <f>(IF(Y22=0,0,AC21*(1+AA22*'CALCULETTE CHRONOS'!$C$5)))</f>
        <v>0</v>
      </c>
      <c r="AD22" s="358">
        <f>AC22/(1+('Help Me'!$K$99*'Help Me'!$O$92))</f>
        <v>0</v>
      </c>
      <c r="AE22" s="357">
        <f t="shared" si="22"/>
        <v>0</v>
      </c>
      <c r="AF22" s="361">
        <f t="shared" si="23"/>
        <v>0</v>
      </c>
    </row>
    <row r="23" spans="1:32">
      <c r="A23" s="365">
        <f t="shared" si="4"/>
        <v>12</v>
      </c>
      <c r="B23" s="365">
        <f t="shared" si="5"/>
        <v>51</v>
      </c>
      <c r="C23" s="364">
        <f t="shared" si="0"/>
        <v>50.054752975597467</v>
      </c>
      <c r="D23" s="358">
        <f t="shared" si="6"/>
        <v>86.811237929531785</v>
      </c>
      <c r="E23" s="358">
        <f>IF(A23=0,0,E22*(1+C23*'CALCULETTE CHRONOS'!$C$5))</f>
        <v>0</v>
      </c>
      <c r="F23" s="358">
        <f>E23/(1+(0.0004*'Help Me'!$O$68))</f>
        <v>0</v>
      </c>
      <c r="G23" s="358">
        <f t="shared" si="7"/>
        <v>0</v>
      </c>
      <c r="H23" s="359">
        <f t="shared" si="8"/>
        <v>0</v>
      </c>
      <c r="I23" s="365">
        <f t="shared" si="9"/>
        <v>12</v>
      </c>
      <c r="J23" s="365">
        <f t="shared" si="10"/>
        <v>51</v>
      </c>
      <c r="K23" s="364">
        <f t="shared" si="1"/>
        <v>8.8112379295317851</v>
      </c>
      <c r="L23" s="360">
        <f t="shared" si="11"/>
        <v>10.811237929531785</v>
      </c>
      <c r="M23" s="358">
        <f>(IF(I23=0,0,M22*(1+K23*'CALCULETTE CHRONOS'!$C$5)))</f>
        <v>0</v>
      </c>
      <c r="N23" s="358">
        <f>M23/(1+('Help Me'!$K$99*'Help Me'!$O$76))</f>
        <v>0</v>
      </c>
      <c r="O23" s="360">
        <f t="shared" si="12"/>
        <v>0</v>
      </c>
      <c r="P23" s="361">
        <f t="shared" si="13"/>
        <v>0</v>
      </c>
      <c r="Q23" s="365">
        <f t="shared" si="14"/>
        <v>12</v>
      </c>
      <c r="R23" s="365">
        <f t="shared" si="15"/>
        <v>51</v>
      </c>
      <c r="S23" s="364">
        <f t="shared" si="2"/>
        <v>50.135445766932207</v>
      </c>
      <c r="T23" s="360">
        <f t="shared" si="16"/>
        <v>44.811237929531785</v>
      </c>
      <c r="U23" s="358">
        <f>(IF(Q23=0,0,U22*(1+S23*'CALCULETTE CHRONOS'!$C$5)))</f>
        <v>0</v>
      </c>
      <c r="V23" s="358">
        <f>U23/(1+('Help Me'!$K$99*'Help Me'!$O$84))</f>
        <v>0</v>
      </c>
      <c r="W23" s="360">
        <f t="shared" si="17"/>
        <v>0</v>
      </c>
      <c r="X23" s="361">
        <f t="shared" si="18"/>
        <v>0</v>
      </c>
      <c r="Y23" s="365">
        <f t="shared" si="19"/>
        <v>12</v>
      </c>
      <c r="Z23" s="365">
        <f t="shared" si="20"/>
        <v>51</v>
      </c>
      <c r="AA23" s="364">
        <f t="shared" si="3"/>
        <v>50.054752975597467</v>
      </c>
      <c r="AB23" s="357">
        <f t="shared" si="21"/>
        <v>86.811237929531785</v>
      </c>
      <c r="AC23" s="358">
        <f>(IF(Y23=0,0,AC22*(1+AA23*'CALCULETTE CHRONOS'!$C$5)))</f>
        <v>0</v>
      </c>
      <c r="AD23" s="358">
        <f>AC23/(1+('Help Me'!$K$99*'Help Me'!$O$92))</f>
        <v>0</v>
      </c>
      <c r="AE23" s="357">
        <f t="shared" si="22"/>
        <v>0</v>
      </c>
      <c r="AF23" s="361">
        <f t="shared" si="23"/>
        <v>0</v>
      </c>
    </row>
    <row r="24" spans="1:32">
      <c r="A24" s="365">
        <f t="shared" si="4"/>
        <v>13</v>
      </c>
      <c r="B24" s="365">
        <f t="shared" si="5"/>
        <v>50</v>
      </c>
      <c r="C24" s="364">
        <f t="shared" si="0"/>
        <v>54.162822254730941</v>
      </c>
      <c r="D24" s="358">
        <f t="shared" si="6"/>
        <v>82.703168650398311</v>
      </c>
      <c r="E24" s="358">
        <f>IF(A24=0,0,E23*(1+C24*'CALCULETTE CHRONOS'!$C$5))</f>
        <v>0</v>
      </c>
      <c r="F24" s="358">
        <f>E24/(1+(0.0004*'Help Me'!$O$68))</f>
        <v>0</v>
      </c>
      <c r="G24" s="358">
        <f t="shared" si="7"/>
        <v>0</v>
      </c>
      <c r="H24" s="359">
        <f t="shared" si="8"/>
        <v>0</v>
      </c>
      <c r="I24" s="365">
        <f t="shared" si="9"/>
        <v>13</v>
      </c>
      <c r="J24" s="365">
        <f t="shared" si="10"/>
        <v>50</v>
      </c>
      <c r="K24" s="364">
        <f t="shared" si="1"/>
        <v>12.919307208665259</v>
      </c>
      <c r="L24" s="360">
        <f t="shared" si="11"/>
        <v>6.7031686503983101</v>
      </c>
      <c r="M24" s="358">
        <f>(IF(I24=0,0,M23*(1+K24*'CALCULETTE CHRONOS'!$C$5)))</f>
        <v>0</v>
      </c>
      <c r="N24" s="358">
        <f>M24/(1+('Help Me'!$K$99*'Help Me'!$O$76))</f>
        <v>0</v>
      </c>
      <c r="O24" s="360">
        <f t="shared" si="12"/>
        <v>0</v>
      </c>
      <c r="P24" s="361">
        <f t="shared" si="13"/>
        <v>0</v>
      </c>
      <c r="Q24" s="365">
        <f t="shared" si="14"/>
        <v>13</v>
      </c>
      <c r="R24" s="365">
        <f t="shared" si="15"/>
        <v>50</v>
      </c>
      <c r="S24" s="364">
        <f t="shared" si="2"/>
        <v>54.243515046065681</v>
      </c>
      <c r="T24" s="360">
        <f t="shared" si="16"/>
        <v>40.703168650398311</v>
      </c>
      <c r="U24" s="358">
        <f>(IF(Q24=0,0,U23*(1+S24*'CALCULETTE CHRONOS'!$C$5)))</f>
        <v>0</v>
      </c>
      <c r="V24" s="358">
        <f>U24/(1+('Help Me'!$K$99*'Help Me'!$O$84))</f>
        <v>0</v>
      </c>
      <c r="W24" s="360">
        <f t="shared" si="17"/>
        <v>0</v>
      </c>
      <c r="X24" s="361">
        <f t="shared" si="18"/>
        <v>0</v>
      </c>
      <c r="Y24" s="365">
        <f t="shared" si="19"/>
        <v>13</v>
      </c>
      <c r="Z24" s="365">
        <f t="shared" si="20"/>
        <v>50</v>
      </c>
      <c r="AA24" s="364">
        <f t="shared" si="3"/>
        <v>54.162822254730941</v>
      </c>
      <c r="AB24" s="357">
        <f t="shared" si="21"/>
        <v>82.703168650398311</v>
      </c>
      <c r="AC24" s="358">
        <f>(IF(Y24=0,0,AC23*(1+AA24*'CALCULETTE CHRONOS'!$C$5)))</f>
        <v>0</v>
      </c>
      <c r="AD24" s="358">
        <f>AC24/(1+('Help Me'!$K$99*'Help Me'!$O$92))</f>
        <v>0</v>
      </c>
      <c r="AE24" s="357">
        <f t="shared" si="22"/>
        <v>0</v>
      </c>
      <c r="AF24" s="361">
        <f t="shared" si="23"/>
        <v>0</v>
      </c>
    </row>
    <row r="25" spans="1:32">
      <c r="A25" s="365">
        <f t="shared" si="4"/>
        <v>14</v>
      </c>
      <c r="B25" s="365">
        <f t="shared" si="5"/>
        <v>49</v>
      </c>
      <c r="C25" s="364">
        <f t="shared" si="0"/>
        <v>58.270891533864415</v>
      </c>
      <c r="D25" s="358">
        <f t="shared" si="6"/>
        <v>78.595099371264837</v>
      </c>
      <c r="E25" s="358">
        <f>IF(A25=0,0,E24*(1+C25*'CALCULETTE CHRONOS'!$C$5))</f>
        <v>0</v>
      </c>
      <c r="F25" s="358">
        <f>E25/(1+(0.0004*'Help Me'!$O$68))</f>
        <v>0</v>
      </c>
      <c r="G25" s="358">
        <f t="shared" si="7"/>
        <v>0</v>
      </c>
      <c r="H25" s="359">
        <f t="shared" si="8"/>
        <v>0</v>
      </c>
      <c r="I25" s="365">
        <f t="shared" si="9"/>
        <v>14</v>
      </c>
      <c r="J25" s="365">
        <f t="shared" si="10"/>
        <v>49</v>
      </c>
      <c r="K25" s="364">
        <f t="shared" si="1"/>
        <v>17.027376487798733</v>
      </c>
      <c r="L25" s="360">
        <f t="shared" si="11"/>
        <v>54</v>
      </c>
      <c r="M25" s="358">
        <f>(IF(I25=0,0,M24*(1+K25*'CALCULETTE CHRONOS'!$C$5)))</f>
        <v>0</v>
      </c>
      <c r="N25" s="358">
        <f>M25/(1+('Help Me'!$K$99*'Help Me'!$O$76))</f>
        <v>0</v>
      </c>
      <c r="O25" s="360">
        <f t="shared" si="12"/>
        <v>37</v>
      </c>
      <c r="P25" s="361">
        <f t="shared" si="13"/>
        <v>37</v>
      </c>
      <c r="Q25" s="365">
        <f t="shared" si="14"/>
        <v>14</v>
      </c>
      <c r="R25" s="365">
        <f t="shared" si="15"/>
        <v>49</v>
      </c>
      <c r="S25" s="364">
        <f t="shared" si="2"/>
        <v>58.351584325199156</v>
      </c>
      <c r="T25" s="360">
        <f t="shared" si="16"/>
        <v>36.595099371264837</v>
      </c>
      <c r="U25" s="358">
        <f>(IF(Q25=0,0,U24*(1+S25*'CALCULETTE CHRONOS'!$C$5)))</f>
        <v>0</v>
      </c>
      <c r="V25" s="358">
        <f>U25/(1+('Help Me'!$K$99*'Help Me'!$O$84))</f>
        <v>0</v>
      </c>
      <c r="W25" s="360">
        <f t="shared" si="17"/>
        <v>0</v>
      </c>
      <c r="X25" s="361">
        <f t="shared" si="18"/>
        <v>0</v>
      </c>
      <c r="Y25" s="365">
        <f t="shared" si="19"/>
        <v>14</v>
      </c>
      <c r="Z25" s="365">
        <f t="shared" si="20"/>
        <v>49</v>
      </c>
      <c r="AA25" s="364">
        <f t="shared" si="3"/>
        <v>58.270891533864415</v>
      </c>
      <c r="AB25" s="357">
        <f t="shared" si="21"/>
        <v>78.595099371264837</v>
      </c>
      <c r="AC25" s="358">
        <f>(IF(Y25=0,0,AC24*(1+AA25*'CALCULETTE CHRONOS'!$C$5)))</f>
        <v>0</v>
      </c>
      <c r="AD25" s="358">
        <f>AC25/(1+('Help Me'!$K$99*'Help Me'!$O$92))</f>
        <v>0</v>
      </c>
      <c r="AE25" s="357">
        <f t="shared" si="22"/>
        <v>0</v>
      </c>
      <c r="AF25" s="361">
        <f t="shared" si="23"/>
        <v>0</v>
      </c>
    </row>
    <row r="26" spans="1:32">
      <c r="A26" s="365">
        <f t="shared" si="4"/>
        <v>15</v>
      </c>
      <c r="B26" s="365">
        <f t="shared" si="5"/>
        <v>48</v>
      </c>
      <c r="C26" s="364">
        <f t="shared" si="0"/>
        <v>62.378960812997889</v>
      </c>
      <c r="D26" s="358">
        <f t="shared" si="6"/>
        <v>74.487030092131363</v>
      </c>
      <c r="E26" s="358">
        <f>IF(A26=0,0,E25*(1+C26*'CALCULETTE CHRONOS'!$C$5))</f>
        <v>0</v>
      </c>
      <c r="F26" s="358">
        <f>E26/(1+(0.0004*'Help Me'!$O$68))</f>
        <v>0</v>
      </c>
      <c r="G26" s="358">
        <f t="shared" si="7"/>
        <v>0</v>
      </c>
      <c r="H26" s="359">
        <f t="shared" si="8"/>
        <v>0</v>
      </c>
      <c r="I26" s="365">
        <f t="shared" si="9"/>
        <v>15</v>
      </c>
      <c r="J26" s="365">
        <f t="shared" si="10"/>
        <v>48</v>
      </c>
      <c r="K26" s="364">
        <f t="shared" si="1"/>
        <v>21.135445766932207</v>
      </c>
      <c r="L26" s="360">
        <f t="shared" si="11"/>
        <v>49.891930720866526</v>
      </c>
      <c r="M26" s="358">
        <f>(IF(I26=0,0,M25*(1+K26*'CALCULETTE CHRONOS'!$C$5)))</f>
        <v>0</v>
      </c>
      <c r="N26" s="358">
        <f>M26/(1+('Help Me'!$K$99*'Help Me'!$O$76))</f>
        <v>0</v>
      </c>
      <c r="O26" s="360">
        <f t="shared" si="12"/>
        <v>0</v>
      </c>
      <c r="P26" s="361">
        <f t="shared" si="13"/>
        <v>37</v>
      </c>
      <c r="Q26" s="365">
        <f t="shared" si="14"/>
        <v>15</v>
      </c>
      <c r="R26" s="365">
        <f t="shared" si="15"/>
        <v>48</v>
      </c>
      <c r="S26" s="364">
        <f t="shared" si="2"/>
        <v>62.45965360433263</v>
      </c>
      <c r="T26" s="360">
        <f t="shared" si="16"/>
        <v>32.487030092131363</v>
      </c>
      <c r="U26" s="358">
        <f>(IF(Q26=0,0,U25*(1+S26*'CALCULETTE CHRONOS'!$C$5)))</f>
        <v>0</v>
      </c>
      <c r="V26" s="358">
        <f>U26/(1+('Help Me'!$K$99*'Help Me'!$O$84))</f>
        <v>0</v>
      </c>
      <c r="W26" s="360">
        <f t="shared" si="17"/>
        <v>0</v>
      </c>
      <c r="X26" s="361">
        <f t="shared" si="18"/>
        <v>0</v>
      </c>
      <c r="Y26" s="365">
        <f t="shared" si="19"/>
        <v>15</v>
      </c>
      <c r="Z26" s="365">
        <f t="shared" si="20"/>
        <v>48</v>
      </c>
      <c r="AA26" s="364">
        <f t="shared" si="3"/>
        <v>62.378960812997889</v>
      </c>
      <c r="AB26" s="357">
        <f t="shared" si="21"/>
        <v>74.487030092131363</v>
      </c>
      <c r="AC26" s="358">
        <f>(IF(Y26=0,0,AC25*(1+AA26*'CALCULETTE CHRONOS'!$C$5)))</f>
        <v>0</v>
      </c>
      <c r="AD26" s="358">
        <f>AC26/(1+('Help Me'!$K$99*'Help Me'!$O$92))</f>
        <v>0</v>
      </c>
      <c r="AE26" s="357">
        <f t="shared" si="22"/>
        <v>0</v>
      </c>
      <c r="AF26" s="361">
        <f t="shared" si="23"/>
        <v>0</v>
      </c>
    </row>
    <row r="27" spans="1:32">
      <c r="A27" s="365">
        <f t="shared" si="4"/>
        <v>16</v>
      </c>
      <c r="B27" s="365">
        <f t="shared" si="5"/>
        <v>47</v>
      </c>
      <c r="C27" s="364">
        <f t="shared" si="0"/>
        <v>66.487030092131363</v>
      </c>
      <c r="D27" s="358">
        <f t="shared" si="6"/>
        <v>70.378960812997889</v>
      </c>
      <c r="E27" s="358">
        <f>IF(A27=0,0,E26*(1+C27*'CALCULETTE CHRONOS'!$C$5))</f>
        <v>0</v>
      </c>
      <c r="F27" s="358">
        <f>E27/(1+(0.0004*'Help Me'!$O$68))</f>
        <v>0</v>
      </c>
      <c r="G27" s="358">
        <f t="shared" si="7"/>
        <v>0</v>
      </c>
      <c r="H27" s="359">
        <f t="shared" si="8"/>
        <v>0</v>
      </c>
      <c r="I27" s="365">
        <f t="shared" si="9"/>
        <v>16</v>
      </c>
      <c r="J27" s="365">
        <f t="shared" si="10"/>
        <v>47</v>
      </c>
      <c r="K27" s="364">
        <f t="shared" si="1"/>
        <v>25.243515046065681</v>
      </c>
      <c r="L27" s="360">
        <f t="shared" si="11"/>
        <v>45.783861441733052</v>
      </c>
      <c r="M27" s="358">
        <f>(IF(I27=0,0,M26*(1+K27*'CALCULETTE CHRONOS'!$C$5)))</f>
        <v>0</v>
      </c>
      <c r="N27" s="358">
        <f>M27/(1+('Help Me'!$K$99*'Help Me'!$O$76))</f>
        <v>0</v>
      </c>
      <c r="O27" s="360">
        <f t="shared" si="12"/>
        <v>0</v>
      </c>
      <c r="P27" s="361">
        <f t="shared" si="13"/>
        <v>37</v>
      </c>
      <c r="Q27" s="365">
        <f t="shared" si="14"/>
        <v>16</v>
      </c>
      <c r="R27" s="365">
        <f t="shared" si="15"/>
        <v>47</v>
      </c>
      <c r="S27" s="364">
        <f t="shared" si="2"/>
        <v>66.567722883466104</v>
      </c>
      <c r="T27" s="360">
        <f t="shared" si="16"/>
        <v>28.378960812997889</v>
      </c>
      <c r="U27" s="358">
        <f>(IF(Q27=0,0,U26*(1+S27*'CALCULETTE CHRONOS'!$C$5)))</f>
        <v>0</v>
      </c>
      <c r="V27" s="358">
        <f>U27/(1+('Help Me'!$K$99*'Help Me'!$O$84))</f>
        <v>0</v>
      </c>
      <c r="W27" s="360">
        <f t="shared" si="17"/>
        <v>0</v>
      </c>
      <c r="X27" s="361">
        <f t="shared" si="18"/>
        <v>0</v>
      </c>
      <c r="Y27" s="365">
        <f t="shared" si="19"/>
        <v>16</v>
      </c>
      <c r="Z27" s="365">
        <f t="shared" si="20"/>
        <v>47</v>
      </c>
      <c r="AA27" s="364">
        <f t="shared" si="3"/>
        <v>66.487030092131363</v>
      </c>
      <c r="AB27" s="357">
        <f t="shared" si="21"/>
        <v>70.378960812997889</v>
      </c>
      <c r="AC27" s="358">
        <f>(IF(Y27=0,0,AC26*(1+AA27*'CALCULETTE CHRONOS'!$C$5)))</f>
        <v>0</v>
      </c>
      <c r="AD27" s="358">
        <f>AC27/(1+('Help Me'!$K$99*'Help Me'!$O$92))</f>
        <v>0</v>
      </c>
      <c r="AE27" s="357">
        <f t="shared" si="22"/>
        <v>0</v>
      </c>
      <c r="AF27" s="361">
        <f t="shared" si="23"/>
        <v>0</v>
      </c>
    </row>
    <row r="28" spans="1:32">
      <c r="A28" s="365">
        <f t="shared" si="4"/>
        <v>17</v>
      </c>
      <c r="B28" s="365">
        <f t="shared" si="5"/>
        <v>46</v>
      </c>
      <c r="C28" s="364">
        <f t="shared" si="0"/>
        <v>70.595099371264837</v>
      </c>
      <c r="D28" s="358">
        <f t="shared" si="6"/>
        <v>66.270891533864415</v>
      </c>
      <c r="E28" s="358">
        <f>IF(A28=0,0,E27*(1+C28*'CALCULETTE CHRONOS'!$C$5))</f>
        <v>0</v>
      </c>
      <c r="F28" s="358">
        <f>E28/(1+(0.0004*'Help Me'!$O$68))</f>
        <v>0</v>
      </c>
      <c r="G28" s="358">
        <f t="shared" si="7"/>
        <v>0</v>
      </c>
      <c r="H28" s="359">
        <f t="shared" si="8"/>
        <v>0</v>
      </c>
      <c r="I28" s="365">
        <f t="shared" si="9"/>
        <v>17</v>
      </c>
      <c r="J28" s="365">
        <f t="shared" si="10"/>
        <v>46</v>
      </c>
      <c r="K28" s="364">
        <f t="shared" si="1"/>
        <v>29.351584325199156</v>
      </c>
      <c r="L28" s="360">
        <f t="shared" si="11"/>
        <v>41.675792162599578</v>
      </c>
      <c r="M28" s="358">
        <f>(IF(I28=0,0,M27*(1+K28*'CALCULETTE CHRONOS'!$C$5)))</f>
        <v>0</v>
      </c>
      <c r="N28" s="358">
        <f>M28/(1+('Help Me'!$K$99*'Help Me'!$O$76))</f>
        <v>0</v>
      </c>
      <c r="O28" s="360">
        <f t="shared" si="12"/>
        <v>0</v>
      </c>
      <c r="P28" s="361">
        <f t="shared" si="13"/>
        <v>37</v>
      </c>
      <c r="Q28" s="365">
        <f t="shared" si="14"/>
        <v>17</v>
      </c>
      <c r="R28" s="365">
        <f t="shared" si="15"/>
        <v>46</v>
      </c>
      <c r="S28" s="364">
        <f t="shared" si="2"/>
        <v>70.675792162599578</v>
      </c>
      <c r="T28" s="360">
        <f t="shared" si="16"/>
        <v>24.270891533864415</v>
      </c>
      <c r="U28" s="358">
        <f>(IF(Q28=0,0,U27*(1+S28*'CALCULETTE CHRONOS'!$C$5)))</f>
        <v>0</v>
      </c>
      <c r="V28" s="358">
        <f>U28/(1+('Help Me'!$K$99*'Help Me'!$O$84))</f>
        <v>0</v>
      </c>
      <c r="W28" s="360">
        <f t="shared" si="17"/>
        <v>0</v>
      </c>
      <c r="X28" s="361">
        <f t="shared" si="18"/>
        <v>0</v>
      </c>
      <c r="Y28" s="365">
        <f t="shared" si="19"/>
        <v>17</v>
      </c>
      <c r="Z28" s="365">
        <f t="shared" si="20"/>
        <v>46</v>
      </c>
      <c r="AA28" s="364">
        <f t="shared" si="3"/>
        <v>70.595099371264837</v>
      </c>
      <c r="AB28" s="357">
        <f t="shared" si="21"/>
        <v>66.270891533864415</v>
      </c>
      <c r="AC28" s="358">
        <f>(IF(Y28=0,0,AC27*(1+AA28*'CALCULETTE CHRONOS'!$C$5)))</f>
        <v>0</v>
      </c>
      <c r="AD28" s="358">
        <f>AC28/(1+('Help Me'!$K$99*'Help Me'!$O$92))</f>
        <v>0</v>
      </c>
      <c r="AE28" s="357">
        <f t="shared" si="22"/>
        <v>0</v>
      </c>
      <c r="AF28" s="361">
        <f t="shared" si="23"/>
        <v>0</v>
      </c>
    </row>
    <row r="29" spans="1:32">
      <c r="A29" s="365">
        <f t="shared" si="4"/>
        <v>18</v>
      </c>
      <c r="B29" s="365">
        <f t="shared" si="5"/>
        <v>45</v>
      </c>
      <c r="C29" s="364">
        <f t="shared" si="0"/>
        <v>74.703168650398311</v>
      </c>
      <c r="D29" s="358">
        <f t="shared" si="6"/>
        <v>62.162822254730941</v>
      </c>
      <c r="E29" s="358">
        <f>IF(A29=0,0,E28*(1+C29*'CALCULETTE CHRONOS'!$C$5))</f>
        <v>0</v>
      </c>
      <c r="F29" s="358">
        <f>E29/(1+(0.0004*'Help Me'!$O$68))</f>
        <v>0</v>
      </c>
      <c r="G29" s="358">
        <f t="shared" si="7"/>
        <v>0</v>
      </c>
      <c r="H29" s="359">
        <f t="shared" si="8"/>
        <v>0</v>
      </c>
      <c r="I29" s="365">
        <f t="shared" si="9"/>
        <v>18</v>
      </c>
      <c r="J29" s="365">
        <f t="shared" si="10"/>
        <v>45</v>
      </c>
      <c r="K29" s="364">
        <f t="shared" si="1"/>
        <v>33.45965360433263</v>
      </c>
      <c r="L29" s="360">
        <f t="shared" si="11"/>
        <v>37.567722883466104</v>
      </c>
      <c r="M29" s="358">
        <f>(IF(I29=0,0,M28*(1+K29*'CALCULETTE CHRONOS'!$C$5)))</f>
        <v>0</v>
      </c>
      <c r="N29" s="358">
        <f>M29/(1+('Help Me'!$K$99*'Help Me'!$O$76))</f>
        <v>0</v>
      </c>
      <c r="O29" s="360">
        <f t="shared" si="12"/>
        <v>0</v>
      </c>
      <c r="P29" s="361">
        <f t="shared" si="13"/>
        <v>37</v>
      </c>
      <c r="Q29" s="365">
        <f t="shared" si="14"/>
        <v>18</v>
      </c>
      <c r="R29" s="365">
        <f t="shared" si="15"/>
        <v>45</v>
      </c>
      <c r="S29" s="364">
        <f t="shared" si="2"/>
        <v>74.783861441733052</v>
      </c>
      <c r="T29" s="360">
        <f t="shared" si="16"/>
        <v>20.162822254730941</v>
      </c>
      <c r="U29" s="358">
        <f>(IF(Q29=0,0,U28*(1+S29*'CALCULETTE CHRONOS'!$C$5)))</f>
        <v>0</v>
      </c>
      <c r="V29" s="358">
        <f>U29/(1+('Help Me'!$K$99*'Help Me'!$O$84))</f>
        <v>0</v>
      </c>
      <c r="W29" s="360">
        <f t="shared" si="17"/>
        <v>0</v>
      </c>
      <c r="X29" s="361">
        <f t="shared" si="18"/>
        <v>0</v>
      </c>
      <c r="Y29" s="365">
        <f t="shared" si="19"/>
        <v>18</v>
      </c>
      <c r="Z29" s="365">
        <f t="shared" si="20"/>
        <v>45</v>
      </c>
      <c r="AA29" s="364">
        <f t="shared" si="3"/>
        <v>74.703168650398311</v>
      </c>
      <c r="AB29" s="357">
        <f t="shared" si="21"/>
        <v>62.162822254730941</v>
      </c>
      <c r="AC29" s="358">
        <f>(IF(Y29=0,0,AC28*(1+AA29*'CALCULETTE CHRONOS'!$C$5)))</f>
        <v>0</v>
      </c>
      <c r="AD29" s="358">
        <f>AC29/(1+('Help Me'!$K$99*'Help Me'!$O$92))</f>
        <v>0</v>
      </c>
      <c r="AE29" s="357">
        <f t="shared" si="22"/>
        <v>0</v>
      </c>
      <c r="AF29" s="361">
        <f t="shared" si="23"/>
        <v>0</v>
      </c>
    </row>
    <row r="30" spans="1:32">
      <c r="A30" s="365">
        <f t="shared" si="4"/>
        <v>19</v>
      </c>
      <c r="B30" s="365">
        <f t="shared" si="5"/>
        <v>44</v>
      </c>
      <c r="C30" s="364">
        <f t="shared" si="0"/>
        <v>78.811237929531785</v>
      </c>
      <c r="D30" s="358">
        <f t="shared" si="6"/>
        <v>58.054752975597467</v>
      </c>
      <c r="E30" s="358">
        <f>IF(A30=0,0,E29*(1+C30*'CALCULETTE CHRONOS'!$C$5))</f>
        <v>0</v>
      </c>
      <c r="F30" s="358">
        <f>E30/(1+(0.0004*'Help Me'!$O$68))</f>
        <v>0</v>
      </c>
      <c r="G30" s="358">
        <f t="shared" si="7"/>
        <v>0</v>
      </c>
      <c r="H30" s="359">
        <f t="shared" si="8"/>
        <v>0</v>
      </c>
      <c r="I30" s="365">
        <f t="shared" si="9"/>
        <v>19</v>
      </c>
      <c r="J30" s="365">
        <f t="shared" si="10"/>
        <v>44</v>
      </c>
      <c r="K30" s="364">
        <f t="shared" si="1"/>
        <v>37.567722883466104</v>
      </c>
      <c r="L30" s="360">
        <f t="shared" si="11"/>
        <v>33.45965360433263</v>
      </c>
      <c r="M30" s="358">
        <f>(IF(I30=0,0,M29*(1+K30*'CALCULETTE CHRONOS'!$C$5)))</f>
        <v>0</v>
      </c>
      <c r="N30" s="358">
        <f>M30/(1+('Help Me'!$K$99*'Help Me'!$O$76))</f>
        <v>0</v>
      </c>
      <c r="O30" s="360">
        <f t="shared" si="12"/>
        <v>0</v>
      </c>
      <c r="P30" s="361">
        <f t="shared" si="13"/>
        <v>37</v>
      </c>
      <c r="Q30" s="365">
        <f t="shared" si="14"/>
        <v>19</v>
      </c>
      <c r="R30" s="365">
        <f t="shared" si="15"/>
        <v>44</v>
      </c>
      <c r="S30" s="364">
        <f t="shared" si="2"/>
        <v>78.891930720866526</v>
      </c>
      <c r="T30" s="360">
        <f t="shared" si="16"/>
        <v>16.054752975597467</v>
      </c>
      <c r="U30" s="358">
        <f>(IF(Q30=0,0,U29*(1+S30*'CALCULETTE CHRONOS'!$C$5)))</f>
        <v>0</v>
      </c>
      <c r="V30" s="358">
        <f>U30/(1+('Help Me'!$K$99*'Help Me'!$O$84))</f>
        <v>0</v>
      </c>
      <c r="W30" s="360">
        <f t="shared" si="17"/>
        <v>0</v>
      </c>
      <c r="X30" s="361">
        <f t="shared" si="18"/>
        <v>0</v>
      </c>
      <c r="Y30" s="365">
        <f t="shared" si="19"/>
        <v>19</v>
      </c>
      <c r="Z30" s="365">
        <f t="shared" si="20"/>
        <v>44</v>
      </c>
      <c r="AA30" s="364">
        <f t="shared" si="3"/>
        <v>78.811237929531785</v>
      </c>
      <c r="AB30" s="357">
        <f t="shared" si="21"/>
        <v>58.054752975597467</v>
      </c>
      <c r="AC30" s="358">
        <f>(IF(Y30=0,0,AC29*(1+AA30*'CALCULETTE CHRONOS'!$C$5)))</f>
        <v>0</v>
      </c>
      <c r="AD30" s="358">
        <f>AC30/(1+('Help Me'!$K$99*'Help Me'!$O$92))</f>
        <v>0</v>
      </c>
      <c r="AE30" s="357">
        <f t="shared" si="22"/>
        <v>0</v>
      </c>
      <c r="AF30" s="361">
        <f t="shared" si="23"/>
        <v>0</v>
      </c>
    </row>
    <row r="31" spans="1:32">
      <c r="A31" s="365">
        <f t="shared" si="4"/>
        <v>20</v>
      </c>
      <c r="B31" s="365">
        <f t="shared" si="5"/>
        <v>43</v>
      </c>
      <c r="C31" s="364">
        <f t="shared" si="0"/>
        <v>82.919307208665259</v>
      </c>
      <c r="D31" s="358">
        <f t="shared" si="6"/>
        <v>53.946683696463992</v>
      </c>
      <c r="E31" s="358">
        <f>IF(A31=0,0,E30*(1+C31*'CALCULETTE CHRONOS'!$C$5))</f>
        <v>0</v>
      </c>
      <c r="F31" s="358">
        <f>E31/(1+(0.0004*'Help Me'!$O$68))</f>
        <v>0</v>
      </c>
      <c r="G31" s="358">
        <f t="shared" si="7"/>
        <v>0</v>
      </c>
      <c r="H31" s="359">
        <f t="shared" si="8"/>
        <v>0</v>
      </c>
      <c r="I31" s="365">
        <f t="shared" si="9"/>
        <v>20</v>
      </c>
      <c r="J31" s="365">
        <f t="shared" si="10"/>
        <v>43</v>
      </c>
      <c r="K31" s="364">
        <f t="shared" si="1"/>
        <v>41.675792162599578</v>
      </c>
      <c r="L31" s="360">
        <f t="shared" si="11"/>
        <v>29.351584325199156</v>
      </c>
      <c r="M31" s="358">
        <f>(IF(I31=0,0,M30*(1+K31*'CALCULETTE CHRONOS'!$C$5)))</f>
        <v>0</v>
      </c>
      <c r="N31" s="358">
        <f>M31/(1+('Help Me'!$K$99*'Help Me'!$O$76))</f>
        <v>0</v>
      </c>
      <c r="O31" s="360">
        <f t="shared" si="12"/>
        <v>0</v>
      </c>
      <c r="P31" s="361">
        <f t="shared" si="13"/>
        <v>37</v>
      </c>
      <c r="Q31" s="365">
        <f t="shared" si="14"/>
        <v>20</v>
      </c>
      <c r="R31" s="365">
        <f t="shared" si="15"/>
        <v>43</v>
      </c>
      <c r="S31" s="364">
        <f t="shared" si="2"/>
        <v>83</v>
      </c>
      <c r="T31" s="360">
        <f t="shared" si="16"/>
        <v>11.946683696463992</v>
      </c>
      <c r="U31" s="358">
        <f>(IF(Q31=0,0,U30*(1+S31*'CALCULETTE CHRONOS'!$C$5)))</f>
        <v>0</v>
      </c>
      <c r="V31" s="358">
        <f>U31/(1+('Help Me'!$K$99*'Help Me'!$O$84))</f>
        <v>0</v>
      </c>
      <c r="W31" s="360">
        <f t="shared" si="17"/>
        <v>0</v>
      </c>
      <c r="X31" s="361">
        <f t="shared" si="18"/>
        <v>0</v>
      </c>
      <c r="Y31" s="365">
        <f t="shared" si="19"/>
        <v>20</v>
      </c>
      <c r="Z31" s="365">
        <f t="shared" si="20"/>
        <v>43</v>
      </c>
      <c r="AA31" s="364">
        <f t="shared" si="3"/>
        <v>82.919307208665259</v>
      </c>
      <c r="AB31" s="357">
        <f t="shared" si="21"/>
        <v>53.946683696463992</v>
      </c>
      <c r="AC31" s="358">
        <f>(IF(Y31=0,0,AC30*(1+AA31*'CALCULETTE CHRONOS'!$C$5)))</f>
        <v>0</v>
      </c>
      <c r="AD31" s="358">
        <f>AC31/(1+('Help Me'!$K$99*'Help Me'!$O$92))</f>
        <v>0</v>
      </c>
      <c r="AE31" s="357">
        <f t="shared" si="22"/>
        <v>0</v>
      </c>
      <c r="AF31" s="361">
        <f t="shared" si="23"/>
        <v>0</v>
      </c>
    </row>
    <row r="32" spans="1:32">
      <c r="A32" s="365">
        <f t="shared" si="4"/>
        <v>21</v>
      </c>
      <c r="B32" s="365">
        <f t="shared" si="5"/>
        <v>42</v>
      </c>
      <c r="C32" s="364">
        <f t="shared" si="0"/>
        <v>87.027376487798733</v>
      </c>
      <c r="D32" s="358">
        <f t="shared" si="6"/>
        <v>49.838614417330518</v>
      </c>
      <c r="E32" s="358">
        <f>IF(A32=0,0,E31*(1+C32*'CALCULETTE CHRONOS'!$C$5))</f>
        <v>0</v>
      </c>
      <c r="F32" s="358">
        <f>E32/(1+(0.0004*'Help Me'!$O$68))</f>
        <v>0</v>
      </c>
      <c r="G32" s="358">
        <f t="shared" si="7"/>
        <v>0</v>
      </c>
      <c r="H32" s="359">
        <f t="shared" si="8"/>
        <v>0</v>
      </c>
      <c r="I32" s="365">
        <f t="shared" si="9"/>
        <v>21</v>
      </c>
      <c r="J32" s="365">
        <f t="shared" si="10"/>
        <v>42</v>
      </c>
      <c r="K32" s="364">
        <f t="shared" si="1"/>
        <v>45.783861441733052</v>
      </c>
      <c r="L32" s="360">
        <f t="shared" si="11"/>
        <v>25.243515046065681</v>
      </c>
      <c r="M32" s="358">
        <f>(IF(I32=0,0,M31*(1+K32*'CALCULETTE CHRONOS'!$C$5)))</f>
        <v>0</v>
      </c>
      <c r="N32" s="358">
        <f>M32/(1+('Help Me'!$K$99*'Help Me'!$O$76))</f>
        <v>0</v>
      </c>
      <c r="O32" s="360">
        <f t="shared" si="12"/>
        <v>0</v>
      </c>
      <c r="P32" s="361">
        <f t="shared" si="13"/>
        <v>37</v>
      </c>
      <c r="Q32" s="365">
        <f t="shared" si="14"/>
        <v>21</v>
      </c>
      <c r="R32" s="365">
        <f t="shared" si="15"/>
        <v>42</v>
      </c>
      <c r="S32" s="364">
        <f t="shared" si="2"/>
        <v>4.8386144173305174</v>
      </c>
      <c r="T32" s="360">
        <f t="shared" si="16"/>
        <v>7.8386144173305174</v>
      </c>
      <c r="U32" s="358">
        <f>(IF(Q32=0,0,U31*(1+S32*'CALCULETTE CHRONOS'!$C$5)))</f>
        <v>0</v>
      </c>
      <c r="V32" s="358">
        <f>U32/(1+('Help Me'!$K$99*'Help Me'!$O$84))</f>
        <v>0</v>
      </c>
      <c r="W32" s="360">
        <f t="shared" si="17"/>
        <v>0</v>
      </c>
      <c r="X32" s="361">
        <f t="shared" si="18"/>
        <v>0</v>
      </c>
      <c r="Y32" s="365">
        <f t="shared" si="19"/>
        <v>21</v>
      </c>
      <c r="Z32" s="365">
        <f t="shared" si="20"/>
        <v>42</v>
      </c>
      <c r="AA32" s="364">
        <f t="shared" si="3"/>
        <v>87.027376487798733</v>
      </c>
      <c r="AB32" s="357">
        <f t="shared" si="21"/>
        <v>49.838614417330518</v>
      </c>
      <c r="AC32" s="358">
        <f>(IF(Y32=0,0,AC31*(1+AA32*'CALCULETTE CHRONOS'!$C$5)))</f>
        <v>0</v>
      </c>
      <c r="AD32" s="358">
        <f>AC32/(1+('Help Me'!$K$99*'Help Me'!$O$92))</f>
        <v>0</v>
      </c>
      <c r="AE32" s="357">
        <f t="shared" si="22"/>
        <v>0</v>
      </c>
      <c r="AF32" s="361">
        <f t="shared" si="23"/>
        <v>0</v>
      </c>
    </row>
    <row r="33" spans="1:32">
      <c r="A33" s="365">
        <f t="shared" si="4"/>
        <v>22</v>
      </c>
      <c r="B33" s="365">
        <f t="shared" si="5"/>
        <v>41</v>
      </c>
      <c r="C33" s="364">
        <f t="shared" si="0"/>
        <v>91.135445766932207</v>
      </c>
      <c r="D33" s="358">
        <f t="shared" si="6"/>
        <v>45.730545138197044</v>
      </c>
      <c r="E33" s="358">
        <f>IF(A33=0,0,E32*(1+C33*'CALCULETTE CHRONOS'!$C$5))</f>
        <v>0</v>
      </c>
      <c r="F33" s="358">
        <f>E33/(1+(0.0004*'Help Me'!$O$68))</f>
        <v>0</v>
      </c>
      <c r="G33" s="358">
        <f t="shared" si="7"/>
        <v>0</v>
      </c>
      <c r="H33" s="359">
        <f t="shared" si="8"/>
        <v>0</v>
      </c>
      <c r="I33" s="365">
        <f t="shared" si="9"/>
        <v>22</v>
      </c>
      <c r="J33" s="365">
        <f t="shared" si="10"/>
        <v>41</v>
      </c>
      <c r="K33" s="364">
        <f t="shared" si="1"/>
        <v>49.891930720866526</v>
      </c>
      <c r="L33" s="360">
        <f t="shared" si="11"/>
        <v>21.135445766932207</v>
      </c>
      <c r="M33" s="358">
        <f>(IF(I33=0,0,M32*(1+K33*'CALCULETTE CHRONOS'!$C$5)))</f>
        <v>0</v>
      </c>
      <c r="N33" s="358">
        <f>M33/(1+('Help Me'!$K$99*'Help Me'!$O$76))</f>
        <v>0</v>
      </c>
      <c r="O33" s="360">
        <f t="shared" si="12"/>
        <v>0</v>
      </c>
      <c r="P33" s="361">
        <f t="shared" si="13"/>
        <v>37</v>
      </c>
      <c r="Q33" s="365">
        <f t="shared" si="14"/>
        <v>22</v>
      </c>
      <c r="R33" s="365">
        <f t="shared" si="15"/>
        <v>41</v>
      </c>
      <c r="S33" s="364">
        <f t="shared" si="2"/>
        <v>8.9466836964639924</v>
      </c>
      <c r="T33" s="360">
        <f t="shared" si="16"/>
        <v>87</v>
      </c>
      <c r="U33" s="358">
        <f>(IF(Q33=0,0,U32*(1+S33*'CALCULETTE CHRONOS'!$C$5)))</f>
        <v>0</v>
      </c>
      <c r="V33" s="358">
        <f>U33/(1+('Help Me'!$K$99*'Help Me'!$O$84))</f>
        <v>0</v>
      </c>
      <c r="W33" s="360">
        <f t="shared" si="17"/>
        <v>37</v>
      </c>
      <c r="X33" s="361">
        <f t="shared" si="18"/>
        <v>37</v>
      </c>
      <c r="Y33" s="365">
        <f t="shared" si="19"/>
        <v>22</v>
      </c>
      <c r="Z33" s="365">
        <f t="shared" si="20"/>
        <v>41</v>
      </c>
      <c r="AA33" s="364">
        <f t="shared" si="3"/>
        <v>91.135445766932207</v>
      </c>
      <c r="AB33" s="357">
        <f t="shared" si="21"/>
        <v>45.730545138197044</v>
      </c>
      <c r="AC33" s="358">
        <f>(IF(Y33=0,0,AC32*(1+AA33*'CALCULETTE CHRONOS'!$C$5)))</f>
        <v>0</v>
      </c>
      <c r="AD33" s="358">
        <f>AC33/(1+('Help Me'!$K$99*'Help Me'!$O$92))</f>
        <v>0</v>
      </c>
      <c r="AE33" s="357">
        <f t="shared" si="22"/>
        <v>0</v>
      </c>
      <c r="AF33" s="361">
        <f t="shared" si="23"/>
        <v>0</v>
      </c>
    </row>
    <row r="34" spans="1:32">
      <c r="A34" s="365">
        <f t="shared" si="4"/>
        <v>23</v>
      </c>
      <c r="B34" s="365">
        <f t="shared" si="5"/>
        <v>40</v>
      </c>
      <c r="C34" s="364">
        <f t="shared" si="0"/>
        <v>95.243515046065681</v>
      </c>
      <c r="D34" s="358">
        <f t="shared" si="6"/>
        <v>41.62247585906357</v>
      </c>
      <c r="E34" s="358">
        <f>IF(A34=0,0,E33*(1+C34*'CALCULETTE CHRONOS'!$C$5))</f>
        <v>0</v>
      </c>
      <c r="F34" s="358">
        <f>E34/(1+(0.0004*'Help Me'!$O$68))</f>
        <v>0</v>
      </c>
      <c r="G34" s="358">
        <f t="shared" si="7"/>
        <v>0</v>
      </c>
      <c r="H34" s="359">
        <f t="shared" si="8"/>
        <v>0</v>
      </c>
      <c r="I34" s="365">
        <f t="shared" si="9"/>
        <v>23</v>
      </c>
      <c r="J34" s="365">
        <f t="shared" si="10"/>
        <v>40</v>
      </c>
      <c r="K34" s="364">
        <f t="shared" si="1"/>
        <v>54</v>
      </c>
      <c r="L34" s="360">
        <f t="shared" si="11"/>
        <v>17.027376487798733</v>
      </c>
      <c r="M34" s="358">
        <f>(IF(I34=0,0,M33*(1+K34*'CALCULETTE CHRONOS'!$C$5)))</f>
        <v>0</v>
      </c>
      <c r="N34" s="358">
        <f>M34/(1+('Help Me'!$K$99*'Help Me'!$O$76))</f>
        <v>0</v>
      </c>
      <c r="O34" s="360">
        <f t="shared" si="12"/>
        <v>0</v>
      </c>
      <c r="P34" s="361">
        <f t="shared" si="13"/>
        <v>37</v>
      </c>
      <c r="Q34" s="365">
        <f t="shared" si="14"/>
        <v>23</v>
      </c>
      <c r="R34" s="365">
        <f t="shared" si="15"/>
        <v>40</v>
      </c>
      <c r="S34" s="364">
        <f t="shared" si="2"/>
        <v>13.054752975597467</v>
      </c>
      <c r="T34" s="360">
        <f t="shared" si="16"/>
        <v>82.891930720866526</v>
      </c>
      <c r="U34" s="358">
        <f>(IF(Q34=0,0,U33*(1+S34*'CALCULETTE CHRONOS'!$C$5)))</f>
        <v>0</v>
      </c>
      <c r="V34" s="358">
        <f>U34/(1+('Help Me'!$K$99*'Help Me'!$O$84))</f>
        <v>0</v>
      </c>
      <c r="W34" s="360">
        <f t="shared" si="17"/>
        <v>0</v>
      </c>
      <c r="X34" s="361">
        <f t="shared" si="18"/>
        <v>37</v>
      </c>
      <c r="Y34" s="365">
        <f t="shared" si="19"/>
        <v>23</v>
      </c>
      <c r="Z34" s="365">
        <f t="shared" si="20"/>
        <v>40</v>
      </c>
      <c r="AA34" s="364">
        <f t="shared" si="3"/>
        <v>95.243515046065681</v>
      </c>
      <c r="AB34" s="357">
        <f t="shared" si="21"/>
        <v>41.62247585906357</v>
      </c>
      <c r="AC34" s="358">
        <f>(IF(Y34=0,0,AC33*(1+AA34*'CALCULETTE CHRONOS'!$C$5)))</f>
        <v>0</v>
      </c>
      <c r="AD34" s="358">
        <f>AC34/(1+('Help Me'!$K$99*'Help Me'!$O$92))</f>
        <v>0</v>
      </c>
      <c r="AE34" s="357">
        <f t="shared" si="22"/>
        <v>0</v>
      </c>
      <c r="AF34" s="361">
        <f t="shared" si="23"/>
        <v>0</v>
      </c>
    </row>
    <row r="35" spans="1:32">
      <c r="A35" s="365">
        <f t="shared" si="4"/>
        <v>24</v>
      </c>
      <c r="B35" s="365">
        <f t="shared" si="5"/>
        <v>39</v>
      </c>
      <c r="C35" s="364">
        <f t="shared" si="0"/>
        <v>99.351584325199156</v>
      </c>
      <c r="D35" s="358">
        <f t="shared" si="6"/>
        <v>37.514406579930096</v>
      </c>
      <c r="E35" s="358">
        <f>IF(A35=0,0,E34*(1+C35*'CALCULETTE CHRONOS'!$C$5))</f>
        <v>0</v>
      </c>
      <c r="F35" s="358">
        <f>E35/(1+(0.0004*'Help Me'!$O$68))</f>
        <v>0</v>
      </c>
      <c r="G35" s="358">
        <f t="shared" si="7"/>
        <v>0</v>
      </c>
      <c r="H35" s="359">
        <f t="shared" si="8"/>
        <v>0</v>
      </c>
      <c r="I35" s="365">
        <f t="shared" si="9"/>
        <v>24</v>
      </c>
      <c r="J35" s="365">
        <f t="shared" si="10"/>
        <v>39</v>
      </c>
      <c r="K35" s="364">
        <f t="shared" si="1"/>
        <v>4.7031686503983101</v>
      </c>
      <c r="L35" s="360">
        <f t="shared" si="11"/>
        <v>12.919307208665259</v>
      </c>
      <c r="M35" s="358">
        <f>(IF(I35=0,0,M34*(1+K35*'CALCULETTE CHRONOS'!$C$5)))</f>
        <v>0</v>
      </c>
      <c r="N35" s="358">
        <f>M35/(1+('Help Me'!$K$99*'Help Me'!$O$76))</f>
        <v>0</v>
      </c>
      <c r="O35" s="360">
        <f t="shared" si="12"/>
        <v>0</v>
      </c>
      <c r="P35" s="361">
        <f t="shared" si="13"/>
        <v>37</v>
      </c>
      <c r="Q35" s="365">
        <f t="shared" si="14"/>
        <v>24</v>
      </c>
      <c r="R35" s="365">
        <f t="shared" si="15"/>
        <v>39</v>
      </c>
      <c r="S35" s="364">
        <f t="shared" si="2"/>
        <v>17.162822254730941</v>
      </c>
      <c r="T35" s="360">
        <f t="shared" si="16"/>
        <v>78.783861441733052</v>
      </c>
      <c r="U35" s="358">
        <f>(IF(Q35=0,0,U34*(1+S35*'CALCULETTE CHRONOS'!$C$5)))</f>
        <v>0</v>
      </c>
      <c r="V35" s="358">
        <f>U35/(1+('Help Me'!$K$99*'Help Me'!$O$84))</f>
        <v>0</v>
      </c>
      <c r="W35" s="360">
        <f t="shared" si="17"/>
        <v>0</v>
      </c>
      <c r="X35" s="361">
        <f t="shared" si="18"/>
        <v>37</v>
      </c>
      <c r="Y35" s="365">
        <f t="shared" si="19"/>
        <v>24</v>
      </c>
      <c r="Z35" s="365">
        <f t="shared" si="20"/>
        <v>39</v>
      </c>
      <c r="AA35" s="364">
        <f t="shared" si="3"/>
        <v>99.351584325199156</v>
      </c>
      <c r="AB35" s="357">
        <f t="shared" si="21"/>
        <v>37.514406579930096</v>
      </c>
      <c r="AC35" s="358">
        <f>(IF(Y35=0,0,AC34*(1+AA35*'CALCULETTE CHRONOS'!$C$5)))</f>
        <v>0</v>
      </c>
      <c r="AD35" s="358">
        <f>AC35/(1+('Help Me'!$K$99*'Help Me'!$O$92))</f>
        <v>0</v>
      </c>
      <c r="AE35" s="357">
        <f t="shared" si="22"/>
        <v>0</v>
      </c>
      <c r="AF35" s="361">
        <f t="shared" si="23"/>
        <v>0</v>
      </c>
    </row>
    <row r="36" spans="1:32">
      <c r="A36" s="365">
        <f t="shared" si="4"/>
        <v>25</v>
      </c>
      <c r="B36" s="365">
        <f t="shared" si="5"/>
        <v>38</v>
      </c>
      <c r="C36" s="364">
        <f t="shared" si="0"/>
        <v>103.45965360433263</v>
      </c>
      <c r="D36" s="358">
        <f t="shared" si="6"/>
        <v>33.406337300796622</v>
      </c>
      <c r="E36" s="358">
        <f>IF(A36=0,0,E35*(1+C36*'CALCULETTE CHRONOS'!$C$5))</f>
        <v>0</v>
      </c>
      <c r="F36" s="358">
        <f>E36/(1+(0.0004*'Help Me'!$O$68))</f>
        <v>0</v>
      </c>
      <c r="G36" s="358">
        <f t="shared" si="7"/>
        <v>0</v>
      </c>
      <c r="H36" s="359">
        <f t="shared" si="8"/>
        <v>0</v>
      </c>
      <c r="I36" s="365">
        <f t="shared" si="9"/>
        <v>25</v>
      </c>
      <c r="J36" s="365">
        <f t="shared" si="10"/>
        <v>38</v>
      </c>
      <c r="K36" s="364">
        <f t="shared" si="1"/>
        <v>8.8112379295317851</v>
      </c>
      <c r="L36" s="360">
        <f t="shared" si="11"/>
        <v>8.8112379295317851</v>
      </c>
      <c r="M36" s="358">
        <f>(IF(I36=0,0,M35*(1+K36*'CALCULETTE CHRONOS'!$C$5)))</f>
        <v>0</v>
      </c>
      <c r="N36" s="358">
        <f>M36/(1+('Help Me'!$K$99*'Help Me'!$O$76))</f>
        <v>0</v>
      </c>
      <c r="O36" s="360">
        <f t="shared" si="12"/>
        <v>0</v>
      </c>
      <c r="P36" s="361">
        <f t="shared" si="13"/>
        <v>37</v>
      </c>
      <c r="Q36" s="365">
        <f t="shared" si="14"/>
        <v>25</v>
      </c>
      <c r="R36" s="365">
        <f t="shared" si="15"/>
        <v>38</v>
      </c>
      <c r="S36" s="364">
        <f t="shared" si="2"/>
        <v>21.270891533864415</v>
      </c>
      <c r="T36" s="360">
        <f t="shared" si="16"/>
        <v>74.675792162599578</v>
      </c>
      <c r="U36" s="358">
        <f>(IF(Q36=0,0,U35*(1+S36*'CALCULETTE CHRONOS'!$C$5)))</f>
        <v>0</v>
      </c>
      <c r="V36" s="358">
        <f>U36/(1+('Help Me'!$K$99*'Help Me'!$O$84))</f>
        <v>0</v>
      </c>
      <c r="W36" s="360">
        <f t="shared" si="17"/>
        <v>0</v>
      </c>
      <c r="X36" s="361">
        <f t="shared" si="18"/>
        <v>37</v>
      </c>
      <c r="Y36" s="365">
        <f t="shared" si="19"/>
        <v>25</v>
      </c>
      <c r="Z36" s="365">
        <f t="shared" si="20"/>
        <v>38</v>
      </c>
      <c r="AA36" s="364">
        <f t="shared" si="3"/>
        <v>103.45965360433263</v>
      </c>
      <c r="AB36" s="357">
        <f t="shared" si="21"/>
        <v>33.406337300796622</v>
      </c>
      <c r="AC36" s="358">
        <f>(IF(Y36=0,0,AC35*(1+AA36*'CALCULETTE CHRONOS'!$C$5)))</f>
        <v>0</v>
      </c>
      <c r="AD36" s="358">
        <f>AC36/(1+('Help Me'!$K$99*'Help Me'!$O$92))</f>
        <v>0</v>
      </c>
      <c r="AE36" s="357">
        <f t="shared" si="22"/>
        <v>0</v>
      </c>
      <c r="AF36" s="361">
        <f t="shared" si="23"/>
        <v>0</v>
      </c>
    </row>
    <row r="37" spans="1:32">
      <c r="A37" s="365">
        <f t="shared" si="4"/>
        <v>26</v>
      </c>
      <c r="B37" s="365">
        <f t="shared" si="5"/>
        <v>37</v>
      </c>
      <c r="C37" s="364">
        <f t="shared" si="0"/>
        <v>107.5677228834661</v>
      </c>
      <c r="D37" s="358">
        <f t="shared" si="6"/>
        <v>29.298268021663148</v>
      </c>
      <c r="E37" s="358">
        <f>IF(A37=0,0,E36*(1+C37*'CALCULETTE CHRONOS'!$C$5))</f>
        <v>0</v>
      </c>
      <c r="F37" s="358">
        <f>E37/(1+(0.0004*'Help Me'!$O$68))</f>
        <v>0</v>
      </c>
      <c r="G37" s="358">
        <f t="shared" si="7"/>
        <v>0</v>
      </c>
      <c r="H37" s="359">
        <f t="shared" si="8"/>
        <v>0</v>
      </c>
      <c r="I37" s="365">
        <f t="shared" si="9"/>
        <v>26</v>
      </c>
      <c r="J37" s="365">
        <f t="shared" si="10"/>
        <v>37</v>
      </c>
      <c r="K37" s="364">
        <f t="shared" si="1"/>
        <v>12.919307208665259</v>
      </c>
      <c r="L37" s="360">
        <f t="shared" si="11"/>
        <v>4.7031686503983101</v>
      </c>
      <c r="M37" s="358">
        <f>(IF(I37=0,0,M36*(1+K37*'CALCULETTE CHRONOS'!$C$5)))</f>
        <v>0</v>
      </c>
      <c r="N37" s="358">
        <f>M37/(1+('Help Me'!$K$99*'Help Me'!$O$76))</f>
        <v>0</v>
      </c>
      <c r="O37" s="360">
        <f t="shared" si="12"/>
        <v>0</v>
      </c>
      <c r="P37" s="361">
        <f t="shared" si="13"/>
        <v>37</v>
      </c>
      <c r="Q37" s="365">
        <f t="shared" si="14"/>
        <v>26</v>
      </c>
      <c r="R37" s="365">
        <f t="shared" si="15"/>
        <v>37</v>
      </c>
      <c r="S37" s="364">
        <f t="shared" si="2"/>
        <v>25.378960812997889</v>
      </c>
      <c r="T37" s="360">
        <f t="shared" si="16"/>
        <v>70.567722883466104</v>
      </c>
      <c r="U37" s="358">
        <f>(IF(Q37=0,0,U36*(1+S37*'CALCULETTE CHRONOS'!$C$5)))</f>
        <v>0</v>
      </c>
      <c r="V37" s="358">
        <f>U37/(1+('Help Me'!$K$99*'Help Me'!$O$84))</f>
        <v>0</v>
      </c>
      <c r="W37" s="360">
        <f t="shared" si="17"/>
        <v>0</v>
      </c>
      <c r="X37" s="361">
        <f t="shared" si="18"/>
        <v>37</v>
      </c>
      <c r="Y37" s="365">
        <f t="shared" si="19"/>
        <v>26</v>
      </c>
      <c r="Z37" s="365">
        <f t="shared" si="20"/>
        <v>37</v>
      </c>
      <c r="AA37" s="364">
        <f t="shared" si="3"/>
        <v>107.5677228834661</v>
      </c>
      <c r="AB37" s="357">
        <f t="shared" si="21"/>
        <v>29.298268021663148</v>
      </c>
      <c r="AC37" s="358">
        <f>(IF(Y37=0,0,AC36*(1+AA37*'CALCULETTE CHRONOS'!$C$5)))</f>
        <v>0</v>
      </c>
      <c r="AD37" s="358">
        <f>AC37/(1+('Help Me'!$K$99*'Help Me'!$O$92))</f>
        <v>0</v>
      </c>
      <c r="AE37" s="357">
        <f t="shared" si="22"/>
        <v>0</v>
      </c>
      <c r="AF37" s="361">
        <f t="shared" si="23"/>
        <v>0</v>
      </c>
    </row>
    <row r="38" spans="1:32">
      <c r="A38" s="365">
        <f t="shared" si="4"/>
        <v>27</v>
      </c>
      <c r="B38" s="365">
        <f t="shared" si="5"/>
        <v>36</v>
      </c>
      <c r="C38" s="364">
        <f t="shared" si="0"/>
        <v>111.67579216259958</v>
      </c>
      <c r="D38" s="358">
        <f t="shared" si="6"/>
        <v>25.190198742529674</v>
      </c>
      <c r="E38" s="358">
        <f>IF(A38=0,0,E37*(1+C38*'CALCULETTE CHRONOS'!$C$5))</f>
        <v>0</v>
      </c>
      <c r="F38" s="358">
        <f>E38/(1+(0.0004*'Help Me'!$O$68))</f>
        <v>0</v>
      </c>
      <c r="G38" s="358">
        <f t="shared" si="7"/>
        <v>0</v>
      </c>
      <c r="H38" s="359">
        <f t="shared" si="8"/>
        <v>0</v>
      </c>
      <c r="I38" s="365">
        <f t="shared" si="9"/>
        <v>27</v>
      </c>
      <c r="J38" s="365">
        <f t="shared" si="10"/>
        <v>36</v>
      </c>
      <c r="K38" s="364">
        <f t="shared" si="1"/>
        <v>17.027376487798733</v>
      </c>
      <c r="L38" s="360">
        <f t="shared" si="11"/>
        <v>54</v>
      </c>
      <c r="M38" s="358">
        <f>(IF(I38=0,0,M37*(1+K38*'CALCULETTE CHRONOS'!$C$5)))</f>
        <v>0</v>
      </c>
      <c r="N38" s="358">
        <f>M38/(1+('Help Me'!$K$99*'Help Me'!$O$76))</f>
        <v>0</v>
      </c>
      <c r="O38" s="360">
        <f t="shared" si="12"/>
        <v>37</v>
      </c>
      <c r="P38" s="361">
        <f t="shared" si="13"/>
        <v>74</v>
      </c>
      <c r="Q38" s="365">
        <f t="shared" si="14"/>
        <v>27</v>
      </c>
      <c r="R38" s="365">
        <f t="shared" si="15"/>
        <v>36</v>
      </c>
      <c r="S38" s="364">
        <f t="shared" si="2"/>
        <v>29.487030092131363</v>
      </c>
      <c r="T38" s="360">
        <f t="shared" si="16"/>
        <v>66.45965360433263</v>
      </c>
      <c r="U38" s="358">
        <f>(IF(Q38=0,0,U37*(1+S38*'CALCULETTE CHRONOS'!$C$5)))</f>
        <v>0</v>
      </c>
      <c r="V38" s="358">
        <f>U38/(1+('Help Me'!$K$99*'Help Me'!$O$84))</f>
        <v>0</v>
      </c>
      <c r="W38" s="360">
        <f t="shared" si="17"/>
        <v>0</v>
      </c>
      <c r="X38" s="361">
        <f t="shared" si="18"/>
        <v>37</v>
      </c>
      <c r="Y38" s="365">
        <f t="shared" si="19"/>
        <v>27</v>
      </c>
      <c r="Z38" s="365">
        <f t="shared" si="20"/>
        <v>36</v>
      </c>
      <c r="AA38" s="364">
        <f t="shared" si="3"/>
        <v>111.67579216259958</v>
      </c>
      <c r="AB38" s="357">
        <f t="shared" si="21"/>
        <v>25.190198742529674</v>
      </c>
      <c r="AC38" s="358">
        <f>(IF(Y38=0,0,AC37*(1+AA38*'CALCULETTE CHRONOS'!$C$5)))</f>
        <v>0</v>
      </c>
      <c r="AD38" s="358">
        <f>AC38/(1+('Help Me'!$K$99*'Help Me'!$O$92))</f>
        <v>0</v>
      </c>
      <c r="AE38" s="357">
        <f t="shared" si="22"/>
        <v>0</v>
      </c>
      <c r="AF38" s="361">
        <f t="shared" si="23"/>
        <v>0</v>
      </c>
    </row>
    <row r="39" spans="1:32">
      <c r="A39" s="365">
        <f t="shared" si="4"/>
        <v>28</v>
      </c>
      <c r="B39" s="365">
        <f t="shared" si="5"/>
        <v>35</v>
      </c>
      <c r="C39" s="364">
        <f t="shared" si="0"/>
        <v>115.78386144173305</v>
      </c>
      <c r="D39" s="358">
        <f t="shared" si="6"/>
        <v>21.0821294633962</v>
      </c>
      <c r="E39" s="358">
        <f>IF(A39=0,0,E38*(1+C39*'CALCULETTE CHRONOS'!$C$5))</f>
        <v>0</v>
      </c>
      <c r="F39" s="358">
        <f>E39/(1+(0.0004*'Help Me'!$O$68))</f>
        <v>0</v>
      </c>
      <c r="G39" s="358">
        <f t="shared" si="7"/>
        <v>0</v>
      </c>
      <c r="H39" s="359">
        <f t="shared" si="8"/>
        <v>0</v>
      </c>
      <c r="I39" s="365">
        <f t="shared" si="9"/>
        <v>28</v>
      </c>
      <c r="J39" s="365">
        <f t="shared" si="10"/>
        <v>35</v>
      </c>
      <c r="K39" s="364">
        <f t="shared" si="1"/>
        <v>21.135445766932207</v>
      </c>
      <c r="L39" s="360">
        <f t="shared" si="11"/>
        <v>49.891930720866526</v>
      </c>
      <c r="M39" s="358">
        <f>(IF(I39=0,0,M38*(1+K39*'CALCULETTE CHRONOS'!$C$5)))</f>
        <v>0</v>
      </c>
      <c r="N39" s="358">
        <f>M39/(1+('Help Me'!$K$99*'Help Me'!$O$76))</f>
        <v>0</v>
      </c>
      <c r="O39" s="360">
        <f t="shared" si="12"/>
        <v>0</v>
      </c>
      <c r="P39" s="361">
        <f t="shared" si="13"/>
        <v>74</v>
      </c>
      <c r="Q39" s="365">
        <f t="shared" si="14"/>
        <v>28</v>
      </c>
      <c r="R39" s="365">
        <f t="shared" si="15"/>
        <v>35</v>
      </c>
      <c r="S39" s="364">
        <f t="shared" si="2"/>
        <v>33.595099371264837</v>
      </c>
      <c r="T39" s="360">
        <f t="shared" si="16"/>
        <v>62.351584325199156</v>
      </c>
      <c r="U39" s="358">
        <f>(IF(Q39=0,0,U38*(1+S39*'CALCULETTE CHRONOS'!$C$5)))</f>
        <v>0</v>
      </c>
      <c r="V39" s="358">
        <f>U39/(1+('Help Me'!$K$99*'Help Me'!$O$84))</f>
        <v>0</v>
      </c>
      <c r="W39" s="360">
        <f t="shared" si="17"/>
        <v>0</v>
      </c>
      <c r="X39" s="361">
        <f t="shared" si="18"/>
        <v>37</v>
      </c>
      <c r="Y39" s="365">
        <f t="shared" si="19"/>
        <v>28</v>
      </c>
      <c r="Z39" s="365">
        <f t="shared" si="20"/>
        <v>35</v>
      </c>
      <c r="AA39" s="364">
        <f t="shared" si="3"/>
        <v>115.78386144173305</v>
      </c>
      <c r="AB39" s="357">
        <f t="shared" si="21"/>
        <v>21.0821294633962</v>
      </c>
      <c r="AC39" s="358">
        <f>(IF(Y39=0,0,AC38*(1+AA39*'CALCULETTE CHRONOS'!$C$5)))</f>
        <v>0</v>
      </c>
      <c r="AD39" s="358">
        <f>AC39/(1+('Help Me'!$K$99*'Help Me'!$O$92))</f>
        <v>0</v>
      </c>
      <c r="AE39" s="357">
        <f t="shared" si="22"/>
        <v>0</v>
      </c>
      <c r="AF39" s="361">
        <f t="shared" si="23"/>
        <v>0</v>
      </c>
    </row>
    <row r="40" spans="1:32">
      <c r="A40" s="365">
        <f t="shared" si="4"/>
        <v>29</v>
      </c>
      <c r="B40" s="365">
        <f t="shared" si="5"/>
        <v>34</v>
      </c>
      <c r="C40" s="364">
        <f t="shared" si="0"/>
        <v>119.89193072086653</v>
      </c>
      <c r="D40" s="358">
        <f t="shared" si="6"/>
        <v>16.974060184262726</v>
      </c>
      <c r="E40" s="358">
        <f>IF(A40=0,0,E39*(1+C40*'CALCULETTE CHRONOS'!$C$5))</f>
        <v>0</v>
      </c>
      <c r="F40" s="358">
        <f>E40/(1+(0.0004*'Help Me'!$O$68))</f>
        <v>0</v>
      </c>
      <c r="G40" s="358">
        <f t="shared" si="7"/>
        <v>0</v>
      </c>
      <c r="H40" s="359">
        <f t="shared" si="8"/>
        <v>0</v>
      </c>
      <c r="I40" s="365">
        <f t="shared" si="9"/>
        <v>29</v>
      </c>
      <c r="J40" s="365">
        <f t="shared" si="10"/>
        <v>34</v>
      </c>
      <c r="K40" s="364">
        <f t="shared" si="1"/>
        <v>25.243515046065681</v>
      </c>
      <c r="L40" s="360">
        <f t="shared" si="11"/>
        <v>45.783861441733052</v>
      </c>
      <c r="M40" s="358">
        <f>(IF(I40=0,0,M39*(1+K40*'CALCULETTE CHRONOS'!$C$5)))</f>
        <v>0</v>
      </c>
      <c r="N40" s="358">
        <f>M40/(1+('Help Me'!$K$99*'Help Me'!$O$76))</f>
        <v>0</v>
      </c>
      <c r="O40" s="360">
        <f t="shared" si="12"/>
        <v>0</v>
      </c>
      <c r="P40" s="361">
        <f t="shared" si="13"/>
        <v>74</v>
      </c>
      <c r="Q40" s="365">
        <f t="shared" si="14"/>
        <v>29</v>
      </c>
      <c r="R40" s="365">
        <f t="shared" si="15"/>
        <v>34</v>
      </c>
      <c r="S40" s="364">
        <f t="shared" si="2"/>
        <v>37.703168650398311</v>
      </c>
      <c r="T40" s="360">
        <f t="shared" si="16"/>
        <v>58.243515046065681</v>
      </c>
      <c r="U40" s="358">
        <f>(IF(Q40=0,0,U39*(1+S40*'CALCULETTE CHRONOS'!$C$5)))</f>
        <v>0</v>
      </c>
      <c r="V40" s="358">
        <f>U40/(1+('Help Me'!$K$99*'Help Me'!$O$84))</f>
        <v>0</v>
      </c>
      <c r="W40" s="360">
        <f t="shared" si="17"/>
        <v>0</v>
      </c>
      <c r="X40" s="361">
        <f t="shared" si="18"/>
        <v>37</v>
      </c>
      <c r="Y40" s="365">
        <f t="shared" si="19"/>
        <v>29</v>
      </c>
      <c r="Z40" s="365">
        <f t="shared" si="20"/>
        <v>34</v>
      </c>
      <c r="AA40" s="364">
        <f t="shared" si="3"/>
        <v>119.89193072086653</v>
      </c>
      <c r="AB40" s="357">
        <f t="shared" si="21"/>
        <v>16.974060184262726</v>
      </c>
      <c r="AC40" s="358">
        <f>(IF(Y40=0,0,AC39*(1+AA40*'CALCULETTE CHRONOS'!$C$5)))</f>
        <v>0</v>
      </c>
      <c r="AD40" s="358">
        <f>AC40/(1+('Help Me'!$K$99*'Help Me'!$O$92))</f>
        <v>0</v>
      </c>
      <c r="AE40" s="357">
        <f t="shared" si="22"/>
        <v>0</v>
      </c>
      <c r="AF40" s="361">
        <f t="shared" si="23"/>
        <v>0</v>
      </c>
    </row>
    <row r="41" spans="1:32">
      <c r="A41" s="365">
        <f t="shared" si="4"/>
        <v>30</v>
      </c>
      <c r="B41" s="365">
        <f t="shared" si="5"/>
        <v>33</v>
      </c>
      <c r="C41" s="364">
        <f t="shared" si="0"/>
        <v>124</v>
      </c>
      <c r="D41" s="358">
        <f t="shared" si="6"/>
        <v>12.865990905129252</v>
      </c>
      <c r="E41" s="358">
        <f>IF(A41=0,0,E40*(1+C41*'CALCULETTE CHRONOS'!$C$5))</f>
        <v>0</v>
      </c>
      <c r="F41" s="358">
        <f>E41/(1+(0.0004*'Help Me'!$O$68))</f>
        <v>0</v>
      </c>
      <c r="G41" s="358">
        <f t="shared" si="7"/>
        <v>0</v>
      </c>
      <c r="H41" s="359">
        <f t="shared" si="8"/>
        <v>0</v>
      </c>
      <c r="I41" s="365">
        <f t="shared" si="9"/>
        <v>30</v>
      </c>
      <c r="J41" s="365">
        <f t="shared" si="10"/>
        <v>33</v>
      </c>
      <c r="K41" s="364">
        <f t="shared" si="1"/>
        <v>29.351584325199156</v>
      </c>
      <c r="L41" s="360">
        <f t="shared" si="11"/>
        <v>41.675792162599578</v>
      </c>
      <c r="M41" s="358">
        <f>(IF(I41=0,0,M40*(1+K41*'CALCULETTE CHRONOS'!$C$5)))</f>
        <v>0</v>
      </c>
      <c r="N41" s="358">
        <f>M41/(1+('Help Me'!$K$99*'Help Me'!$O$76))</f>
        <v>0</v>
      </c>
      <c r="O41" s="360">
        <f t="shared" si="12"/>
        <v>0</v>
      </c>
      <c r="P41" s="361">
        <f t="shared" si="13"/>
        <v>74</v>
      </c>
      <c r="Q41" s="365">
        <f t="shared" si="14"/>
        <v>30</v>
      </c>
      <c r="R41" s="365">
        <f t="shared" si="15"/>
        <v>33</v>
      </c>
      <c r="S41" s="364">
        <f t="shared" si="2"/>
        <v>41.811237929531785</v>
      </c>
      <c r="T41" s="360">
        <f t="shared" si="16"/>
        <v>54.135445766932207</v>
      </c>
      <c r="U41" s="358">
        <f>(IF(Q41=0,0,U40*(1+S41*'CALCULETTE CHRONOS'!$C$5)))</f>
        <v>0</v>
      </c>
      <c r="V41" s="358">
        <f>U41/(1+('Help Me'!$K$99*'Help Me'!$O$84))</f>
        <v>0</v>
      </c>
      <c r="W41" s="360">
        <f t="shared" si="17"/>
        <v>0</v>
      </c>
      <c r="X41" s="361">
        <f t="shared" si="18"/>
        <v>37</v>
      </c>
      <c r="Y41" s="365">
        <f t="shared" si="19"/>
        <v>30</v>
      </c>
      <c r="Z41" s="365">
        <f t="shared" si="20"/>
        <v>33</v>
      </c>
      <c r="AA41" s="364">
        <f t="shared" si="3"/>
        <v>124</v>
      </c>
      <c r="AB41" s="357">
        <f t="shared" si="21"/>
        <v>12.865990905129252</v>
      </c>
      <c r="AC41" s="358">
        <f>(IF(Y41=0,0,AC40*(1+AA41*'CALCULETTE CHRONOS'!$C$5)))</f>
        <v>0</v>
      </c>
      <c r="AD41" s="358">
        <f>AC41/(1+('Help Me'!$K$99*'Help Me'!$O$92))</f>
        <v>0</v>
      </c>
      <c r="AE41" s="357">
        <f t="shared" si="22"/>
        <v>0</v>
      </c>
      <c r="AF41" s="361">
        <f t="shared" si="23"/>
        <v>0</v>
      </c>
    </row>
    <row r="42" spans="1:32">
      <c r="A42" s="365">
        <f t="shared" si="4"/>
        <v>31</v>
      </c>
      <c r="B42" s="365">
        <f t="shared" si="5"/>
        <v>32</v>
      </c>
      <c r="C42" s="364">
        <f t="shared" si="0"/>
        <v>4.6498523468623025</v>
      </c>
      <c r="D42" s="358">
        <f t="shared" si="6"/>
        <v>8.7579216259957775</v>
      </c>
      <c r="E42" s="358">
        <f>IF(A42=0,0,E41*(1+C42*'CALCULETTE CHRONOS'!$C$5))</f>
        <v>0</v>
      </c>
      <c r="F42" s="358">
        <f>E42/(1+(0.0004*'Help Me'!$O$68))</f>
        <v>0</v>
      </c>
      <c r="G42" s="358">
        <f t="shared" si="7"/>
        <v>0</v>
      </c>
      <c r="H42" s="359">
        <f t="shared" si="8"/>
        <v>0</v>
      </c>
      <c r="I42" s="365">
        <f t="shared" si="9"/>
        <v>31</v>
      </c>
      <c r="J42" s="365">
        <f t="shared" si="10"/>
        <v>32</v>
      </c>
      <c r="K42" s="364">
        <f t="shared" si="1"/>
        <v>33.45965360433263</v>
      </c>
      <c r="L42" s="360">
        <f t="shared" si="11"/>
        <v>37.567722883466104</v>
      </c>
      <c r="M42" s="358">
        <f>(IF(I42=0,0,M41*(1+K42*'CALCULETTE CHRONOS'!$C$5)))</f>
        <v>0</v>
      </c>
      <c r="N42" s="358">
        <f>M42/(1+('Help Me'!$K$99*'Help Me'!$O$76))</f>
        <v>0</v>
      </c>
      <c r="O42" s="360">
        <f t="shared" si="12"/>
        <v>0</v>
      </c>
      <c r="P42" s="361">
        <f t="shared" si="13"/>
        <v>74</v>
      </c>
      <c r="Q42" s="365">
        <f t="shared" si="14"/>
        <v>31</v>
      </c>
      <c r="R42" s="365">
        <f t="shared" si="15"/>
        <v>32</v>
      </c>
      <c r="S42" s="364">
        <f t="shared" si="2"/>
        <v>45.919307208665259</v>
      </c>
      <c r="T42" s="360">
        <f t="shared" si="16"/>
        <v>50.027376487798733</v>
      </c>
      <c r="U42" s="358">
        <f>(IF(Q42=0,0,U41*(1+S42*'CALCULETTE CHRONOS'!$C$5)))</f>
        <v>0</v>
      </c>
      <c r="V42" s="358">
        <f>U42/(1+('Help Me'!$K$99*'Help Me'!$O$84))</f>
        <v>0</v>
      </c>
      <c r="W42" s="360">
        <f t="shared" si="17"/>
        <v>0</v>
      </c>
      <c r="X42" s="361">
        <f t="shared" si="18"/>
        <v>37</v>
      </c>
      <c r="Y42" s="365">
        <f t="shared" si="19"/>
        <v>31</v>
      </c>
      <c r="Z42" s="365">
        <f t="shared" si="20"/>
        <v>32</v>
      </c>
      <c r="AA42" s="364">
        <f t="shared" si="3"/>
        <v>4.6498523468623025</v>
      </c>
      <c r="AB42" s="357">
        <f t="shared" si="21"/>
        <v>8.7579216259957775</v>
      </c>
      <c r="AC42" s="358">
        <f>(IF(Y42=0,0,AC41*(1+AA42*'CALCULETTE CHRONOS'!$C$5)))</f>
        <v>0</v>
      </c>
      <c r="AD42" s="358">
        <f>AC42/(1+('Help Me'!$K$99*'Help Me'!$O$92))</f>
        <v>0</v>
      </c>
      <c r="AE42" s="357">
        <f t="shared" si="22"/>
        <v>0</v>
      </c>
      <c r="AF42" s="361">
        <f t="shared" si="23"/>
        <v>0</v>
      </c>
    </row>
    <row r="43" spans="1:32">
      <c r="A43" s="365">
        <f t="shared" si="4"/>
        <v>32</v>
      </c>
      <c r="B43" s="365">
        <f t="shared" si="5"/>
        <v>31</v>
      </c>
      <c r="C43" s="364">
        <f t="shared" si="0"/>
        <v>8.7579216259957775</v>
      </c>
      <c r="D43" s="358">
        <f t="shared" si="6"/>
        <v>4.6498523468623025</v>
      </c>
      <c r="E43" s="358">
        <f>IF(A43=0,0,E42*(1+C43*'CALCULETTE CHRONOS'!$C$5))</f>
        <v>0</v>
      </c>
      <c r="F43" s="358">
        <f>E43/(1+(0.0004*'Help Me'!$O$68))</f>
        <v>0</v>
      </c>
      <c r="G43" s="358">
        <f t="shared" si="7"/>
        <v>0</v>
      </c>
      <c r="H43" s="359">
        <f t="shared" si="8"/>
        <v>0</v>
      </c>
      <c r="I43" s="365">
        <f t="shared" si="9"/>
        <v>32</v>
      </c>
      <c r="J43" s="365">
        <f t="shared" si="10"/>
        <v>31</v>
      </c>
      <c r="K43" s="364">
        <f t="shared" si="1"/>
        <v>37.567722883466104</v>
      </c>
      <c r="L43" s="360">
        <f t="shared" si="11"/>
        <v>33.45965360433263</v>
      </c>
      <c r="M43" s="358">
        <f>(IF(I43=0,0,M42*(1+K43*'CALCULETTE CHRONOS'!$C$5)))</f>
        <v>0</v>
      </c>
      <c r="N43" s="358">
        <f>M43/(1+('Help Me'!$K$99*'Help Me'!$O$76))</f>
        <v>0</v>
      </c>
      <c r="O43" s="360">
        <f t="shared" si="12"/>
        <v>0</v>
      </c>
      <c r="P43" s="361">
        <f t="shared" si="13"/>
        <v>74</v>
      </c>
      <c r="Q43" s="365">
        <f t="shared" si="14"/>
        <v>32</v>
      </c>
      <c r="R43" s="365">
        <f t="shared" si="15"/>
        <v>31</v>
      </c>
      <c r="S43" s="364">
        <f t="shared" si="2"/>
        <v>50.027376487798733</v>
      </c>
      <c r="T43" s="360">
        <f t="shared" si="16"/>
        <v>45.919307208665259</v>
      </c>
      <c r="U43" s="358">
        <f>(IF(Q43=0,0,U42*(1+S43*'CALCULETTE CHRONOS'!$C$5)))</f>
        <v>0</v>
      </c>
      <c r="V43" s="358">
        <f>U43/(1+('Help Me'!$K$99*'Help Me'!$O$84))</f>
        <v>0</v>
      </c>
      <c r="W43" s="360">
        <f t="shared" si="17"/>
        <v>0</v>
      </c>
      <c r="X43" s="361">
        <f t="shared" si="18"/>
        <v>37</v>
      </c>
      <c r="Y43" s="365">
        <f t="shared" si="19"/>
        <v>32</v>
      </c>
      <c r="Z43" s="365">
        <f t="shared" si="20"/>
        <v>31</v>
      </c>
      <c r="AA43" s="364">
        <f t="shared" si="3"/>
        <v>8.7579216259957775</v>
      </c>
      <c r="AB43" s="357">
        <f t="shared" si="21"/>
        <v>4.6498523468623025</v>
      </c>
      <c r="AC43" s="358">
        <f>(IF(Y43=0,0,AC42*(1+AA43*'CALCULETTE CHRONOS'!$C$5)))</f>
        <v>0</v>
      </c>
      <c r="AD43" s="358">
        <f>AC43/(1+('Help Me'!$K$99*'Help Me'!$O$92))</f>
        <v>0</v>
      </c>
      <c r="AE43" s="357">
        <f t="shared" si="22"/>
        <v>0</v>
      </c>
      <c r="AF43" s="361">
        <f t="shared" si="23"/>
        <v>0</v>
      </c>
    </row>
    <row r="44" spans="1:32">
      <c r="A44" s="365">
        <f t="shared" si="4"/>
        <v>33</v>
      </c>
      <c r="B44" s="365">
        <f t="shared" si="5"/>
        <v>30</v>
      </c>
      <c r="C44" s="364">
        <f t="shared" ref="C44:C75" si="24">VLOOKUP(B44,$A$12:$D$91,4,0)</f>
        <v>12.865990905129252</v>
      </c>
      <c r="D44" s="358">
        <f t="shared" si="6"/>
        <v>124</v>
      </c>
      <c r="E44" s="358">
        <f>IF(A44=0,0,E43*(1+C44*'CALCULETTE CHRONOS'!$C$5))</f>
        <v>0</v>
      </c>
      <c r="F44" s="358">
        <f>E44/(1+(0.0004*'Help Me'!$O$68))</f>
        <v>0</v>
      </c>
      <c r="G44" s="358">
        <f t="shared" si="7"/>
        <v>37</v>
      </c>
      <c r="H44" s="359">
        <f t="shared" si="8"/>
        <v>37</v>
      </c>
      <c r="I44" s="365">
        <f t="shared" si="9"/>
        <v>33</v>
      </c>
      <c r="J44" s="365">
        <f t="shared" si="10"/>
        <v>30</v>
      </c>
      <c r="K44" s="364">
        <f t="shared" ref="K44:K75" si="25">VLOOKUP(J44,$I$12:$L$91,4,0)</f>
        <v>41.675792162599578</v>
      </c>
      <c r="L44" s="360">
        <f t="shared" si="11"/>
        <v>29.351584325199156</v>
      </c>
      <c r="M44" s="358">
        <f>(IF(I44=0,0,M43*(1+K44*'CALCULETTE CHRONOS'!$C$5)))</f>
        <v>0</v>
      </c>
      <c r="N44" s="358">
        <f>M44/(1+('Help Me'!$K$99*'Help Me'!$O$76))</f>
        <v>0</v>
      </c>
      <c r="O44" s="360">
        <f t="shared" si="12"/>
        <v>0</v>
      </c>
      <c r="P44" s="361">
        <f t="shared" si="13"/>
        <v>74</v>
      </c>
      <c r="Q44" s="365">
        <f t="shared" si="14"/>
        <v>33</v>
      </c>
      <c r="R44" s="365">
        <f t="shared" si="15"/>
        <v>30</v>
      </c>
      <c r="S44" s="364">
        <f t="shared" ref="S44:S75" si="26">VLOOKUP(R44,$Q$12:$T$91,4,0)</f>
        <v>54.135445766932207</v>
      </c>
      <c r="T44" s="360">
        <f t="shared" si="16"/>
        <v>41.811237929531785</v>
      </c>
      <c r="U44" s="358">
        <f>(IF(Q44=0,0,U43*(1+S44*'CALCULETTE CHRONOS'!$C$5)))</f>
        <v>0</v>
      </c>
      <c r="V44" s="358">
        <f>U44/(1+('Help Me'!$K$99*'Help Me'!$O$84))</f>
        <v>0</v>
      </c>
      <c r="W44" s="360">
        <f t="shared" si="17"/>
        <v>0</v>
      </c>
      <c r="X44" s="361">
        <f t="shared" si="18"/>
        <v>37</v>
      </c>
      <c r="Y44" s="365">
        <f t="shared" si="19"/>
        <v>33</v>
      </c>
      <c r="Z44" s="365">
        <f t="shared" si="20"/>
        <v>30</v>
      </c>
      <c r="AA44" s="364">
        <f t="shared" ref="AA44:AA75" si="27">VLOOKUP(Z44,$Y$12:$AB$90,4,0)</f>
        <v>12.865990905129252</v>
      </c>
      <c r="AB44" s="357">
        <f t="shared" si="21"/>
        <v>124</v>
      </c>
      <c r="AC44" s="358">
        <f>(IF(Y44=0,0,AC43*(1+AA44*'CALCULETTE CHRONOS'!$C$5)))</f>
        <v>0</v>
      </c>
      <c r="AD44" s="358">
        <f>AC44/(1+('Help Me'!$K$99*'Help Me'!$O$92))</f>
        <v>0</v>
      </c>
      <c r="AE44" s="357">
        <f t="shared" si="22"/>
        <v>37</v>
      </c>
      <c r="AF44" s="361">
        <f t="shared" si="23"/>
        <v>37</v>
      </c>
    </row>
    <row r="45" spans="1:32">
      <c r="A45" s="365">
        <f t="shared" ref="A45:A76" si="28">IF(AND(A44&lt;&gt;$C$1,A44&lt;&gt;0),A44+1,0)</f>
        <v>34</v>
      </c>
      <c r="B45" s="365">
        <f t="shared" ref="B45:B76" si="29">B44-1</f>
        <v>29</v>
      </c>
      <c r="C45" s="364">
        <f t="shared" si="24"/>
        <v>16.974060184262726</v>
      </c>
      <c r="D45" s="358">
        <f t="shared" ref="D45:D76" si="30">IF($A45&lt;&gt;0,IF(D44-$C$4+0.0001&gt;$C$4,D44-$C$4,IF($C$1-$A45&gt;A$10,ROUNDUP(A$10*$C$4,0),ROUNDUP(($C$1-$A44)*$C$4,0))),0)</f>
        <v>119.89193072086653</v>
      </c>
      <c r="E45" s="358">
        <f>IF(A45=0,0,E44*(1+C45*'CALCULETTE CHRONOS'!$C$5))</f>
        <v>0</v>
      </c>
      <c r="F45" s="358">
        <f>E45/(1+(0.0004*'Help Me'!$O$68))</f>
        <v>0</v>
      </c>
      <c r="G45" s="358">
        <f t="shared" ref="G45:G76" si="31">IF(AND($A45&lt;&gt;0,D45&gt;D44),$C$3+$C$2,0)</f>
        <v>0</v>
      </c>
      <c r="H45" s="359">
        <f t="shared" ref="H45:H76" si="32">F45+G45+H44</f>
        <v>37</v>
      </c>
      <c r="I45" s="365">
        <f t="shared" ref="I45:I76" si="33">IF(AND(I44&lt;&gt;$C$1,I44&lt;&gt;0),I44+1,0)</f>
        <v>34</v>
      </c>
      <c r="J45" s="365">
        <f t="shared" ref="J45:J76" si="34">J44-1</f>
        <v>29</v>
      </c>
      <c r="K45" s="364">
        <f t="shared" si="25"/>
        <v>45.783861441733052</v>
      </c>
      <c r="L45" s="360">
        <f t="shared" ref="L45:L76" si="35">IF($A45&lt;&gt;0,IF(L44-$C$4+0.0001&gt;$C$4,L44-$C$4,IF($C$1-$A45&gt;I$10,ROUNDUP(I$10*$C$4,0),ROUNDUP(($C$1-$A44)*$C$4,0))),0)</f>
        <v>25.243515046065681</v>
      </c>
      <c r="M45" s="358">
        <f>(IF(I45=0,0,M44*(1+K45*'CALCULETTE CHRONOS'!$C$5)))</f>
        <v>0</v>
      </c>
      <c r="N45" s="358">
        <f>M45/(1+('Help Me'!$K$99*'Help Me'!$O$76))</f>
        <v>0</v>
      </c>
      <c r="O45" s="360">
        <f t="shared" ref="O45:O76" si="36">IF(AND($A45&lt;&gt;0,L45&gt;L44),$C$3+$C$2,0)</f>
        <v>0</v>
      </c>
      <c r="P45" s="361">
        <f t="shared" ref="P45:P76" si="37">(N45+O45+P44)</f>
        <v>74</v>
      </c>
      <c r="Q45" s="365">
        <f t="shared" ref="Q45:Q76" si="38">IF(AND(Q44&lt;&gt;$C$1,Q44&lt;&gt;0),Q44+1,0)</f>
        <v>34</v>
      </c>
      <c r="R45" s="365">
        <f t="shared" ref="R45:R76" si="39">R44-1</f>
        <v>29</v>
      </c>
      <c r="S45" s="364">
        <f t="shared" si="26"/>
        <v>58.243515046065681</v>
      </c>
      <c r="T45" s="360">
        <f t="shared" ref="T45:T76" si="40">IF($A45&lt;&gt;0,IF(T44-$C$4+0.0001&gt;$C$4,T44-$C$4,IF($C$1-$A45&gt;Q$10,ROUNDUP(Q$10*$C$4,0),ROUNDUP(($C$1-$A44)*$C$4,0))),0)</f>
        <v>37.703168650398311</v>
      </c>
      <c r="U45" s="358">
        <f>(IF(Q45=0,0,U44*(1+S45*'CALCULETTE CHRONOS'!$C$5)))</f>
        <v>0</v>
      </c>
      <c r="V45" s="358">
        <f>U45/(1+('Help Me'!$K$99*'Help Me'!$O$84))</f>
        <v>0</v>
      </c>
      <c r="W45" s="360">
        <f t="shared" ref="W45:W76" si="41">IF(AND($A45&lt;&gt;0,T45&gt;T44),$C$3+$C$2,0)</f>
        <v>0</v>
      </c>
      <c r="X45" s="361">
        <f t="shared" ref="X45:X76" si="42">(V45+W45+X44)</f>
        <v>37</v>
      </c>
      <c r="Y45" s="365">
        <f t="shared" ref="Y45:Y76" si="43">IF(AND(Y44&lt;&gt;$C$1,Y44&lt;&gt;0),Y44+1,0)</f>
        <v>34</v>
      </c>
      <c r="Z45" s="365">
        <f t="shared" ref="Z45:Z76" si="44">Z44-1</f>
        <v>29</v>
      </c>
      <c r="AA45" s="364">
        <f t="shared" si="27"/>
        <v>16.974060184262726</v>
      </c>
      <c r="AB45" s="357">
        <f t="shared" ref="AB45:AB76" si="45">IF($A45&lt;&gt;0,IF(AB44-$C$4+0.0001&gt;$C$4,AB44-$C$4,IF($C$1-$A45&gt;Y$10,ROUNDUP(Y$10*$C$4,0),ROUNDUP(($C$1-$A44)*$C$4,0))),0)</f>
        <v>119.89193072086653</v>
      </c>
      <c r="AC45" s="358">
        <f>(IF(Y45=0,0,AC44*(1+AA45*'CALCULETTE CHRONOS'!$C$5)))</f>
        <v>0</v>
      </c>
      <c r="AD45" s="358">
        <f>AC45/(1+('Help Me'!$K$99*'Help Me'!$O$92))</f>
        <v>0</v>
      </c>
      <c r="AE45" s="357">
        <f t="shared" ref="AE45:AE76" si="46">IF(AND($A45&lt;&gt;0,AB45&gt;AB44),$C$3+$C$2,0)</f>
        <v>0</v>
      </c>
      <c r="AF45" s="361">
        <f t="shared" ref="AF45:AF76" si="47">(AD45+AE45+AF44)</f>
        <v>37</v>
      </c>
    </row>
    <row r="46" spans="1:32">
      <c r="A46" s="365">
        <f t="shared" si="28"/>
        <v>35</v>
      </c>
      <c r="B46" s="365">
        <f t="shared" si="29"/>
        <v>28</v>
      </c>
      <c r="C46" s="364">
        <f t="shared" si="24"/>
        <v>21.0821294633962</v>
      </c>
      <c r="D46" s="358">
        <f t="shared" si="30"/>
        <v>115.78386144173305</v>
      </c>
      <c r="E46" s="358">
        <f>IF(A46=0,0,E45*(1+C46*'CALCULETTE CHRONOS'!$C$5))</f>
        <v>0</v>
      </c>
      <c r="F46" s="358">
        <f>E46/(1+(0.0004*'Help Me'!$O$68))</f>
        <v>0</v>
      </c>
      <c r="G46" s="358">
        <f t="shared" si="31"/>
        <v>0</v>
      </c>
      <c r="H46" s="359">
        <f t="shared" si="32"/>
        <v>37</v>
      </c>
      <c r="I46" s="365">
        <f t="shared" si="33"/>
        <v>35</v>
      </c>
      <c r="J46" s="365">
        <f t="shared" si="34"/>
        <v>28</v>
      </c>
      <c r="K46" s="364">
        <f t="shared" si="25"/>
        <v>49.891930720866526</v>
      </c>
      <c r="L46" s="360">
        <f t="shared" si="35"/>
        <v>21.135445766932207</v>
      </c>
      <c r="M46" s="358">
        <f>(IF(I46=0,0,M45*(1+K46*'CALCULETTE CHRONOS'!$C$5)))</f>
        <v>0</v>
      </c>
      <c r="N46" s="358">
        <f>M46/(1+('Help Me'!$K$99*'Help Me'!$O$76))</f>
        <v>0</v>
      </c>
      <c r="O46" s="360">
        <f t="shared" si="36"/>
        <v>0</v>
      </c>
      <c r="P46" s="361">
        <f t="shared" si="37"/>
        <v>74</v>
      </c>
      <c r="Q46" s="365">
        <f t="shared" si="38"/>
        <v>35</v>
      </c>
      <c r="R46" s="365">
        <f t="shared" si="39"/>
        <v>28</v>
      </c>
      <c r="S46" s="364">
        <f t="shared" si="26"/>
        <v>62.351584325199156</v>
      </c>
      <c r="T46" s="360">
        <f t="shared" si="40"/>
        <v>33.595099371264837</v>
      </c>
      <c r="U46" s="358">
        <f>(IF(Q46=0,0,U45*(1+S46*'CALCULETTE CHRONOS'!$C$5)))</f>
        <v>0</v>
      </c>
      <c r="V46" s="358">
        <f>U46/(1+('Help Me'!$K$99*'Help Me'!$O$84))</f>
        <v>0</v>
      </c>
      <c r="W46" s="360">
        <f t="shared" si="41"/>
        <v>0</v>
      </c>
      <c r="X46" s="361">
        <f t="shared" si="42"/>
        <v>37</v>
      </c>
      <c r="Y46" s="365">
        <f t="shared" si="43"/>
        <v>35</v>
      </c>
      <c r="Z46" s="365">
        <f t="shared" si="44"/>
        <v>28</v>
      </c>
      <c r="AA46" s="364">
        <f t="shared" si="27"/>
        <v>21.0821294633962</v>
      </c>
      <c r="AB46" s="357">
        <f t="shared" si="45"/>
        <v>115.78386144173305</v>
      </c>
      <c r="AC46" s="358">
        <f>(IF(Y46=0,0,AC45*(1+AA46*'CALCULETTE CHRONOS'!$C$5)))</f>
        <v>0</v>
      </c>
      <c r="AD46" s="358">
        <f>AC46/(1+('Help Me'!$K$99*'Help Me'!$O$92))</f>
        <v>0</v>
      </c>
      <c r="AE46" s="357">
        <f t="shared" si="46"/>
        <v>0</v>
      </c>
      <c r="AF46" s="361">
        <f t="shared" si="47"/>
        <v>37</v>
      </c>
    </row>
    <row r="47" spans="1:32">
      <c r="A47" s="365">
        <f t="shared" si="28"/>
        <v>36</v>
      </c>
      <c r="B47" s="365">
        <f t="shared" si="29"/>
        <v>27</v>
      </c>
      <c r="C47" s="364">
        <f t="shared" si="24"/>
        <v>25.190198742529674</v>
      </c>
      <c r="D47" s="358">
        <f t="shared" si="30"/>
        <v>111.67579216259958</v>
      </c>
      <c r="E47" s="358">
        <f>IF(A47=0,0,E46*(1+C47*'CALCULETTE CHRONOS'!$C$5))</f>
        <v>0</v>
      </c>
      <c r="F47" s="358">
        <f>E47/(1+(0.0004*'Help Me'!$O$68))</f>
        <v>0</v>
      </c>
      <c r="G47" s="358">
        <f t="shared" si="31"/>
        <v>0</v>
      </c>
      <c r="H47" s="359">
        <f t="shared" si="32"/>
        <v>37</v>
      </c>
      <c r="I47" s="365">
        <f t="shared" si="33"/>
        <v>36</v>
      </c>
      <c r="J47" s="365">
        <f t="shared" si="34"/>
        <v>27</v>
      </c>
      <c r="K47" s="364">
        <f t="shared" si="25"/>
        <v>54</v>
      </c>
      <c r="L47" s="360">
        <f t="shared" si="35"/>
        <v>17.027376487798733</v>
      </c>
      <c r="M47" s="358">
        <f>(IF(I47=0,0,M46*(1+K47*'CALCULETTE CHRONOS'!$C$5)))</f>
        <v>0</v>
      </c>
      <c r="N47" s="358">
        <f>M47/(1+('Help Me'!$K$99*'Help Me'!$O$76))</f>
        <v>0</v>
      </c>
      <c r="O47" s="360">
        <f t="shared" si="36"/>
        <v>0</v>
      </c>
      <c r="P47" s="361">
        <f t="shared" si="37"/>
        <v>74</v>
      </c>
      <c r="Q47" s="365">
        <f t="shared" si="38"/>
        <v>36</v>
      </c>
      <c r="R47" s="365">
        <f t="shared" si="39"/>
        <v>27</v>
      </c>
      <c r="S47" s="364">
        <f t="shared" si="26"/>
        <v>66.45965360433263</v>
      </c>
      <c r="T47" s="360">
        <f t="shared" si="40"/>
        <v>29.487030092131363</v>
      </c>
      <c r="U47" s="358">
        <f>(IF(Q47=0,0,U46*(1+S47*'CALCULETTE CHRONOS'!$C$5)))</f>
        <v>0</v>
      </c>
      <c r="V47" s="358">
        <f>U47/(1+('Help Me'!$K$99*'Help Me'!$O$84))</f>
        <v>0</v>
      </c>
      <c r="W47" s="360">
        <f t="shared" si="41"/>
        <v>0</v>
      </c>
      <c r="X47" s="361">
        <f t="shared" si="42"/>
        <v>37</v>
      </c>
      <c r="Y47" s="365">
        <f t="shared" si="43"/>
        <v>36</v>
      </c>
      <c r="Z47" s="365">
        <f t="shared" si="44"/>
        <v>27</v>
      </c>
      <c r="AA47" s="364">
        <f t="shared" si="27"/>
        <v>25.190198742529674</v>
      </c>
      <c r="AB47" s="357">
        <f t="shared" si="45"/>
        <v>111.67579216259958</v>
      </c>
      <c r="AC47" s="358">
        <f>(IF(Y47=0,0,AC46*(1+AA47*'CALCULETTE CHRONOS'!$C$5)))</f>
        <v>0</v>
      </c>
      <c r="AD47" s="358">
        <f>AC47/(1+('Help Me'!$K$99*'Help Me'!$O$92))</f>
        <v>0</v>
      </c>
      <c r="AE47" s="357">
        <f t="shared" si="46"/>
        <v>0</v>
      </c>
      <c r="AF47" s="361">
        <f t="shared" si="47"/>
        <v>37</v>
      </c>
    </row>
    <row r="48" spans="1:32">
      <c r="A48" s="365">
        <f t="shared" si="28"/>
        <v>37</v>
      </c>
      <c r="B48" s="365">
        <f t="shared" si="29"/>
        <v>26</v>
      </c>
      <c r="C48" s="364">
        <f t="shared" si="24"/>
        <v>29.298268021663148</v>
      </c>
      <c r="D48" s="358">
        <f t="shared" si="30"/>
        <v>107.5677228834661</v>
      </c>
      <c r="E48" s="358">
        <f>IF(A48=0,0,E47*(1+C48*'CALCULETTE CHRONOS'!$C$5))</f>
        <v>0</v>
      </c>
      <c r="F48" s="358">
        <f>E48/(1+(0.0004*'Help Me'!$O$68))</f>
        <v>0</v>
      </c>
      <c r="G48" s="358">
        <f t="shared" si="31"/>
        <v>0</v>
      </c>
      <c r="H48" s="359">
        <f t="shared" si="32"/>
        <v>37</v>
      </c>
      <c r="I48" s="365">
        <f t="shared" si="33"/>
        <v>37</v>
      </c>
      <c r="J48" s="365">
        <f t="shared" si="34"/>
        <v>26</v>
      </c>
      <c r="K48" s="364">
        <f t="shared" si="25"/>
        <v>4.7031686503983101</v>
      </c>
      <c r="L48" s="360">
        <f t="shared" si="35"/>
        <v>12.919307208665259</v>
      </c>
      <c r="M48" s="358">
        <f>(IF(I48=0,0,M47*(1+K48*'CALCULETTE CHRONOS'!$C$5)))</f>
        <v>0</v>
      </c>
      <c r="N48" s="358">
        <f>M48/(1+('Help Me'!$K$99*'Help Me'!$O$76))</f>
        <v>0</v>
      </c>
      <c r="O48" s="360">
        <f t="shared" si="36"/>
        <v>0</v>
      </c>
      <c r="P48" s="361">
        <f t="shared" si="37"/>
        <v>74</v>
      </c>
      <c r="Q48" s="365">
        <f t="shared" si="38"/>
        <v>37</v>
      </c>
      <c r="R48" s="365">
        <f t="shared" si="39"/>
        <v>26</v>
      </c>
      <c r="S48" s="364">
        <f t="shared" si="26"/>
        <v>70.567722883466104</v>
      </c>
      <c r="T48" s="360">
        <f t="shared" si="40"/>
        <v>25.378960812997889</v>
      </c>
      <c r="U48" s="358">
        <f>(IF(Q48=0,0,U47*(1+S48*'CALCULETTE CHRONOS'!$C$5)))</f>
        <v>0</v>
      </c>
      <c r="V48" s="358">
        <f>U48/(1+('Help Me'!$K$99*'Help Me'!$O$84))</f>
        <v>0</v>
      </c>
      <c r="W48" s="360">
        <f t="shared" si="41"/>
        <v>0</v>
      </c>
      <c r="X48" s="361">
        <f t="shared" si="42"/>
        <v>37</v>
      </c>
      <c r="Y48" s="365">
        <f t="shared" si="43"/>
        <v>37</v>
      </c>
      <c r="Z48" s="365">
        <f t="shared" si="44"/>
        <v>26</v>
      </c>
      <c r="AA48" s="364">
        <f t="shared" si="27"/>
        <v>29.298268021663148</v>
      </c>
      <c r="AB48" s="357">
        <f t="shared" si="45"/>
        <v>107.5677228834661</v>
      </c>
      <c r="AC48" s="358">
        <f>(IF(Y48=0,0,AC47*(1+AA48*'CALCULETTE CHRONOS'!$C$5)))</f>
        <v>0</v>
      </c>
      <c r="AD48" s="358">
        <f>AC48/(1+('Help Me'!$K$99*'Help Me'!$O$92))</f>
        <v>0</v>
      </c>
      <c r="AE48" s="357">
        <f t="shared" si="46"/>
        <v>0</v>
      </c>
      <c r="AF48" s="361">
        <f t="shared" si="47"/>
        <v>37</v>
      </c>
    </row>
    <row r="49" spans="1:32">
      <c r="A49" s="365">
        <f t="shared" si="28"/>
        <v>38</v>
      </c>
      <c r="B49" s="365">
        <f t="shared" si="29"/>
        <v>25</v>
      </c>
      <c r="C49" s="364">
        <f t="shared" si="24"/>
        <v>33.406337300796622</v>
      </c>
      <c r="D49" s="358">
        <f t="shared" si="30"/>
        <v>103.45965360433263</v>
      </c>
      <c r="E49" s="358">
        <f>IF(A49=0,0,E48*(1+C49*'CALCULETTE CHRONOS'!$C$5))</f>
        <v>0</v>
      </c>
      <c r="F49" s="358">
        <f>E49/(1+(0.0004*'Help Me'!$O$68))</f>
        <v>0</v>
      </c>
      <c r="G49" s="358">
        <f t="shared" si="31"/>
        <v>0</v>
      </c>
      <c r="H49" s="359">
        <f t="shared" si="32"/>
        <v>37</v>
      </c>
      <c r="I49" s="365">
        <f t="shared" si="33"/>
        <v>38</v>
      </c>
      <c r="J49" s="365">
        <f t="shared" si="34"/>
        <v>25</v>
      </c>
      <c r="K49" s="364">
        <f t="shared" si="25"/>
        <v>8.8112379295317851</v>
      </c>
      <c r="L49" s="360">
        <f t="shared" si="35"/>
        <v>8.8112379295317851</v>
      </c>
      <c r="M49" s="358">
        <f>(IF(I49=0,0,M48*(1+K49*'CALCULETTE CHRONOS'!$C$5)))</f>
        <v>0</v>
      </c>
      <c r="N49" s="358">
        <f>M49/(1+('Help Me'!$K$99*'Help Me'!$O$76))</f>
        <v>0</v>
      </c>
      <c r="O49" s="360">
        <f t="shared" si="36"/>
        <v>0</v>
      </c>
      <c r="P49" s="361">
        <f t="shared" si="37"/>
        <v>74</v>
      </c>
      <c r="Q49" s="365">
        <f t="shared" si="38"/>
        <v>38</v>
      </c>
      <c r="R49" s="365">
        <f t="shared" si="39"/>
        <v>25</v>
      </c>
      <c r="S49" s="364">
        <f t="shared" si="26"/>
        <v>74.675792162599578</v>
      </c>
      <c r="T49" s="360">
        <f t="shared" si="40"/>
        <v>21.270891533864415</v>
      </c>
      <c r="U49" s="358">
        <f>(IF(Q49=0,0,U48*(1+S49*'CALCULETTE CHRONOS'!$C$5)))</f>
        <v>0</v>
      </c>
      <c r="V49" s="358">
        <f>U49/(1+('Help Me'!$K$99*'Help Me'!$O$84))</f>
        <v>0</v>
      </c>
      <c r="W49" s="360">
        <f t="shared" si="41"/>
        <v>0</v>
      </c>
      <c r="X49" s="361">
        <f t="shared" si="42"/>
        <v>37</v>
      </c>
      <c r="Y49" s="365">
        <f t="shared" si="43"/>
        <v>38</v>
      </c>
      <c r="Z49" s="365">
        <f t="shared" si="44"/>
        <v>25</v>
      </c>
      <c r="AA49" s="364">
        <f t="shared" si="27"/>
        <v>33.406337300796622</v>
      </c>
      <c r="AB49" s="357">
        <f t="shared" si="45"/>
        <v>103.45965360433263</v>
      </c>
      <c r="AC49" s="358">
        <f>(IF(Y49=0,0,AC48*(1+AA49*'CALCULETTE CHRONOS'!$C$5)))</f>
        <v>0</v>
      </c>
      <c r="AD49" s="358">
        <f>AC49/(1+('Help Me'!$K$99*'Help Me'!$O$92))</f>
        <v>0</v>
      </c>
      <c r="AE49" s="357">
        <f t="shared" si="46"/>
        <v>0</v>
      </c>
      <c r="AF49" s="361">
        <f t="shared" si="47"/>
        <v>37</v>
      </c>
    </row>
    <row r="50" spans="1:32">
      <c r="A50" s="365">
        <f t="shared" si="28"/>
        <v>39</v>
      </c>
      <c r="B50" s="365">
        <f t="shared" si="29"/>
        <v>24</v>
      </c>
      <c r="C50" s="364">
        <f t="shared" si="24"/>
        <v>37.514406579930096</v>
      </c>
      <c r="D50" s="358">
        <f t="shared" si="30"/>
        <v>99.351584325199156</v>
      </c>
      <c r="E50" s="358">
        <f>IF(A50=0,0,E49*(1+C50*'CALCULETTE CHRONOS'!$C$5))</f>
        <v>0</v>
      </c>
      <c r="F50" s="358">
        <f>E50/(1+(0.0004*'Help Me'!$O$68))</f>
        <v>0</v>
      </c>
      <c r="G50" s="358">
        <f t="shared" si="31"/>
        <v>0</v>
      </c>
      <c r="H50" s="359">
        <f t="shared" si="32"/>
        <v>37</v>
      </c>
      <c r="I50" s="365">
        <f t="shared" si="33"/>
        <v>39</v>
      </c>
      <c r="J50" s="365">
        <f t="shared" si="34"/>
        <v>24</v>
      </c>
      <c r="K50" s="364">
        <f t="shared" si="25"/>
        <v>12.919307208665259</v>
      </c>
      <c r="L50" s="360">
        <f t="shared" si="35"/>
        <v>4.7031686503983101</v>
      </c>
      <c r="M50" s="358">
        <f>(IF(I50=0,0,M49*(1+K50*'CALCULETTE CHRONOS'!$C$5)))</f>
        <v>0</v>
      </c>
      <c r="N50" s="358">
        <f>M50/(1+('Help Me'!$K$99*'Help Me'!$O$76))</f>
        <v>0</v>
      </c>
      <c r="O50" s="360">
        <f t="shared" si="36"/>
        <v>0</v>
      </c>
      <c r="P50" s="361">
        <f t="shared" si="37"/>
        <v>74</v>
      </c>
      <c r="Q50" s="365">
        <f t="shared" si="38"/>
        <v>39</v>
      </c>
      <c r="R50" s="365">
        <f t="shared" si="39"/>
        <v>24</v>
      </c>
      <c r="S50" s="364">
        <f t="shared" si="26"/>
        <v>78.783861441733052</v>
      </c>
      <c r="T50" s="360">
        <f t="shared" si="40"/>
        <v>17.162822254730941</v>
      </c>
      <c r="U50" s="358">
        <f>(IF(Q50=0,0,U49*(1+S50*'CALCULETTE CHRONOS'!$C$5)))</f>
        <v>0</v>
      </c>
      <c r="V50" s="358">
        <f>U50/(1+('Help Me'!$K$99*'Help Me'!$O$84))</f>
        <v>0</v>
      </c>
      <c r="W50" s="360">
        <f t="shared" si="41"/>
        <v>0</v>
      </c>
      <c r="X50" s="361">
        <f t="shared" si="42"/>
        <v>37</v>
      </c>
      <c r="Y50" s="365">
        <f t="shared" si="43"/>
        <v>39</v>
      </c>
      <c r="Z50" s="365">
        <f t="shared" si="44"/>
        <v>24</v>
      </c>
      <c r="AA50" s="364">
        <f t="shared" si="27"/>
        <v>37.514406579930096</v>
      </c>
      <c r="AB50" s="357">
        <f t="shared" si="45"/>
        <v>99.351584325199156</v>
      </c>
      <c r="AC50" s="358">
        <f>(IF(Y50=0,0,AC49*(1+AA50*'CALCULETTE CHRONOS'!$C$5)))</f>
        <v>0</v>
      </c>
      <c r="AD50" s="358">
        <f>AC50/(1+('Help Me'!$K$99*'Help Me'!$O$92))</f>
        <v>0</v>
      </c>
      <c r="AE50" s="357">
        <f t="shared" si="46"/>
        <v>0</v>
      </c>
      <c r="AF50" s="361">
        <f t="shared" si="47"/>
        <v>37</v>
      </c>
    </row>
    <row r="51" spans="1:32">
      <c r="A51" s="365">
        <f t="shared" si="28"/>
        <v>40</v>
      </c>
      <c r="B51" s="365">
        <f t="shared" si="29"/>
        <v>23</v>
      </c>
      <c r="C51" s="364">
        <f t="shared" si="24"/>
        <v>41.62247585906357</v>
      </c>
      <c r="D51" s="358">
        <f t="shared" si="30"/>
        <v>95.243515046065681</v>
      </c>
      <c r="E51" s="358">
        <f>IF(A51=0,0,E50*(1+C51*'CALCULETTE CHRONOS'!$C$5))</f>
        <v>0</v>
      </c>
      <c r="F51" s="358">
        <f>E51/(1+(0.0004*'Help Me'!$O$68))</f>
        <v>0</v>
      </c>
      <c r="G51" s="358">
        <f t="shared" si="31"/>
        <v>0</v>
      </c>
      <c r="H51" s="359">
        <f t="shared" si="32"/>
        <v>37</v>
      </c>
      <c r="I51" s="365">
        <f t="shared" si="33"/>
        <v>40</v>
      </c>
      <c r="J51" s="365">
        <f t="shared" si="34"/>
        <v>23</v>
      </c>
      <c r="K51" s="364">
        <f t="shared" si="25"/>
        <v>17.027376487798733</v>
      </c>
      <c r="L51" s="360">
        <f t="shared" si="35"/>
        <v>54</v>
      </c>
      <c r="M51" s="358">
        <f>(IF(I51=0,0,M50*(1+K51*'CALCULETTE CHRONOS'!$C$5)))</f>
        <v>0</v>
      </c>
      <c r="N51" s="358">
        <f>M51/(1+('Help Me'!$K$99*'Help Me'!$O$76))</f>
        <v>0</v>
      </c>
      <c r="O51" s="360">
        <f t="shared" si="36"/>
        <v>37</v>
      </c>
      <c r="P51" s="361">
        <f t="shared" si="37"/>
        <v>111</v>
      </c>
      <c r="Q51" s="365">
        <f t="shared" si="38"/>
        <v>40</v>
      </c>
      <c r="R51" s="365">
        <f t="shared" si="39"/>
        <v>23</v>
      </c>
      <c r="S51" s="364">
        <f t="shared" si="26"/>
        <v>82.891930720866526</v>
      </c>
      <c r="T51" s="360">
        <f t="shared" si="40"/>
        <v>13.054752975597467</v>
      </c>
      <c r="U51" s="358">
        <f>(IF(Q51=0,0,U50*(1+S51*'CALCULETTE CHRONOS'!$C$5)))</f>
        <v>0</v>
      </c>
      <c r="V51" s="358">
        <f>U51/(1+('Help Me'!$K$99*'Help Me'!$O$84))</f>
        <v>0</v>
      </c>
      <c r="W51" s="360">
        <f t="shared" si="41"/>
        <v>0</v>
      </c>
      <c r="X51" s="361">
        <f t="shared" si="42"/>
        <v>37</v>
      </c>
      <c r="Y51" s="365">
        <f t="shared" si="43"/>
        <v>40</v>
      </c>
      <c r="Z51" s="365">
        <f t="shared" si="44"/>
        <v>23</v>
      </c>
      <c r="AA51" s="364">
        <f t="shared" si="27"/>
        <v>41.62247585906357</v>
      </c>
      <c r="AB51" s="357">
        <f t="shared" si="45"/>
        <v>95.243515046065681</v>
      </c>
      <c r="AC51" s="358">
        <f>(IF(Y51=0,0,AC50*(1+AA51*'CALCULETTE CHRONOS'!$C$5)))</f>
        <v>0</v>
      </c>
      <c r="AD51" s="358">
        <f>AC51/(1+('Help Me'!$K$99*'Help Me'!$O$92))</f>
        <v>0</v>
      </c>
      <c r="AE51" s="357">
        <f t="shared" si="46"/>
        <v>0</v>
      </c>
      <c r="AF51" s="361">
        <f t="shared" si="47"/>
        <v>37</v>
      </c>
    </row>
    <row r="52" spans="1:32">
      <c r="A52" s="365">
        <f t="shared" si="28"/>
        <v>41</v>
      </c>
      <c r="B52" s="365">
        <f t="shared" si="29"/>
        <v>22</v>
      </c>
      <c r="C52" s="364">
        <f t="shared" si="24"/>
        <v>45.730545138197044</v>
      </c>
      <c r="D52" s="358">
        <f t="shared" si="30"/>
        <v>91.135445766932207</v>
      </c>
      <c r="E52" s="358">
        <f>IF(A52=0,0,E51*(1+C52*'CALCULETTE CHRONOS'!$C$5))</f>
        <v>0</v>
      </c>
      <c r="F52" s="358">
        <f>E52/(1+(0.0004*'Help Me'!$O$68))</f>
        <v>0</v>
      </c>
      <c r="G52" s="358">
        <f t="shared" si="31"/>
        <v>0</v>
      </c>
      <c r="H52" s="359">
        <f t="shared" si="32"/>
        <v>37</v>
      </c>
      <c r="I52" s="365">
        <f t="shared" si="33"/>
        <v>41</v>
      </c>
      <c r="J52" s="365">
        <f t="shared" si="34"/>
        <v>22</v>
      </c>
      <c r="K52" s="364">
        <f t="shared" si="25"/>
        <v>21.135445766932207</v>
      </c>
      <c r="L52" s="360">
        <f t="shared" si="35"/>
        <v>49.891930720866526</v>
      </c>
      <c r="M52" s="358">
        <f>(IF(I52=0,0,M51*(1+K52*'CALCULETTE CHRONOS'!$C$5)))</f>
        <v>0</v>
      </c>
      <c r="N52" s="358">
        <f>M52/(1+('Help Me'!$K$99*'Help Me'!$O$76))</f>
        <v>0</v>
      </c>
      <c r="O52" s="360">
        <f t="shared" si="36"/>
        <v>0</v>
      </c>
      <c r="P52" s="361">
        <f t="shared" si="37"/>
        <v>111</v>
      </c>
      <c r="Q52" s="365">
        <f t="shared" si="38"/>
        <v>41</v>
      </c>
      <c r="R52" s="365">
        <f t="shared" si="39"/>
        <v>22</v>
      </c>
      <c r="S52" s="364">
        <f t="shared" si="26"/>
        <v>87</v>
      </c>
      <c r="T52" s="360">
        <f t="shared" si="40"/>
        <v>8.9466836964639924</v>
      </c>
      <c r="U52" s="358">
        <f>(IF(Q52=0,0,U51*(1+S52*'CALCULETTE CHRONOS'!$C$5)))</f>
        <v>0</v>
      </c>
      <c r="V52" s="358">
        <f>U52/(1+('Help Me'!$K$99*'Help Me'!$O$84))</f>
        <v>0</v>
      </c>
      <c r="W52" s="360">
        <f t="shared" si="41"/>
        <v>0</v>
      </c>
      <c r="X52" s="361">
        <f t="shared" si="42"/>
        <v>37</v>
      </c>
      <c r="Y52" s="365">
        <f t="shared" si="43"/>
        <v>41</v>
      </c>
      <c r="Z52" s="365">
        <f t="shared" si="44"/>
        <v>22</v>
      </c>
      <c r="AA52" s="364">
        <f t="shared" si="27"/>
        <v>45.730545138197044</v>
      </c>
      <c r="AB52" s="357">
        <f t="shared" si="45"/>
        <v>91.135445766932207</v>
      </c>
      <c r="AC52" s="358">
        <f>(IF(Y52=0,0,AC51*(1+AA52*'CALCULETTE CHRONOS'!$C$5)))</f>
        <v>0</v>
      </c>
      <c r="AD52" s="358">
        <f>AC52/(1+('Help Me'!$K$99*'Help Me'!$O$92))</f>
        <v>0</v>
      </c>
      <c r="AE52" s="357">
        <f t="shared" si="46"/>
        <v>0</v>
      </c>
      <c r="AF52" s="361">
        <f t="shared" si="47"/>
        <v>37</v>
      </c>
    </row>
    <row r="53" spans="1:32">
      <c r="A53" s="365">
        <f t="shared" si="28"/>
        <v>42</v>
      </c>
      <c r="B53" s="365">
        <f t="shared" si="29"/>
        <v>21</v>
      </c>
      <c r="C53" s="364">
        <f t="shared" si="24"/>
        <v>49.838614417330518</v>
      </c>
      <c r="D53" s="358">
        <f t="shared" si="30"/>
        <v>87.027376487798733</v>
      </c>
      <c r="E53" s="358">
        <f>IF(A53=0,0,E52*(1+C53*'CALCULETTE CHRONOS'!$C$5))</f>
        <v>0</v>
      </c>
      <c r="F53" s="358">
        <f>E53/(1+(0.0004*'Help Me'!$O$68))</f>
        <v>0</v>
      </c>
      <c r="G53" s="358">
        <f t="shared" si="31"/>
        <v>0</v>
      </c>
      <c r="H53" s="359">
        <f t="shared" si="32"/>
        <v>37</v>
      </c>
      <c r="I53" s="365">
        <f t="shared" si="33"/>
        <v>42</v>
      </c>
      <c r="J53" s="365">
        <f t="shared" si="34"/>
        <v>21</v>
      </c>
      <c r="K53" s="364">
        <f t="shared" si="25"/>
        <v>25.243515046065681</v>
      </c>
      <c r="L53" s="360">
        <f t="shared" si="35"/>
        <v>45.783861441733052</v>
      </c>
      <c r="M53" s="358">
        <f>(IF(I53=0,0,M52*(1+K53*'CALCULETTE CHRONOS'!$C$5)))</f>
        <v>0</v>
      </c>
      <c r="N53" s="358">
        <f>M53/(1+('Help Me'!$K$99*'Help Me'!$O$76))</f>
        <v>0</v>
      </c>
      <c r="O53" s="360">
        <f t="shared" si="36"/>
        <v>0</v>
      </c>
      <c r="P53" s="361">
        <f t="shared" si="37"/>
        <v>111</v>
      </c>
      <c r="Q53" s="365">
        <f t="shared" si="38"/>
        <v>42</v>
      </c>
      <c r="R53" s="365">
        <f t="shared" si="39"/>
        <v>21</v>
      </c>
      <c r="S53" s="364">
        <f t="shared" si="26"/>
        <v>7.8386144173305174</v>
      </c>
      <c r="T53" s="360">
        <f t="shared" si="40"/>
        <v>4.8386144173305174</v>
      </c>
      <c r="U53" s="358">
        <f>(IF(Q53=0,0,U52*(1+S53*'CALCULETTE CHRONOS'!$C$5)))</f>
        <v>0</v>
      </c>
      <c r="V53" s="358">
        <f>U53/(1+('Help Me'!$K$99*'Help Me'!$O$84))</f>
        <v>0</v>
      </c>
      <c r="W53" s="360">
        <f t="shared" si="41"/>
        <v>0</v>
      </c>
      <c r="X53" s="361">
        <f t="shared" si="42"/>
        <v>37</v>
      </c>
      <c r="Y53" s="365">
        <f t="shared" si="43"/>
        <v>42</v>
      </c>
      <c r="Z53" s="365">
        <f t="shared" si="44"/>
        <v>21</v>
      </c>
      <c r="AA53" s="364">
        <f t="shared" si="27"/>
        <v>49.838614417330518</v>
      </c>
      <c r="AB53" s="357">
        <f t="shared" si="45"/>
        <v>87.027376487798733</v>
      </c>
      <c r="AC53" s="358">
        <f>(IF(Y53=0,0,AC52*(1+AA53*'CALCULETTE CHRONOS'!$C$5)))</f>
        <v>0</v>
      </c>
      <c r="AD53" s="358">
        <f>AC53/(1+('Help Me'!$K$99*'Help Me'!$O$92))</f>
        <v>0</v>
      </c>
      <c r="AE53" s="357">
        <f t="shared" si="46"/>
        <v>0</v>
      </c>
      <c r="AF53" s="361">
        <f t="shared" si="47"/>
        <v>37</v>
      </c>
    </row>
    <row r="54" spans="1:32">
      <c r="A54" s="365">
        <f t="shared" si="28"/>
        <v>43</v>
      </c>
      <c r="B54" s="365">
        <f t="shared" si="29"/>
        <v>20</v>
      </c>
      <c r="C54" s="364">
        <f t="shared" si="24"/>
        <v>53.946683696463992</v>
      </c>
      <c r="D54" s="358">
        <f t="shared" si="30"/>
        <v>82.919307208665259</v>
      </c>
      <c r="E54" s="358">
        <f>IF(A54=0,0,E53*(1+C54*'CALCULETTE CHRONOS'!$C$5))</f>
        <v>0</v>
      </c>
      <c r="F54" s="358">
        <f>E54/(1+(0.0004*'Help Me'!$O$68))</f>
        <v>0</v>
      </c>
      <c r="G54" s="358">
        <f t="shared" si="31"/>
        <v>0</v>
      </c>
      <c r="H54" s="359">
        <f t="shared" si="32"/>
        <v>37</v>
      </c>
      <c r="I54" s="365">
        <f t="shared" si="33"/>
        <v>43</v>
      </c>
      <c r="J54" s="365">
        <f t="shared" si="34"/>
        <v>20</v>
      </c>
      <c r="K54" s="364">
        <f t="shared" si="25"/>
        <v>29.351584325199156</v>
      </c>
      <c r="L54" s="360">
        <f t="shared" si="35"/>
        <v>41.675792162599578</v>
      </c>
      <c r="M54" s="358">
        <f>(IF(I54=0,0,M53*(1+K54*'CALCULETTE CHRONOS'!$C$5)))</f>
        <v>0</v>
      </c>
      <c r="N54" s="358">
        <f>M54/(1+('Help Me'!$K$99*'Help Me'!$O$76))</f>
        <v>0</v>
      </c>
      <c r="O54" s="360">
        <f t="shared" si="36"/>
        <v>0</v>
      </c>
      <c r="P54" s="361">
        <f t="shared" si="37"/>
        <v>111</v>
      </c>
      <c r="Q54" s="365">
        <f t="shared" si="38"/>
        <v>43</v>
      </c>
      <c r="R54" s="365">
        <f t="shared" si="39"/>
        <v>20</v>
      </c>
      <c r="S54" s="364">
        <f t="shared" si="26"/>
        <v>11.946683696463992</v>
      </c>
      <c r="T54" s="360">
        <f t="shared" si="40"/>
        <v>83</v>
      </c>
      <c r="U54" s="358">
        <f>(IF(Q54=0,0,U53*(1+S54*'CALCULETTE CHRONOS'!$C$5)))</f>
        <v>0</v>
      </c>
      <c r="V54" s="358">
        <f>U54/(1+('Help Me'!$K$99*'Help Me'!$O$84))</f>
        <v>0</v>
      </c>
      <c r="W54" s="360">
        <f t="shared" si="41"/>
        <v>37</v>
      </c>
      <c r="X54" s="361">
        <f t="shared" si="42"/>
        <v>74</v>
      </c>
      <c r="Y54" s="365">
        <f t="shared" si="43"/>
        <v>43</v>
      </c>
      <c r="Z54" s="365">
        <f t="shared" si="44"/>
        <v>20</v>
      </c>
      <c r="AA54" s="364">
        <f t="shared" si="27"/>
        <v>53.946683696463992</v>
      </c>
      <c r="AB54" s="357">
        <f t="shared" si="45"/>
        <v>82.919307208665259</v>
      </c>
      <c r="AC54" s="358">
        <f>(IF(Y54=0,0,AC53*(1+AA54*'CALCULETTE CHRONOS'!$C$5)))</f>
        <v>0</v>
      </c>
      <c r="AD54" s="358">
        <f>AC54/(1+('Help Me'!$K$99*'Help Me'!$O$92))</f>
        <v>0</v>
      </c>
      <c r="AE54" s="357">
        <f t="shared" si="46"/>
        <v>0</v>
      </c>
      <c r="AF54" s="361">
        <f t="shared" si="47"/>
        <v>37</v>
      </c>
    </row>
    <row r="55" spans="1:32">
      <c r="A55" s="365">
        <f t="shared" si="28"/>
        <v>44</v>
      </c>
      <c r="B55" s="365">
        <f t="shared" si="29"/>
        <v>19</v>
      </c>
      <c r="C55" s="364">
        <f t="shared" si="24"/>
        <v>58.054752975597467</v>
      </c>
      <c r="D55" s="358">
        <f t="shared" si="30"/>
        <v>78.811237929531785</v>
      </c>
      <c r="E55" s="358">
        <f>IF(A55=0,0,E54*(1+C55*'CALCULETTE CHRONOS'!$C$5))</f>
        <v>0</v>
      </c>
      <c r="F55" s="358">
        <f>E55/(1+(0.0004*'Help Me'!$O$68))</f>
        <v>0</v>
      </c>
      <c r="G55" s="358">
        <f t="shared" si="31"/>
        <v>0</v>
      </c>
      <c r="H55" s="359">
        <f t="shared" si="32"/>
        <v>37</v>
      </c>
      <c r="I55" s="365">
        <f t="shared" si="33"/>
        <v>44</v>
      </c>
      <c r="J55" s="365">
        <f t="shared" si="34"/>
        <v>19</v>
      </c>
      <c r="K55" s="364">
        <f t="shared" si="25"/>
        <v>33.45965360433263</v>
      </c>
      <c r="L55" s="360">
        <f t="shared" si="35"/>
        <v>37.567722883466104</v>
      </c>
      <c r="M55" s="358">
        <f>(IF(I55=0,0,M54*(1+K55*'CALCULETTE CHRONOS'!$C$5)))</f>
        <v>0</v>
      </c>
      <c r="N55" s="358">
        <f>M55/(1+('Help Me'!$K$99*'Help Me'!$O$76))</f>
        <v>0</v>
      </c>
      <c r="O55" s="360">
        <f t="shared" si="36"/>
        <v>0</v>
      </c>
      <c r="P55" s="361">
        <f t="shared" si="37"/>
        <v>111</v>
      </c>
      <c r="Q55" s="365">
        <f t="shared" si="38"/>
        <v>44</v>
      </c>
      <c r="R55" s="365">
        <f t="shared" si="39"/>
        <v>19</v>
      </c>
      <c r="S55" s="364">
        <f t="shared" si="26"/>
        <v>16.054752975597467</v>
      </c>
      <c r="T55" s="360">
        <f t="shared" si="40"/>
        <v>78.891930720866526</v>
      </c>
      <c r="U55" s="358">
        <f>(IF(Q55=0,0,U54*(1+S55*'CALCULETTE CHRONOS'!$C$5)))</f>
        <v>0</v>
      </c>
      <c r="V55" s="358">
        <f>U55/(1+('Help Me'!$K$99*'Help Me'!$O$84))</f>
        <v>0</v>
      </c>
      <c r="W55" s="360">
        <f t="shared" si="41"/>
        <v>0</v>
      </c>
      <c r="X55" s="361">
        <f t="shared" si="42"/>
        <v>74</v>
      </c>
      <c r="Y55" s="365">
        <f t="shared" si="43"/>
        <v>44</v>
      </c>
      <c r="Z55" s="365">
        <f t="shared" si="44"/>
        <v>19</v>
      </c>
      <c r="AA55" s="364">
        <f t="shared" si="27"/>
        <v>58.054752975597467</v>
      </c>
      <c r="AB55" s="357">
        <f t="shared" si="45"/>
        <v>78.811237929531785</v>
      </c>
      <c r="AC55" s="358">
        <f>(IF(Y55=0,0,AC54*(1+AA55*'CALCULETTE CHRONOS'!$C$5)))</f>
        <v>0</v>
      </c>
      <c r="AD55" s="358">
        <f>AC55/(1+('Help Me'!$K$99*'Help Me'!$O$92))</f>
        <v>0</v>
      </c>
      <c r="AE55" s="357">
        <f t="shared" si="46"/>
        <v>0</v>
      </c>
      <c r="AF55" s="361">
        <f t="shared" si="47"/>
        <v>37</v>
      </c>
    </row>
    <row r="56" spans="1:32">
      <c r="A56" s="365">
        <f t="shared" si="28"/>
        <v>45</v>
      </c>
      <c r="B56" s="365">
        <f t="shared" si="29"/>
        <v>18</v>
      </c>
      <c r="C56" s="364">
        <f t="shared" si="24"/>
        <v>62.162822254730941</v>
      </c>
      <c r="D56" s="358">
        <f t="shared" si="30"/>
        <v>74.703168650398311</v>
      </c>
      <c r="E56" s="358">
        <f>IF(A56=0,0,E55*(1+C56*'CALCULETTE CHRONOS'!$C$5))</f>
        <v>0</v>
      </c>
      <c r="F56" s="358">
        <f>E56/(1+(0.0004*'Help Me'!$O$68))</f>
        <v>0</v>
      </c>
      <c r="G56" s="358">
        <f t="shared" si="31"/>
        <v>0</v>
      </c>
      <c r="H56" s="359">
        <f t="shared" si="32"/>
        <v>37</v>
      </c>
      <c r="I56" s="365">
        <f t="shared" si="33"/>
        <v>45</v>
      </c>
      <c r="J56" s="365">
        <f t="shared" si="34"/>
        <v>18</v>
      </c>
      <c r="K56" s="364">
        <f t="shared" si="25"/>
        <v>37.567722883466104</v>
      </c>
      <c r="L56" s="360">
        <f t="shared" si="35"/>
        <v>33.45965360433263</v>
      </c>
      <c r="M56" s="358">
        <f>(IF(I56=0,0,M55*(1+K56*'CALCULETTE CHRONOS'!$C$5)))</f>
        <v>0</v>
      </c>
      <c r="N56" s="358">
        <f>M56/(1+('Help Me'!$K$99*'Help Me'!$O$76))</f>
        <v>0</v>
      </c>
      <c r="O56" s="360">
        <f t="shared" si="36"/>
        <v>0</v>
      </c>
      <c r="P56" s="361">
        <f t="shared" si="37"/>
        <v>111</v>
      </c>
      <c r="Q56" s="365">
        <f t="shared" si="38"/>
        <v>45</v>
      </c>
      <c r="R56" s="365">
        <f t="shared" si="39"/>
        <v>18</v>
      </c>
      <c r="S56" s="364">
        <f t="shared" si="26"/>
        <v>20.162822254730941</v>
      </c>
      <c r="T56" s="360">
        <f t="shared" si="40"/>
        <v>74.783861441733052</v>
      </c>
      <c r="U56" s="358">
        <f>(IF(Q56=0,0,U55*(1+S56*'CALCULETTE CHRONOS'!$C$5)))</f>
        <v>0</v>
      </c>
      <c r="V56" s="358">
        <f>U56/(1+('Help Me'!$K$99*'Help Me'!$O$84))</f>
        <v>0</v>
      </c>
      <c r="W56" s="360">
        <f t="shared" si="41"/>
        <v>0</v>
      </c>
      <c r="X56" s="361">
        <f t="shared" si="42"/>
        <v>74</v>
      </c>
      <c r="Y56" s="365">
        <f t="shared" si="43"/>
        <v>45</v>
      </c>
      <c r="Z56" s="365">
        <f t="shared" si="44"/>
        <v>18</v>
      </c>
      <c r="AA56" s="364">
        <f t="shared" si="27"/>
        <v>62.162822254730941</v>
      </c>
      <c r="AB56" s="357">
        <f t="shared" si="45"/>
        <v>74.703168650398311</v>
      </c>
      <c r="AC56" s="358">
        <f>(IF(Y56=0,0,AC55*(1+AA56*'CALCULETTE CHRONOS'!$C$5)))</f>
        <v>0</v>
      </c>
      <c r="AD56" s="358">
        <f>AC56/(1+('Help Me'!$K$99*'Help Me'!$O$92))</f>
        <v>0</v>
      </c>
      <c r="AE56" s="357">
        <f t="shared" si="46"/>
        <v>0</v>
      </c>
      <c r="AF56" s="361">
        <f t="shared" si="47"/>
        <v>37</v>
      </c>
    </row>
    <row r="57" spans="1:32">
      <c r="A57" s="365">
        <f t="shared" si="28"/>
        <v>46</v>
      </c>
      <c r="B57" s="365">
        <f t="shared" si="29"/>
        <v>17</v>
      </c>
      <c r="C57" s="364">
        <f t="shared" si="24"/>
        <v>66.270891533864415</v>
      </c>
      <c r="D57" s="358">
        <f t="shared" si="30"/>
        <v>70.595099371264837</v>
      </c>
      <c r="E57" s="358">
        <f>IF(A57=0,0,E56*(1+C57*'CALCULETTE CHRONOS'!$C$5))</f>
        <v>0</v>
      </c>
      <c r="F57" s="358">
        <f>E57/(1+(0.0004*'Help Me'!$O$68))</f>
        <v>0</v>
      </c>
      <c r="G57" s="358">
        <f t="shared" si="31"/>
        <v>0</v>
      </c>
      <c r="H57" s="359">
        <f t="shared" si="32"/>
        <v>37</v>
      </c>
      <c r="I57" s="365">
        <f t="shared" si="33"/>
        <v>46</v>
      </c>
      <c r="J57" s="365">
        <f t="shared" si="34"/>
        <v>17</v>
      </c>
      <c r="K57" s="364">
        <f t="shared" si="25"/>
        <v>41.675792162599578</v>
      </c>
      <c r="L57" s="360">
        <f t="shared" si="35"/>
        <v>29.351584325199156</v>
      </c>
      <c r="M57" s="358">
        <f>(IF(I57=0,0,M56*(1+K57*'CALCULETTE CHRONOS'!$C$5)))</f>
        <v>0</v>
      </c>
      <c r="N57" s="358">
        <f>M57/(1+('Help Me'!$K$99*'Help Me'!$O$76))</f>
        <v>0</v>
      </c>
      <c r="O57" s="360">
        <f t="shared" si="36"/>
        <v>0</v>
      </c>
      <c r="P57" s="361">
        <f t="shared" si="37"/>
        <v>111</v>
      </c>
      <c r="Q57" s="365">
        <f t="shared" si="38"/>
        <v>46</v>
      </c>
      <c r="R57" s="365">
        <f t="shared" si="39"/>
        <v>17</v>
      </c>
      <c r="S57" s="364">
        <f t="shared" si="26"/>
        <v>24.270891533864415</v>
      </c>
      <c r="T57" s="360">
        <f t="shared" si="40"/>
        <v>70.675792162599578</v>
      </c>
      <c r="U57" s="358">
        <f>(IF(Q57=0,0,U56*(1+S57*'CALCULETTE CHRONOS'!$C$5)))</f>
        <v>0</v>
      </c>
      <c r="V57" s="358">
        <f>U57/(1+('Help Me'!$K$99*'Help Me'!$O$84))</f>
        <v>0</v>
      </c>
      <c r="W57" s="360">
        <f t="shared" si="41"/>
        <v>0</v>
      </c>
      <c r="X57" s="361">
        <f t="shared" si="42"/>
        <v>74</v>
      </c>
      <c r="Y57" s="365">
        <f t="shared" si="43"/>
        <v>46</v>
      </c>
      <c r="Z57" s="365">
        <f t="shared" si="44"/>
        <v>17</v>
      </c>
      <c r="AA57" s="364">
        <f t="shared" si="27"/>
        <v>66.270891533864415</v>
      </c>
      <c r="AB57" s="357">
        <f t="shared" si="45"/>
        <v>70.595099371264837</v>
      </c>
      <c r="AC57" s="358">
        <f>(IF(Y57=0,0,AC56*(1+AA57*'CALCULETTE CHRONOS'!$C$5)))</f>
        <v>0</v>
      </c>
      <c r="AD57" s="358">
        <f>AC57/(1+('Help Me'!$K$99*'Help Me'!$O$92))</f>
        <v>0</v>
      </c>
      <c r="AE57" s="357">
        <f t="shared" si="46"/>
        <v>0</v>
      </c>
      <c r="AF57" s="361">
        <f t="shared" si="47"/>
        <v>37</v>
      </c>
    </row>
    <row r="58" spans="1:32">
      <c r="A58" s="365">
        <f t="shared" si="28"/>
        <v>47</v>
      </c>
      <c r="B58" s="365">
        <f t="shared" si="29"/>
        <v>16</v>
      </c>
      <c r="C58" s="364">
        <f t="shared" si="24"/>
        <v>70.378960812997889</v>
      </c>
      <c r="D58" s="358">
        <f t="shared" si="30"/>
        <v>66.487030092131363</v>
      </c>
      <c r="E58" s="358">
        <f>IF(A58=0,0,E57*(1+C58*'CALCULETTE CHRONOS'!$C$5))</f>
        <v>0</v>
      </c>
      <c r="F58" s="358">
        <f>E58/(1+(0.0004*'Help Me'!$O$68))</f>
        <v>0</v>
      </c>
      <c r="G58" s="358">
        <f t="shared" si="31"/>
        <v>0</v>
      </c>
      <c r="H58" s="359">
        <f t="shared" si="32"/>
        <v>37</v>
      </c>
      <c r="I58" s="365">
        <f t="shared" si="33"/>
        <v>47</v>
      </c>
      <c r="J58" s="365">
        <f t="shared" si="34"/>
        <v>16</v>
      </c>
      <c r="K58" s="364">
        <f t="shared" si="25"/>
        <v>45.783861441733052</v>
      </c>
      <c r="L58" s="360">
        <f t="shared" si="35"/>
        <v>25.243515046065681</v>
      </c>
      <c r="M58" s="358">
        <f>(IF(I58=0,0,M57*(1+K58*'CALCULETTE CHRONOS'!$C$5)))</f>
        <v>0</v>
      </c>
      <c r="N58" s="358">
        <f>M58/(1+('Help Me'!$K$99*'Help Me'!$O$76))</f>
        <v>0</v>
      </c>
      <c r="O58" s="360">
        <f t="shared" si="36"/>
        <v>0</v>
      </c>
      <c r="P58" s="361">
        <f t="shared" si="37"/>
        <v>111</v>
      </c>
      <c r="Q58" s="365">
        <f t="shared" si="38"/>
        <v>47</v>
      </c>
      <c r="R58" s="365">
        <f t="shared" si="39"/>
        <v>16</v>
      </c>
      <c r="S58" s="364">
        <f t="shared" si="26"/>
        <v>28.378960812997889</v>
      </c>
      <c r="T58" s="360">
        <f t="shared" si="40"/>
        <v>66.567722883466104</v>
      </c>
      <c r="U58" s="358">
        <f>(IF(Q58=0,0,U57*(1+S58*'CALCULETTE CHRONOS'!$C$5)))</f>
        <v>0</v>
      </c>
      <c r="V58" s="358">
        <f>U58/(1+('Help Me'!$K$99*'Help Me'!$O$84))</f>
        <v>0</v>
      </c>
      <c r="W58" s="360">
        <f t="shared" si="41"/>
        <v>0</v>
      </c>
      <c r="X58" s="361">
        <f t="shared" si="42"/>
        <v>74</v>
      </c>
      <c r="Y58" s="365">
        <f t="shared" si="43"/>
        <v>47</v>
      </c>
      <c r="Z58" s="365">
        <f t="shared" si="44"/>
        <v>16</v>
      </c>
      <c r="AA58" s="364">
        <f t="shared" si="27"/>
        <v>70.378960812997889</v>
      </c>
      <c r="AB58" s="357">
        <f t="shared" si="45"/>
        <v>66.487030092131363</v>
      </c>
      <c r="AC58" s="358">
        <f>(IF(Y58=0,0,AC57*(1+AA58*'CALCULETTE CHRONOS'!$C$5)))</f>
        <v>0</v>
      </c>
      <c r="AD58" s="358">
        <f>AC58/(1+('Help Me'!$K$99*'Help Me'!$O$92))</f>
        <v>0</v>
      </c>
      <c r="AE58" s="357">
        <f t="shared" si="46"/>
        <v>0</v>
      </c>
      <c r="AF58" s="361">
        <f t="shared" si="47"/>
        <v>37</v>
      </c>
    </row>
    <row r="59" spans="1:32">
      <c r="A59" s="365">
        <f t="shared" si="28"/>
        <v>48</v>
      </c>
      <c r="B59" s="365">
        <f t="shared" si="29"/>
        <v>15</v>
      </c>
      <c r="C59" s="364">
        <f t="shared" si="24"/>
        <v>74.487030092131363</v>
      </c>
      <c r="D59" s="358">
        <f t="shared" si="30"/>
        <v>62.378960812997889</v>
      </c>
      <c r="E59" s="358">
        <f>IF(A59=0,0,E58*(1+C59*'CALCULETTE CHRONOS'!$C$5))</f>
        <v>0</v>
      </c>
      <c r="F59" s="358">
        <f>E59/(1+(0.0004*'Help Me'!$O$68))</f>
        <v>0</v>
      </c>
      <c r="G59" s="358">
        <f t="shared" si="31"/>
        <v>0</v>
      </c>
      <c r="H59" s="359">
        <f t="shared" si="32"/>
        <v>37</v>
      </c>
      <c r="I59" s="365">
        <f t="shared" si="33"/>
        <v>48</v>
      </c>
      <c r="J59" s="365">
        <f t="shared" si="34"/>
        <v>15</v>
      </c>
      <c r="K59" s="364">
        <f t="shared" si="25"/>
        <v>49.891930720866526</v>
      </c>
      <c r="L59" s="360">
        <f t="shared" si="35"/>
        <v>21.135445766932207</v>
      </c>
      <c r="M59" s="358">
        <f>(IF(I59=0,0,M58*(1+K59*'CALCULETTE CHRONOS'!$C$5)))</f>
        <v>0</v>
      </c>
      <c r="N59" s="358">
        <f>M59/(1+('Help Me'!$K$99*'Help Me'!$O$76))</f>
        <v>0</v>
      </c>
      <c r="O59" s="360">
        <f t="shared" si="36"/>
        <v>0</v>
      </c>
      <c r="P59" s="361">
        <f t="shared" si="37"/>
        <v>111</v>
      </c>
      <c r="Q59" s="365">
        <f t="shared" si="38"/>
        <v>48</v>
      </c>
      <c r="R59" s="365">
        <f t="shared" si="39"/>
        <v>15</v>
      </c>
      <c r="S59" s="364">
        <f t="shared" si="26"/>
        <v>32.487030092131363</v>
      </c>
      <c r="T59" s="360">
        <f t="shared" si="40"/>
        <v>62.45965360433263</v>
      </c>
      <c r="U59" s="358">
        <f>(IF(Q59=0,0,U58*(1+S59*'CALCULETTE CHRONOS'!$C$5)))</f>
        <v>0</v>
      </c>
      <c r="V59" s="358">
        <f>U59/(1+('Help Me'!$K$99*'Help Me'!$O$84))</f>
        <v>0</v>
      </c>
      <c r="W59" s="360">
        <f t="shared" si="41"/>
        <v>0</v>
      </c>
      <c r="X59" s="361">
        <f t="shared" si="42"/>
        <v>74</v>
      </c>
      <c r="Y59" s="365">
        <f t="shared" si="43"/>
        <v>48</v>
      </c>
      <c r="Z59" s="365">
        <f t="shared" si="44"/>
        <v>15</v>
      </c>
      <c r="AA59" s="364">
        <f t="shared" si="27"/>
        <v>74.487030092131363</v>
      </c>
      <c r="AB59" s="357">
        <f t="shared" si="45"/>
        <v>62.378960812997889</v>
      </c>
      <c r="AC59" s="358">
        <f>(IF(Y59=0,0,AC58*(1+AA59*'CALCULETTE CHRONOS'!$C$5)))</f>
        <v>0</v>
      </c>
      <c r="AD59" s="358">
        <f>AC59/(1+('Help Me'!$K$99*'Help Me'!$O$92))</f>
        <v>0</v>
      </c>
      <c r="AE59" s="357">
        <f t="shared" si="46"/>
        <v>0</v>
      </c>
      <c r="AF59" s="361">
        <f t="shared" si="47"/>
        <v>37</v>
      </c>
    </row>
    <row r="60" spans="1:32">
      <c r="A60" s="365">
        <f t="shared" si="28"/>
        <v>49</v>
      </c>
      <c r="B60" s="365">
        <f t="shared" si="29"/>
        <v>14</v>
      </c>
      <c r="C60" s="364">
        <f t="shared" si="24"/>
        <v>78.595099371264837</v>
      </c>
      <c r="D60" s="358">
        <f t="shared" si="30"/>
        <v>58.270891533864415</v>
      </c>
      <c r="E60" s="358">
        <f>IF(A60=0,0,E59*(1+C60*'CALCULETTE CHRONOS'!$C$5))</f>
        <v>0</v>
      </c>
      <c r="F60" s="358">
        <f>E60/(1+(0.0004*'Help Me'!$O$68))</f>
        <v>0</v>
      </c>
      <c r="G60" s="358">
        <f t="shared" si="31"/>
        <v>0</v>
      </c>
      <c r="H60" s="359">
        <f t="shared" si="32"/>
        <v>37</v>
      </c>
      <c r="I60" s="365">
        <f t="shared" si="33"/>
        <v>49</v>
      </c>
      <c r="J60" s="365">
        <f t="shared" si="34"/>
        <v>14</v>
      </c>
      <c r="K60" s="364">
        <f t="shared" si="25"/>
        <v>54</v>
      </c>
      <c r="L60" s="360">
        <f t="shared" si="35"/>
        <v>17.027376487798733</v>
      </c>
      <c r="M60" s="358">
        <f>(IF(I60=0,0,M59*(1+K60*'CALCULETTE CHRONOS'!$C$5)))</f>
        <v>0</v>
      </c>
      <c r="N60" s="358">
        <f>M60/(1+('Help Me'!$K$99*'Help Me'!$O$76))</f>
        <v>0</v>
      </c>
      <c r="O60" s="360">
        <f t="shared" si="36"/>
        <v>0</v>
      </c>
      <c r="P60" s="361">
        <f t="shared" si="37"/>
        <v>111</v>
      </c>
      <c r="Q60" s="365">
        <f t="shared" si="38"/>
        <v>49</v>
      </c>
      <c r="R60" s="365">
        <f t="shared" si="39"/>
        <v>14</v>
      </c>
      <c r="S60" s="364">
        <f t="shared" si="26"/>
        <v>36.595099371264837</v>
      </c>
      <c r="T60" s="360">
        <f t="shared" si="40"/>
        <v>58.351584325199156</v>
      </c>
      <c r="U60" s="358">
        <f>(IF(Q60=0,0,U59*(1+S60*'CALCULETTE CHRONOS'!$C$5)))</f>
        <v>0</v>
      </c>
      <c r="V60" s="358">
        <f>U60/(1+('Help Me'!$K$99*'Help Me'!$O$84))</f>
        <v>0</v>
      </c>
      <c r="W60" s="360">
        <f t="shared" si="41"/>
        <v>0</v>
      </c>
      <c r="X60" s="361">
        <f t="shared" si="42"/>
        <v>74</v>
      </c>
      <c r="Y60" s="365">
        <f t="shared" si="43"/>
        <v>49</v>
      </c>
      <c r="Z60" s="365">
        <f t="shared" si="44"/>
        <v>14</v>
      </c>
      <c r="AA60" s="364">
        <f t="shared" si="27"/>
        <v>78.595099371264837</v>
      </c>
      <c r="AB60" s="357">
        <f t="shared" si="45"/>
        <v>58.270891533864415</v>
      </c>
      <c r="AC60" s="358">
        <f>(IF(Y60=0,0,AC59*(1+AA60*'CALCULETTE CHRONOS'!$C$5)))</f>
        <v>0</v>
      </c>
      <c r="AD60" s="358">
        <f>AC60/(1+('Help Me'!$K$99*'Help Me'!$O$92))</f>
        <v>0</v>
      </c>
      <c r="AE60" s="357">
        <f t="shared" si="46"/>
        <v>0</v>
      </c>
      <c r="AF60" s="361">
        <f t="shared" si="47"/>
        <v>37</v>
      </c>
    </row>
    <row r="61" spans="1:32">
      <c r="A61" s="365">
        <f t="shared" si="28"/>
        <v>50</v>
      </c>
      <c r="B61" s="365">
        <f t="shared" si="29"/>
        <v>13</v>
      </c>
      <c r="C61" s="364">
        <f t="shared" si="24"/>
        <v>82.703168650398311</v>
      </c>
      <c r="D61" s="358">
        <f t="shared" si="30"/>
        <v>54.162822254730941</v>
      </c>
      <c r="E61" s="358">
        <f>IF(A61=0,0,E60*(1+C61*'CALCULETTE CHRONOS'!$C$5))</f>
        <v>0</v>
      </c>
      <c r="F61" s="358">
        <f>E61/(1+(0.0004*'Help Me'!$O$68))</f>
        <v>0</v>
      </c>
      <c r="G61" s="358">
        <f t="shared" si="31"/>
        <v>0</v>
      </c>
      <c r="H61" s="359">
        <f t="shared" si="32"/>
        <v>37</v>
      </c>
      <c r="I61" s="365">
        <f t="shared" si="33"/>
        <v>50</v>
      </c>
      <c r="J61" s="365">
        <f t="shared" si="34"/>
        <v>13</v>
      </c>
      <c r="K61" s="364">
        <f t="shared" si="25"/>
        <v>6.7031686503983101</v>
      </c>
      <c r="L61" s="360">
        <f t="shared" si="35"/>
        <v>12.919307208665259</v>
      </c>
      <c r="M61" s="358">
        <f>(IF(I61=0,0,M60*(1+K61*'CALCULETTE CHRONOS'!$C$5)))</f>
        <v>0</v>
      </c>
      <c r="N61" s="358">
        <f>M61/(1+('Help Me'!$K$99*'Help Me'!$O$76))</f>
        <v>0</v>
      </c>
      <c r="O61" s="360">
        <f t="shared" si="36"/>
        <v>0</v>
      </c>
      <c r="P61" s="361">
        <f t="shared" si="37"/>
        <v>111</v>
      </c>
      <c r="Q61" s="365">
        <f t="shared" si="38"/>
        <v>50</v>
      </c>
      <c r="R61" s="365">
        <f t="shared" si="39"/>
        <v>13</v>
      </c>
      <c r="S61" s="364">
        <f t="shared" si="26"/>
        <v>40.703168650398311</v>
      </c>
      <c r="T61" s="360">
        <f t="shared" si="40"/>
        <v>54.243515046065681</v>
      </c>
      <c r="U61" s="358">
        <f>(IF(Q61=0,0,U60*(1+S61*'CALCULETTE CHRONOS'!$C$5)))</f>
        <v>0</v>
      </c>
      <c r="V61" s="358">
        <f>U61/(1+('Help Me'!$K$99*'Help Me'!$O$84))</f>
        <v>0</v>
      </c>
      <c r="W61" s="360">
        <f t="shared" si="41"/>
        <v>0</v>
      </c>
      <c r="X61" s="361">
        <f t="shared" si="42"/>
        <v>74</v>
      </c>
      <c r="Y61" s="365">
        <f t="shared" si="43"/>
        <v>50</v>
      </c>
      <c r="Z61" s="365">
        <f t="shared" si="44"/>
        <v>13</v>
      </c>
      <c r="AA61" s="364">
        <f t="shared" si="27"/>
        <v>82.703168650398311</v>
      </c>
      <c r="AB61" s="357">
        <f t="shared" si="45"/>
        <v>54.162822254730941</v>
      </c>
      <c r="AC61" s="358">
        <f>(IF(Y61=0,0,AC60*(1+AA61*'CALCULETTE CHRONOS'!$C$5)))</f>
        <v>0</v>
      </c>
      <c r="AD61" s="358">
        <f>AC61/(1+('Help Me'!$K$99*'Help Me'!$O$92))</f>
        <v>0</v>
      </c>
      <c r="AE61" s="357">
        <f t="shared" si="46"/>
        <v>0</v>
      </c>
      <c r="AF61" s="361">
        <f t="shared" si="47"/>
        <v>37</v>
      </c>
    </row>
    <row r="62" spans="1:32">
      <c r="A62" s="365">
        <f t="shared" si="28"/>
        <v>51</v>
      </c>
      <c r="B62" s="365">
        <f t="shared" si="29"/>
        <v>12</v>
      </c>
      <c r="C62" s="364">
        <f t="shared" si="24"/>
        <v>86.811237929531785</v>
      </c>
      <c r="D62" s="358">
        <f t="shared" si="30"/>
        <v>50.054752975597467</v>
      </c>
      <c r="E62" s="358">
        <f>IF(A62=0,0,E61*(1+C62*'CALCULETTE CHRONOS'!$C$5))</f>
        <v>0</v>
      </c>
      <c r="F62" s="358">
        <f>E62/(1+(0.0004*'Help Me'!$O$68))</f>
        <v>0</v>
      </c>
      <c r="G62" s="358">
        <f t="shared" si="31"/>
        <v>0</v>
      </c>
      <c r="H62" s="359">
        <f t="shared" si="32"/>
        <v>37</v>
      </c>
      <c r="I62" s="365">
        <f t="shared" si="33"/>
        <v>51</v>
      </c>
      <c r="J62" s="365">
        <f t="shared" si="34"/>
        <v>12</v>
      </c>
      <c r="K62" s="364">
        <f t="shared" si="25"/>
        <v>10.811237929531785</v>
      </c>
      <c r="L62" s="360">
        <f t="shared" si="35"/>
        <v>8.8112379295317851</v>
      </c>
      <c r="M62" s="358">
        <f>(IF(I62=0,0,M61*(1+K62*'CALCULETTE CHRONOS'!$C$5)))</f>
        <v>0</v>
      </c>
      <c r="N62" s="358">
        <f>M62/(1+('Help Me'!$K$99*'Help Me'!$O$76))</f>
        <v>0</v>
      </c>
      <c r="O62" s="360">
        <f t="shared" si="36"/>
        <v>0</v>
      </c>
      <c r="P62" s="361">
        <f t="shared" si="37"/>
        <v>111</v>
      </c>
      <c r="Q62" s="365">
        <f t="shared" si="38"/>
        <v>51</v>
      </c>
      <c r="R62" s="365">
        <f t="shared" si="39"/>
        <v>12</v>
      </c>
      <c r="S62" s="364">
        <f t="shared" si="26"/>
        <v>44.811237929531785</v>
      </c>
      <c r="T62" s="360">
        <f t="shared" si="40"/>
        <v>50.135445766932207</v>
      </c>
      <c r="U62" s="358">
        <f>(IF(Q62=0,0,U61*(1+S62*'CALCULETTE CHRONOS'!$C$5)))</f>
        <v>0</v>
      </c>
      <c r="V62" s="358">
        <f>U62/(1+('Help Me'!$K$99*'Help Me'!$O$84))</f>
        <v>0</v>
      </c>
      <c r="W62" s="360">
        <f t="shared" si="41"/>
        <v>0</v>
      </c>
      <c r="X62" s="361">
        <f t="shared" si="42"/>
        <v>74</v>
      </c>
      <c r="Y62" s="365">
        <f t="shared" si="43"/>
        <v>51</v>
      </c>
      <c r="Z62" s="365">
        <f t="shared" si="44"/>
        <v>12</v>
      </c>
      <c r="AA62" s="364">
        <f t="shared" si="27"/>
        <v>86.811237929531785</v>
      </c>
      <c r="AB62" s="357">
        <f t="shared" si="45"/>
        <v>50.054752975597467</v>
      </c>
      <c r="AC62" s="358">
        <f>(IF(Y62=0,0,AC61*(1+AA62*'CALCULETTE CHRONOS'!$C$5)))</f>
        <v>0</v>
      </c>
      <c r="AD62" s="358">
        <f>AC62/(1+('Help Me'!$K$99*'Help Me'!$O$92))</f>
        <v>0</v>
      </c>
      <c r="AE62" s="357">
        <f t="shared" si="46"/>
        <v>0</v>
      </c>
      <c r="AF62" s="361">
        <f t="shared" si="47"/>
        <v>37</v>
      </c>
    </row>
    <row r="63" spans="1:32">
      <c r="A63" s="365">
        <f t="shared" si="28"/>
        <v>52</v>
      </c>
      <c r="B63" s="365">
        <f t="shared" si="29"/>
        <v>11</v>
      </c>
      <c r="C63" s="364">
        <f t="shared" si="24"/>
        <v>90.919307208665259</v>
      </c>
      <c r="D63" s="358">
        <f t="shared" si="30"/>
        <v>45.946683696463992</v>
      </c>
      <c r="E63" s="358">
        <f>IF(A63=0,0,E62*(1+C63*'CALCULETTE CHRONOS'!$C$5))</f>
        <v>0</v>
      </c>
      <c r="F63" s="358">
        <f>E63/(1+(0.0004*'Help Me'!$O$68))</f>
        <v>0</v>
      </c>
      <c r="G63" s="358">
        <f t="shared" si="31"/>
        <v>0</v>
      </c>
      <c r="H63" s="359">
        <f t="shared" si="32"/>
        <v>37</v>
      </c>
      <c r="I63" s="365">
        <f t="shared" si="33"/>
        <v>52</v>
      </c>
      <c r="J63" s="365">
        <f t="shared" si="34"/>
        <v>11</v>
      </c>
      <c r="K63" s="364">
        <f t="shared" si="25"/>
        <v>14.919307208665259</v>
      </c>
      <c r="L63" s="360">
        <f t="shared" si="35"/>
        <v>4.7031686503983101</v>
      </c>
      <c r="M63" s="358">
        <f>(IF(I63=0,0,M62*(1+K63*'CALCULETTE CHRONOS'!$C$5)))</f>
        <v>0</v>
      </c>
      <c r="N63" s="358">
        <f>M63/(1+('Help Me'!$K$99*'Help Me'!$O$76))</f>
        <v>0</v>
      </c>
      <c r="O63" s="360">
        <f t="shared" si="36"/>
        <v>0</v>
      </c>
      <c r="P63" s="361">
        <f t="shared" si="37"/>
        <v>111</v>
      </c>
      <c r="Q63" s="365">
        <f t="shared" si="38"/>
        <v>52</v>
      </c>
      <c r="R63" s="365">
        <f t="shared" si="39"/>
        <v>11</v>
      </c>
      <c r="S63" s="364">
        <f t="shared" si="26"/>
        <v>48.919307208665259</v>
      </c>
      <c r="T63" s="360">
        <f t="shared" si="40"/>
        <v>46.027376487798733</v>
      </c>
      <c r="U63" s="358">
        <f>(IF(Q63=0,0,U62*(1+S63*'CALCULETTE CHRONOS'!$C$5)))</f>
        <v>0</v>
      </c>
      <c r="V63" s="358">
        <f>U63/(1+('Help Me'!$K$99*'Help Me'!$O$84))</f>
        <v>0</v>
      </c>
      <c r="W63" s="360">
        <f t="shared" si="41"/>
        <v>0</v>
      </c>
      <c r="X63" s="361">
        <f t="shared" si="42"/>
        <v>74</v>
      </c>
      <c r="Y63" s="365">
        <f t="shared" si="43"/>
        <v>52</v>
      </c>
      <c r="Z63" s="365">
        <f t="shared" si="44"/>
        <v>11</v>
      </c>
      <c r="AA63" s="364">
        <f t="shared" si="27"/>
        <v>90.919307208665259</v>
      </c>
      <c r="AB63" s="357">
        <f t="shared" si="45"/>
        <v>45.946683696463992</v>
      </c>
      <c r="AC63" s="358">
        <f>(IF(Y63=0,0,AC62*(1+AA63*'CALCULETTE CHRONOS'!$C$5)))</f>
        <v>0</v>
      </c>
      <c r="AD63" s="358">
        <f>AC63/(1+('Help Me'!$K$99*'Help Me'!$O$92))</f>
        <v>0</v>
      </c>
      <c r="AE63" s="357">
        <f t="shared" si="46"/>
        <v>0</v>
      </c>
      <c r="AF63" s="361">
        <f t="shared" si="47"/>
        <v>37</v>
      </c>
    </row>
    <row r="64" spans="1:32">
      <c r="A64" s="365">
        <f t="shared" si="28"/>
        <v>53</v>
      </c>
      <c r="B64" s="365">
        <f t="shared" si="29"/>
        <v>10</v>
      </c>
      <c r="C64" s="364">
        <f t="shared" si="24"/>
        <v>95.027376487798733</v>
      </c>
      <c r="D64" s="358">
        <f t="shared" si="30"/>
        <v>41.838614417330518</v>
      </c>
      <c r="E64" s="358">
        <f>IF(A64=0,0,E63*(1+C64*'CALCULETTE CHRONOS'!$C$5))</f>
        <v>0</v>
      </c>
      <c r="F64" s="358">
        <f>E64/(1+(0.0004*'Help Me'!$O$68))</f>
        <v>0</v>
      </c>
      <c r="G64" s="358">
        <f t="shared" si="31"/>
        <v>0</v>
      </c>
      <c r="H64" s="359">
        <f t="shared" si="32"/>
        <v>37</v>
      </c>
      <c r="I64" s="365">
        <f t="shared" si="33"/>
        <v>53</v>
      </c>
      <c r="J64" s="365">
        <f t="shared" si="34"/>
        <v>10</v>
      </c>
      <c r="K64" s="364">
        <f t="shared" si="25"/>
        <v>19.027376487798733</v>
      </c>
      <c r="L64" s="360">
        <f t="shared" si="35"/>
        <v>42</v>
      </c>
      <c r="M64" s="358">
        <f>(IF(I64=0,0,M63*(1+K64*'CALCULETTE CHRONOS'!$C$5)))</f>
        <v>0</v>
      </c>
      <c r="N64" s="358">
        <f>M64/(1+('Help Me'!$K$99*'Help Me'!$O$76))</f>
        <v>0</v>
      </c>
      <c r="O64" s="360">
        <f t="shared" si="36"/>
        <v>37</v>
      </c>
      <c r="P64" s="361">
        <f t="shared" si="37"/>
        <v>148</v>
      </c>
      <c r="Q64" s="365">
        <f t="shared" si="38"/>
        <v>53</v>
      </c>
      <c r="R64" s="365">
        <f t="shared" si="39"/>
        <v>10</v>
      </c>
      <c r="S64" s="364">
        <f t="shared" si="26"/>
        <v>53.027376487798733</v>
      </c>
      <c r="T64" s="360">
        <f t="shared" si="40"/>
        <v>41.919307208665259</v>
      </c>
      <c r="U64" s="358">
        <f>(IF(Q64=0,0,U63*(1+S64*'CALCULETTE CHRONOS'!$C$5)))</f>
        <v>0</v>
      </c>
      <c r="V64" s="358">
        <f>U64/(1+('Help Me'!$K$99*'Help Me'!$O$84))</f>
        <v>0</v>
      </c>
      <c r="W64" s="360">
        <f t="shared" si="41"/>
        <v>0</v>
      </c>
      <c r="X64" s="361">
        <f t="shared" si="42"/>
        <v>74</v>
      </c>
      <c r="Y64" s="365">
        <f t="shared" si="43"/>
        <v>53</v>
      </c>
      <c r="Z64" s="365">
        <f t="shared" si="44"/>
        <v>10</v>
      </c>
      <c r="AA64" s="364">
        <f t="shared" si="27"/>
        <v>95.027376487798733</v>
      </c>
      <c r="AB64" s="357">
        <f t="shared" si="45"/>
        <v>41.838614417330518</v>
      </c>
      <c r="AC64" s="358">
        <f>(IF(Y64=0,0,AC63*(1+AA64*'CALCULETTE CHRONOS'!$C$5)))</f>
        <v>0</v>
      </c>
      <c r="AD64" s="358">
        <f>AC64/(1+('Help Me'!$K$99*'Help Me'!$O$92))</f>
        <v>0</v>
      </c>
      <c r="AE64" s="357">
        <f t="shared" si="46"/>
        <v>0</v>
      </c>
      <c r="AF64" s="361">
        <f t="shared" si="47"/>
        <v>37</v>
      </c>
    </row>
    <row r="65" spans="1:32">
      <c r="A65" s="365">
        <f t="shared" si="28"/>
        <v>54</v>
      </c>
      <c r="B65" s="365">
        <f t="shared" si="29"/>
        <v>9</v>
      </c>
      <c r="C65" s="364">
        <f t="shared" si="24"/>
        <v>99.135445766932207</v>
      </c>
      <c r="D65" s="358">
        <f t="shared" si="30"/>
        <v>37.730545138197044</v>
      </c>
      <c r="E65" s="358">
        <f>IF(A65=0,0,E64*(1+C65*'CALCULETTE CHRONOS'!$C$5))</f>
        <v>0</v>
      </c>
      <c r="F65" s="358">
        <f>E65/(1+(0.0004*'Help Me'!$O$68))</f>
        <v>0</v>
      </c>
      <c r="G65" s="358">
        <f t="shared" si="31"/>
        <v>0</v>
      </c>
      <c r="H65" s="359">
        <f t="shared" si="32"/>
        <v>37</v>
      </c>
      <c r="I65" s="365">
        <f t="shared" si="33"/>
        <v>54</v>
      </c>
      <c r="J65" s="365">
        <f t="shared" si="34"/>
        <v>9</v>
      </c>
      <c r="K65" s="364">
        <f t="shared" si="25"/>
        <v>23.135445766932207</v>
      </c>
      <c r="L65" s="360">
        <f t="shared" si="35"/>
        <v>37.891930720866526</v>
      </c>
      <c r="M65" s="358">
        <f>(IF(I65=0,0,M64*(1+K65*'CALCULETTE CHRONOS'!$C$5)))</f>
        <v>0</v>
      </c>
      <c r="N65" s="358">
        <f>M65/(1+('Help Me'!$K$99*'Help Me'!$O$76))</f>
        <v>0</v>
      </c>
      <c r="O65" s="360">
        <f t="shared" si="36"/>
        <v>0</v>
      </c>
      <c r="P65" s="361">
        <f t="shared" si="37"/>
        <v>148</v>
      </c>
      <c r="Q65" s="365">
        <f t="shared" si="38"/>
        <v>54</v>
      </c>
      <c r="R65" s="365">
        <f t="shared" si="39"/>
        <v>9</v>
      </c>
      <c r="S65" s="364">
        <f t="shared" si="26"/>
        <v>57.135445766932207</v>
      </c>
      <c r="T65" s="360">
        <f t="shared" si="40"/>
        <v>37.811237929531785</v>
      </c>
      <c r="U65" s="358">
        <f>(IF(Q65=0,0,U64*(1+S65*'CALCULETTE CHRONOS'!$C$5)))</f>
        <v>0</v>
      </c>
      <c r="V65" s="358">
        <f>U65/(1+('Help Me'!$K$99*'Help Me'!$O$84))</f>
        <v>0</v>
      </c>
      <c r="W65" s="360">
        <f t="shared" si="41"/>
        <v>0</v>
      </c>
      <c r="X65" s="361">
        <f t="shared" si="42"/>
        <v>74</v>
      </c>
      <c r="Y65" s="365">
        <f t="shared" si="43"/>
        <v>54</v>
      </c>
      <c r="Z65" s="365">
        <f t="shared" si="44"/>
        <v>9</v>
      </c>
      <c r="AA65" s="364">
        <f t="shared" si="27"/>
        <v>99.135445766932207</v>
      </c>
      <c r="AB65" s="357">
        <f t="shared" si="45"/>
        <v>37.730545138197044</v>
      </c>
      <c r="AC65" s="358">
        <f>(IF(Y65=0,0,AC64*(1+AA65*'CALCULETTE CHRONOS'!$C$5)))</f>
        <v>0</v>
      </c>
      <c r="AD65" s="358">
        <f>AC65/(1+('Help Me'!$K$99*'Help Me'!$O$92))</f>
        <v>0</v>
      </c>
      <c r="AE65" s="357">
        <f t="shared" si="46"/>
        <v>0</v>
      </c>
      <c r="AF65" s="361">
        <f t="shared" si="47"/>
        <v>37</v>
      </c>
    </row>
    <row r="66" spans="1:32">
      <c r="A66" s="365">
        <f t="shared" si="28"/>
        <v>55</v>
      </c>
      <c r="B66" s="365">
        <f t="shared" si="29"/>
        <v>8</v>
      </c>
      <c r="C66" s="364">
        <f t="shared" si="24"/>
        <v>103.24351504606568</v>
      </c>
      <c r="D66" s="358">
        <f t="shared" si="30"/>
        <v>33.62247585906357</v>
      </c>
      <c r="E66" s="358">
        <f>IF(A66=0,0,E65*(1+C66*'CALCULETTE CHRONOS'!$C$5))</f>
        <v>0</v>
      </c>
      <c r="F66" s="358">
        <f>E66/(1+(0.0004*'Help Me'!$O$68))</f>
        <v>0</v>
      </c>
      <c r="G66" s="358">
        <f t="shared" si="31"/>
        <v>0</v>
      </c>
      <c r="H66" s="359">
        <f t="shared" si="32"/>
        <v>37</v>
      </c>
      <c r="I66" s="365">
        <f t="shared" si="33"/>
        <v>55</v>
      </c>
      <c r="J66" s="365">
        <f t="shared" si="34"/>
        <v>8</v>
      </c>
      <c r="K66" s="364">
        <f t="shared" si="25"/>
        <v>27.243515046065681</v>
      </c>
      <c r="L66" s="360">
        <f t="shared" si="35"/>
        <v>33.783861441733052</v>
      </c>
      <c r="M66" s="358">
        <f>(IF(I66=0,0,M65*(1+K66*'CALCULETTE CHRONOS'!$C$5)))</f>
        <v>0</v>
      </c>
      <c r="N66" s="358">
        <f>M66/(1+('Help Me'!$K$99*'Help Me'!$O$76))</f>
        <v>0</v>
      </c>
      <c r="O66" s="360">
        <f t="shared" si="36"/>
        <v>0</v>
      </c>
      <c r="P66" s="361">
        <f t="shared" si="37"/>
        <v>148</v>
      </c>
      <c r="Q66" s="365">
        <f t="shared" si="38"/>
        <v>55</v>
      </c>
      <c r="R66" s="365">
        <f t="shared" si="39"/>
        <v>8</v>
      </c>
      <c r="S66" s="364">
        <f t="shared" si="26"/>
        <v>61.243515046065681</v>
      </c>
      <c r="T66" s="360">
        <f t="shared" si="40"/>
        <v>33.703168650398311</v>
      </c>
      <c r="U66" s="358">
        <f>(IF(Q66=0,0,U65*(1+S66*'CALCULETTE CHRONOS'!$C$5)))</f>
        <v>0</v>
      </c>
      <c r="V66" s="358">
        <f>U66/(1+('Help Me'!$K$99*'Help Me'!$O$84))</f>
        <v>0</v>
      </c>
      <c r="W66" s="360">
        <f t="shared" si="41"/>
        <v>0</v>
      </c>
      <c r="X66" s="361">
        <f t="shared" si="42"/>
        <v>74</v>
      </c>
      <c r="Y66" s="365">
        <f t="shared" si="43"/>
        <v>55</v>
      </c>
      <c r="Z66" s="365">
        <f t="shared" si="44"/>
        <v>8</v>
      </c>
      <c r="AA66" s="364">
        <f t="shared" si="27"/>
        <v>103.24351504606568</v>
      </c>
      <c r="AB66" s="357">
        <f t="shared" si="45"/>
        <v>33.62247585906357</v>
      </c>
      <c r="AC66" s="358">
        <f>(IF(Y66=0,0,AC65*(1+AA66*'CALCULETTE CHRONOS'!$C$5)))</f>
        <v>0</v>
      </c>
      <c r="AD66" s="358">
        <f>AC66/(1+('Help Me'!$K$99*'Help Me'!$O$92))</f>
        <v>0</v>
      </c>
      <c r="AE66" s="357">
        <f t="shared" si="46"/>
        <v>0</v>
      </c>
      <c r="AF66" s="361">
        <f t="shared" si="47"/>
        <v>37</v>
      </c>
    </row>
    <row r="67" spans="1:32">
      <c r="A67" s="365">
        <f t="shared" si="28"/>
        <v>56</v>
      </c>
      <c r="B67" s="365">
        <f t="shared" si="29"/>
        <v>7</v>
      </c>
      <c r="C67" s="364">
        <f t="shared" si="24"/>
        <v>107.35158432519916</v>
      </c>
      <c r="D67" s="358">
        <f t="shared" si="30"/>
        <v>29.514406579930096</v>
      </c>
      <c r="E67" s="358">
        <f>IF(A67=0,0,E66*(1+C67*'CALCULETTE CHRONOS'!$C$5))</f>
        <v>0</v>
      </c>
      <c r="F67" s="358">
        <f>E67/(1+(0.0004*'Help Me'!$O$68))</f>
        <v>0</v>
      </c>
      <c r="G67" s="358">
        <f t="shared" si="31"/>
        <v>0</v>
      </c>
      <c r="H67" s="359">
        <f t="shared" si="32"/>
        <v>37</v>
      </c>
      <c r="I67" s="365">
        <f t="shared" si="33"/>
        <v>56</v>
      </c>
      <c r="J67" s="365">
        <f t="shared" si="34"/>
        <v>7</v>
      </c>
      <c r="K67" s="364">
        <f t="shared" si="25"/>
        <v>31.351584325199156</v>
      </c>
      <c r="L67" s="360">
        <f t="shared" si="35"/>
        <v>29.675792162599578</v>
      </c>
      <c r="M67" s="358">
        <f>(IF(I67=0,0,M66*(1+K67*'CALCULETTE CHRONOS'!$C$5)))</f>
        <v>0</v>
      </c>
      <c r="N67" s="358">
        <f>M67/(1+('Help Me'!$K$99*'Help Me'!$O$76))</f>
        <v>0</v>
      </c>
      <c r="O67" s="360">
        <f t="shared" si="36"/>
        <v>0</v>
      </c>
      <c r="P67" s="361">
        <f t="shared" si="37"/>
        <v>148</v>
      </c>
      <c r="Q67" s="365">
        <f t="shared" si="38"/>
        <v>56</v>
      </c>
      <c r="R67" s="365">
        <f t="shared" si="39"/>
        <v>7</v>
      </c>
      <c r="S67" s="364">
        <f t="shared" si="26"/>
        <v>65.351584325199156</v>
      </c>
      <c r="T67" s="360">
        <f t="shared" si="40"/>
        <v>29.595099371264837</v>
      </c>
      <c r="U67" s="358">
        <f>(IF(Q67=0,0,U66*(1+S67*'CALCULETTE CHRONOS'!$C$5)))</f>
        <v>0</v>
      </c>
      <c r="V67" s="358">
        <f>U67/(1+('Help Me'!$K$99*'Help Me'!$O$84))</f>
        <v>0</v>
      </c>
      <c r="W67" s="360">
        <f t="shared" si="41"/>
        <v>0</v>
      </c>
      <c r="X67" s="361">
        <f t="shared" si="42"/>
        <v>74</v>
      </c>
      <c r="Y67" s="365">
        <f t="shared" si="43"/>
        <v>56</v>
      </c>
      <c r="Z67" s="365">
        <f t="shared" si="44"/>
        <v>7</v>
      </c>
      <c r="AA67" s="364">
        <f t="shared" si="27"/>
        <v>107.35158432519916</v>
      </c>
      <c r="AB67" s="357">
        <f t="shared" si="45"/>
        <v>29.514406579930096</v>
      </c>
      <c r="AC67" s="358">
        <f>(IF(Y67=0,0,AC66*(1+AA67*'CALCULETTE CHRONOS'!$C$5)))</f>
        <v>0</v>
      </c>
      <c r="AD67" s="358">
        <f>AC67/(1+('Help Me'!$K$99*'Help Me'!$O$92))</f>
        <v>0</v>
      </c>
      <c r="AE67" s="357">
        <f t="shared" si="46"/>
        <v>0</v>
      </c>
      <c r="AF67" s="361">
        <f t="shared" si="47"/>
        <v>37</v>
      </c>
    </row>
    <row r="68" spans="1:32">
      <c r="A68" s="365">
        <f t="shared" si="28"/>
        <v>57</v>
      </c>
      <c r="B68" s="365">
        <f t="shared" si="29"/>
        <v>6</v>
      </c>
      <c r="C68" s="364">
        <f t="shared" si="24"/>
        <v>111.45965360433263</v>
      </c>
      <c r="D68" s="358">
        <f t="shared" si="30"/>
        <v>25.406337300796622</v>
      </c>
      <c r="E68" s="358">
        <f>IF(A68=0,0,E67*(1+C68*'CALCULETTE CHRONOS'!$C$5))</f>
        <v>0</v>
      </c>
      <c r="F68" s="358">
        <f>E68/(1+(0.0004*'Help Me'!$O$68))</f>
        <v>0</v>
      </c>
      <c r="G68" s="358">
        <f t="shared" si="31"/>
        <v>0</v>
      </c>
      <c r="H68" s="359">
        <f t="shared" si="32"/>
        <v>37</v>
      </c>
      <c r="I68" s="365">
        <f t="shared" si="33"/>
        <v>57</v>
      </c>
      <c r="J68" s="365">
        <f t="shared" si="34"/>
        <v>6</v>
      </c>
      <c r="K68" s="364">
        <f t="shared" si="25"/>
        <v>35.45965360433263</v>
      </c>
      <c r="L68" s="360">
        <f t="shared" si="35"/>
        <v>25.567722883466104</v>
      </c>
      <c r="M68" s="358">
        <f>(IF(I68=0,0,M67*(1+K68*'CALCULETTE CHRONOS'!$C$5)))</f>
        <v>0</v>
      </c>
      <c r="N68" s="358">
        <f>M68/(1+('Help Me'!$K$99*'Help Me'!$O$76))</f>
        <v>0</v>
      </c>
      <c r="O68" s="360">
        <f t="shared" si="36"/>
        <v>0</v>
      </c>
      <c r="P68" s="361">
        <f t="shared" si="37"/>
        <v>148</v>
      </c>
      <c r="Q68" s="365">
        <f t="shared" si="38"/>
        <v>57</v>
      </c>
      <c r="R68" s="365">
        <f t="shared" si="39"/>
        <v>6</v>
      </c>
      <c r="S68" s="364">
        <f t="shared" si="26"/>
        <v>69.45965360433263</v>
      </c>
      <c r="T68" s="360">
        <f t="shared" si="40"/>
        <v>25.487030092131363</v>
      </c>
      <c r="U68" s="358">
        <f>(IF(Q68=0,0,U67*(1+S68*'CALCULETTE CHRONOS'!$C$5)))</f>
        <v>0</v>
      </c>
      <c r="V68" s="358">
        <f>U68/(1+('Help Me'!$K$99*'Help Me'!$O$84))</f>
        <v>0</v>
      </c>
      <c r="W68" s="360">
        <f t="shared" si="41"/>
        <v>0</v>
      </c>
      <c r="X68" s="361">
        <f t="shared" si="42"/>
        <v>74</v>
      </c>
      <c r="Y68" s="365">
        <f t="shared" si="43"/>
        <v>57</v>
      </c>
      <c r="Z68" s="365">
        <f t="shared" si="44"/>
        <v>6</v>
      </c>
      <c r="AA68" s="364">
        <f t="shared" si="27"/>
        <v>111.45965360433263</v>
      </c>
      <c r="AB68" s="357">
        <f t="shared" si="45"/>
        <v>25.406337300796622</v>
      </c>
      <c r="AC68" s="358">
        <f>(IF(Y68=0,0,AC67*(1+AA68*'CALCULETTE CHRONOS'!$C$5)))</f>
        <v>0</v>
      </c>
      <c r="AD68" s="358">
        <f>AC68/(1+('Help Me'!$K$99*'Help Me'!$O$92))</f>
        <v>0</v>
      </c>
      <c r="AE68" s="357">
        <f t="shared" si="46"/>
        <v>0</v>
      </c>
      <c r="AF68" s="361">
        <f t="shared" si="47"/>
        <v>37</v>
      </c>
    </row>
    <row r="69" spans="1:32">
      <c r="A69" s="365">
        <f t="shared" si="28"/>
        <v>58</v>
      </c>
      <c r="B69" s="365">
        <f t="shared" si="29"/>
        <v>5</v>
      </c>
      <c r="C69" s="364">
        <f t="shared" si="24"/>
        <v>115.5677228834661</v>
      </c>
      <c r="D69" s="358">
        <f t="shared" si="30"/>
        <v>21.298268021663148</v>
      </c>
      <c r="E69" s="358">
        <f>IF(A69=0,0,E68*(1+C69*'CALCULETTE CHRONOS'!$C$5))</f>
        <v>0</v>
      </c>
      <c r="F69" s="358">
        <f>E69/(1+(0.0004*'Help Me'!$O$68))</f>
        <v>0</v>
      </c>
      <c r="G69" s="358">
        <f t="shared" si="31"/>
        <v>0</v>
      </c>
      <c r="H69" s="359">
        <f t="shared" si="32"/>
        <v>37</v>
      </c>
      <c r="I69" s="365">
        <f t="shared" si="33"/>
        <v>58</v>
      </c>
      <c r="J69" s="365">
        <f t="shared" si="34"/>
        <v>5</v>
      </c>
      <c r="K69" s="364">
        <f t="shared" si="25"/>
        <v>39.567722883466104</v>
      </c>
      <c r="L69" s="360">
        <f t="shared" si="35"/>
        <v>21.45965360433263</v>
      </c>
      <c r="M69" s="358">
        <f>(IF(I69=0,0,M68*(1+K69*'CALCULETTE CHRONOS'!$C$5)))</f>
        <v>0</v>
      </c>
      <c r="N69" s="358">
        <f>M69/(1+('Help Me'!$K$99*'Help Me'!$O$76))</f>
        <v>0</v>
      </c>
      <c r="O69" s="360">
        <f t="shared" si="36"/>
        <v>0</v>
      </c>
      <c r="P69" s="361">
        <f t="shared" si="37"/>
        <v>148</v>
      </c>
      <c r="Q69" s="365">
        <f t="shared" si="38"/>
        <v>58</v>
      </c>
      <c r="R69" s="365">
        <f t="shared" si="39"/>
        <v>5</v>
      </c>
      <c r="S69" s="364">
        <f t="shared" si="26"/>
        <v>73.567722883466104</v>
      </c>
      <c r="T69" s="360">
        <f t="shared" si="40"/>
        <v>21.378960812997889</v>
      </c>
      <c r="U69" s="358">
        <f>(IF(Q69=0,0,U68*(1+S69*'CALCULETTE CHRONOS'!$C$5)))</f>
        <v>0</v>
      </c>
      <c r="V69" s="358">
        <f>U69/(1+('Help Me'!$K$99*'Help Me'!$O$84))</f>
        <v>0</v>
      </c>
      <c r="W69" s="360">
        <f t="shared" si="41"/>
        <v>0</v>
      </c>
      <c r="X69" s="361">
        <f t="shared" si="42"/>
        <v>74</v>
      </c>
      <c r="Y69" s="365">
        <f t="shared" si="43"/>
        <v>58</v>
      </c>
      <c r="Z69" s="365">
        <f t="shared" si="44"/>
        <v>5</v>
      </c>
      <c r="AA69" s="364">
        <f t="shared" si="27"/>
        <v>115.5677228834661</v>
      </c>
      <c r="AB69" s="357">
        <f t="shared" si="45"/>
        <v>21.298268021663148</v>
      </c>
      <c r="AC69" s="358">
        <f>(IF(Y69=0,0,AC68*(1+AA69*'CALCULETTE CHRONOS'!$C$5)))</f>
        <v>0</v>
      </c>
      <c r="AD69" s="358">
        <f>AC69/(1+('Help Me'!$K$99*'Help Me'!$O$92))</f>
        <v>0</v>
      </c>
      <c r="AE69" s="357">
        <f t="shared" si="46"/>
        <v>0</v>
      </c>
      <c r="AF69" s="361">
        <f t="shared" si="47"/>
        <v>37</v>
      </c>
    </row>
    <row r="70" spans="1:32">
      <c r="A70" s="365">
        <f t="shared" si="28"/>
        <v>59</v>
      </c>
      <c r="B70" s="365">
        <f t="shared" si="29"/>
        <v>4</v>
      </c>
      <c r="C70" s="364">
        <f t="shared" si="24"/>
        <v>119.67579216259958</v>
      </c>
      <c r="D70" s="358">
        <f t="shared" si="30"/>
        <v>17.190198742529674</v>
      </c>
      <c r="E70" s="358">
        <f>IF(A70=0,0,E69*(1+C70*'CALCULETTE CHRONOS'!$C$5))</f>
        <v>0</v>
      </c>
      <c r="F70" s="358">
        <f>E70/(1+(0.0004*'Help Me'!$O$68))</f>
        <v>0</v>
      </c>
      <c r="G70" s="358">
        <f t="shared" si="31"/>
        <v>0</v>
      </c>
      <c r="H70" s="359">
        <f t="shared" si="32"/>
        <v>37</v>
      </c>
      <c r="I70" s="365">
        <f t="shared" si="33"/>
        <v>59</v>
      </c>
      <c r="J70" s="365">
        <f t="shared" si="34"/>
        <v>4</v>
      </c>
      <c r="K70" s="364">
        <f t="shared" si="25"/>
        <v>43.675792162599578</v>
      </c>
      <c r="L70" s="360">
        <f t="shared" si="35"/>
        <v>17.351584325199156</v>
      </c>
      <c r="M70" s="358">
        <f>(IF(I70=0,0,M69*(1+K70*'CALCULETTE CHRONOS'!$C$5)))</f>
        <v>0</v>
      </c>
      <c r="N70" s="358">
        <f>M70/(1+('Help Me'!$K$99*'Help Me'!$O$76))</f>
        <v>0</v>
      </c>
      <c r="O70" s="360">
        <f t="shared" si="36"/>
        <v>0</v>
      </c>
      <c r="P70" s="361">
        <f t="shared" si="37"/>
        <v>148</v>
      </c>
      <c r="Q70" s="365">
        <f t="shared" si="38"/>
        <v>59</v>
      </c>
      <c r="R70" s="365">
        <f t="shared" si="39"/>
        <v>4</v>
      </c>
      <c r="S70" s="364">
        <f t="shared" si="26"/>
        <v>77.675792162599578</v>
      </c>
      <c r="T70" s="360">
        <f t="shared" si="40"/>
        <v>17.270891533864415</v>
      </c>
      <c r="U70" s="358">
        <f>(IF(Q70=0,0,U69*(1+S70*'CALCULETTE CHRONOS'!$C$5)))</f>
        <v>0</v>
      </c>
      <c r="V70" s="358">
        <f>U70/(1+('Help Me'!$K$99*'Help Me'!$O$84))</f>
        <v>0</v>
      </c>
      <c r="W70" s="360">
        <f t="shared" si="41"/>
        <v>0</v>
      </c>
      <c r="X70" s="361">
        <f t="shared" si="42"/>
        <v>74</v>
      </c>
      <c r="Y70" s="365">
        <f t="shared" si="43"/>
        <v>59</v>
      </c>
      <c r="Z70" s="365">
        <f t="shared" si="44"/>
        <v>4</v>
      </c>
      <c r="AA70" s="364">
        <f t="shared" si="27"/>
        <v>119.67579216259958</v>
      </c>
      <c r="AB70" s="357">
        <f t="shared" si="45"/>
        <v>17.190198742529674</v>
      </c>
      <c r="AC70" s="358">
        <f>(IF(Y70=0,0,AC69*(1+AA70*'CALCULETTE CHRONOS'!$C$5)))</f>
        <v>0</v>
      </c>
      <c r="AD70" s="358">
        <f>AC70/(1+('Help Me'!$K$99*'Help Me'!$O$92))</f>
        <v>0</v>
      </c>
      <c r="AE70" s="357">
        <f t="shared" si="46"/>
        <v>0</v>
      </c>
      <c r="AF70" s="361">
        <f t="shared" si="47"/>
        <v>37</v>
      </c>
    </row>
    <row r="71" spans="1:32">
      <c r="A71" s="365">
        <f t="shared" si="28"/>
        <v>60</v>
      </c>
      <c r="B71" s="365">
        <f t="shared" si="29"/>
        <v>3</v>
      </c>
      <c r="C71" s="364">
        <f t="shared" si="24"/>
        <v>123.78386144173305</v>
      </c>
      <c r="D71" s="358">
        <f t="shared" si="30"/>
        <v>13.0821294633962</v>
      </c>
      <c r="E71" s="358">
        <f>IF(A71=0,0,E70*(1+C71*'CALCULETTE CHRONOS'!$C$5))</f>
        <v>0</v>
      </c>
      <c r="F71" s="358">
        <f>E71/(1+(0.0004*'Help Me'!$O$68))</f>
        <v>0</v>
      </c>
      <c r="G71" s="358">
        <f t="shared" si="31"/>
        <v>0</v>
      </c>
      <c r="H71" s="359">
        <f t="shared" si="32"/>
        <v>37</v>
      </c>
      <c r="I71" s="365">
        <f t="shared" si="33"/>
        <v>60</v>
      </c>
      <c r="J71" s="365">
        <f t="shared" si="34"/>
        <v>3</v>
      </c>
      <c r="K71" s="364">
        <f t="shared" si="25"/>
        <v>47.783861441733052</v>
      </c>
      <c r="L71" s="360">
        <f t="shared" si="35"/>
        <v>13.243515046065681</v>
      </c>
      <c r="M71" s="358">
        <f>(IF(I71=0,0,M70*(1+K71*'CALCULETTE CHRONOS'!$C$5)))</f>
        <v>0</v>
      </c>
      <c r="N71" s="358">
        <f>M71/(1+('Help Me'!$K$99*'Help Me'!$O$76))</f>
        <v>0</v>
      </c>
      <c r="O71" s="360">
        <f t="shared" si="36"/>
        <v>0</v>
      </c>
      <c r="P71" s="361">
        <f t="shared" si="37"/>
        <v>148</v>
      </c>
      <c r="Q71" s="365">
        <f t="shared" si="38"/>
        <v>60</v>
      </c>
      <c r="R71" s="365">
        <f t="shared" si="39"/>
        <v>3</v>
      </c>
      <c r="S71" s="364">
        <f t="shared" si="26"/>
        <v>81.783861441733052</v>
      </c>
      <c r="T71" s="360">
        <f t="shared" si="40"/>
        <v>13.162822254730941</v>
      </c>
      <c r="U71" s="358">
        <f>(IF(Q71=0,0,U70*(1+S71*'CALCULETTE CHRONOS'!$C$5)))</f>
        <v>0</v>
      </c>
      <c r="V71" s="358">
        <f>U71/(1+('Help Me'!$K$99*'Help Me'!$O$84))</f>
        <v>0</v>
      </c>
      <c r="W71" s="360">
        <f t="shared" si="41"/>
        <v>0</v>
      </c>
      <c r="X71" s="361">
        <f t="shared" si="42"/>
        <v>74</v>
      </c>
      <c r="Y71" s="365">
        <f t="shared" si="43"/>
        <v>60</v>
      </c>
      <c r="Z71" s="365">
        <f t="shared" si="44"/>
        <v>3</v>
      </c>
      <c r="AA71" s="364">
        <f t="shared" si="27"/>
        <v>123.78386144173305</v>
      </c>
      <c r="AB71" s="357">
        <f t="shared" si="45"/>
        <v>13.0821294633962</v>
      </c>
      <c r="AC71" s="358">
        <f>(IF(Y71=0,0,AC70*(1+AA71*'CALCULETTE CHRONOS'!$C$5)))</f>
        <v>0</v>
      </c>
      <c r="AD71" s="358">
        <f>AC71/(1+('Help Me'!$K$99*'Help Me'!$O$92))</f>
        <v>0</v>
      </c>
      <c r="AE71" s="357">
        <f t="shared" si="46"/>
        <v>0</v>
      </c>
      <c r="AF71" s="361">
        <f t="shared" si="47"/>
        <v>37</v>
      </c>
    </row>
    <row r="72" spans="1:32">
      <c r="A72" s="365">
        <f t="shared" si="28"/>
        <v>61</v>
      </c>
      <c r="B72" s="365">
        <f t="shared" si="29"/>
        <v>2</v>
      </c>
      <c r="C72" s="364">
        <f t="shared" si="24"/>
        <v>127.89193072086653</v>
      </c>
      <c r="D72" s="358">
        <f t="shared" si="30"/>
        <v>8.9740601842627257</v>
      </c>
      <c r="E72" s="358">
        <f>IF(A72=0,0,E71*(1+C72*'CALCULETTE CHRONOS'!$C$5))</f>
        <v>0</v>
      </c>
      <c r="F72" s="358">
        <f>E72/(1+(0.0004*'Help Me'!$O$68))</f>
        <v>0</v>
      </c>
      <c r="G72" s="358">
        <f t="shared" si="31"/>
        <v>0</v>
      </c>
      <c r="H72" s="359">
        <f t="shared" si="32"/>
        <v>37</v>
      </c>
      <c r="I72" s="365">
        <f t="shared" si="33"/>
        <v>61</v>
      </c>
      <c r="J72" s="365">
        <f t="shared" si="34"/>
        <v>2</v>
      </c>
      <c r="K72" s="364">
        <f t="shared" si="25"/>
        <v>51.891930720866526</v>
      </c>
      <c r="L72" s="360">
        <f t="shared" si="35"/>
        <v>9.1354457669322073</v>
      </c>
      <c r="M72" s="358">
        <f>(IF(I72=0,0,M71*(1+K72*'CALCULETTE CHRONOS'!$C$5)))</f>
        <v>0</v>
      </c>
      <c r="N72" s="358">
        <f>M72/(1+('Help Me'!$K$99*'Help Me'!$O$76))</f>
        <v>0</v>
      </c>
      <c r="O72" s="360">
        <f t="shared" si="36"/>
        <v>0</v>
      </c>
      <c r="P72" s="361">
        <f t="shared" si="37"/>
        <v>148</v>
      </c>
      <c r="Q72" s="365">
        <f t="shared" si="38"/>
        <v>61</v>
      </c>
      <c r="R72" s="365">
        <f t="shared" si="39"/>
        <v>2</v>
      </c>
      <c r="S72" s="364">
        <f t="shared" si="26"/>
        <v>85.891930720866526</v>
      </c>
      <c r="T72" s="360">
        <f t="shared" si="40"/>
        <v>9.0547529755974665</v>
      </c>
      <c r="U72" s="358">
        <f>(IF(Q72=0,0,U71*(1+S72*'CALCULETTE CHRONOS'!$C$5)))</f>
        <v>0</v>
      </c>
      <c r="V72" s="358">
        <f>U72/(1+('Help Me'!$K$99*'Help Me'!$O$84))</f>
        <v>0</v>
      </c>
      <c r="W72" s="360">
        <f t="shared" si="41"/>
        <v>0</v>
      </c>
      <c r="X72" s="361">
        <f t="shared" si="42"/>
        <v>74</v>
      </c>
      <c r="Y72" s="365">
        <f t="shared" si="43"/>
        <v>61</v>
      </c>
      <c r="Z72" s="365">
        <f t="shared" si="44"/>
        <v>2</v>
      </c>
      <c r="AA72" s="364">
        <f t="shared" si="27"/>
        <v>127.89193072086653</v>
      </c>
      <c r="AB72" s="357">
        <f t="shared" si="45"/>
        <v>8.9740601842627257</v>
      </c>
      <c r="AC72" s="358">
        <f>(IF(Y72=0,0,AC71*(1+AA72*'CALCULETTE CHRONOS'!$C$5)))</f>
        <v>0</v>
      </c>
      <c r="AD72" s="358">
        <f>AC72/(1+('Help Me'!$K$99*'Help Me'!$O$92))</f>
        <v>0</v>
      </c>
      <c r="AE72" s="357">
        <f t="shared" si="46"/>
        <v>0</v>
      </c>
      <c r="AF72" s="361">
        <f t="shared" si="47"/>
        <v>37</v>
      </c>
    </row>
    <row r="73" spans="1:32">
      <c r="A73" s="365">
        <f t="shared" si="28"/>
        <v>62</v>
      </c>
      <c r="B73" s="365">
        <f t="shared" si="29"/>
        <v>1</v>
      </c>
      <c r="C73" s="364">
        <f t="shared" si="24"/>
        <v>132</v>
      </c>
      <c r="D73" s="358">
        <f t="shared" si="30"/>
        <v>4.8659909051292507</v>
      </c>
      <c r="E73" s="358">
        <f>IF(A73=0,0,E72*(1+C73*'CALCULETTE CHRONOS'!$C$5))</f>
        <v>0</v>
      </c>
      <c r="F73" s="358">
        <f>E73/(1+(0.0004*'Help Me'!$O$68))</f>
        <v>0</v>
      </c>
      <c r="G73" s="358">
        <f t="shared" si="31"/>
        <v>0</v>
      </c>
      <c r="H73" s="359">
        <f t="shared" si="32"/>
        <v>37</v>
      </c>
      <c r="I73" s="365">
        <f t="shared" si="33"/>
        <v>62</v>
      </c>
      <c r="J73" s="365">
        <f t="shared" si="34"/>
        <v>1</v>
      </c>
      <c r="K73" s="364">
        <f t="shared" si="25"/>
        <v>56</v>
      </c>
      <c r="L73" s="360">
        <f t="shared" si="35"/>
        <v>5.0273764877987324</v>
      </c>
      <c r="M73" s="358">
        <f>(IF(I73=0,0,M72*(1+K73*'CALCULETTE CHRONOS'!$C$5)))</f>
        <v>0</v>
      </c>
      <c r="N73" s="358">
        <f>M73/(1+('Help Me'!$K$99*'Help Me'!$O$76))</f>
        <v>0</v>
      </c>
      <c r="O73" s="360">
        <f t="shared" si="36"/>
        <v>0</v>
      </c>
      <c r="P73" s="361">
        <f t="shared" si="37"/>
        <v>148</v>
      </c>
      <c r="Q73" s="365">
        <f t="shared" si="38"/>
        <v>62</v>
      </c>
      <c r="R73" s="365">
        <f t="shared" si="39"/>
        <v>1</v>
      </c>
      <c r="S73" s="364">
        <f t="shared" si="26"/>
        <v>90</v>
      </c>
      <c r="T73" s="360">
        <f t="shared" si="40"/>
        <v>4.9466836964639915</v>
      </c>
      <c r="U73" s="358">
        <f>(IF(Q73=0,0,U72*(1+S73*'CALCULETTE CHRONOS'!$C$5)))</f>
        <v>0</v>
      </c>
      <c r="V73" s="358">
        <f>U73/(1+('Help Me'!$K$99*'Help Me'!$O$84))</f>
        <v>0</v>
      </c>
      <c r="W73" s="360">
        <f t="shared" si="41"/>
        <v>0</v>
      </c>
      <c r="X73" s="361">
        <f t="shared" si="42"/>
        <v>74</v>
      </c>
      <c r="Y73" s="365">
        <f t="shared" si="43"/>
        <v>62</v>
      </c>
      <c r="Z73" s="365">
        <f t="shared" si="44"/>
        <v>1</v>
      </c>
      <c r="AA73" s="364">
        <f t="shared" si="27"/>
        <v>132</v>
      </c>
      <c r="AB73" s="357">
        <f t="shared" si="45"/>
        <v>4.8659909051292507</v>
      </c>
      <c r="AC73" s="358">
        <f>(IF(Y73=0,0,AC72*(1+AA73*'CALCULETTE CHRONOS'!$C$5)))</f>
        <v>0</v>
      </c>
      <c r="AD73" s="358">
        <f>AC73/(1+('Help Me'!$K$99*'Help Me'!$O$92))</f>
        <v>0</v>
      </c>
      <c r="AE73" s="357">
        <f t="shared" si="46"/>
        <v>0</v>
      </c>
      <c r="AF73" s="361">
        <f t="shared" si="47"/>
        <v>37</v>
      </c>
    </row>
    <row r="74" spans="1:32">
      <c r="A74" s="365">
        <f t="shared" si="28"/>
        <v>0</v>
      </c>
      <c r="B74" s="365">
        <f t="shared" si="29"/>
        <v>0</v>
      </c>
      <c r="C74" s="364">
        <f t="shared" si="24"/>
        <v>0</v>
      </c>
      <c r="D74" s="358">
        <f t="shared" si="30"/>
        <v>0</v>
      </c>
      <c r="E74" s="358">
        <f>IF(A74=0,0,E73*(1+C74*'CALCULETTE CHRONOS'!$C$5))</f>
        <v>0</v>
      </c>
      <c r="F74" s="358">
        <f>E74/(1+(0.0004*'Help Me'!$O$68))</f>
        <v>0</v>
      </c>
      <c r="G74" s="358">
        <f t="shared" si="31"/>
        <v>0</v>
      </c>
      <c r="H74" s="359">
        <f t="shared" si="32"/>
        <v>37</v>
      </c>
      <c r="I74" s="365">
        <f t="shared" si="33"/>
        <v>0</v>
      </c>
      <c r="J74" s="365">
        <f t="shared" si="34"/>
        <v>0</v>
      </c>
      <c r="K74" s="364">
        <f t="shared" si="25"/>
        <v>0</v>
      </c>
      <c r="L74" s="360">
        <f t="shared" si="35"/>
        <v>0</v>
      </c>
      <c r="M74" s="358">
        <f>(IF(I74=0,0,M73*(1+K74*'CALCULETTE CHRONOS'!$C$5)))</f>
        <v>0</v>
      </c>
      <c r="N74" s="358">
        <f>M74/(1+('Help Me'!$K$99*'Help Me'!$O$76))</f>
        <v>0</v>
      </c>
      <c r="O74" s="360">
        <f t="shared" si="36"/>
        <v>0</v>
      </c>
      <c r="P74" s="361">
        <f t="shared" si="37"/>
        <v>148</v>
      </c>
      <c r="Q74" s="365">
        <f t="shared" si="38"/>
        <v>0</v>
      </c>
      <c r="R74" s="365">
        <f t="shared" si="39"/>
        <v>0</v>
      </c>
      <c r="S74" s="364">
        <f t="shared" si="26"/>
        <v>0</v>
      </c>
      <c r="T74" s="360">
        <f t="shared" si="40"/>
        <v>0</v>
      </c>
      <c r="U74" s="358">
        <f>(IF(Q74=0,0,U73*(1+S74*'CALCULETTE CHRONOS'!$C$5)))</f>
        <v>0</v>
      </c>
      <c r="V74" s="358">
        <f>U74/(1+('Help Me'!$K$99*'Help Me'!$O$84))</f>
        <v>0</v>
      </c>
      <c r="W74" s="360">
        <f t="shared" si="41"/>
        <v>0</v>
      </c>
      <c r="X74" s="361">
        <f t="shared" si="42"/>
        <v>74</v>
      </c>
      <c r="Y74" s="365">
        <f t="shared" si="43"/>
        <v>0</v>
      </c>
      <c r="Z74" s="365">
        <f t="shared" si="44"/>
        <v>0</v>
      </c>
      <c r="AA74" s="364">
        <f t="shared" si="27"/>
        <v>0</v>
      </c>
      <c r="AB74" s="357">
        <f t="shared" si="45"/>
        <v>0</v>
      </c>
      <c r="AC74" s="358">
        <f>(IF(Y74=0,0,AC73*(1+AA74*'CALCULETTE CHRONOS'!$C$5)))</f>
        <v>0</v>
      </c>
      <c r="AD74" s="358">
        <f>AC74/(1+('Help Me'!$K$99*'Help Me'!$O$92))</f>
        <v>0</v>
      </c>
      <c r="AE74" s="357">
        <f t="shared" si="46"/>
        <v>0</v>
      </c>
      <c r="AF74" s="361">
        <f t="shared" si="47"/>
        <v>37</v>
      </c>
    </row>
    <row r="75" spans="1:32">
      <c r="A75" s="365">
        <f t="shared" si="28"/>
        <v>0</v>
      </c>
      <c r="B75" s="365">
        <f t="shared" si="29"/>
        <v>-1</v>
      </c>
      <c r="C75" s="364" t="e">
        <f t="shared" si="24"/>
        <v>#N/A</v>
      </c>
      <c r="D75" s="358">
        <f t="shared" si="30"/>
        <v>0</v>
      </c>
      <c r="E75" s="358">
        <f>IF(A75=0,0,E74*(1+C75*'CALCULETTE CHRONOS'!$C$5))</f>
        <v>0</v>
      </c>
      <c r="F75" s="358">
        <f>E75/(1+(0.0004*'Help Me'!$O$68))</f>
        <v>0</v>
      </c>
      <c r="G75" s="358">
        <f t="shared" si="31"/>
        <v>0</v>
      </c>
      <c r="H75" s="359">
        <f t="shared" si="32"/>
        <v>37</v>
      </c>
      <c r="I75" s="365">
        <f t="shared" si="33"/>
        <v>0</v>
      </c>
      <c r="J75" s="365">
        <f t="shared" si="34"/>
        <v>-1</v>
      </c>
      <c r="K75" s="364" t="e">
        <f t="shared" si="25"/>
        <v>#N/A</v>
      </c>
      <c r="L75" s="360">
        <f t="shared" si="35"/>
        <v>0</v>
      </c>
      <c r="M75" s="358">
        <f>(IF(I75=0,0,M74*(1+K75*'CALCULETTE CHRONOS'!$C$5)))</f>
        <v>0</v>
      </c>
      <c r="N75" s="358">
        <f>M75/(1+('Help Me'!$K$99*'Help Me'!$O$76))</f>
        <v>0</v>
      </c>
      <c r="O75" s="360">
        <f t="shared" si="36"/>
        <v>0</v>
      </c>
      <c r="P75" s="361">
        <f t="shared" si="37"/>
        <v>148</v>
      </c>
      <c r="Q75" s="365">
        <f t="shared" si="38"/>
        <v>0</v>
      </c>
      <c r="R75" s="365">
        <f t="shared" si="39"/>
        <v>-1</v>
      </c>
      <c r="S75" s="364" t="e">
        <f t="shared" si="26"/>
        <v>#N/A</v>
      </c>
      <c r="T75" s="360">
        <f t="shared" si="40"/>
        <v>0</v>
      </c>
      <c r="U75" s="358">
        <f>(IF(Q75=0,0,U74*(1+S75*'CALCULETTE CHRONOS'!$C$5)))</f>
        <v>0</v>
      </c>
      <c r="V75" s="358">
        <f>U75/(1+('Help Me'!$K$99*'Help Me'!$O$84))</f>
        <v>0</v>
      </c>
      <c r="W75" s="360">
        <f t="shared" si="41"/>
        <v>0</v>
      </c>
      <c r="X75" s="361">
        <f t="shared" si="42"/>
        <v>74</v>
      </c>
      <c r="Y75" s="365">
        <f t="shared" si="43"/>
        <v>0</v>
      </c>
      <c r="Z75" s="365">
        <f t="shared" si="44"/>
        <v>-1</v>
      </c>
      <c r="AA75" s="364" t="e">
        <f t="shared" si="27"/>
        <v>#N/A</v>
      </c>
      <c r="AB75" s="357">
        <f t="shared" si="45"/>
        <v>0</v>
      </c>
      <c r="AC75" s="358">
        <f>(IF(Y75=0,0,AC74*(1+AA75*'CALCULETTE CHRONOS'!$C$5)))</f>
        <v>0</v>
      </c>
      <c r="AD75" s="358">
        <f>AC75/(1+('Help Me'!$K$99*'Help Me'!$O$92))</f>
        <v>0</v>
      </c>
      <c r="AE75" s="357">
        <f t="shared" si="46"/>
        <v>0</v>
      </c>
      <c r="AF75" s="361">
        <f t="shared" si="47"/>
        <v>37</v>
      </c>
    </row>
    <row r="76" spans="1:32">
      <c r="A76" s="365">
        <f t="shared" si="28"/>
        <v>0</v>
      </c>
      <c r="B76" s="365">
        <f t="shared" si="29"/>
        <v>-2</v>
      </c>
      <c r="C76" s="364" t="e">
        <f t="shared" ref="C76:C91" si="48">VLOOKUP(B76,$A$12:$D$91,4,0)</f>
        <v>#N/A</v>
      </c>
      <c r="D76" s="358">
        <f t="shared" si="30"/>
        <v>0</v>
      </c>
      <c r="E76" s="358">
        <f>IF(A76=0,0,E75*(1+C76*'CALCULETTE CHRONOS'!$C$5))</f>
        <v>0</v>
      </c>
      <c r="F76" s="358">
        <f>E76/(1+(0.0004*'Help Me'!$O$68))</f>
        <v>0</v>
      </c>
      <c r="G76" s="358">
        <f t="shared" si="31"/>
        <v>0</v>
      </c>
      <c r="H76" s="359">
        <f t="shared" si="32"/>
        <v>37</v>
      </c>
      <c r="I76" s="365">
        <f t="shared" si="33"/>
        <v>0</v>
      </c>
      <c r="J76" s="365">
        <f t="shared" si="34"/>
        <v>-2</v>
      </c>
      <c r="K76" s="364" t="e">
        <f t="shared" ref="K76:K91" si="49">VLOOKUP(J76,$I$12:$L$91,4,0)</f>
        <v>#N/A</v>
      </c>
      <c r="L76" s="360">
        <f t="shared" si="35"/>
        <v>0</v>
      </c>
      <c r="M76" s="358">
        <f>(IF(I76=0,0,M75*(1+K76*'CALCULETTE CHRONOS'!$C$5)))</f>
        <v>0</v>
      </c>
      <c r="N76" s="358">
        <f>M76/(1+('Help Me'!$K$99*'Help Me'!$O$76))</f>
        <v>0</v>
      </c>
      <c r="O76" s="360">
        <f t="shared" si="36"/>
        <v>0</v>
      </c>
      <c r="P76" s="361">
        <f t="shared" si="37"/>
        <v>148</v>
      </c>
      <c r="Q76" s="365">
        <f t="shared" si="38"/>
        <v>0</v>
      </c>
      <c r="R76" s="365">
        <f t="shared" si="39"/>
        <v>-2</v>
      </c>
      <c r="S76" s="364" t="e">
        <f t="shared" ref="S76:S91" si="50">VLOOKUP(R76,$Q$12:$T$91,4,0)</f>
        <v>#N/A</v>
      </c>
      <c r="T76" s="360">
        <f t="shared" si="40"/>
        <v>0</v>
      </c>
      <c r="U76" s="358">
        <f>(IF(Q76=0,0,U75*(1+S76*'CALCULETTE CHRONOS'!$C$5)))</f>
        <v>0</v>
      </c>
      <c r="V76" s="358">
        <f>U76/(1+('Help Me'!$K$99*'Help Me'!$O$84))</f>
        <v>0</v>
      </c>
      <c r="W76" s="360">
        <f t="shared" si="41"/>
        <v>0</v>
      </c>
      <c r="X76" s="361">
        <f t="shared" si="42"/>
        <v>74</v>
      </c>
      <c r="Y76" s="365">
        <f t="shared" si="43"/>
        <v>0</v>
      </c>
      <c r="Z76" s="365">
        <f t="shared" si="44"/>
        <v>-2</v>
      </c>
      <c r="AA76" s="364" t="e">
        <f t="shared" ref="AA76:AA91" si="51">VLOOKUP(Z76,$Y$12:$AB$90,4,0)</f>
        <v>#N/A</v>
      </c>
      <c r="AB76" s="357">
        <f t="shared" si="45"/>
        <v>0</v>
      </c>
      <c r="AC76" s="358">
        <f>(IF(Y76=0,0,AC75*(1+AA76*'CALCULETTE CHRONOS'!$C$5)))</f>
        <v>0</v>
      </c>
      <c r="AD76" s="358">
        <f>AC76/(1+('Help Me'!$K$99*'Help Me'!$O$92))</f>
        <v>0</v>
      </c>
      <c r="AE76" s="357">
        <f t="shared" si="46"/>
        <v>0</v>
      </c>
      <c r="AF76" s="361">
        <f t="shared" si="47"/>
        <v>37</v>
      </c>
    </row>
    <row r="77" spans="1:32">
      <c r="A77" s="365">
        <f t="shared" ref="A77:A91" si="52">IF(AND(A76&lt;&gt;$C$1,A76&lt;&gt;0),A76+1,0)</f>
        <v>0</v>
      </c>
      <c r="B77" s="365">
        <f t="shared" ref="B77:B91" si="53">B76-1</f>
        <v>-3</v>
      </c>
      <c r="C77" s="364" t="e">
        <f t="shared" si="48"/>
        <v>#N/A</v>
      </c>
      <c r="D77" s="358">
        <f t="shared" ref="D77:D91" si="54">IF($A77&lt;&gt;0,IF(D76-$C$4+0.0001&gt;$C$4,D76-$C$4,IF($C$1-$A77&gt;A$10,ROUNDUP(A$10*$C$4,0),ROUNDUP(($C$1-$A76)*$C$4,0))),0)</f>
        <v>0</v>
      </c>
      <c r="E77" s="358">
        <f>IF(A77=0,0,E76*(1+C77*'CALCULETTE CHRONOS'!$C$5))</f>
        <v>0</v>
      </c>
      <c r="F77" s="358">
        <f>E77/(1+(0.0004*'Help Me'!$O$68))</f>
        <v>0</v>
      </c>
      <c r="G77" s="358">
        <f t="shared" ref="G77:G91" si="55">IF(AND($A77&lt;&gt;0,D77&gt;D76),$C$3+$C$2,0)</f>
        <v>0</v>
      </c>
      <c r="H77" s="359">
        <f t="shared" ref="H77:H91" si="56">F77+G77+H76</f>
        <v>37</v>
      </c>
      <c r="I77" s="365">
        <f t="shared" ref="I77:I91" si="57">IF(AND(I76&lt;&gt;$C$1,I76&lt;&gt;0),I76+1,0)</f>
        <v>0</v>
      </c>
      <c r="J77" s="365">
        <f t="shared" ref="J77:J91" si="58">J76-1</f>
        <v>-3</v>
      </c>
      <c r="K77" s="364" t="e">
        <f t="shared" si="49"/>
        <v>#N/A</v>
      </c>
      <c r="L77" s="360">
        <f t="shared" ref="L77:L91" si="59">IF($A77&lt;&gt;0,IF(L76-$C$4+0.0001&gt;$C$4,L76-$C$4,IF($C$1-$A77&gt;I$10,ROUNDUP(I$10*$C$4,0),ROUNDUP(($C$1-$A76)*$C$4,0))),0)</f>
        <v>0</v>
      </c>
      <c r="M77" s="358">
        <f>(IF(I77=0,0,M76*(1+K77*'CALCULETTE CHRONOS'!$C$5)))</f>
        <v>0</v>
      </c>
      <c r="N77" s="358">
        <f>M77/(1+('Help Me'!$K$99*'Help Me'!$O$76))</f>
        <v>0</v>
      </c>
      <c r="O77" s="360">
        <f t="shared" ref="O77:O91" si="60">IF(AND($A77&lt;&gt;0,L77&gt;L76),$C$3+$C$2,0)</f>
        <v>0</v>
      </c>
      <c r="P77" s="361">
        <f t="shared" ref="P77:P91" si="61">(N77+O77+P76)</f>
        <v>148</v>
      </c>
      <c r="Q77" s="365">
        <f t="shared" ref="Q77:Q91" si="62">IF(AND(Q76&lt;&gt;$C$1,Q76&lt;&gt;0),Q76+1,0)</f>
        <v>0</v>
      </c>
      <c r="R77" s="365">
        <f t="shared" ref="R77:R91" si="63">R76-1</f>
        <v>-3</v>
      </c>
      <c r="S77" s="364" t="e">
        <f t="shared" si="50"/>
        <v>#N/A</v>
      </c>
      <c r="T77" s="360">
        <f t="shared" ref="T77:T91" si="64">IF($A77&lt;&gt;0,IF(T76-$C$4+0.0001&gt;$C$4,T76-$C$4,IF($C$1-$A77&gt;Q$10,ROUNDUP(Q$10*$C$4,0),ROUNDUP(($C$1-$A76)*$C$4,0))),0)</f>
        <v>0</v>
      </c>
      <c r="U77" s="358">
        <f>(IF(Q77=0,0,U76*(1+S77*'CALCULETTE CHRONOS'!$C$5)))</f>
        <v>0</v>
      </c>
      <c r="V77" s="358">
        <f>U77/(1+('Help Me'!$K$99*'Help Me'!$O$84))</f>
        <v>0</v>
      </c>
      <c r="W77" s="360">
        <f t="shared" ref="W77:W91" si="65">IF(AND($A77&lt;&gt;0,T77&gt;T76),$C$3+$C$2,0)</f>
        <v>0</v>
      </c>
      <c r="X77" s="361">
        <f t="shared" ref="X77:X91" si="66">(V77+W77+X76)</f>
        <v>74</v>
      </c>
      <c r="Y77" s="365">
        <f t="shared" ref="Y77:Y91" si="67">IF(AND(Y76&lt;&gt;$C$1,Y76&lt;&gt;0),Y76+1,0)</f>
        <v>0</v>
      </c>
      <c r="Z77" s="365">
        <f t="shared" ref="Z77:Z91" si="68">Z76-1</f>
        <v>-3</v>
      </c>
      <c r="AA77" s="364" t="e">
        <f t="shared" si="51"/>
        <v>#N/A</v>
      </c>
      <c r="AB77" s="357">
        <f t="shared" ref="AB77:AB91" si="69">IF($A77&lt;&gt;0,IF(AB76-$C$4+0.0001&gt;$C$4,AB76-$C$4,IF($C$1-$A77&gt;Y$10,ROUNDUP(Y$10*$C$4,0),ROUNDUP(($C$1-$A76)*$C$4,0))),0)</f>
        <v>0</v>
      </c>
      <c r="AC77" s="358">
        <f>(IF(Y77=0,0,AC76*(1+AA77*'CALCULETTE CHRONOS'!$C$5)))</f>
        <v>0</v>
      </c>
      <c r="AD77" s="358">
        <f>AC77/(1+('Help Me'!$K$99*'Help Me'!$O$92))</f>
        <v>0</v>
      </c>
      <c r="AE77" s="357">
        <f t="shared" ref="AE77:AE91" si="70">IF(AND($A77&lt;&gt;0,AB77&gt;AB76),$C$3+$C$2,0)</f>
        <v>0</v>
      </c>
      <c r="AF77" s="361">
        <f t="shared" ref="AF77:AF91" si="71">(AD77+AE77+AF76)</f>
        <v>37</v>
      </c>
    </row>
    <row r="78" spans="1:32">
      <c r="A78" s="365">
        <f t="shared" si="52"/>
        <v>0</v>
      </c>
      <c r="B78" s="365">
        <f t="shared" si="53"/>
        <v>-4</v>
      </c>
      <c r="C78" s="364" t="e">
        <f t="shared" si="48"/>
        <v>#N/A</v>
      </c>
      <c r="D78" s="358">
        <f t="shared" si="54"/>
        <v>0</v>
      </c>
      <c r="E78" s="358">
        <f>IF(A78=0,0,E77*(1+C78*'CALCULETTE CHRONOS'!$C$5))</f>
        <v>0</v>
      </c>
      <c r="F78" s="358">
        <f>E78/(1+(0.0004*'Help Me'!$O$68))</f>
        <v>0</v>
      </c>
      <c r="G78" s="358">
        <f t="shared" si="55"/>
        <v>0</v>
      </c>
      <c r="H78" s="359">
        <f t="shared" si="56"/>
        <v>37</v>
      </c>
      <c r="I78" s="365">
        <f t="shared" si="57"/>
        <v>0</v>
      </c>
      <c r="J78" s="365">
        <f t="shared" si="58"/>
        <v>-4</v>
      </c>
      <c r="K78" s="364" t="e">
        <f t="shared" si="49"/>
        <v>#N/A</v>
      </c>
      <c r="L78" s="360">
        <f t="shared" si="59"/>
        <v>0</v>
      </c>
      <c r="M78" s="358">
        <f>(IF(I78=0,0,M77*(1+K78*'CALCULETTE CHRONOS'!$C$5)))</f>
        <v>0</v>
      </c>
      <c r="N78" s="358">
        <f>M78/(1+('Help Me'!$K$99*'Help Me'!$O$76))</f>
        <v>0</v>
      </c>
      <c r="O78" s="360">
        <f t="shared" si="60"/>
        <v>0</v>
      </c>
      <c r="P78" s="361">
        <f t="shared" si="61"/>
        <v>148</v>
      </c>
      <c r="Q78" s="365">
        <f t="shared" si="62"/>
        <v>0</v>
      </c>
      <c r="R78" s="365">
        <f t="shared" si="63"/>
        <v>-4</v>
      </c>
      <c r="S78" s="364" t="e">
        <f t="shared" si="50"/>
        <v>#N/A</v>
      </c>
      <c r="T78" s="360">
        <f t="shared" si="64"/>
        <v>0</v>
      </c>
      <c r="U78" s="358">
        <f>(IF(Q78=0,0,U77*(1+S78*'CALCULETTE CHRONOS'!$C$5)))</f>
        <v>0</v>
      </c>
      <c r="V78" s="358">
        <f>U78/(1+('Help Me'!$K$99*'Help Me'!$O$84))</f>
        <v>0</v>
      </c>
      <c r="W78" s="360">
        <f t="shared" si="65"/>
        <v>0</v>
      </c>
      <c r="X78" s="361">
        <f t="shared" si="66"/>
        <v>74</v>
      </c>
      <c r="Y78" s="365">
        <f t="shared" si="67"/>
        <v>0</v>
      </c>
      <c r="Z78" s="365">
        <f t="shared" si="68"/>
        <v>-4</v>
      </c>
      <c r="AA78" s="364" t="e">
        <f t="shared" si="51"/>
        <v>#N/A</v>
      </c>
      <c r="AB78" s="357">
        <f t="shared" si="69"/>
        <v>0</v>
      </c>
      <c r="AC78" s="358">
        <f>(IF(Y78=0,0,AC77*(1+AA78*'CALCULETTE CHRONOS'!$C$5)))</f>
        <v>0</v>
      </c>
      <c r="AD78" s="358">
        <f>AC78/(1+('Help Me'!$K$99*'Help Me'!$O$92))</f>
        <v>0</v>
      </c>
      <c r="AE78" s="357">
        <f t="shared" si="70"/>
        <v>0</v>
      </c>
      <c r="AF78" s="361">
        <f t="shared" si="71"/>
        <v>37</v>
      </c>
    </row>
    <row r="79" spans="1:32">
      <c r="A79" s="365">
        <f t="shared" si="52"/>
        <v>0</v>
      </c>
      <c r="B79" s="365">
        <f t="shared" si="53"/>
        <v>-5</v>
      </c>
      <c r="C79" s="364" t="e">
        <f t="shared" si="48"/>
        <v>#N/A</v>
      </c>
      <c r="D79" s="358">
        <f t="shared" si="54"/>
        <v>0</v>
      </c>
      <c r="E79" s="358">
        <f>IF(A79=0,0,E78*(1+C79*'CALCULETTE CHRONOS'!$C$5))</f>
        <v>0</v>
      </c>
      <c r="F79" s="358">
        <f>E79/(1+(0.0004*'Help Me'!$O$68))</f>
        <v>0</v>
      </c>
      <c r="G79" s="358">
        <f t="shared" si="55"/>
        <v>0</v>
      </c>
      <c r="H79" s="359">
        <f t="shared" si="56"/>
        <v>37</v>
      </c>
      <c r="I79" s="365">
        <f t="shared" si="57"/>
        <v>0</v>
      </c>
      <c r="J79" s="365">
        <f t="shared" si="58"/>
        <v>-5</v>
      </c>
      <c r="K79" s="364" t="e">
        <f t="shared" si="49"/>
        <v>#N/A</v>
      </c>
      <c r="L79" s="360">
        <f t="shared" si="59"/>
        <v>0</v>
      </c>
      <c r="M79" s="358">
        <f>(IF(I79=0,0,M78*(1+K79*'CALCULETTE CHRONOS'!$C$5)))</f>
        <v>0</v>
      </c>
      <c r="N79" s="358">
        <f>M79/(1+('Help Me'!$K$99*'Help Me'!$O$76))</f>
        <v>0</v>
      </c>
      <c r="O79" s="360">
        <f t="shared" si="60"/>
        <v>0</v>
      </c>
      <c r="P79" s="361">
        <f t="shared" si="61"/>
        <v>148</v>
      </c>
      <c r="Q79" s="365">
        <f t="shared" si="62"/>
        <v>0</v>
      </c>
      <c r="R79" s="365">
        <f t="shared" si="63"/>
        <v>-5</v>
      </c>
      <c r="S79" s="364" t="e">
        <f t="shared" si="50"/>
        <v>#N/A</v>
      </c>
      <c r="T79" s="360">
        <f t="shared" si="64"/>
        <v>0</v>
      </c>
      <c r="U79" s="358">
        <f>(IF(Q79=0,0,U78*(1+S79*'CALCULETTE CHRONOS'!$C$5)))</f>
        <v>0</v>
      </c>
      <c r="V79" s="358">
        <f>U79/(1+('Help Me'!$K$99*'Help Me'!$O$84))</f>
        <v>0</v>
      </c>
      <c r="W79" s="360">
        <f t="shared" si="65"/>
        <v>0</v>
      </c>
      <c r="X79" s="361">
        <f t="shared" si="66"/>
        <v>74</v>
      </c>
      <c r="Y79" s="365">
        <f t="shared" si="67"/>
        <v>0</v>
      </c>
      <c r="Z79" s="365">
        <f t="shared" si="68"/>
        <v>-5</v>
      </c>
      <c r="AA79" s="364" t="e">
        <f t="shared" si="51"/>
        <v>#N/A</v>
      </c>
      <c r="AB79" s="357">
        <f t="shared" si="69"/>
        <v>0</v>
      </c>
      <c r="AC79" s="358">
        <f>(IF(Y79=0,0,AC78*(1+AA79*'CALCULETTE CHRONOS'!$C$5)))</f>
        <v>0</v>
      </c>
      <c r="AD79" s="358">
        <f>AC79/(1+('Help Me'!$K$99*'Help Me'!$O$92))</f>
        <v>0</v>
      </c>
      <c r="AE79" s="357">
        <f t="shared" si="70"/>
        <v>0</v>
      </c>
      <c r="AF79" s="361">
        <f t="shared" si="71"/>
        <v>37</v>
      </c>
    </row>
    <row r="80" spans="1:32">
      <c r="A80" s="365">
        <f t="shared" si="52"/>
        <v>0</v>
      </c>
      <c r="B80" s="365">
        <f t="shared" si="53"/>
        <v>-6</v>
      </c>
      <c r="C80" s="364" t="e">
        <f t="shared" si="48"/>
        <v>#N/A</v>
      </c>
      <c r="D80" s="358">
        <f t="shared" si="54"/>
        <v>0</v>
      </c>
      <c r="E80" s="358">
        <f>IF(A80=0,0,E79*(1+C80*'CALCULETTE CHRONOS'!$C$5))</f>
        <v>0</v>
      </c>
      <c r="F80" s="358">
        <f>E80/(1+(0.0004*'Help Me'!$O$68))</f>
        <v>0</v>
      </c>
      <c r="G80" s="358">
        <f t="shared" si="55"/>
        <v>0</v>
      </c>
      <c r="H80" s="359">
        <f t="shared" si="56"/>
        <v>37</v>
      </c>
      <c r="I80" s="365">
        <f t="shared" si="57"/>
        <v>0</v>
      </c>
      <c r="J80" s="365">
        <f t="shared" si="58"/>
        <v>-6</v>
      </c>
      <c r="K80" s="364" t="e">
        <f t="shared" si="49"/>
        <v>#N/A</v>
      </c>
      <c r="L80" s="360">
        <f t="shared" si="59"/>
        <v>0</v>
      </c>
      <c r="M80" s="358">
        <f>(IF(I80=0,0,M79*(1+K80*'CALCULETTE CHRONOS'!$C$5)))</f>
        <v>0</v>
      </c>
      <c r="N80" s="358">
        <f>M80/(1+('Help Me'!$K$99*'Help Me'!$O$76))</f>
        <v>0</v>
      </c>
      <c r="O80" s="360">
        <f t="shared" si="60"/>
        <v>0</v>
      </c>
      <c r="P80" s="361">
        <f t="shared" si="61"/>
        <v>148</v>
      </c>
      <c r="Q80" s="365">
        <f t="shared" si="62"/>
        <v>0</v>
      </c>
      <c r="R80" s="365">
        <f t="shared" si="63"/>
        <v>-6</v>
      </c>
      <c r="S80" s="364" t="e">
        <f t="shared" si="50"/>
        <v>#N/A</v>
      </c>
      <c r="T80" s="360">
        <f t="shared" si="64"/>
        <v>0</v>
      </c>
      <c r="U80" s="358">
        <f>(IF(Q80=0,0,U79*(1+S80*'CALCULETTE CHRONOS'!$C$5)))</f>
        <v>0</v>
      </c>
      <c r="V80" s="358">
        <f>U80/(1+('Help Me'!$K$99*'Help Me'!$O$84))</f>
        <v>0</v>
      </c>
      <c r="W80" s="360">
        <f t="shared" si="65"/>
        <v>0</v>
      </c>
      <c r="X80" s="361">
        <f t="shared" si="66"/>
        <v>74</v>
      </c>
      <c r="Y80" s="365">
        <f t="shared" si="67"/>
        <v>0</v>
      </c>
      <c r="Z80" s="365">
        <f t="shared" si="68"/>
        <v>-6</v>
      </c>
      <c r="AA80" s="364" t="e">
        <f t="shared" si="51"/>
        <v>#N/A</v>
      </c>
      <c r="AB80" s="357">
        <f t="shared" si="69"/>
        <v>0</v>
      </c>
      <c r="AC80" s="358">
        <f>(IF(Y80=0,0,AC79*(1+AA80*'CALCULETTE CHRONOS'!$C$5)))</f>
        <v>0</v>
      </c>
      <c r="AD80" s="358">
        <f>AC80/(1+('Help Me'!$K$99*'Help Me'!$O$92))</f>
        <v>0</v>
      </c>
      <c r="AE80" s="357">
        <f t="shared" si="70"/>
        <v>0</v>
      </c>
      <c r="AF80" s="361">
        <f t="shared" si="71"/>
        <v>37</v>
      </c>
    </row>
    <row r="81" spans="1:32">
      <c r="A81" s="365">
        <f t="shared" si="52"/>
        <v>0</v>
      </c>
      <c r="B81" s="365">
        <f t="shared" si="53"/>
        <v>-7</v>
      </c>
      <c r="C81" s="364" t="e">
        <f t="shared" si="48"/>
        <v>#N/A</v>
      </c>
      <c r="D81" s="358">
        <f t="shared" si="54"/>
        <v>0</v>
      </c>
      <c r="E81" s="358">
        <f>IF(A81=0,0,E80*(1+C81*'CALCULETTE CHRONOS'!$C$5))</f>
        <v>0</v>
      </c>
      <c r="F81" s="358">
        <f>E81/(1+(0.0004*'Help Me'!$O$68))</f>
        <v>0</v>
      </c>
      <c r="G81" s="358">
        <f t="shared" si="55"/>
        <v>0</v>
      </c>
      <c r="H81" s="359">
        <f t="shared" si="56"/>
        <v>37</v>
      </c>
      <c r="I81" s="365">
        <f t="shared" si="57"/>
        <v>0</v>
      </c>
      <c r="J81" s="365">
        <f t="shared" si="58"/>
        <v>-7</v>
      </c>
      <c r="K81" s="364" t="e">
        <f t="shared" si="49"/>
        <v>#N/A</v>
      </c>
      <c r="L81" s="360">
        <f t="shared" si="59"/>
        <v>0</v>
      </c>
      <c r="M81" s="358">
        <f>(IF(I81=0,0,M80*(1+K81*'CALCULETTE CHRONOS'!$C$5)))</f>
        <v>0</v>
      </c>
      <c r="N81" s="358">
        <f>M81/(1+('Help Me'!$K$99*'Help Me'!$O$76))</f>
        <v>0</v>
      </c>
      <c r="O81" s="360">
        <f t="shared" si="60"/>
        <v>0</v>
      </c>
      <c r="P81" s="361">
        <f t="shared" si="61"/>
        <v>148</v>
      </c>
      <c r="Q81" s="365">
        <f t="shared" si="62"/>
        <v>0</v>
      </c>
      <c r="R81" s="365">
        <f t="shared" si="63"/>
        <v>-7</v>
      </c>
      <c r="S81" s="364" t="e">
        <f t="shared" si="50"/>
        <v>#N/A</v>
      </c>
      <c r="T81" s="360">
        <f t="shared" si="64"/>
        <v>0</v>
      </c>
      <c r="U81" s="358">
        <f>(IF(Q81=0,0,U80*(1+S81*'CALCULETTE CHRONOS'!$C$5)))</f>
        <v>0</v>
      </c>
      <c r="V81" s="358">
        <f>U81/(1+('Help Me'!$K$99*'Help Me'!$O$84))</f>
        <v>0</v>
      </c>
      <c r="W81" s="360">
        <f t="shared" si="65"/>
        <v>0</v>
      </c>
      <c r="X81" s="361">
        <f t="shared" si="66"/>
        <v>74</v>
      </c>
      <c r="Y81" s="365">
        <f t="shared" si="67"/>
        <v>0</v>
      </c>
      <c r="Z81" s="365">
        <f t="shared" si="68"/>
        <v>-7</v>
      </c>
      <c r="AA81" s="364" t="e">
        <f t="shared" si="51"/>
        <v>#N/A</v>
      </c>
      <c r="AB81" s="357">
        <f t="shared" si="69"/>
        <v>0</v>
      </c>
      <c r="AC81" s="358">
        <f>(IF(Y81=0,0,AC80*(1+AA81*'CALCULETTE CHRONOS'!$C$5)))</f>
        <v>0</v>
      </c>
      <c r="AD81" s="358">
        <f>AC81/(1+('Help Me'!$K$99*'Help Me'!$O$92))</f>
        <v>0</v>
      </c>
      <c r="AE81" s="357">
        <f t="shared" si="70"/>
        <v>0</v>
      </c>
      <c r="AF81" s="361">
        <f t="shared" si="71"/>
        <v>37</v>
      </c>
    </row>
    <row r="82" spans="1:32">
      <c r="A82" s="365">
        <f t="shared" si="52"/>
        <v>0</v>
      </c>
      <c r="B82" s="365">
        <f t="shared" si="53"/>
        <v>-8</v>
      </c>
      <c r="C82" s="364" t="e">
        <f t="shared" si="48"/>
        <v>#N/A</v>
      </c>
      <c r="D82" s="358">
        <f t="shared" si="54"/>
        <v>0</v>
      </c>
      <c r="E82" s="358">
        <f>IF(A82=0,0,E81*(1+C82*'CALCULETTE CHRONOS'!$C$5))</f>
        <v>0</v>
      </c>
      <c r="F82" s="358">
        <f>E82/(1+(0.0004*'Help Me'!$O$68))</f>
        <v>0</v>
      </c>
      <c r="G82" s="358">
        <f t="shared" si="55"/>
        <v>0</v>
      </c>
      <c r="H82" s="359">
        <f t="shared" si="56"/>
        <v>37</v>
      </c>
      <c r="I82" s="365">
        <f t="shared" si="57"/>
        <v>0</v>
      </c>
      <c r="J82" s="365">
        <f t="shared" si="58"/>
        <v>-8</v>
      </c>
      <c r="K82" s="364" t="e">
        <f t="shared" si="49"/>
        <v>#N/A</v>
      </c>
      <c r="L82" s="360">
        <f t="shared" si="59"/>
        <v>0</v>
      </c>
      <c r="M82" s="358">
        <f>(IF(I82=0,0,M81*(1+K82*'CALCULETTE CHRONOS'!$C$5)))</f>
        <v>0</v>
      </c>
      <c r="N82" s="358">
        <f>M82/(1+('Help Me'!$K$99*'Help Me'!$O$76))</f>
        <v>0</v>
      </c>
      <c r="O82" s="360">
        <f t="shared" si="60"/>
        <v>0</v>
      </c>
      <c r="P82" s="361">
        <f t="shared" si="61"/>
        <v>148</v>
      </c>
      <c r="Q82" s="365">
        <f t="shared" si="62"/>
        <v>0</v>
      </c>
      <c r="R82" s="365">
        <f t="shared" si="63"/>
        <v>-8</v>
      </c>
      <c r="S82" s="364" t="e">
        <f t="shared" si="50"/>
        <v>#N/A</v>
      </c>
      <c r="T82" s="360">
        <f t="shared" si="64"/>
        <v>0</v>
      </c>
      <c r="U82" s="358">
        <f>(IF(Q82=0,0,U81*(1+S82*'CALCULETTE CHRONOS'!$C$5)))</f>
        <v>0</v>
      </c>
      <c r="V82" s="358">
        <f>U82/(1+('Help Me'!$K$99*'Help Me'!$O$84))</f>
        <v>0</v>
      </c>
      <c r="W82" s="360">
        <f t="shared" si="65"/>
        <v>0</v>
      </c>
      <c r="X82" s="361">
        <f t="shared" si="66"/>
        <v>74</v>
      </c>
      <c r="Y82" s="365">
        <f t="shared" si="67"/>
        <v>0</v>
      </c>
      <c r="Z82" s="365">
        <f t="shared" si="68"/>
        <v>-8</v>
      </c>
      <c r="AA82" s="364" t="e">
        <f t="shared" si="51"/>
        <v>#N/A</v>
      </c>
      <c r="AB82" s="357">
        <f t="shared" si="69"/>
        <v>0</v>
      </c>
      <c r="AC82" s="358">
        <f>(IF(Y82=0,0,AC81*(1+AA82*'CALCULETTE CHRONOS'!$C$5)))</f>
        <v>0</v>
      </c>
      <c r="AD82" s="358">
        <f>AC82/(1+('Help Me'!$K$99*'Help Me'!$O$92))</f>
        <v>0</v>
      </c>
      <c r="AE82" s="357">
        <f t="shared" si="70"/>
        <v>0</v>
      </c>
      <c r="AF82" s="361">
        <f t="shared" si="71"/>
        <v>37</v>
      </c>
    </row>
    <row r="83" spans="1:32">
      <c r="A83" s="365">
        <f t="shared" si="52"/>
        <v>0</v>
      </c>
      <c r="B83" s="365">
        <f t="shared" si="53"/>
        <v>-9</v>
      </c>
      <c r="C83" s="364" t="e">
        <f t="shared" si="48"/>
        <v>#N/A</v>
      </c>
      <c r="D83" s="358">
        <f t="shared" si="54"/>
        <v>0</v>
      </c>
      <c r="E83" s="358">
        <f>IF(A83=0,0,E82*(1+C83*'CALCULETTE CHRONOS'!$C$5))</f>
        <v>0</v>
      </c>
      <c r="F83" s="358">
        <f>E83/(1+(0.0004*'Help Me'!$O$68))</f>
        <v>0</v>
      </c>
      <c r="G83" s="358">
        <f t="shared" si="55"/>
        <v>0</v>
      </c>
      <c r="H83" s="359">
        <f t="shared" si="56"/>
        <v>37</v>
      </c>
      <c r="I83" s="365">
        <f t="shared" si="57"/>
        <v>0</v>
      </c>
      <c r="J83" s="365">
        <f t="shared" si="58"/>
        <v>-9</v>
      </c>
      <c r="K83" s="364" t="e">
        <f t="shared" si="49"/>
        <v>#N/A</v>
      </c>
      <c r="L83" s="360">
        <f t="shared" si="59"/>
        <v>0</v>
      </c>
      <c r="M83" s="358">
        <f>(IF(I83=0,0,M82*(1+K83*'CALCULETTE CHRONOS'!$C$5)))</f>
        <v>0</v>
      </c>
      <c r="N83" s="358">
        <f>M83/(1+('Help Me'!$K$99*'Help Me'!$O$76))</f>
        <v>0</v>
      </c>
      <c r="O83" s="360">
        <f t="shared" si="60"/>
        <v>0</v>
      </c>
      <c r="P83" s="361">
        <f t="shared" si="61"/>
        <v>148</v>
      </c>
      <c r="Q83" s="365">
        <f t="shared" si="62"/>
        <v>0</v>
      </c>
      <c r="R83" s="365">
        <f t="shared" si="63"/>
        <v>-9</v>
      </c>
      <c r="S83" s="364" t="e">
        <f t="shared" si="50"/>
        <v>#N/A</v>
      </c>
      <c r="T83" s="360">
        <f t="shared" si="64"/>
        <v>0</v>
      </c>
      <c r="U83" s="358">
        <f>(IF(Q83=0,0,U82*(1+S83*'CALCULETTE CHRONOS'!$C$5)))</f>
        <v>0</v>
      </c>
      <c r="V83" s="358">
        <f>U83/(1+('Help Me'!$K$99*'Help Me'!$O$84))</f>
        <v>0</v>
      </c>
      <c r="W83" s="360">
        <f t="shared" si="65"/>
        <v>0</v>
      </c>
      <c r="X83" s="361">
        <f t="shared" si="66"/>
        <v>74</v>
      </c>
      <c r="Y83" s="365">
        <f t="shared" si="67"/>
        <v>0</v>
      </c>
      <c r="Z83" s="365">
        <f t="shared" si="68"/>
        <v>-9</v>
      </c>
      <c r="AA83" s="364" t="e">
        <f t="shared" si="51"/>
        <v>#N/A</v>
      </c>
      <c r="AB83" s="357">
        <f t="shared" si="69"/>
        <v>0</v>
      </c>
      <c r="AC83" s="358">
        <f>(IF(Y83=0,0,AC82*(1+AA83*'CALCULETTE CHRONOS'!$C$5)))</f>
        <v>0</v>
      </c>
      <c r="AD83" s="358">
        <f>AC83/(1+('Help Me'!$K$99*'Help Me'!$O$92))</f>
        <v>0</v>
      </c>
      <c r="AE83" s="357">
        <f t="shared" si="70"/>
        <v>0</v>
      </c>
      <c r="AF83" s="361">
        <f t="shared" si="71"/>
        <v>37</v>
      </c>
    </row>
    <row r="84" spans="1:32">
      <c r="A84" s="365">
        <f t="shared" si="52"/>
        <v>0</v>
      </c>
      <c r="B84" s="365">
        <f t="shared" si="53"/>
        <v>-10</v>
      </c>
      <c r="C84" s="364" t="e">
        <f t="shared" si="48"/>
        <v>#N/A</v>
      </c>
      <c r="D84" s="358">
        <f t="shared" si="54"/>
        <v>0</v>
      </c>
      <c r="E84" s="358">
        <f>IF(A84=0,0,E83*(1+C84*'CALCULETTE CHRONOS'!$C$5))</f>
        <v>0</v>
      </c>
      <c r="F84" s="358">
        <f>E84/(1+(0.0004*'Help Me'!$O$68))</f>
        <v>0</v>
      </c>
      <c r="G84" s="358">
        <f t="shared" si="55"/>
        <v>0</v>
      </c>
      <c r="H84" s="359">
        <f t="shared" si="56"/>
        <v>37</v>
      </c>
      <c r="I84" s="365">
        <f t="shared" si="57"/>
        <v>0</v>
      </c>
      <c r="J84" s="365">
        <f t="shared" si="58"/>
        <v>-10</v>
      </c>
      <c r="K84" s="364" t="e">
        <f t="shared" si="49"/>
        <v>#N/A</v>
      </c>
      <c r="L84" s="360">
        <f t="shared" si="59"/>
        <v>0</v>
      </c>
      <c r="M84" s="358">
        <f>(IF(I84=0,0,M83*(1+K84*'CALCULETTE CHRONOS'!$C$5)))</f>
        <v>0</v>
      </c>
      <c r="N84" s="358">
        <f>M84/(1+('Help Me'!$K$99*'Help Me'!$O$76))</f>
        <v>0</v>
      </c>
      <c r="O84" s="360">
        <f t="shared" si="60"/>
        <v>0</v>
      </c>
      <c r="P84" s="361">
        <f t="shared" si="61"/>
        <v>148</v>
      </c>
      <c r="Q84" s="365">
        <f t="shared" si="62"/>
        <v>0</v>
      </c>
      <c r="R84" s="365">
        <f t="shared" si="63"/>
        <v>-10</v>
      </c>
      <c r="S84" s="364" t="e">
        <f t="shared" si="50"/>
        <v>#N/A</v>
      </c>
      <c r="T84" s="360">
        <f t="shared" si="64"/>
        <v>0</v>
      </c>
      <c r="U84" s="358">
        <f>(IF(Q84=0,0,U83*(1+S84*'CALCULETTE CHRONOS'!$C$5)))</f>
        <v>0</v>
      </c>
      <c r="V84" s="358">
        <f>U84/(1+('Help Me'!$K$99*'Help Me'!$O$84))</f>
        <v>0</v>
      </c>
      <c r="W84" s="360">
        <f t="shared" si="65"/>
        <v>0</v>
      </c>
      <c r="X84" s="361">
        <f t="shared" si="66"/>
        <v>74</v>
      </c>
      <c r="Y84" s="365">
        <f t="shared" si="67"/>
        <v>0</v>
      </c>
      <c r="Z84" s="365">
        <f t="shared" si="68"/>
        <v>-10</v>
      </c>
      <c r="AA84" s="364" t="e">
        <f t="shared" si="51"/>
        <v>#N/A</v>
      </c>
      <c r="AB84" s="357">
        <f t="shared" si="69"/>
        <v>0</v>
      </c>
      <c r="AC84" s="358">
        <f>(IF(Y84=0,0,AC83*(1+AA84*'CALCULETTE CHRONOS'!$C$5)))</f>
        <v>0</v>
      </c>
      <c r="AD84" s="358">
        <f>AC84/(1+('Help Me'!$K$99*'Help Me'!$O$92))</f>
        <v>0</v>
      </c>
      <c r="AE84" s="357">
        <f t="shared" si="70"/>
        <v>0</v>
      </c>
      <c r="AF84" s="361">
        <f t="shared" si="71"/>
        <v>37</v>
      </c>
    </row>
    <row r="85" spans="1:32">
      <c r="A85" s="365">
        <f t="shared" si="52"/>
        <v>0</v>
      </c>
      <c r="B85" s="365">
        <f t="shared" si="53"/>
        <v>-11</v>
      </c>
      <c r="C85" s="364" t="e">
        <f t="shared" si="48"/>
        <v>#N/A</v>
      </c>
      <c r="D85" s="358">
        <f t="shared" si="54"/>
        <v>0</v>
      </c>
      <c r="E85" s="358">
        <f>IF(A85=0,0,E84*(1+C85*'CALCULETTE CHRONOS'!$C$5))</f>
        <v>0</v>
      </c>
      <c r="F85" s="358">
        <f>E85/(1+(0.0004*'Help Me'!$O$68))</f>
        <v>0</v>
      </c>
      <c r="G85" s="358">
        <f t="shared" si="55"/>
        <v>0</v>
      </c>
      <c r="H85" s="359">
        <f t="shared" si="56"/>
        <v>37</v>
      </c>
      <c r="I85" s="365">
        <f t="shared" si="57"/>
        <v>0</v>
      </c>
      <c r="J85" s="365">
        <f t="shared" si="58"/>
        <v>-11</v>
      </c>
      <c r="K85" s="364" t="e">
        <f t="shared" si="49"/>
        <v>#N/A</v>
      </c>
      <c r="L85" s="360">
        <f t="shared" si="59"/>
        <v>0</v>
      </c>
      <c r="M85" s="358">
        <f>(IF(I85=0,0,M84*(1+K85*'CALCULETTE CHRONOS'!$C$5)))</f>
        <v>0</v>
      </c>
      <c r="N85" s="358">
        <f>M85/(1+('Help Me'!$K$99*'Help Me'!$O$76))</f>
        <v>0</v>
      </c>
      <c r="O85" s="360">
        <f t="shared" si="60"/>
        <v>0</v>
      </c>
      <c r="P85" s="361">
        <f t="shared" si="61"/>
        <v>148</v>
      </c>
      <c r="Q85" s="365">
        <f t="shared" si="62"/>
        <v>0</v>
      </c>
      <c r="R85" s="365">
        <f t="shared" si="63"/>
        <v>-11</v>
      </c>
      <c r="S85" s="364" t="e">
        <f t="shared" si="50"/>
        <v>#N/A</v>
      </c>
      <c r="T85" s="360">
        <f t="shared" si="64"/>
        <v>0</v>
      </c>
      <c r="U85" s="358">
        <f>(IF(Q85=0,0,U84*(1+S85*'CALCULETTE CHRONOS'!$C$5)))</f>
        <v>0</v>
      </c>
      <c r="V85" s="358">
        <f>U85/(1+('Help Me'!$K$99*'Help Me'!$O$84))</f>
        <v>0</v>
      </c>
      <c r="W85" s="360">
        <f t="shared" si="65"/>
        <v>0</v>
      </c>
      <c r="X85" s="361">
        <f t="shared" si="66"/>
        <v>74</v>
      </c>
      <c r="Y85" s="365">
        <f t="shared" si="67"/>
        <v>0</v>
      </c>
      <c r="Z85" s="365">
        <f t="shared" si="68"/>
        <v>-11</v>
      </c>
      <c r="AA85" s="364" t="e">
        <f t="shared" si="51"/>
        <v>#N/A</v>
      </c>
      <c r="AB85" s="357">
        <f t="shared" si="69"/>
        <v>0</v>
      </c>
      <c r="AC85" s="358">
        <f>(IF(Y85=0,0,AC84*(1+AA85*'CALCULETTE CHRONOS'!$C$5)))</f>
        <v>0</v>
      </c>
      <c r="AD85" s="358">
        <f>AC85/(1+('Help Me'!$K$99*'Help Me'!$O$92))</f>
        <v>0</v>
      </c>
      <c r="AE85" s="357">
        <f t="shared" si="70"/>
        <v>0</v>
      </c>
      <c r="AF85" s="361">
        <f t="shared" si="71"/>
        <v>37</v>
      </c>
    </row>
    <row r="86" spans="1:32">
      <c r="A86" s="365">
        <f t="shared" si="52"/>
        <v>0</v>
      </c>
      <c r="B86" s="365">
        <f t="shared" si="53"/>
        <v>-12</v>
      </c>
      <c r="C86" s="364" t="e">
        <f t="shared" si="48"/>
        <v>#N/A</v>
      </c>
      <c r="D86" s="358">
        <f t="shared" si="54"/>
        <v>0</v>
      </c>
      <c r="E86" s="358">
        <f>IF(A86=0,0,E85*(1+C86*'CALCULETTE CHRONOS'!$C$5))</f>
        <v>0</v>
      </c>
      <c r="F86" s="358">
        <f>E86/(1+(0.0004*'Help Me'!$O$68))</f>
        <v>0</v>
      </c>
      <c r="G86" s="358">
        <f t="shared" si="55"/>
        <v>0</v>
      </c>
      <c r="H86" s="359">
        <f t="shared" si="56"/>
        <v>37</v>
      </c>
      <c r="I86" s="365">
        <f t="shared" si="57"/>
        <v>0</v>
      </c>
      <c r="J86" s="365">
        <f t="shared" si="58"/>
        <v>-12</v>
      </c>
      <c r="K86" s="364" t="e">
        <f t="shared" si="49"/>
        <v>#N/A</v>
      </c>
      <c r="L86" s="360">
        <f t="shared" si="59"/>
        <v>0</v>
      </c>
      <c r="M86" s="358">
        <f>(IF(I86=0,0,M85*(1+K86*'CALCULETTE CHRONOS'!$C$5)))</f>
        <v>0</v>
      </c>
      <c r="N86" s="358">
        <f>M86/(1+('Help Me'!$K$99*'Help Me'!$O$76))</f>
        <v>0</v>
      </c>
      <c r="O86" s="360">
        <f t="shared" si="60"/>
        <v>0</v>
      </c>
      <c r="P86" s="361">
        <f t="shared" si="61"/>
        <v>148</v>
      </c>
      <c r="Q86" s="365">
        <f t="shared" si="62"/>
        <v>0</v>
      </c>
      <c r="R86" s="365">
        <f t="shared" si="63"/>
        <v>-12</v>
      </c>
      <c r="S86" s="364" t="e">
        <f t="shared" si="50"/>
        <v>#N/A</v>
      </c>
      <c r="T86" s="360">
        <f t="shared" si="64"/>
        <v>0</v>
      </c>
      <c r="U86" s="358">
        <f>(IF(Q86=0,0,U85*(1+S86*'CALCULETTE CHRONOS'!$C$5)))</f>
        <v>0</v>
      </c>
      <c r="V86" s="358">
        <f>U86/(1+('Help Me'!$K$99*'Help Me'!$O$84))</f>
        <v>0</v>
      </c>
      <c r="W86" s="360">
        <f t="shared" si="65"/>
        <v>0</v>
      </c>
      <c r="X86" s="361">
        <f t="shared" si="66"/>
        <v>74</v>
      </c>
      <c r="Y86" s="365">
        <f t="shared" si="67"/>
        <v>0</v>
      </c>
      <c r="Z86" s="365">
        <f t="shared" si="68"/>
        <v>-12</v>
      </c>
      <c r="AA86" s="364" t="e">
        <f t="shared" si="51"/>
        <v>#N/A</v>
      </c>
      <c r="AB86" s="357">
        <f t="shared" si="69"/>
        <v>0</v>
      </c>
      <c r="AC86" s="358">
        <f>(IF(Y86=0,0,AC85*(1+AA86*'CALCULETTE CHRONOS'!$C$5)))</f>
        <v>0</v>
      </c>
      <c r="AD86" s="358">
        <f>AC86/(1+('Help Me'!$K$99*'Help Me'!$O$92))</f>
        <v>0</v>
      </c>
      <c r="AE86" s="357">
        <f t="shared" si="70"/>
        <v>0</v>
      </c>
      <c r="AF86" s="361">
        <f t="shared" si="71"/>
        <v>37</v>
      </c>
    </row>
    <row r="87" spans="1:32">
      <c r="A87" s="365">
        <f t="shared" si="52"/>
        <v>0</v>
      </c>
      <c r="B87" s="365">
        <f t="shared" si="53"/>
        <v>-13</v>
      </c>
      <c r="C87" s="364" t="e">
        <f t="shared" si="48"/>
        <v>#N/A</v>
      </c>
      <c r="D87" s="358">
        <f t="shared" si="54"/>
        <v>0</v>
      </c>
      <c r="E87" s="358">
        <f>IF(A87=0,0,E86*(1+C87*'CALCULETTE CHRONOS'!$C$5))</f>
        <v>0</v>
      </c>
      <c r="F87" s="358">
        <f>E87/(1+(0.0004*'Help Me'!$O$68))</f>
        <v>0</v>
      </c>
      <c r="G87" s="358">
        <f t="shared" si="55"/>
        <v>0</v>
      </c>
      <c r="H87" s="359">
        <f t="shared" si="56"/>
        <v>37</v>
      </c>
      <c r="I87" s="365">
        <f t="shared" si="57"/>
        <v>0</v>
      </c>
      <c r="J87" s="365">
        <f t="shared" si="58"/>
        <v>-13</v>
      </c>
      <c r="K87" s="364" t="e">
        <f t="shared" si="49"/>
        <v>#N/A</v>
      </c>
      <c r="L87" s="360">
        <f t="shared" si="59"/>
        <v>0</v>
      </c>
      <c r="M87" s="358">
        <f>(IF(I87=0,0,M86*(1+K87*'CALCULETTE CHRONOS'!$C$5)))</f>
        <v>0</v>
      </c>
      <c r="N87" s="358">
        <f>M87/(1+('Help Me'!$K$99*'Help Me'!$O$76))</f>
        <v>0</v>
      </c>
      <c r="O87" s="360">
        <f t="shared" si="60"/>
        <v>0</v>
      </c>
      <c r="P87" s="361">
        <f t="shared" si="61"/>
        <v>148</v>
      </c>
      <c r="Q87" s="365">
        <f t="shared" si="62"/>
        <v>0</v>
      </c>
      <c r="R87" s="365">
        <f t="shared" si="63"/>
        <v>-13</v>
      </c>
      <c r="S87" s="364" t="e">
        <f t="shared" si="50"/>
        <v>#N/A</v>
      </c>
      <c r="T87" s="360">
        <f t="shared" si="64"/>
        <v>0</v>
      </c>
      <c r="U87" s="358">
        <f>(IF(Q87=0,0,U86*(1+S87*'CALCULETTE CHRONOS'!$C$5)))</f>
        <v>0</v>
      </c>
      <c r="V87" s="358">
        <f>U87/(1+('Help Me'!$K$99*'Help Me'!$O$84))</f>
        <v>0</v>
      </c>
      <c r="W87" s="360">
        <f t="shared" si="65"/>
        <v>0</v>
      </c>
      <c r="X87" s="361">
        <f t="shared" si="66"/>
        <v>74</v>
      </c>
      <c r="Y87" s="365">
        <f t="shared" si="67"/>
        <v>0</v>
      </c>
      <c r="Z87" s="365">
        <f t="shared" si="68"/>
        <v>-13</v>
      </c>
      <c r="AA87" s="364" t="e">
        <f t="shared" si="51"/>
        <v>#N/A</v>
      </c>
      <c r="AB87" s="357">
        <f t="shared" si="69"/>
        <v>0</v>
      </c>
      <c r="AC87" s="358">
        <f>(IF(Y87=0,0,AC86*(1+AA87*'CALCULETTE CHRONOS'!$C$5)))</f>
        <v>0</v>
      </c>
      <c r="AD87" s="358">
        <f>AC87/(1+('Help Me'!$K$99*'Help Me'!$O$92))</f>
        <v>0</v>
      </c>
      <c r="AE87" s="357">
        <f t="shared" si="70"/>
        <v>0</v>
      </c>
      <c r="AF87" s="361">
        <f t="shared" si="71"/>
        <v>37</v>
      </c>
    </row>
    <row r="88" spans="1:32">
      <c r="A88" s="365">
        <f t="shared" si="52"/>
        <v>0</v>
      </c>
      <c r="B88" s="365">
        <f t="shared" si="53"/>
        <v>-14</v>
      </c>
      <c r="C88" s="364" t="e">
        <f t="shared" si="48"/>
        <v>#N/A</v>
      </c>
      <c r="D88" s="358">
        <f t="shared" si="54"/>
        <v>0</v>
      </c>
      <c r="E88" s="358">
        <f>IF(A88=0,0,E87*(1+C88*'CALCULETTE CHRONOS'!$C$5))</f>
        <v>0</v>
      </c>
      <c r="F88" s="358">
        <f>E88/(1+(0.0004*'Help Me'!$O$68))</f>
        <v>0</v>
      </c>
      <c r="G88" s="358">
        <f t="shared" si="55"/>
        <v>0</v>
      </c>
      <c r="H88" s="359">
        <f t="shared" si="56"/>
        <v>37</v>
      </c>
      <c r="I88" s="365">
        <f t="shared" si="57"/>
        <v>0</v>
      </c>
      <c r="J88" s="365">
        <f t="shared" si="58"/>
        <v>-14</v>
      </c>
      <c r="K88" s="364" t="e">
        <f t="shared" si="49"/>
        <v>#N/A</v>
      </c>
      <c r="L88" s="360">
        <f t="shared" si="59"/>
        <v>0</v>
      </c>
      <c r="M88" s="358">
        <f>(IF(I88=0,0,M87*(1+K88*'CALCULETTE CHRONOS'!$C$5)))</f>
        <v>0</v>
      </c>
      <c r="N88" s="358">
        <f>M88/(1+('Help Me'!$K$99*'Help Me'!$O$76))</f>
        <v>0</v>
      </c>
      <c r="O88" s="360">
        <f t="shared" si="60"/>
        <v>0</v>
      </c>
      <c r="P88" s="361">
        <f t="shared" si="61"/>
        <v>148</v>
      </c>
      <c r="Q88" s="365">
        <f t="shared" si="62"/>
        <v>0</v>
      </c>
      <c r="R88" s="365">
        <f t="shared" si="63"/>
        <v>-14</v>
      </c>
      <c r="S88" s="364" t="e">
        <f t="shared" si="50"/>
        <v>#N/A</v>
      </c>
      <c r="T88" s="360">
        <f t="shared" si="64"/>
        <v>0</v>
      </c>
      <c r="U88" s="358">
        <f>(IF(Q88=0,0,U87*(1+S88*'CALCULETTE CHRONOS'!$C$5)))</f>
        <v>0</v>
      </c>
      <c r="V88" s="358">
        <f>U88/(1+('Help Me'!$K$99*'Help Me'!$O$84))</f>
        <v>0</v>
      </c>
      <c r="W88" s="360">
        <f t="shared" si="65"/>
        <v>0</v>
      </c>
      <c r="X88" s="361">
        <f t="shared" si="66"/>
        <v>74</v>
      </c>
      <c r="Y88" s="365">
        <f t="shared" si="67"/>
        <v>0</v>
      </c>
      <c r="Z88" s="365">
        <f t="shared" si="68"/>
        <v>-14</v>
      </c>
      <c r="AA88" s="364" t="e">
        <f t="shared" si="51"/>
        <v>#N/A</v>
      </c>
      <c r="AB88" s="357">
        <f t="shared" si="69"/>
        <v>0</v>
      </c>
      <c r="AC88" s="358">
        <f>(IF(Y88=0,0,AC87*(1+AA88*'CALCULETTE CHRONOS'!$C$5)))</f>
        <v>0</v>
      </c>
      <c r="AD88" s="358">
        <f>AC88/(1+('Help Me'!$K$99*'Help Me'!$O$92))</f>
        <v>0</v>
      </c>
      <c r="AE88" s="357">
        <f t="shared" si="70"/>
        <v>0</v>
      </c>
      <c r="AF88" s="361">
        <f t="shared" si="71"/>
        <v>37</v>
      </c>
    </row>
    <row r="89" spans="1:32">
      <c r="A89" s="365">
        <f t="shared" si="52"/>
        <v>0</v>
      </c>
      <c r="B89" s="365">
        <f t="shared" si="53"/>
        <v>-15</v>
      </c>
      <c r="C89" s="364" t="e">
        <f t="shared" si="48"/>
        <v>#N/A</v>
      </c>
      <c r="D89" s="358">
        <f t="shared" si="54"/>
        <v>0</v>
      </c>
      <c r="E89" s="358">
        <f>IF(A89=0,0,E88*(1+C89*'CALCULETTE CHRONOS'!$C$5))</f>
        <v>0</v>
      </c>
      <c r="F89" s="358">
        <f>E89/(1+(0.0004*'Help Me'!$O$68))</f>
        <v>0</v>
      </c>
      <c r="G89" s="358">
        <f t="shared" si="55"/>
        <v>0</v>
      </c>
      <c r="H89" s="359">
        <f t="shared" si="56"/>
        <v>37</v>
      </c>
      <c r="I89" s="365">
        <f t="shared" si="57"/>
        <v>0</v>
      </c>
      <c r="J89" s="365">
        <f t="shared" si="58"/>
        <v>-15</v>
      </c>
      <c r="K89" s="364" t="e">
        <f t="shared" si="49"/>
        <v>#N/A</v>
      </c>
      <c r="L89" s="360">
        <f t="shared" si="59"/>
        <v>0</v>
      </c>
      <c r="M89" s="358">
        <f>(IF(I89=0,0,M88*(1+K89*'CALCULETTE CHRONOS'!$C$5)))</f>
        <v>0</v>
      </c>
      <c r="N89" s="358">
        <f>M89/(1+('Help Me'!$K$99*'Help Me'!$O$76))</f>
        <v>0</v>
      </c>
      <c r="O89" s="360">
        <f t="shared" si="60"/>
        <v>0</v>
      </c>
      <c r="P89" s="361">
        <f t="shared" si="61"/>
        <v>148</v>
      </c>
      <c r="Q89" s="365">
        <f t="shared" si="62"/>
        <v>0</v>
      </c>
      <c r="R89" s="365">
        <f t="shared" si="63"/>
        <v>-15</v>
      </c>
      <c r="S89" s="364" t="e">
        <f t="shared" si="50"/>
        <v>#N/A</v>
      </c>
      <c r="T89" s="360">
        <f t="shared" si="64"/>
        <v>0</v>
      </c>
      <c r="U89" s="358">
        <f>(IF(Q89=0,0,U88*(1+S89*'CALCULETTE CHRONOS'!$C$5)))</f>
        <v>0</v>
      </c>
      <c r="V89" s="358">
        <f>U89/(1+('Help Me'!$K$99*'Help Me'!$O$84))</f>
        <v>0</v>
      </c>
      <c r="W89" s="360">
        <f t="shared" si="65"/>
        <v>0</v>
      </c>
      <c r="X89" s="361">
        <f t="shared" si="66"/>
        <v>74</v>
      </c>
      <c r="Y89" s="365">
        <f t="shared" si="67"/>
        <v>0</v>
      </c>
      <c r="Z89" s="365">
        <f t="shared" si="68"/>
        <v>-15</v>
      </c>
      <c r="AA89" s="364" t="e">
        <f t="shared" si="51"/>
        <v>#N/A</v>
      </c>
      <c r="AB89" s="357">
        <f t="shared" si="69"/>
        <v>0</v>
      </c>
      <c r="AC89" s="358">
        <f>(IF(Y89=0,0,AC88*(1+AA89*'CALCULETTE CHRONOS'!$C$5)))</f>
        <v>0</v>
      </c>
      <c r="AD89" s="358">
        <f>AC89/(1+('Help Me'!$K$99*'Help Me'!$O$92))</f>
        <v>0</v>
      </c>
      <c r="AE89" s="357">
        <f t="shared" si="70"/>
        <v>0</v>
      </c>
      <c r="AF89" s="361">
        <f t="shared" si="71"/>
        <v>37</v>
      </c>
    </row>
    <row r="90" spans="1:32">
      <c r="A90" s="365">
        <f t="shared" si="52"/>
        <v>0</v>
      </c>
      <c r="B90" s="365">
        <f t="shared" si="53"/>
        <v>-16</v>
      </c>
      <c r="C90" s="364" t="e">
        <f t="shared" si="48"/>
        <v>#N/A</v>
      </c>
      <c r="D90" s="358">
        <f t="shared" si="54"/>
        <v>0</v>
      </c>
      <c r="E90" s="358">
        <f>IF(A90=0,0,E89*(1+C90*'CALCULETTE CHRONOS'!$C$5))</f>
        <v>0</v>
      </c>
      <c r="F90" s="358">
        <f>E90/(1+(0.0004*'Help Me'!$O$68))</f>
        <v>0</v>
      </c>
      <c r="G90" s="358">
        <f t="shared" si="55"/>
        <v>0</v>
      </c>
      <c r="H90" s="359">
        <f t="shared" si="56"/>
        <v>37</v>
      </c>
      <c r="I90" s="365">
        <f t="shared" si="57"/>
        <v>0</v>
      </c>
      <c r="J90" s="365">
        <f t="shared" si="58"/>
        <v>-16</v>
      </c>
      <c r="K90" s="364" t="e">
        <f t="shared" si="49"/>
        <v>#N/A</v>
      </c>
      <c r="L90" s="360">
        <f t="shared" si="59"/>
        <v>0</v>
      </c>
      <c r="M90" s="358">
        <f>(IF(I90=0,0,M89*(1+K90*'CALCULETTE CHRONOS'!$C$5)))</f>
        <v>0</v>
      </c>
      <c r="N90" s="358">
        <f>M90/(1+('Help Me'!$K$99*'Help Me'!$O$76))</f>
        <v>0</v>
      </c>
      <c r="O90" s="360">
        <f t="shared" si="60"/>
        <v>0</v>
      </c>
      <c r="P90" s="361">
        <f t="shared" si="61"/>
        <v>148</v>
      </c>
      <c r="Q90" s="365">
        <f t="shared" si="62"/>
        <v>0</v>
      </c>
      <c r="R90" s="365">
        <f t="shared" si="63"/>
        <v>-16</v>
      </c>
      <c r="S90" s="364" t="e">
        <f t="shared" si="50"/>
        <v>#N/A</v>
      </c>
      <c r="T90" s="360">
        <f t="shared" si="64"/>
        <v>0</v>
      </c>
      <c r="U90" s="358">
        <f>(IF(Q90=0,0,U89*(1+S90*'CALCULETTE CHRONOS'!$C$5)))</f>
        <v>0</v>
      </c>
      <c r="V90" s="358">
        <f>U90/(1+('Help Me'!$K$99*'Help Me'!$O$84))</f>
        <v>0</v>
      </c>
      <c r="W90" s="360">
        <f t="shared" si="65"/>
        <v>0</v>
      </c>
      <c r="X90" s="361">
        <f t="shared" si="66"/>
        <v>74</v>
      </c>
      <c r="Y90" s="365">
        <f t="shared" si="67"/>
        <v>0</v>
      </c>
      <c r="Z90" s="365">
        <f t="shared" si="68"/>
        <v>-16</v>
      </c>
      <c r="AA90" s="364" t="e">
        <f t="shared" si="51"/>
        <v>#N/A</v>
      </c>
      <c r="AB90" s="357">
        <f t="shared" si="69"/>
        <v>0</v>
      </c>
      <c r="AC90" s="358">
        <f>(IF(Y90=0,0,AC89*(1+AA90*'CALCULETTE CHRONOS'!$C$5)))</f>
        <v>0</v>
      </c>
      <c r="AD90" s="358">
        <f>AC90/(1+('Help Me'!$K$99*'Help Me'!$O$92))</f>
        <v>0</v>
      </c>
      <c r="AE90" s="357">
        <f t="shared" si="70"/>
        <v>0</v>
      </c>
      <c r="AF90" s="361">
        <f t="shared" si="71"/>
        <v>37</v>
      </c>
    </row>
    <row r="91" spans="1:32">
      <c r="A91" s="365">
        <f t="shared" si="52"/>
        <v>0</v>
      </c>
      <c r="B91" s="365">
        <f t="shared" si="53"/>
        <v>-17</v>
      </c>
      <c r="C91" s="364" t="e">
        <f t="shared" si="48"/>
        <v>#N/A</v>
      </c>
      <c r="D91" s="358">
        <f t="shared" si="54"/>
        <v>0</v>
      </c>
      <c r="E91" s="358">
        <f>IF(A91=0,0,E90*(1+C91*'CALCULETTE CHRONOS'!$C$5))</f>
        <v>0</v>
      </c>
      <c r="F91" s="358">
        <f>E91/(1+(0.0004*'Help Me'!$O$68))</f>
        <v>0</v>
      </c>
      <c r="G91" s="358">
        <f t="shared" si="55"/>
        <v>0</v>
      </c>
      <c r="H91" s="359">
        <f t="shared" si="56"/>
        <v>37</v>
      </c>
      <c r="I91" s="365">
        <f t="shared" si="57"/>
        <v>0</v>
      </c>
      <c r="J91" s="365">
        <f t="shared" si="58"/>
        <v>-17</v>
      </c>
      <c r="K91" s="364" t="e">
        <f t="shared" si="49"/>
        <v>#N/A</v>
      </c>
      <c r="L91" s="360">
        <f t="shared" si="59"/>
        <v>0</v>
      </c>
      <c r="M91" s="358">
        <f>(IF(I91=0,0,M90*(1+K91*'CALCULETTE CHRONOS'!$C$5)))</f>
        <v>0</v>
      </c>
      <c r="N91" s="358">
        <f>M91/(1+('Help Me'!$K$99*'Help Me'!$O$76))</f>
        <v>0</v>
      </c>
      <c r="O91" s="360">
        <f t="shared" si="60"/>
        <v>0</v>
      </c>
      <c r="P91" s="361">
        <f t="shared" si="61"/>
        <v>148</v>
      </c>
      <c r="Q91" s="365">
        <f t="shared" si="62"/>
        <v>0</v>
      </c>
      <c r="R91" s="365">
        <f t="shared" si="63"/>
        <v>-17</v>
      </c>
      <c r="S91" s="364" t="e">
        <f t="shared" si="50"/>
        <v>#N/A</v>
      </c>
      <c r="T91" s="360">
        <f t="shared" si="64"/>
        <v>0</v>
      </c>
      <c r="U91" s="358">
        <f>(IF(Q91=0,0,U90*(1+S91*'CALCULETTE CHRONOS'!$C$5)))</f>
        <v>0</v>
      </c>
      <c r="V91" s="358">
        <f>U91/(1+('Help Me'!$K$99*'Help Me'!$O$84))</f>
        <v>0</v>
      </c>
      <c r="W91" s="360">
        <f t="shared" si="65"/>
        <v>0</v>
      </c>
      <c r="X91" s="361">
        <f t="shared" si="66"/>
        <v>74</v>
      </c>
      <c r="Y91" s="365">
        <f t="shared" si="67"/>
        <v>0</v>
      </c>
      <c r="Z91" s="365">
        <f t="shared" si="68"/>
        <v>-17</v>
      </c>
      <c r="AA91" s="364" t="e">
        <f t="shared" si="51"/>
        <v>#N/A</v>
      </c>
      <c r="AB91" s="357">
        <f t="shared" si="69"/>
        <v>0</v>
      </c>
      <c r="AC91" s="358">
        <f>(IF(Y91=0,0,AC90*(1+AA91*'CALCULETTE CHRONOS'!$C$5)))</f>
        <v>0</v>
      </c>
      <c r="AD91" s="358">
        <f>AC91/(1+('Help Me'!$K$99*'Help Me'!$O$92))</f>
        <v>0</v>
      </c>
      <c r="AE91" s="357">
        <f t="shared" si="70"/>
        <v>0</v>
      </c>
      <c r="AF91" s="361">
        <f t="shared" si="71"/>
        <v>37</v>
      </c>
    </row>
    <row r="92" spans="1:32">
      <c r="Q92" s="360"/>
      <c r="R92" s="360"/>
      <c r="S92" s="360"/>
      <c r="T92" s="360"/>
      <c r="U92" s="360"/>
      <c r="V92" s="360"/>
      <c r="W92" s="360"/>
      <c r="X92" s="360"/>
    </row>
    <row r="94" spans="1:32">
      <c r="K94" s="596" t="s">
        <v>397</v>
      </c>
      <c r="L94" s="596"/>
      <c r="M94" s="596"/>
      <c r="N94" s="332"/>
      <c r="O94" s="596" t="s">
        <v>391</v>
      </c>
      <c r="P94" s="596"/>
      <c r="Q94" s="596"/>
      <c r="R94" s="332"/>
      <c r="S94" s="596" t="s">
        <v>392</v>
      </c>
      <c r="T94" s="596"/>
      <c r="U94" s="596"/>
      <c r="V94" s="332"/>
      <c r="W94" s="596" t="s">
        <v>393</v>
      </c>
      <c r="X94" s="596"/>
      <c r="Y94" s="596"/>
      <c r="Z94" s="332"/>
    </row>
    <row r="95" spans="1:32">
      <c r="K95" s="332">
        <v>0.01</v>
      </c>
      <c r="L95" s="332">
        <f>'Help Me'!Q73</f>
        <v>3</v>
      </c>
      <c r="M95" s="332">
        <f>'Help Me'!I99</f>
        <v>0</v>
      </c>
      <c r="N95" s="332"/>
      <c r="O95" s="332">
        <v>0.01</v>
      </c>
      <c r="P95" s="332">
        <f>'Help Me'!Q81</f>
        <v>2</v>
      </c>
      <c r="Q95" s="332">
        <f>'Help Me'!I100</f>
        <v>0</v>
      </c>
      <c r="R95" s="332"/>
      <c r="S95" s="332">
        <v>0.01</v>
      </c>
      <c r="T95" s="332">
        <f>'Help Me'!Q89</f>
        <v>5</v>
      </c>
      <c r="U95" s="332">
        <f>'Help Me'!I101</f>
        <v>0</v>
      </c>
      <c r="V95" s="332"/>
      <c r="W95" s="332">
        <v>0.01</v>
      </c>
      <c r="X95" s="332">
        <v>7</v>
      </c>
      <c r="Y95" s="332">
        <v>80.370999999999995</v>
      </c>
      <c r="Z95" s="332"/>
    </row>
    <row r="96" spans="1:32">
      <c r="K96" s="332">
        <f>K95/5</f>
        <v>2E-3</v>
      </c>
      <c r="L96" s="332">
        <f>K95/5+1</f>
        <v>1.002</v>
      </c>
      <c r="M96" s="332">
        <f t="shared" ref="M96:M103" si="72">M95*L96</f>
        <v>0</v>
      </c>
      <c r="N96" s="332"/>
      <c r="O96" s="332">
        <f>O95/5</f>
        <v>2E-3</v>
      </c>
      <c r="P96" s="332">
        <f>O95/5+1</f>
        <v>1.002</v>
      </c>
      <c r="Q96" s="332">
        <f t="shared" ref="Q96:Q103" si="73">Q95*P96</f>
        <v>0</v>
      </c>
      <c r="R96" s="332"/>
      <c r="S96" s="332">
        <f>S95/5</f>
        <v>2E-3</v>
      </c>
      <c r="T96" s="332">
        <f>S95/5+1</f>
        <v>1.002</v>
      </c>
      <c r="U96" s="332">
        <f t="shared" ref="U96:U103" si="74">U95*T96</f>
        <v>0</v>
      </c>
      <c r="V96" s="332"/>
      <c r="W96" s="332">
        <f>W95/5</f>
        <v>2E-3</v>
      </c>
      <c r="X96" s="332">
        <f>W95/5+1</f>
        <v>1.002</v>
      </c>
      <c r="Y96" s="332">
        <f t="shared" ref="Y96:Y103" si="75">Y95*X96</f>
        <v>80.531741999999994</v>
      </c>
      <c r="Z96" s="332">
        <f t="shared" ref="Z96:Z103" si="76">Y96-$Y$95</f>
        <v>0.16074199999999905</v>
      </c>
    </row>
    <row r="97" spans="11:26">
      <c r="K97" s="332"/>
      <c r="L97" s="332">
        <f>L96+K96</f>
        <v>1.004</v>
      </c>
      <c r="M97" s="332">
        <f t="shared" si="72"/>
        <v>0</v>
      </c>
      <c r="N97" s="332"/>
      <c r="O97" s="332"/>
      <c r="P97" s="332">
        <f>P96+O96</f>
        <v>1.004</v>
      </c>
      <c r="Q97" s="332">
        <f t="shared" si="73"/>
        <v>0</v>
      </c>
      <c r="R97" s="332"/>
      <c r="S97" s="332"/>
      <c r="T97" s="332">
        <f>T96+S96</f>
        <v>1.004</v>
      </c>
      <c r="U97" s="332">
        <f t="shared" si="74"/>
        <v>0</v>
      </c>
      <c r="V97" s="332"/>
      <c r="W97" s="332"/>
      <c r="X97" s="332">
        <f>X96+W96</f>
        <v>1.004</v>
      </c>
      <c r="Y97" s="332">
        <f t="shared" si="75"/>
        <v>80.853868968</v>
      </c>
      <c r="Z97" s="332">
        <f t="shared" si="76"/>
        <v>0.48286896800000534</v>
      </c>
    </row>
    <row r="98" spans="11:26">
      <c r="K98" s="332"/>
      <c r="L98" s="332">
        <f t="shared" ref="L98:L103" si="77">L97+$K$96</f>
        <v>1.006</v>
      </c>
      <c r="M98" s="332">
        <f t="shared" si="72"/>
        <v>0</v>
      </c>
      <c r="N98" s="332"/>
      <c r="O98" s="332"/>
      <c r="P98" s="332">
        <f t="shared" ref="P98:P103" si="78">P97+$K$96</f>
        <v>1.006</v>
      </c>
      <c r="Q98" s="332">
        <f t="shared" si="73"/>
        <v>0</v>
      </c>
      <c r="R98" s="332"/>
      <c r="S98" s="332"/>
      <c r="T98" s="332">
        <f t="shared" ref="T98:T103" si="79">T97+$K$96</f>
        <v>1.006</v>
      </c>
      <c r="U98" s="332">
        <f t="shared" si="74"/>
        <v>0</v>
      </c>
      <c r="V98" s="332"/>
      <c r="W98" s="332"/>
      <c r="X98" s="332">
        <f t="shared" ref="X98:X103" si="80">X97+$K$96</f>
        <v>1.006</v>
      </c>
      <c r="Y98" s="332">
        <f t="shared" si="75"/>
        <v>81.338992181807996</v>
      </c>
      <c r="Z98" s="332">
        <f t="shared" si="76"/>
        <v>0.9679921818080004</v>
      </c>
    </row>
    <row r="99" spans="11:26">
      <c r="K99" s="332"/>
      <c r="L99" s="332">
        <f t="shared" si="77"/>
        <v>1.008</v>
      </c>
      <c r="M99" s="332">
        <f t="shared" si="72"/>
        <v>0</v>
      </c>
      <c r="N99" s="332"/>
      <c r="O99" s="332"/>
      <c r="P99" s="332">
        <f t="shared" si="78"/>
        <v>1.008</v>
      </c>
      <c r="Q99" s="332">
        <f t="shared" si="73"/>
        <v>0</v>
      </c>
      <c r="R99" s="332"/>
      <c r="S99" s="332"/>
      <c r="T99" s="332">
        <f t="shared" si="79"/>
        <v>1.008</v>
      </c>
      <c r="U99" s="332">
        <f t="shared" si="74"/>
        <v>0</v>
      </c>
      <c r="V99" s="332"/>
      <c r="W99" s="332"/>
      <c r="X99" s="332">
        <f t="shared" si="80"/>
        <v>1.008</v>
      </c>
      <c r="Y99" s="332">
        <f t="shared" si="75"/>
        <v>81.989704119262456</v>
      </c>
      <c r="Z99" s="332">
        <f t="shared" si="76"/>
        <v>1.6187041192624605</v>
      </c>
    </row>
    <row r="100" spans="11:26">
      <c r="K100" s="332"/>
      <c r="L100" s="332">
        <f t="shared" si="77"/>
        <v>1.01</v>
      </c>
      <c r="M100" s="332">
        <f t="shared" si="72"/>
        <v>0</v>
      </c>
      <c r="N100" s="332"/>
      <c r="O100" s="332"/>
      <c r="P100" s="332">
        <f t="shared" si="78"/>
        <v>1.01</v>
      </c>
      <c r="Q100" s="332">
        <f t="shared" si="73"/>
        <v>0</v>
      </c>
      <c r="R100" s="332"/>
      <c r="S100" s="332"/>
      <c r="T100" s="332">
        <f t="shared" si="79"/>
        <v>1.01</v>
      </c>
      <c r="U100" s="332">
        <f t="shared" si="74"/>
        <v>0</v>
      </c>
      <c r="V100" s="332"/>
      <c r="W100" s="332"/>
      <c r="X100" s="332">
        <f t="shared" si="80"/>
        <v>1.01</v>
      </c>
      <c r="Y100" s="332">
        <f t="shared" si="75"/>
        <v>82.809601160455074</v>
      </c>
      <c r="Z100" s="332">
        <f t="shared" si="76"/>
        <v>2.4386011604550788</v>
      </c>
    </row>
    <row r="101" spans="11:26">
      <c r="K101" s="332"/>
      <c r="L101" s="332">
        <f t="shared" si="77"/>
        <v>1.012</v>
      </c>
      <c r="M101" s="332">
        <f t="shared" si="72"/>
        <v>0</v>
      </c>
      <c r="N101" s="332"/>
      <c r="O101" s="332"/>
      <c r="P101" s="332">
        <f t="shared" si="78"/>
        <v>1.012</v>
      </c>
      <c r="Q101" s="332">
        <f t="shared" si="73"/>
        <v>0</v>
      </c>
      <c r="R101" s="332"/>
      <c r="S101" s="332"/>
      <c r="T101" s="332">
        <f t="shared" si="79"/>
        <v>1.012</v>
      </c>
      <c r="U101" s="332">
        <f t="shared" si="74"/>
        <v>0</v>
      </c>
      <c r="V101" s="332"/>
      <c r="W101" s="332"/>
      <c r="X101" s="332">
        <f t="shared" si="80"/>
        <v>1.012</v>
      </c>
      <c r="Y101" s="332">
        <f t="shared" si="75"/>
        <v>83.803316374380529</v>
      </c>
      <c r="Z101" s="332">
        <f t="shared" si="76"/>
        <v>3.4323163743805338</v>
      </c>
    </row>
    <row r="102" spans="11:26">
      <c r="K102" s="332"/>
      <c r="L102" s="332">
        <f t="shared" si="77"/>
        <v>1.014</v>
      </c>
      <c r="M102" s="332">
        <f t="shared" si="72"/>
        <v>0</v>
      </c>
      <c r="N102" s="332"/>
      <c r="O102" s="332"/>
      <c r="P102" s="332">
        <f t="shared" si="78"/>
        <v>1.014</v>
      </c>
      <c r="Q102" s="332">
        <f t="shared" si="73"/>
        <v>0</v>
      </c>
      <c r="R102" s="332"/>
      <c r="S102" s="332"/>
      <c r="T102" s="332">
        <f t="shared" si="79"/>
        <v>1.014</v>
      </c>
      <c r="U102" s="332">
        <f t="shared" si="74"/>
        <v>0</v>
      </c>
      <c r="V102" s="332"/>
      <c r="W102" s="332"/>
      <c r="X102" s="332">
        <f t="shared" si="80"/>
        <v>1.014</v>
      </c>
      <c r="Y102" s="332">
        <f t="shared" si="75"/>
        <v>84.97656280362186</v>
      </c>
      <c r="Z102" s="332">
        <f t="shared" si="76"/>
        <v>4.605562803621865</v>
      </c>
    </row>
    <row r="103" spans="11:26">
      <c r="K103" s="332"/>
      <c r="L103" s="332">
        <f t="shared" si="77"/>
        <v>1.016</v>
      </c>
      <c r="M103" s="332">
        <f t="shared" si="72"/>
        <v>0</v>
      </c>
      <c r="N103" s="332"/>
      <c r="O103" s="332"/>
      <c r="P103" s="332">
        <f t="shared" si="78"/>
        <v>1.016</v>
      </c>
      <c r="Q103" s="332">
        <f t="shared" si="73"/>
        <v>0</v>
      </c>
      <c r="R103" s="332"/>
      <c r="S103" s="332"/>
      <c r="T103" s="332">
        <f t="shared" si="79"/>
        <v>1.016</v>
      </c>
      <c r="U103" s="332">
        <f t="shared" si="74"/>
        <v>0</v>
      </c>
      <c r="V103" s="332"/>
      <c r="W103" s="332"/>
      <c r="X103" s="332">
        <f t="shared" si="80"/>
        <v>1.016</v>
      </c>
      <c r="Y103" s="332">
        <f t="shared" si="75"/>
        <v>86.336187808479806</v>
      </c>
      <c r="Z103" s="332">
        <f t="shared" si="76"/>
        <v>5.9651878084798113</v>
      </c>
    </row>
    <row r="155" spans="1:5">
      <c r="A155" s="357" t="s">
        <v>434</v>
      </c>
      <c r="D155" s="357" t="s">
        <v>435</v>
      </c>
      <c r="E155" s="357" t="s">
        <v>432</v>
      </c>
    </row>
    <row r="156" spans="1:5">
      <c r="A156" s="357" t="s">
        <v>137</v>
      </c>
      <c r="D156" s="357">
        <v>7.3699999999999998E-3</v>
      </c>
      <c r="E156" s="357">
        <v>71</v>
      </c>
    </row>
    <row r="157" spans="1:5">
      <c r="A157" s="357" t="s">
        <v>136</v>
      </c>
      <c r="D157" s="357">
        <v>8.0300000000000007E-3</v>
      </c>
      <c r="E157" s="357">
        <v>79</v>
      </c>
    </row>
    <row r="158" spans="1:5">
      <c r="A158" s="357" t="s">
        <v>134</v>
      </c>
      <c r="D158" s="357">
        <v>7.4609999999999998E-3</v>
      </c>
      <c r="E158" s="357">
        <v>70</v>
      </c>
    </row>
    <row r="159" spans="1:5">
      <c r="A159" s="357" t="s">
        <v>131</v>
      </c>
      <c r="D159" s="357">
        <v>1.286E-2</v>
      </c>
      <c r="E159" s="357">
        <v>65</v>
      </c>
    </row>
    <row r="160" spans="1:5">
      <c r="A160" s="357" t="s">
        <v>130</v>
      </c>
      <c r="D160" s="357">
        <v>7.7499999999999999E-3</v>
      </c>
      <c r="E160" s="357">
        <v>75</v>
      </c>
    </row>
    <row r="161" spans="1:5">
      <c r="A161" s="357" t="s">
        <v>129</v>
      </c>
      <c r="D161" s="357">
        <v>1.2E-2</v>
      </c>
      <c r="E161" s="357">
        <v>55</v>
      </c>
    </row>
    <row r="162" spans="1:5">
      <c r="A162" s="357" t="s">
        <v>127</v>
      </c>
      <c r="D162" s="357">
        <v>1.6799999999999999E-2</v>
      </c>
      <c r="E162" s="357">
        <v>57</v>
      </c>
    </row>
    <row r="163" spans="1:5">
      <c r="A163" s="357" t="s">
        <v>125</v>
      </c>
      <c r="D163" s="357">
        <v>1.4200000000000001E-2</v>
      </c>
      <c r="E163" s="357">
        <v>72</v>
      </c>
    </row>
    <row r="164" spans="1:5">
      <c r="A164" s="357" t="s">
        <v>124</v>
      </c>
      <c r="D164" s="357">
        <v>1.0125E-2</v>
      </c>
      <c r="E164" s="357">
        <v>70</v>
      </c>
    </row>
    <row r="165" spans="1:5">
      <c r="A165" s="357" t="s">
        <v>123</v>
      </c>
      <c r="D165" s="357">
        <v>8.5900000000000004E-3</v>
      </c>
      <c r="E165" s="357">
        <v>79</v>
      </c>
    </row>
    <row r="166" spans="1:5">
      <c r="A166" s="357" t="s">
        <v>122</v>
      </c>
      <c r="D166" s="357">
        <v>1.3650000000000001E-2</v>
      </c>
      <c r="E166" s="357">
        <v>67</v>
      </c>
    </row>
    <row r="167" spans="1:5">
      <c r="A167" s="357" t="s">
        <v>121</v>
      </c>
      <c r="D167" s="357">
        <v>1.035E-2</v>
      </c>
      <c r="E167" s="357">
        <v>67</v>
      </c>
    </row>
    <row r="168" spans="1:5">
      <c r="A168" s="357" t="s">
        <v>120</v>
      </c>
      <c r="D168" s="357">
        <v>7.2700000000000004E-3</v>
      </c>
      <c r="E168" s="357">
        <v>77</v>
      </c>
    </row>
    <row r="169" spans="1:5">
      <c r="A169" s="357" t="s">
        <v>119</v>
      </c>
      <c r="D169" s="357">
        <v>1.2999999999999999E-2</v>
      </c>
      <c r="E169" s="357">
        <v>62</v>
      </c>
    </row>
    <row r="170" spans="1:5">
      <c r="A170" s="357" t="s">
        <v>118</v>
      </c>
      <c r="D170" s="357">
        <v>9.8099999999999993E-3</v>
      </c>
      <c r="E170" s="357">
        <v>73</v>
      </c>
    </row>
    <row r="171" spans="1:5">
      <c r="A171" s="357" t="s">
        <v>116</v>
      </c>
      <c r="D171" s="357">
        <v>1.0800000000000001E-2</v>
      </c>
      <c r="E171" s="357">
        <v>71</v>
      </c>
    </row>
    <row r="172" spans="1:5">
      <c r="A172" s="357" t="s">
        <v>115</v>
      </c>
      <c r="D172" s="357">
        <v>9.2999999999999992E-3</v>
      </c>
      <c r="E172" s="357">
        <v>79</v>
      </c>
    </row>
    <row r="173" spans="1:5">
      <c r="A173" s="357" t="s">
        <v>114</v>
      </c>
      <c r="D173" s="357">
        <v>1.2189999999999999E-2</v>
      </c>
      <c r="E173" s="357">
        <v>58</v>
      </c>
    </row>
    <row r="174" spans="1:5">
      <c r="A174" s="357" t="s">
        <v>113</v>
      </c>
      <c r="D174" s="357">
        <v>1.41E-2</v>
      </c>
      <c r="E174" s="357">
        <v>69</v>
      </c>
    </row>
    <row r="175" spans="1:5">
      <c r="A175" s="357" t="s">
        <v>111</v>
      </c>
      <c r="D175" s="357">
        <v>1.052E-2</v>
      </c>
      <c r="E175" s="357">
        <v>72</v>
      </c>
    </row>
    <row r="176" spans="1:5">
      <c r="A176" s="357" t="s">
        <v>110</v>
      </c>
      <c r="D176" s="357">
        <v>7.7000000000000002E-3</v>
      </c>
      <c r="E176" s="357">
        <v>79</v>
      </c>
    </row>
    <row r="177" spans="1:5">
      <c r="A177" s="357" t="s">
        <v>109</v>
      </c>
      <c r="D177" s="357">
        <v>1.1440000000000001E-2</v>
      </c>
      <c r="E177" s="357">
        <v>72</v>
      </c>
    </row>
    <row r="178" spans="1:5">
      <c r="A178" s="357" t="s">
        <v>108</v>
      </c>
      <c r="D178" s="357">
        <v>1.7100000000000001E-2</v>
      </c>
      <c r="E178" s="357">
        <v>58</v>
      </c>
    </row>
    <row r="179" spans="1:5">
      <c r="A179" s="357" t="s">
        <v>107</v>
      </c>
      <c r="D179" s="357">
        <v>7.2100000000000003E-3</v>
      </c>
      <c r="E179" s="357">
        <v>69</v>
      </c>
    </row>
    <row r="180" spans="1:5">
      <c r="A180" s="357" t="s">
        <v>106</v>
      </c>
      <c r="D180" s="357">
        <v>1.06E-2</v>
      </c>
      <c r="E180" s="357">
        <v>78</v>
      </c>
    </row>
    <row r="181" spans="1:5">
      <c r="A181" s="357" t="s">
        <v>105</v>
      </c>
      <c r="D181" s="357">
        <v>8.9999999999999993E-3</v>
      </c>
      <c r="E181" s="357">
        <v>69</v>
      </c>
    </row>
    <row r="182" spans="1:5">
      <c r="A182" s="357" t="s">
        <v>104</v>
      </c>
      <c r="D182" s="357">
        <v>1.2959999999999999E-2</v>
      </c>
      <c r="E182" s="357">
        <v>53</v>
      </c>
    </row>
    <row r="183" spans="1:5">
      <c r="A183" s="357" t="s">
        <v>76</v>
      </c>
      <c r="D183" s="357">
        <v>1.2999999999999999E-2</v>
      </c>
      <c r="E183" s="357">
        <v>58</v>
      </c>
    </row>
    <row r="184" spans="1:5">
      <c r="A184" s="357" t="s">
        <v>102</v>
      </c>
      <c r="D184" s="357">
        <v>1.2930000000000001E-2</v>
      </c>
      <c r="E184" s="357">
        <v>60</v>
      </c>
    </row>
    <row r="185" spans="1:5">
      <c r="A185" s="357" t="s">
        <v>101</v>
      </c>
      <c r="D185" s="357">
        <v>1.157E-2</v>
      </c>
      <c r="E185" s="357">
        <v>52</v>
      </c>
    </row>
    <row r="186" spans="1:5">
      <c r="A186" s="357" t="s">
        <v>100</v>
      </c>
      <c r="D186" s="357">
        <v>9.4400000000000005E-3</v>
      </c>
      <c r="E186" s="357">
        <v>79</v>
      </c>
    </row>
    <row r="187" spans="1:5">
      <c r="A187" s="357" t="s">
        <v>436</v>
      </c>
      <c r="D187" s="357">
        <v>9.6249999999999999E-3</v>
      </c>
      <c r="E187" s="357">
        <v>75</v>
      </c>
    </row>
    <row r="188" spans="1:5">
      <c r="A188" s="357" t="s">
        <v>96</v>
      </c>
      <c r="D188" s="357">
        <v>1.26E-2</v>
      </c>
      <c r="E188" s="357">
        <v>57</v>
      </c>
    </row>
    <row r="189" spans="1:5">
      <c r="A189" s="357" t="s">
        <v>95</v>
      </c>
      <c r="D189" s="357">
        <v>1.754E-2</v>
      </c>
      <c r="E189" s="357">
        <v>55</v>
      </c>
    </row>
    <row r="190" spans="1:5">
      <c r="A190" s="357" t="s">
        <v>93</v>
      </c>
      <c r="D190" s="357">
        <v>9.7300000000000008E-3</v>
      </c>
      <c r="E190" s="357">
        <v>56</v>
      </c>
    </row>
    <row r="191" spans="1:5">
      <c r="A191" s="357" t="s">
        <v>92</v>
      </c>
      <c r="D191" s="357">
        <v>1.065E-2</v>
      </c>
      <c r="E191" s="357">
        <v>60</v>
      </c>
    </row>
    <row r="192" spans="1:5">
      <c r="A192" s="357" t="s">
        <v>91</v>
      </c>
      <c r="D192" s="357">
        <v>2.23E-2</v>
      </c>
      <c r="E192" s="357">
        <v>61</v>
      </c>
    </row>
    <row r="193" spans="1:5">
      <c r="A193" s="357" t="s">
        <v>89</v>
      </c>
      <c r="D193" s="357">
        <v>2.6929999999999999E-2</v>
      </c>
      <c r="E193" s="357">
        <v>44</v>
      </c>
    </row>
    <row r="194" spans="1:5">
      <c r="A194" s="357" t="s">
        <v>88</v>
      </c>
      <c r="D194" s="357">
        <v>1.405E-2</v>
      </c>
      <c r="E194" s="357">
        <v>53</v>
      </c>
    </row>
    <row r="195" spans="1:5">
      <c r="A195" s="357" t="s">
        <v>87</v>
      </c>
      <c r="D195" s="357">
        <v>2.5999999999999999E-2</v>
      </c>
      <c r="E195" s="357">
        <v>57</v>
      </c>
    </row>
    <row r="196" spans="1:5">
      <c r="A196" s="357" t="s">
        <v>86</v>
      </c>
      <c r="D196" s="357">
        <v>2.12E-2</v>
      </c>
      <c r="E196" s="357">
        <v>55</v>
      </c>
    </row>
    <row r="197" spans="1:5">
      <c r="A197" s="357" t="s">
        <v>85</v>
      </c>
      <c r="E197" s="357">
        <v>55</v>
      </c>
    </row>
    <row r="198" spans="1:5">
      <c r="A198" s="357" t="s">
        <v>84</v>
      </c>
      <c r="D198" s="357">
        <v>1.035E-2</v>
      </c>
      <c r="E198" s="357">
        <v>71</v>
      </c>
    </row>
    <row r="199" spans="1:5">
      <c r="A199" s="357" t="s">
        <v>83</v>
      </c>
      <c r="D199" s="357">
        <v>1.3650000000000001E-2</v>
      </c>
      <c r="E199" s="357">
        <v>70</v>
      </c>
    </row>
  </sheetData>
  <mergeCells count="17">
    <mergeCell ref="AA7:AD8"/>
    <mergeCell ref="C9:F10"/>
    <mergeCell ref="A1:B1"/>
    <mergeCell ref="A2:B2"/>
    <mergeCell ref="A3:B3"/>
    <mergeCell ref="C7:F8"/>
    <mergeCell ref="A4:B4"/>
    <mergeCell ref="A5:B5"/>
    <mergeCell ref="K9:N10"/>
    <mergeCell ref="K7:N8"/>
    <mergeCell ref="S9:V10"/>
    <mergeCell ref="S7:V8"/>
    <mergeCell ref="K94:M94"/>
    <mergeCell ref="O94:Q94"/>
    <mergeCell ref="S94:U94"/>
    <mergeCell ref="W94:Y94"/>
    <mergeCell ref="AA9:AD10"/>
  </mergeCells>
  <conditionalFormatting sqref="H12">
    <cfRule type="expression" dxfId="6" priority="7" stopIfTrue="1">
      <formula>"IF(d16&lt;&gt;0)"</formula>
    </cfRule>
  </conditionalFormatting>
  <conditionalFormatting sqref="H13 X13:X91">
    <cfRule type="expression" dxfId="5" priority="10" stopIfTrue="1">
      <formula>AND(SUM(#REF!)=0,#REF!&lt;&gt;0)</formula>
    </cfRule>
  </conditionalFormatting>
  <conditionalFormatting sqref="P13">
    <cfRule type="expression" dxfId="4" priority="6" stopIfTrue="1">
      <formula>AND(SUM(#REF!)=0,#REF!&lt;&gt;0)</formula>
    </cfRule>
  </conditionalFormatting>
  <conditionalFormatting sqref="H14:H91">
    <cfRule type="expression" dxfId="3" priority="4" stopIfTrue="1">
      <formula>AND(SUM(#REF!)=0,#REF!&lt;&gt;0)</formula>
    </cfRule>
  </conditionalFormatting>
  <conditionalFormatting sqref="P14:P91">
    <cfRule type="expression" dxfId="2" priority="3" stopIfTrue="1">
      <formula>AND(SUM(#REF!)=0,#REF!&lt;&gt;0)</formula>
    </cfRule>
  </conditionalFormatting>
  <conditionalFormatting sqref="AF13">
    <cfRule type="expression" dxfId="1" priority="2" stopIfTrue="1">
      <formula>AND(SUM(#REF!)=0,#REF!&lt;&gt;0)</formula>
    </cfRule>
  </conditionalFormatting>
  <conditionalFormatting sqref="AF14:AF91">
    <cfRule type="expression" dxfId="0" priority="1" stopIfTrue="1">
      <formula>AND(SUM(#REF!)=0,#REF!&lt;&gt;0)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5">
    <tabColor rgb="FFFFC000"/>
  </sheetPr>
  <dimension ref="A1:X59"/>
  <sheetViews>
    <sheetView showGridLines="0" showRowColHeaders="0" topLeftCell="C43" workbookViewId="0">
      <selection activeCell="L5" sqref="L5"/>
    </sheetView>
  </sheetViews>
  <sheetFormatPr baseColWidth="10" defaultColWidth="11.42578125" defaultRowHeight="15"/>
  <cols>
    <col min="1" max="2" width="11.42578125" style="10" hidden="1" customWidth="1"/>
    <col min="3" max="6" width="11.42578125" style="10"/>
    <col min="7" max="7" width="11.42578125" style="10" hidden="1" customWidth="1"/>
    <col min="8" max="8" width="11.42578125" style="10"/>
    <col min="9" max="9" width="11.42578125" style="10" hidden="1" customWidth="1"/>
    <col min="10" max="10" width="11.42578125" style="10"/>
    <col min="11" max="11" width="11.42578125" style="10" hidden="1" customWidth="1"/>
    <col min="12" max="12" width="11.42578125" style="10" customWidth="1"/>
    <col min="13" max="13" width="14.85546875" style="10" customWidth="1"/>
    <col min="14" max="15" width="11.42578125" style="10" customWidth="1"/>
    <col min="16" max="17" width="11.42578125" style="10"/>
    <col min="18" max="18" width="13.5703125" style="10" customWidth="1"/>
    <col min="19" max="19" width="11.42578125" style="10"/>
    <col min="20" max="26" width="0" style="10" hidden="1" customWidth="1"/>
    <col min="27" max="16384" width="11.42578125" style="10"/>
  </cols>
  <sheetData>
    <row r="1" spans="1:24" ht="16.5" thickBot="1">
      <c r="A1" s="431" t="s">
        <v>376</v>
      </c>
      <c r="B1" s="432"/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3"/>
    </row>
    <row r="2" spans="1:24">
      <c r="A2" s="239" t="s">
        <v>77</v>
      </c>
      <c r="B2" s="239" t="s">
        <v>382</v>
      </c>
      <c r="C2" s="240" t="s">
        <v>198</v>
      </c>
      <c r="D2" s="240" t="s">
        <v>199</v>
      </c>
      <c r="E2" s="240" t="s">
        <v>200</v>
      </c>
      <c r="F2" s="240" t="s">
        <v>146</v>
      </c>
      <c r="G2" s="240"/>
      <c r="H2" s="240" t="s">
        <v>201</v>
      </c>
      <c r="I2" s="240" t="s">
        <v>202</v>
      </c>
      <c r="J2" s="240" t="s">
        <v>203</v>
      </c>
      <c r="K2" s="240"/>
      <c r="L2" s="241" t="s">
        <v>377</v>
      </c>
      <c r="M2" s="241" t="s">
        <v>378</v>
      </c>
      <c r="N2" s="241" t="s">
        <v>379</v>
      </c>
      <c r="O2" s="241" t="s">
        <v>380</v>
      </c>
      <c r="P2" s="241" t="s">
        <v>204</v>
      </c>
      <c r="R2" s="42" t="s">
        <v>144</v>
      </c>
      <c r="S2" s="238" t="s">
        <v>377</v>
      </c>
    </row>
    <row r="3" spans="1:24">
      <c r="A3" s="242" t="str">
        <f>Module!H2</f>
        <v>Imola</v>
      </c>
      <c r="B3" s="243">
        <f>VLOOKUP(A3,$R$3:$S$59,2,0)</f>
        <v>73.870416565896591</v>
      </c>
      <c r="C3" s="244">
        <f>Module!B5</f>
        <v>0</v>
      </c>
      <c r="D3" s="244">
        <f>Module!B6</f>
        <v>0</v>
      </c>
      <c r="E3" s="244">
        <f>Module!B32</f>
        <v>1</v>
      </c>
      <c r="F3" s="245">
        <f>Module!D32</f>
        <v>0</v>
      </c>
      <c r="G3" s="246">
        <f>VLOOKUP(H3,$U$5:$X$8,3,0)</f>
        <v>0.1847141723146272</v>
      </c>
      <c r="H3" s="245" t="s">
        <v>16</v>
      </c>
      <c r="I3" s="246">
        <f>VLOOKUP(H3,$U$5:$V$8,2,0)</f>
        <v>1</v>
      </c>
      <c r="J3" s="247">
        <f>Module!I12</f>
        <v>50</v>
      </c>
      <c r="K3" s="248">
        <f>VLOOKUP(H3,$U$5:$X$8,4,0)</f>
        <v>0.96676581151405383</v>
      </c>
      <c r="L3" s="249">
        <f>B3</f>
        <v>73.870416565896591</v>
      </c>
      <c r="M3" s="249">
        <f>C3*$V$10+$V$11*D3+E3*$V$12+I3*$V$13</f>
        <v>59.171142726682604</v>
      </c>
      <c r="N3" s="249">
        <f>G3*F3+J3*K3</f>
        <v>48.338290575702693</v>
      </c>
      <c r="O3" s="249">
        <f>L3+((L3*M3)/100)</f>
        <v>117.58038618489826</v>
      </c>
      <c r="P3" s="250">
        <f>O3-((O3*N3)/100)</f>
        <v>60.744037450808754</v>
      </c>
      <c r="R3" s="67" t="s">
        <v>137</v>
      </c>
      <c r="S3" s="299">
        <v>65.967565947562932</v>
      </c>
    </row>
    <row r="4" spans="1:24">
      <c r="A4" s="242" t="str">
        <f>A3</f>
        <v>Imola</v>
      </c>
      <c r="B4" s="243">
        <f>VLOOKUP(A4,$R$3:$S$59,2,0)</f>
        <v>73.870416565896591</v>
      </c>
      <c r="C4" s="244">
        <f>C3</f>
        <v>0</v>
      </c>
      <c r="D4" s="244">
        <f>D3</f>
        <v>0</v>
      </c>
      <c r="E4" s="244">
        <f>E3</f>
        <v>1</v>
      </c>
      <c r="F4" s="245">
        <f>F3</f>
        <v>0</v>
      </c>
      <c r="G4" s="246">
        <f>VLOOKUP(H4,$U$5:$X$8,3,0)</f>
        <v>0.21057465437781986</v>
      </c>
      <c r="H4" s="245" t="s">
        <v>205</v>
      </c>
      <c r="I4" s="246">
        <f>VLOOKUP(H4,$U$5:$V$8,2,0)</f>
        <v>2</v>
      </c>
      <c r="J4" s="247">
        <f>J3</f>
        <v>50</v>
      </c>
      <c r="K4" s="248">
        <f>VLOOKUP(H4,$U$5:$X$8,4,0)</f>
        <v>0.97685616744811155</v>
      </c>
      <c r="L4" s="249">
        <f>B4</f>
        <v>73.870416565896591</v>
      </c>
      <c r="M4" s="249">
        <f>C4*$V$10+$V$11*D4+E4*$V$12+I4*$V$13</f>
        <v>116.14924536558783</v>
      </c>
      <c r="N4" s="249">
        <f>G4*F4+J4*K4</f>
        <v>48.842808372405578</v>
      </c>
      <c r="O4" s="249">
        <f>L4+((L4*M4)/100)</f>
        <v>159.67034795560164</v>
      </c>
      <c r="P4" s="250">
        <f>O4-((O4*N4)/100)</f>
        <v>81.682865876093928</v>
      </c>
      <c r="R4" s="67" t="s">
        <v>136</v>
      </c>
      <c r="S4" s="299">
        <v>67.936248358302777</v>
      </c>
    </row>
    <row r="5" spans="1:24">
      <c r="A5" s="242" t="str">
        <f t="shared" ref="A5:A6" si="0">A4</f>
        <v>Imola</v>
      </c>
      <c r="B5" s="243">
        <f>VLOOKUP(A5,$R$3:$S$59,2,0)</f>
        <v>73.870416565896591</v>
      </c>
      <c r="C5" s="244">
        <f t="shared" ref="C5:C6" si="1">C4</f>
        <v>0</v>
      </c>
      <c r="D5" s="244">
        <f t="shared" ref="D5:D6" si="2">D4</f>
        <v>0</v>
      </c>
      <c r="E5" s="244">
        <f t="shared" ref="E5:E6" si="3">E4</f>
        <v>1</v>
      </c>
      <c r="F5" s="245">
        <f t="shared" ref="F5:F6" si="4">F4</f>
        <v>0</v>
      </c>
      <c r="G5" s="246">
        <f>VLOOKUP(H5,$U$5:$X$8,3,0)</f>
        <v>0.23111450252550558</v>
      </c>
      <c r="H5" s="245" t="s">
        <v>151</v>
      </c>
      <c r="I5" s="246">
        <f>VLOOKUP(H5,$U$5:$V$8,2,0)</f>
        <v>3</v>
      </c>
      <c r="J5" s="247">
        <f t="shared" ref="J5:J6" si="5">J4</f>
        <v>50</v>
      </c>
      <c r="K5" s="248">
        <f>VLOOKUP(H5,$U$5:$X$8,4,0)</f>
        <v>0.76808799417676743</v>
      </c>
      <c r="L5" s="249">
        <f>B5</f>
        <v>73.870416565896591</v>
      </c>
      <c r="M5" s="249">
        <f>C5*$V$10+$V$11*D5+E5*$V$12+I5*$V$13</f>
        <v>173.12734800449303</v>
      </c>
      <c r="N5" s="249">
        <f>G5*F5+J5*K5</f>
        <v>38.404399708838369</v>
      </c>
      <c r="O5" s="249">
        <f>L5+((L5*M5)/100)</f>
        <v>201.76030972630505</v>
      </c>
      <c r="P5" s="250">
        <f>O5-((O5*N5)/100)</f>
        <v>124.27547392522456</v>
      </c>
      <c r="R5" s="67" t="s">
        <v>135</v>
      </c>
      <c r="S5" s="299">
        <v>57.249092698427809</v>
      </c>
      <c r="U5" s="250" t="s">
        <v>16</v>
      </c>
      <c r="V5" s="249">
        <v>1</v>
      </c>
      <c r="W5" s="249">
        <v>0.1847141723146272</v>
      </c>
      <c r="X5" s="249">
        <v>0.96676581151405383</v>
      </c>
    </row>
    <row r="6" spans="1:24">
      <c r="A6" s="242" t="str">
        <f t="shared" si="0"/>
        <v>Imola</v>
      </c>
      <c r="B6" s="243">
        <f>VLOOKUP(A6,$R$3:$S$59,2,0)</f>
        <v>73.870416565896591</v>
      </c>
      <c r="C6" s="244">
        <f t="shared" si="1"/>
        <v>0</v>
      </c>
      <c r="D6" s="244">
        <f t="shared" si="2"/>
        <v>0</v>
      </c>
      <c r="E6" s="244">
        <f t="shared" si="3"/>
        <v>1</v>
      </c>
      <c r="F6" s="245">
        <f t="shared" si="4"/>
        <v>0</v>
      </c>
      <c r="G6" s="246">
        <f>VLOOKUP(H6,$U$5:$X$8,3,0)</f>
        <v>0.25957855738757146</v>
      </c>
      <c r="H6" s="245" t="s">
        <v>168</v>
      </c>
      <c r="I6" s="246">
        <f>VLOOKUP(H6,$U$5:$V$8,2,0)</f>
        <v>4</v>
      </c>
      <c r="J6" s="247">
        <f t="shared" si="5"/>
        <v>50</v>
      </c>
      <c r="K6" s="248">
        <f>VLOOKUP(H6,$U$5:$X$8,4,0)</f>
        <v>0.50683041930034523</v>
      </c>
      <c r="L6" s="249">
        <f>B6</f>
        <v>73.870416565896591</v>
      </c>
      <c r="M6" s="249">
        <f>C6*$V$10+$V$11*D6+E6*$V$12+I6*$V$13</f>
        <v>230.10545064339826</v>
      </c>
      <c r="N6" s="249">
        <f>G6*F6+J6*K6</f>
        <v>25.34152096501726</v>
      </c>
      <c r="O6" s="249">
        <f>L6+((L6*M6)/100)</f>
        <v>243.85027149700846</v>
      </c>
      <c r="P6" s="250">
        <f>O6-((O6*N6)/100)</f>
        <v>182.05490382234257</v>
      </c>
      <c r="R6" s="67" t="s">
        <v>134</v>
      </c>
      <c r="S6" s="299">
        <v>65.724498509957584</v>
      </c>
      <c r="U6" s="250" t="s">
        <v>205</v>
      </c>
      <c r="V6" s="249">
        <v>2</v>
      </c>
      <c r="W6" s="249">
        <v>0.21057465437781986</v>
      </c>
      <c r="X6" s="249">
        <v>0.97685616744811155</v>
      </c>
    </row>
    <row r="7" spans="1:24">
      <c r="H7" s="251" t="s">
        <v>381</v>
      </c>
      <c r="P7" s="250">
        <f>P6+(P6*10)/100</f>
        <v>200.26039420457681</v>
      </c>
      <c r="R7" s="67" t="s">
        <v>142</v>
      </c>
      <c r="S7" s="299">
        <v>68.697399776561099</v>
      </c>
      <c r="U7" s="250" t="s">
        <v>151</v>
      </c>
      <c r="V7" s="249">
        <v>3</v>
      </c>
      <c r="W7" s="249">
        <v>0.23111450252550558</v>
      </c>
      <c r="X7" s="249">
        <v>0.76808799417676743</v>
      </c>
    </row>
    <row r="8" spans="1:24">
      <c r="R8" s="67" t="s">
        <v>132</v>
      </c>
      <c r="S8" s="299">
        <v>95</v>
      </c>
      <c r="U8" s="250" t="s">
        <v>168</v>
      </c>
      <c r="V8" s="249">
        <v>4</v>
      </c>
      <c r="W8" s="249">
        <v>0.25957855738757146</v>
      </c>
      <c r="X8" s="249">
        <v>0.50683041930034523</v>
      </c>
    </row>
    <row r="9" spans="1:24">
      <c r="R9" s="67" t="s">
        <v>131</v>
      </c>
      <c r="S9" s="299">
        <v>72.397308837321546</v>
      </c>
    </row>
    <row r="10" spans="1:24">
      <c r="R10" s="67" t="s">
        <v>130</v>
      </c>
      <c r="S10" s="299">
        <v>78.511415496222455</v>
      </c>
      <c r="U10" s="240" t="s">
        <v>198</v>
      </c>
      <c r="V10" s="249">
        <v>-5.4202307500879315E-2</v>
      </c>
    </row>
    <row r="11" spans="1:24">
      <c r="R11" s="67" t="s">
        <v>129</v>
      </c>
      <c r="S11" s="299">
        <v>68.870312356199364</v>
      </c>
      <c r="U11" s="240" t="s">
        <v>199</v>
      </c>
      <c r="V11" s="249">
        <v>4.9535168764568274E-2</v>
      </c>
    </row>
    <row r="12" spans="1:24" ht="15.75" thickBot="1">
      <c r="R12" s="67" t="s">
        <v>128</v>
      </c>
      <c r="S12" s="299">
        <v>81.276540993135427</v>
      </c>
      <c r="U12" s="240" t="s">
        <v>200</v>
      </c>
      <c r="V12" s="249">
        <v>2.1930400877773866</v>
      </c>
    </row>
    <row r="13" spans="1:24" ht="16.5" thickBot="1">
      <c r="C13" s="431" t="s">
        <v>383</v>
      </c>
      <c r="D13" s="432"/>
      <c r="E13" s="432"/>
      <c r="F13" s="432"/>
      <c r="G13" s="432"/>
      <c r="H13" s="432"/>
      <c r="I13" s="432"/>
      <c r="J13" s="432"/>
      <c r="K13" s="432"/>
      <c r="L13" s="612"/>
      <c r="M13" s="612"/>
      <c r="N13" s="612"/>
      <c r="O13" s="612"/>
      <c r="P13" s="613"/>
      <c r="R13" s="67" t="s">
        <v>127</v>
      </c>
      <c r="S13" s="299">
        <v>61.103851434667945</v>
      </c>
      <c r="U13" s="240" t="s">
        <v>202</v>
      </c>
      <c r="V13" s="249">
        <v>56.97810263890522</v>
      </c>
    </row>
    <row r="14" spans="1:24">
      <c r="C14" s="240" t="s">
        <v>198</v>
      </c>
      <c r="D14" s="240" t="s">
        <v>199</v>
      </c>
      <c r="E14" s="240" t="s">
        <v>200</v>
      </c>
      <c r="F14" s="240" t="s">
        <v>146</v>
      </c>
      <c r="G14" s="240"/>
      <c r="H14" s="240" t="s">
        <v>201</v>
      </c>
      <c r="I14" s="240" t="s">
        <v>202</v>
      </c>
      <c r="J14" s="240" t="s">
        <v>203</v>
      </c>
      <c r="K14" s="240"/>
      <c r="L14" s="252" t="s">
        <v>377</v>
      </c>
      <c r="M14" s="253" t="s">
        <v>378</v>
      </c>
      <c r="N14" s="253" t="s">
        <v>379</v>
      </c>
      <c r="O14" s="253" t="s">
        <v>380</v>
      </c>
      <c r="P14" s="253" t="s">
        <v>204</v>
      </c>
      <c r="R14" s="67" t="s">
        <v>126</v>
      </c>
      <c r="S14" s="299">
        <v>77.947576960744172</v>
      </c>
    </row>
    <row r="15" spans="1:24">
      <c r="C15" s="234">
        <v>0</v>
      </c>
      <c r="D15" s="234">
        <v>110</v>
      </c>
      <c r="E15" s="234">
        <v>6</v>
      </c>
      <c r="F15" s="234">
        <v>0</v>
      </c>
      <c r="G15" s="237">
        <f>VLOOKUP(H15,$U$5:$X$8,3,0)</f>
        <v>0.21057465437781986</v>
      </c>
      <c r="H15" s="234" t="s">
        <v>205</v>
      </c>
      <c r="I15" s="234">
        <f>VLOOKUP(H15,$U$5:$V$8,2,0)</f>
        <v>2</v>
      </c>
      <c r="J15" s="234">
        <v>1</v>
      </c>
      <c r="K15" s="237">
        <f>VLOOKUP(H15,$U$5:$X$8,4,0)</f>
        <v>0.97685616744811155</v>
      </c>
      <c r="L15" s="231">
        <f>S3</f>
        <v>65.967565947562932</v>
      </c>
      <c r="M15" s="249">
        <f>C15*$V$10+$V$11*D15+E15*$V$12+I15*$V$13</f>
        <v>132.56331436857727</v>
      </c>
      <c r="N15" s="249">
        <f>G15*F15+J15*K15</f>
        <v>0.97685616744811155</v>
      </c>
      <c r="O15" s="249">
        <f>L15+((L15*M15)/100)</f>
        <v>153.41635777592933</v>
      </c>
      <c r="P15" s="250">
        <f>O15-((O15*N15)/100)</f>
        <v>151.91770062312091</v>
      </c>
      <c r="R15" s="67" t="s">
        <v>125</v>
      </c>
      <c r="S15" s="299">
        <v>58.91017676745799</v>
      </c>
    </row>
    <row r="16" spans="1:24">
      <c r="R16" s="67" t="s">
        <v>124</v>
      </c>
      <c r="S16" s="299">
        <v>68.504290291596206</v>
      </c>
    </row>
    <row r="17" spans="6:19">
      <c r="F17" s="611"/>
      <c r="G17" s="611"/>
      <c r="H17" s="611"/>
      <c r="I17" s="611"/>
      <c r="J17" s="611"/>
      <c r="K17" s="611"/>
      <c r="L17" s="611"/>
      <c r="M17" s="611"/>
      <c r="N17" s="611"/>
      <c r="O17" s="611"/>
      <c r="P17" s="611"/>
      <c r="R17" s="67" t="s">
        <v>123</v>
      </c>
      <c r="S17" s="299">
        <v>59.71508686008935</v>
      </c>
    </row>
    <row r="18" spans="6:19">
      <c r="F18" s="611"/>
      <c r="G18" s="611"/>
      <c r="H18" s="611"/>
      <c r="I18" s="611"/>
      <c r="J18" s="611"/>
      <c r="K18" s="611"/>
      <c r="L18" s="611"/>
      <c r="M18" s="611"/>
      <c r="N18" s="611"/>
      <c r="O18" s="611"/>
      <c r="P18" s="611"/>
      <c r="R18" s="67" t="s">
        <v>122</v>
      </c>
      <c r="S18" s="299">
        <v>65.365908622990943</v>
      </c>
    </row>
    <row r="19" spans="6:19">
      <c r="F19" s="611"/>
      <c r="G19" s="611"/>
      <c r="H19" s="611"/>
      <c r="I19" s="611"/>
      <c r="J19" s="611"/>
      <c r="K19" s="611"/>
      <c r="L19" s="611"/>
      <c r="M19" s="611"/>
      <c r="N19" s="611"/>
      <c r="O19" s="611"/>
      <c r="P19" s="611"/>
      <c r="R19" s="67" t="s">
        <v>121</v>
      </c>
      <c r="S19" s="299">
        <v>64.429309562842761</v>
      </c>
    </row>
    <row r="20" spans="6:19">
      <c r="F20" s="611"/>
      <c r="G20" s="611"/>
      <c r="H20" s="611"/>
      <c r="I20" s="611"/>
      <c r="J20" s="611"/>
      <c r="K20" s="611"/>
      <c r="L20" s="611"/>
      <c r="M20" s="611"/>
      <c r="N20" s="611"/>
      <c r="O20" s="611"/>
      <c r="P20" s="611"/>
      <c r="R20" s="67" t="s">
        <v>120</v>
      </c>
      <c r="S20" s="299">
        <v>89.574073587353169</v>
      </c>
    </row>
    <row r="21" spans="6:19">
      <c r="R21" s="67" t="s">
        <v>119</v>
      </c>
      <c r="S21" s="299">
        <v>73.870416565896591</v>
      </c>
    </row>
    <row r="22" spans="6:19">
      <c r="R22" s="67" t="s">
        <v>118</v>
      </c>
      <c r="S22" s="299">
        <v>67.60986593885589</v>
      </c>
    </row>
    <row r="23" spans="6:19">
      <c r="R23" s="67" t="s">
        <v>117</v>
      </c>
      <c r="S23" s="299">
        <v>77.065772515562387</v>
      </c>
    </row>
    <row r="24" spans="6:19">
      <c r="R24" s="67" t="s">
        <v>116</v>
      </c>
      <c r="S24" s="299">
        <v>68.252085548798689</v>
      </c>
    </row>
    <row r="25" spans="6:19">
      <c r="R25" s="67" t="s">
        <v>115</v>
      </c>
      <c r="S25" s="299">
        <v>59.593222498623511</v>
      </c>
    </row>
    <row r="26" spans="6:19">
      <c r="R26" s="67" t="s">
        <v>114</v>
      </c>
      <c r="S26" s="299">
        <v>75.932150051155105</v>
      </c>
    </row>
    <row r="27" spans="6:19">
      <c r="R27" s="67" t="s">
        <v>113</v>
      </c>
      <c r="S27" s="299">
        <v>55.364990454924552</v>
      </c>
    </row>
    <row r="28" spans="6:19">
      <c r="R28" s="67" t="s">
        <v>112</v>
      </c>
      <c r="S28" s="299">
        <v>57.696844766388381</v>
      </c>
    </row>
    <row r="29" spans="6:19">
      <c r="R29" s="67" t="s">
        <v>111</v>
      </c>
      <c r="S29" s="299">
        <v>68.868076997999125</v>
      </c>
    </row>
    <row r="30" spans="6:19">
      <c r="R30" s="67" t="s">
        <v>110</v>
      </c>
      <c r="S30" s="299">
        <v>61.914578934586821</v>
      </c>
    </row>
    <row r="31" spans="6:19">
      <c r="R31" s="67" t="s">
        <v>109</v>
      </c>
      <c r="S31" s="299">
        <v>63.590268283946749</v>
      </c>
    </row>
    <row r="32" spans="6:19">
      <c r="R32" s="67" t="s">
        <v>108</v>
      </c>
      <c r="S32" s="299">
        <v>66.260319022918495</v>
      </c>
    </row>
    <row r="33" spans="18:19">
      <c r="R33" s="67" t="s">
        <v>107</v>
      </c>
      <c r="S33" s="299">
        <v>67.11674422614297</v>
      </c>
    </row>
    <row r="34" spans="18:19">
      <c r="R34" s="67" t="s">
        <v>106</v>
      </c>
      <c r="S34" s="299">
        <v>71.052260343736762</v>
      </c>
    </row>
    <row r="35" spans="18:19">
      <c r="R35" s="67" t="s">
        <v>105</v>
      </c>
      <c r="S35" s="299">
        <v>72.044535731364164</v>
      </c>
    </row>
    <row r="36" spans="18:19">
      <c r="R36" s="67" t="s">
        <v>104</v>
      </c>
      <c r="S36" s="299">
        <v>73.228289975561424</v>
      </c>
    </row>
    <row r="37" spans="18:19">
      <c r="R37" s="67" t="s">
        <v>76</v>
      </c>
      <c r="S37" s="299">
        <v>70.561377568304991</v>
      </c>
    </row>
    <row r="38" spans="18:19">
      <c r="R38" s="67" t="s">
        <v>103</v>
      </c>
      <c r="S38" s="299">
        <v>56.953937283853861</v>
      </c>
    </row>
    <row r="39" spans="18:19">
      <c r="R39" s="67" t="s">
        <v>102</v>
      </c>
      <c r="S39" s="299">
        <v>79.150845964948402</v>
      </c>
    </row>
    <row r="40" spans="18:19">
      <c r="R40" s="67" t="s">
        <v>101</v>
      </c>
      <c r="S40" s="299">
        <v>71.092002105627003</v>
      </c>
    </row>
    <row r="41" spans="18:19">
      <c r="R41" s="67" t="s">
        <v>100</v>
      </c>
      <c r="S41" s="299">
        <v>55.623042986253957</v>
      </c>
    </row>
    <row r="42" spans="18:19">
      <c r="R42" s="67" t="s">
        <v>99</v>
      </c>
      <c r="S42" s="299">
        <v>63.678371902988225</v>
      </c>
    </row>
    <row r="43" spans="18:19">
      <c r="R43" s="67" t="s">
        <v>98</v>
      </c>
      <c r="S43" s="299">
        <v>71.193235616375162</v>
      </c>
    </row>
    <row r="44" spans="18:19">
      <c r="R44" s="67" t="s">
        <v>97</v>
      </c>
      <c r="S44" s="299">
        <v>63.804718624436802</v>
      </c>
    </row>
    <row r="45" spans="18:19">
      <c r="R45" s="67" t="s">
        <v>96</v>
      </c>
      <c r="S45" s="299">
        <v>75.053122658619813</v>
      </c>
    </row>
    <row r="46" spans="18:19">
      <c r="R46" s="67" t="s">
        <v>95</v>
      </c>
      <c r="S46" s="299">
        <v>69.573066199997996</v>
      </c>
    </row>
    <row r="47" spans="18:19">
      <c r="R47" s="67" t="s">
        <v>94</v>
      </c>
      <c r="S47" s="299">
        <v>62.250032408760696</v>
      </c>
    </row>
    <row r="48" spans="18:19">
      <c r="R48" s="67" t="s">
        <v>93</v>
      </c>
      <c r="S48" s="299">
        <v>70.429316208646256</v>
      </c>
    </row>
    <row r="49" spans="18:19">
      <c r="R49" s="67" t="s">
        <v>92</v>
      </c>
      <c r="S49" s="299">
        <v>82.749001473815824</v>
      </c>
    </row>
    <row r="50" spans="18:19">
      <c r="R50" s="67" t="s">
        <v>91</v>
      </c>
      <c r="S50" s="299">
        <v>64.445676018350497</v>
      </c>
    </row>
    <row r="51" spans="18:19">
      <c r="R51" s="67" t="s">
        <v>90</v>
      </c>
      <c r="S51" s="299">
        <v>64.944083510408191</v>
      </c>
    </row>
    <row r="52" spans="18:19">
      <c r="R52" s="67" t="s">
        <v>141</v>
      </c>
      <c r="S52" s="299">
        <v>64.661605645532745</v>
      </c>
    </row>
    <row r="53" spans="18:19">
      <c r="R53" s="67" t="s">
        <v>89</v>
      </c>
      <c r="S53" s="299">
        <v>71.905650626428283</v>
      </c>
    </row>
    <row r="54" spans="18:19">
      <c r="R54" s="67" t="s">
        <v>88</v>
      </c>
      <c r="S54" s="299">
        <v>73.267820978350599</v>
      </c>
    </row>
    <row r="55" spans="18:19">
      <c r="R55" s="67" t="s">
        <v>87</v>
      </c>
      <c r="S55" s="299">
        <v>65.42776039044233</v>
      </c>
    </row>
    <row r="56" spans="18:19">
      <c r="R56" s="67" t="s">
        <v>86</v>
      </c>
      <c r="S56" s="299">
        <v>67.292337674036204</v>
      </c>
    </row>
    <row r="57" spans="18:19">
      <c r="R57" s="67" t="s">
        <v>85</v>
      </c>
      <c r="S57" s="299">
        <v>63.324795262445321</v>
      </c>
    </row>
    <row r="58" spans="18:19">
      <c r="R58" s="67" t="s">
        <v>84</v>
      </c>
      <c r="S58" s="299">
        <v>70.052990459141327</v>
      </c>
    </row>
    <row r="59" spans="18:19">
      <c r="R59" s="67" t="s">
        <v>83</v>
      </c>
      <c r="S59" s="299">
        <v>64.810773157221831</v>
      </c>
    </row>
  </sheetData>
  <mergeCells count="3">
    <mergeCell ref="F17:P20"/>
    <mergeCell ref="A1:P1"/>
    <mergeCell ref="C13:P13"/>
  </mergeCells>
  <dataValidations count="2">
    <dataValidation type="list" allowBlank="1" showInputMessage="1" showErrorMessage="1" sqref="H3:H6 H15">
      <formula1>$U$5:$U$8</formula1>
    </dataValidation>
    <dataValidation type="list" allowBlank="1" showInputMessage="1" showErrorMessage="1" sqref="A3:A6">
      <formula1>$R$3:$R$59</formula1>
    </dataValidation>
  </dataValidations>
  <pageMargins left="0.7" right="0.7" top="0.75" bottom="0.75" header="0.3" footer="0.3"/>
  <picture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6"/>
  <dimension ref="A1:AK400"/>
  <sheetViews>
    <sheetView workbookViewId="0">
      <selection activeCell="N13" sqref="N13:O13"/>
    </sheetView>
  </sheetViews>
  <sheetFormatPr baseColWidth="10" defaultColWidth="2.7109375" defaultRowHeight="20.25" customHeight="1"/>
  <cols>
    <col min="1" max="4" width="6.7109375" style="43" customWidth="1"/>
    <col min="5" max="7" width="6.7109375" style="45" customWidth="1"/>
    <col min="8" max="9" width="6.7109375" style="43" customWidth="1"/>
    <col min="10" max="10" width="9" style="44" customWidth="1"/>
    <col min="11" max="62" width="6.7109375" style="43" customWidth="1"/>
    <col min="63" max="16384" width="2.7109375" style="43"/>
  </cols>
  <sheetData>
    <row r="1" spans="1:37" ht="26.25">
      <c r="A1" s="66" t="s">
        <v>165</v>
      </c>
      <c r="B1" s="66" t="s">
        <v>164</v>
      </c>
      <c r="C1" s="66"/>
      <c r="D1" s="66" t="s">
        <v>163</v>
      </c>
      <c r="E1" s="65" t="s">
        <v>162</v>
      </c>
      <c r="F1" s="65" t="s">
        <v>162</v>
      </c>
      <c r="G1" s="45">
        <v>500</v>
      </c>
      <c r="J1" s="64" t="e">
        <f ca="1">"ÿ = "&amp;IF(a&lt;&gt;0,a&amp;"x²"&amp;IF(b&lt;&gt;0,IF(b&lt;0,"","+")&amp;b&amp;"x",""),IF(b&lt;&gt;0,b&amp;"x",""))&amp;IF(g&lt;&gt;0,IF(g&gt;0,"+","")&amp;g,"")</f>
        <v>#DIV/0!</v>
      </c>
      <c r="N1" s="47"/>
      <c r="O1" s="47"/>
      <c r="P1" s="47"/>
    </row>
    <row r="2" spans="1:37" ht="26.25">
      <c r="A2" s="61">
        <f>'Calcul ws'!M9</f>
        <v>0</v>
      </c>
      <c r="B2" s="45">
        <f>'Calcul ws'!N9</f>
        <v>0</v>
      </c>
      <c r="D2" s="43">
        <f ca="1">MIN(x)-(MAX(x)-MIN(x))</f>
        <v>0</v>
      </c>
      <c r="E2" s="45" t="e">
        <f t="shared" ref="E2:E65" ca="1" si="0">IF(ISNA(D2),NA(),a*t^2+b*t+g)</f>
        <v>#DIV/0!</v>
      </c>
      <c r="F2" s="45" t="e">
        <f t="shared" ref="F2:F65" ca="1" si="1">IF(ISNA(D2),NA(),u*(t-mx)^2+v*(t-mx)+w+my)</f>
        <v>#DIV/0!</v>
      </c>
      <c r="G2" s="45">
        <f t="shared" ref="G2:G65" ca="1" si="2">IF(ISNA(D2),500,MIN(F1,G1))</f>
        <v>500</v>
      </c>
      <c r="H2" s="43" t="e">
        <f t="shared" ref="H2:H65" ca="1" si="3">IF(ISNA(D2),H1,IF(E2&lt;G1,D2,H1))</f>
        <v>#DIV/0!</v>
      </c>
      <c r="J2" s="63">
        <f ca="1">AVERAGE(y)</f>
        <v>0</v>
      </c>
      <c r="N2" s="47"/>
      <c r="O2" s="47"/>
      <c r="P2" s="47"/>
      <c r="R2" s="46"/>
      <c r="S2" s="46"/>
      <c r="T2" s="46"/>
      <c r="U2" s="46"/>
    </row>
    <row r="3" spans="1:37" ht="26.25">
      <c r="A3" s="61">
        <f>'Calcul ws'!M10</f>
        <v>0</v>
      </c>
      <c r="B3" s="45">
        <f>'Calcul ws'!N10</f>
        <v>0</v>
      </c>
      <c r="D3" s="43">
        <f t="shared" ref="D3:D66" ca="1" si="4">IF(D2&lt;=MAX(x)+(MAX(x)-MIN(x))/50,D2+(MAX(x)-MIN(x))/100,NA())</f>
        <v>0</v>
      </c>
      <c r="E3" s="45" t="e">
        <f t="shared" ca="1" si="0"/>
        <v>#DIV/0!</v>
      </c>
      <c r="F3" s="45" t="e">
        <f t="shared" ca="1" si="1"/>
        <v>#DIV/0!</v>
      </c>
      <c r="G3" s="45" t="e">
        <f t="shared" ca="1" si="2"/>
        <v>#DIV/0!</v>
      </c>
      <c r="H3" s="43" t="e">
        <f t="shared" ca="1" si="3"/>
        <v>#DIV/0!</v>
      </c>
      <c r="J3" s="62">
        <f ca="1">AVERAGE(x)</f>
        <v>0</v>
      </c>
      <c r="N3" s="47"/>
      <c r="O3" s="47"/>
      <c r="P3" s="47"/>
      <c r="Q3" s="46"/>
      <c r="V3" s="49"/>
      <c r="W3" s="46"/>
      <c r="AB3" s="46"/>
      <c r="AC3" s="46"/>
      <c r="AD3" s="46"/>
      <c r="AE3" s="46"/>
      <c r="AF3" s="46"/>
      <c r="AG3" s="46"/>
      <c r="AH3" s="46"/>
      <c r="AI3" s="46"/>
      <c r="AJ3" s="46"/>
      <c r="AK3" s="46"/>
    </row>
    <row r="4" spans="1:37" ht="11.25">
      <c r="A4" s="61">
        <f>'Calcul ws'!M11</f>
        <v>0</v>
      </c>
      <c r="B4" s="45">
        <f>'Calcul ws'!N11</f>
        <v>0</v>
      </c>
      <c r="D4" s="43">
        <f t="shared" ca="1" si="4"/>
        <v>0</v>
      </c>
      <c r="E4" s="45" t="e">
        <f t="shared" ca="1" si="0"/>
        <v>#DIV/0!</v>
      </c>
      <c r="F4" s="45" t="e">
        <f t="shared" ca="1" si="1"/>
        <v>#DIV/0!</v>
      </c>
      <c r="G4" s="45" t="e">
        <f t="shared" ca="1" si="2"/>
        <v>#DIV/0!</v>
      </c>
      <c r="H4" s="43" t="e">
        <f t="shared" ca="1" si="3"/>
        <v>#DIV/0!</v>
      </c>
      <c r="J4" s="60" t="e">
        <f t="array" aca="1" ref="J4" ca="1">(AVERAGE((x-mx)^3)*AVERAGE((y-my)*(x-mx))-AVERAGE((x-mx)^2)*AVERAGE((y-my)*(x-mx)^2))/(AVERAGE((x-mx)^2)^3+AVERAGE((x-mx)^3)^2-AVERAGE((x-mx)^2)*AVERAGE((x-mx)^4))</f>
        <v>#DIV/0!</v>
      </c>
      <c r="M4" s="46"/>
      <c r="N4" s="46"/>
      <c r="O4" s="46"/>
      <c r="P4" s="57">
        <f>M9</f>
        <v>0</v>
      </c>
      <c r="Q4" s="46"/>
      <c r="V4" s="52"/>
      <c r="W4" s="51"/>
      <c r="AB4" s="46"/>
      <c r="AC4" s="46"/>
      <c r="AD4" s="46"/>
      <c r="AE4" s="46"/>
      <c r="AF4" s="46"/>
      <c r="AG4" s="46"/>
      <c r="AH4" s="46"/>
      <c r="AI4" s="46"/>
      <c r="AJ4" s="46"/>
      <c r="AK4" s="46"/>
    </row>
    <row r="5" spans="1:37" ht="11.25">
      <c r="D5" s="43">
        <f t="shared" ca="1" si="4"/>
        <v>0</v>
      </c>
      <c r="E5" s="45" t="e">
        <f t="shared" ca="1" si="0"/>
        <v>#DIV/0!</v>
      </c>
      <c r="F5" s="45" t="e">
        <f t="shared" ca="1" si="1"/>
        <v>#DIV/0!</v>
      </c>
      <c r="G5" s="45" t="e">
        <f t="shared" ca="1" si="2"/>
        <v>#DIV/0!</v>
      </c>
      <c r="H5" s="43" t="e">
        <f t="shared" ca="1" si="3"/>
        <v>#DIV/0!</v>
      </c>
      <c r="J5" s="59" t="e">
        <f t="array" aca="1" ref="J5" ca="1">((AVERAGE((x-mx)^2)^2-AVERAGE((x-mx)^4))*AVERAGE((y-my)*(x-mx))+AVERAGE((x-mx)^3)*AVERAGE((y-my)*(x-mx)^2))/(AVERAGE((x-mx)^2)^3+AVERAGE((x-mx)^3)^2-AVERAGE((x-mx)^2)*AVERAGE((x-mx)^4))</f>
        <v>#DIV/0!</v>
      </c>
      <c r="M5" s="46"/>
      <c r="N5" s="46"/>
      <c r="O5" s="46"/>
      <c r="P5" s="57">
        <f>M10</f>
        <v>0</v>
      </c>
      <c r="Q5" s="46"/>
      <c r="V5" s="52"/>
      <c r="W5" s="51"/>
      <c r="AB5" s="46"/>
      <c r="AC5" s="46"/>
      <c r="AD5" s="46"/>
      <c r="AE5" s="46"/>
      <c r="AF5" s="46"/>
      <c r="AG5" s="46"/>
      <c r="AH5" s="46"/>
      <c r="AI5" s="46"/>
      <c r="AJ5" s="46"/>
      <c r="AK5" s="46"/>
    </row>
    <row r="6" spans="1:37" ht="11.25">
      <c r="D6" s="43">
        <f t="shared" ca="1" si="4"/>
        <v>0</v>
      </c>
      <c r="E6" s="45" t="e">
        <f t="shared" ca="1" si="0"/>
        <v>#DIV/0!</v>
      </c>
      <c r="F6" s="45" t="e">
        <f t="shared" ca="1" si="1"/>
        <v>#DIV/0!</v>
      </c>
      <c r="G6" s="45" t="e">
        <f t="shared" ca="1" si="2"/>
        <v>#DIV/0!</v>
      </c>
      <c r="H6" s="43" t="e">
        <f t="shared" ca="1" si="3"/>
        <v>#DIV/0!</v>
      </c>
      <c r="J6" s="58" t="e">
        <f t="array" aca="1" ref="J6" ca="1">(-AVERAGE((x-mx)^2)*AVERAGE((x-mx)^3)*AVERAGE((y-my)*(x-mx))+AVERAGE((x-mx)^2)^2*AVERAGE((y-my)*(x-mx)^2))/(AVERAGE((x-mx)^2)^3+AVERAGE((x-mx)^3)^2-AVERAGE((x-mx)^2)*AVERAGE((x-mx)^4))</f>
        <v>#DIV/0!</v>
      </c>
      <c r="M6" s="46"/>
      <c r="N6" s="46"/>
      <c r="O6" s="46"/>
      <c r="P6" s="57">
        <f>M11</f>
        <v>0</v>
      </c>
      <c r="Q6" s="46"/>
      <c r="V6" s="52"/>
      <c r="W6" s="51"/>
      <c r="AB6" s="46"/>
      <c r="AC6" s="46"/>
      <c r="AD6" s="46"/>
      <c r="AE6" s="46"/>
      <c r="AF6" s="46"/>
      <c r="AG6" s="46"/>
      <c r="AH6" s="46"/>
      <c r="AI6" s="46"/>
      <c r="AJ6" s="46"/>
      <c r="AK6" s="46"/>
    </row>
    <row r="7" spans="1:37" ht="11.25">
      <c r="D7" s="43">
        <f t="shared" ca="1" si="4"/>
        <v>0</v>
      </c>
      <c r="E7" s="45" t="e">
        <f t="shared" ca="1" si="0"/>
        <v>#DIV/0!</v>
      </c>
      <c r="F7" s="45" t="e">
        <f t="shared" ca="1" si="1"/>
        <v>#DIV/0!</v>
      </c>
      <c r="G7" s="45" t="e">
        <f t="shared" ca="1" si="2"/>
        <v>#DIV/0!</v>
      </c>
      <c r="H7" s="43" t="e">
        <f t="shared" ca="1" si="3"/>
        <v>#DIV/0!</v>
      </c>
      <c r="J7" s="56" t="e">
        <f ca="1">u</f>
        <v>#DIV/0!</v>
      </c>
      <c r="M7" s="46"/>
      <c r="N7" s="46"/>
      <c r="O7" s="46"/>
      <c r="P7" s="49"/>
      <c r="Q7" s="46"/>
      <c r="V7" s="52"/>
      <c r="W7" s="51"/>
      <c r="AB7" s="46"/>
      <c r="AC7" s="46"/>
      <c r="AD7" s="46"/>
      <c r="AE7" s="46"/>
      <c r="AF7" s="46"/>
      <c r="AG7" s="46"/>
      <c r="AH7" s="46"/>
      <c r="AI7" s="46"/>
      <c r="AJ7" s="46"/>
      <c r="AK7" s="46"/>
    </row>
    <row r="8" spans="1:37" ht="12.75">
      <c r="D8" s="43">
        <f t="shared" ca="1" si="4"/>
        <v>0</v>
      </c>
      <c r="E8" s="45" t="e">
        <f t="shared" ca="1" si="0"/>
        <v>#DIV/0!</v>
      </c>
      <c r="F8" s="45" t="e">
        <f t="shared" ca="1" si="1"/>
        <v>#DIV/0!</v>
      </c>
      <c r="G8" s="45" t="e">
        <f t="shared" ca="1" si="2"/>
        <v>#DIV/0!</v>
      </c>
      <c r="H8" s="43" t="e">
        <f t="shared" ca="1" si="3"/>
        <v>#DIV/0!</v>
      </c>
      <c r="J8" s="55" t="e">
        <f ca="1">v-2*u*mx</f>
        <v>#DIV/0!</v>
      </c>
      <c r="M8" s="54" t="s">
        <v>161</v>
      </c>
      <c r="N8" s="614" t="s">
        <v>160</v>
      </c>
      <c r="O8" s="614"/>
      <c r="P8" s="50"/>
      <c r="Q8" s="46"/>
      <c r="V8" s="52"/>
      <c r="W8" s="51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</row>
    <row r="9" spans="1:37" ht="12.75">
      <c r="D9" s="43">
        <f t="shared" ca="1" si="4"/>
        <v>0</v>
      </c>
      <c r="E9" s="45" t="e">
        <f t="shared" ca="1" si="0"/>
        <v>#DIV/0!</v>
      </c>
      <c r="F9" s="45" t="e">
        <f t="shared" ca="1" si="1"/>
        <v>#DIV/0!</v>
      </c>
      <c r="G9" s="45" t="e">
        <f t="shared" ca="1" si="2"/>
        <v>#DIV/0!</v>
      </c>
      <c r="H9" s="43" t="e">
        <f t="shared" ca="1" si="3"/>
        <v>#DIV/0!</v>
      </c>
      <c r="J9" s="53" t="e">
        <f ca="1">w-v*mx+u*mx^2+my</f>
        <v>#DIV/0!</v>
      </c>
      <c r="M9" s="48">
        <f>Module!Y22</f>
        <v>0</v>
      </c>
      <c r="N9" s="615">
        <f>Module!W22</f>
        <v>0</v>
      </c>
      <c r="O9" s="615"/>
      <c r="P9" s="50"/>
      <c r="Q9" s="46"/>
      <c r="V9" s="52"/>
      <c r="W9" s="51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</row>
    <row r="10" spans="1:37" ht="12.75">
      <c r="D10" s="43">
        <f t="shared" ca="1" si="4"/>
        <v>0</v>
      </c>
      <c r="E10" s="45" t="e">
        <f t="shared" ca="1" si="0"/>
        <v>#DIV/0!</v>
      </c>
      <c r="F10" s="45" t="e">
        <f t="shared" ca="1" si="1"/>
        <v>#DIV/0!</v>
      </c>
      <c r="G10" s="45" t="e">
        <f t="shared" ca="1" si="2"/>
        <v>#DIV/0!</v>
      </c>
      <c r="H10" s="43" t="e">
        <f t="shared" ca="1" si="3"/>
        <v>#DIV/0!</v>
      </c>
      <c r="M10" s="48">
        <f>Module!Y23</f>
        <v>0</v>
      </c>
      <c r="N10" s="615">
        <f>Module!W23</f>
        <v>0</v>
      </c>
      <c r="O10" s="615"/>
      <c r="P10" s="50"/>
      <c r="Q10" s="46"/>
      <c r="V10" s="49"/>
      <c r="AK10" s="46"/>
    </row>
    <row r="11" spans="1:37" ht="12.75">
      <c r="D11" s="43">
        <f t="shared" ca="1" si="4"/>
        <v>0</v>
      </c>
      <c r="E11" s="45" t="e">
        <f t="shared" ca="1" si="0"/>
        <v>#DIV/0!</v>
      </c>
      <c r="F11" s="45" t="e">
        <f t="shared" ca="1" si="1"/>
        <v>#DIV/0!</v>
      </c>
      <c r="G11" s="45" t="e">
        <f t="shared" ca="1" si="2"/>
        <v>#DIV/0!</v>
      </c>
      <c r="H11" s="43" t="e">
        <f t="shared" ca="1" si="3"/>
        <v>#DIV/0!</v>
      </c>
      <c r="J11" s="45" t="e">
        <f ca="1">MIN(G1:G400)</f>
        <v>#DIV/0!</v>
      </c>
      <c r="M11" s="48">
        <f>Module!Y24</f>
        <v>0</v>
      </c>
      <c r="N11" s="615">
        <f>Module!W24</f>
        <v>0</v>
      </c>
      <c r="O11" s="615"/>
      <c r="P11" s="49"/>
      <c r="Q11" s="46"/>
      <c r="V11" s="46"/>
      <c r="AK11" s="46"/>
    </row>
    <row r="12" spans="1:37" ht="11.25">
      <c r="D12" s="43">
        <f t="shared" ca="1" si="4"/>
        <v>0</v>
      </c>
      <c r="E12" s="45" t="e">
        <f t="shared" ca="1" si="0"/>
        <v>#DIV/0!</v>
      </c>
      <c r="F12" s="45" t="e">
        <f t="shared" ca="1" si="1"/>
        <v>#DIV/0!</v>
      </c>
      <c r="G12" s="45" t="e">
        <f t="shared" ca="1" si="2"/>
        <v>#DIV/0!</v>
      </c>
      <c r="H12" s="43" t="e">
        <f t="shared" ca="1" si="3"/>
        <v>#DIV/0!</v>
      </c>
      <c r="M12" s="614" t="s">
        <v>43</v>
      </c>
      <c r="N12" s="614"/>
      <c r="O12" s="614"/>
      <c r="Q12" s="46"/>
      <c r="V12" s="46"/>
      <c r="AK12" s="46"/>
    </row>
    <row r="13" spans="1:37" ht="12.75">
      <c r="D13" s="43">
        <f t="shared" ca="1" si="4"/>
        <v>0</v>
      </c>
      <c r="E13" s="45" t="e">
        <f t="shared" ca="1" si="0"/>
        <v>#DIV/0!</v>
      </c>
      <c r="F13" s="45" t="e">
        <f t="shared" ca="1" si="1"/>
        <v>#DIV/0!</v>
      </c>
      <c r="G13" s="45" t="e">
        <f t="shared" ca="1" si="2"/>
        <v>#DIV/0!</v>
      </c>
      <c r="H13" s="43" t="e">
        <f t="shared" ca="1" si="3"/>
        <v>#DIV/0!</v>
      </c>
      <c r="M13" s="48" t="e">
        <f ca="1">IF('Calcul ws'!F3&lt;'Calcul ws'!F2,'Calcul ws'!H400,LOOKUP(N13,N4:P6))</f>
        <v>#DIV/0!</v>
      </c>
      <c r="N13" s="615" t="e">
        <f ca="1">IF('Calcul ws'!F3&lt;'Calcul ws'!F2,'Calcul ws'!J11,MIN(N9:O11))</f>
        <v>#DIV/0!</v>
      </c>
      <c r="O13" s="615"/>
      <c r="Q13" s="46"/>
      <c r="R13" s="46"/>
      <c r="V13" s="46"/>
      <c r="AK13" s="46"/>
    </row>
    <row r="14" spans="1:37" ht="26.25">
      <c r="D14" s="43">
        <f t="shared" ca="1" si="4"/>
        <v>0</v>
      </c>
      <c r="E14" s="45" t="e">
        <f t="shared" ca="1" si="0"/>
        <v>#DIV/0!</v>
      </c>
      <c r="F14" s="45" t="e">
        <f t="shared" ca="1" si="1"/>
        <v>#DIV/0!</v>
      </c>
      <c r="G14" s="45" t="e">
        <f t="shared" ca="1" si="2"/>
        <v>#DIV/0!</v>
      </c>
      <c r="H14" s="43" t="e">
        <f t="shared" ca="1" si="3"/>
        <v>#DIV/0!</v>
      </c>
      <c r="J14" s="47"/>
      <c r="K14" s="47"/>
      <c r="L14" s="47"/>
      <c r="M14" s="47"/>
      <c r="N14" s="47"/>
      <c r="O14" s="47"/>
      <c r="P14" s="47"/>
      <c r="Q14" s="46"/>
      <c r="R14" s="46"/>
      <c r="V14" s="46"/>
      <c r="AK14" s="46"/>
    </row>
    <row r="15" spans="1:37" ht="26.25">
      <c r="D15" s="43">
        <f t="shared" ca="1" si="4"/>
        <v>0</v>
      </c>
      <c r="E15" s="45" t="e">
        <f t="shared" ca="1" si="0"/>
        <v>#DIV/0!</v>
      </c>
      <c r="F15" s="45" t="e">
        <f t="shared" ca="1" si="1"/>
        <v>#DIV/0!</v>
      </c>
      <c r="G15" s="45" t="e">
        <f t="shared" ca="1" si="2"/>
        <v>#DIV/0!</v>
      </c>
      <c r="H15" s="43" t="e">
        <f t="shared" ca="1" si="3"/>
        <v>#DIV/0!</v>
      </c>
      <c r="J15" s="47"/>
      <c r="K15" s="47"/>
      <c r="L15" s="47"/>
      <c r="M15" s="47"/>
      <c r="N15" s="47"/>
      <c r="O15" s="47"/>
      <c r="P15" s="47"/>
      <c r="Q15" s="46"/>
      <c r="R15" s="46"/>
      <c r="V15" s="46"/>
      <c r="AK15" s="46"/>
    </row>
    <row r="16" spans="1:37" ht="26.25">
      <c r="D16" s="43">
        <f t="shared" ca="1" si="4"/>
        <v>0</v>
      </c>
      <c r="E16" s="45" t="e">
        <f t="shared" ca="1" si="0"/>
        <v>#DIV/0!</v>
      </c>
      <c r="F16" s="45" t="e">
        <f t="shared" ca="1" si="1"/>
        <v>#DIV/0!</v>
      </c>
      <c r="G16" s="45" t="e">
        <f t="shared" ca="1" si="2"/>
        <v>#DIV/0!</v>
      </c>
      <c r="H16" s="43" t="e">
        <f t="shared" ca="1" si="3"/>
        <v>#DIV/0!</v>
      </c>
      <c r="J16" s="47"/>
      <c r="K16" s="47"/>
      <c r="L16" s="47"/>
      <c r="M16" s="47"/>
      <c r="N16" s="47"/>
      <c r="O16" s="47"/>
      <c r="P16" s="47"/>
      <c r="Q16" s="46"/>
      <c r="R16" s="46"/>
      <c r="V16" s="46"/>
      <c r="AK16" s="46"/>
    </row>
    <row r="17" spans="4:37" ht="11.25">
      <c r="D17" s="43">
        <f t="shared" ca="1" si="4"/>
        <v>0</v>
      </c>
      <c r="E17" s="45" t="e">
        <f t="shared" ca="1" si="0"/>
        <v>#DIV/0!</v>
      </c>
      <c r="F17" s="45" t="e">
        <f t="shared" ca="1" si="1"/>
        <v>#DIV/0!</v>
      </c>
      <c r="G17" s="45" t="e">
        <f t="shared" ca="1" si="2"/>
        <v>#DIV/0!</v>
      </c>
      <c r="H17" s="43" t="e">
        <f t="shared" ca="1" si="3"/>
        <v>#DIV/0!</v>
      </c>
      <c r="Q17" s="46"/>
      <c r="R17" s="46"/>
      <c r="S17" s="46"/>
      <c r="T17" s="46"/>
      <c r="U17" s="46"/>
      <c r="V17" s="46"/>
      <c r="AK17" s="46"/>
    </row>
    <row r="18" spans="4:37" ht="11.25">
      <c r="D18" s="43">
        <f t="shared" ca="1" si="4"/>
        <v>0</v>
      </c>
      <c r="E18" s="45" t="e">
        <f t="shared" ca="1" si="0"/>
        <v>#DIV/0!</v>
      </c>
      <c r="F18" s="45" t="e">
        <f t="shared" ca="1" si="1"/>
        <v>#DIV/0!</v>
      </c>
      <c r="G18" s="45" t="e">
        <f t="shared" ca="1" si="2"/>
        <v>#DIV/0!</v>
      </c>
      <c r="H18" s="43" t="e">
        <f t="shared" ca="1" si="3"/>
        <v>#DIV/0!</v>
      </c>
      <c r="Q18" s="46"/>
      <c r="R18" s="46"/>
      <c r="S18" s="46"/>
      <c r="T18" s="46"/>
      <c r="U18" s="46"/>
      <c r="V18" s="46"/>
      <c r="AK18" s="46"/>
    </row>
    <row r="19" spans="4:37" ht="11.25">
      <c r="D19" s="43">
        <f t="shared" ca="1" si="4"/>
        <v>0</v>
      </c>
      <c r="E19" s="45" t="e">
        <f t="shared" ca="1" si="0"/>
        <v>#DIV/0!</v>
      </c>
      <c r="F19" s="45" t="e">
        <f t="shared" ca="1" si="1"/>
        <v>#DIV/0!</v>
      </c>
      <c r="G19" s="45" t="e">
        <f t="shared" ca="1" si="2"/>
        <v>#DIV/0!</v>
      </c>
      <c r="H19" s="43" t="e">
        <f t="shared" ca="1" si="3"/>
        <v>#DIV/0!</v>
      </c>
      <c r="Q19" s="46"/>
      <c r="R19" s="46"/>
      <c r="S19" s="46"/>
      <c r="T19" s="46"/>
      <c r="U19" s="46"/>
      <c r="V19" s="46"/>
      <c r="W19" s="46"/>
      <c r="X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</row>
    <row r="20" spans="4:37" ht="11.25">
      <c r="D20" s="43">
        <f t="shared" ca="1" si="4"/>
        <v>0</v>
      </c>
      <c r="E20" s="45" t="e">
        <f t="shared" ca="1" si="0"/>
        <v>#DIV/0!</v>
      </c>
      <c r="F20" s="45" t="e">
        <f t="shared" ca="1" si="1"/>
        <v>#DIV/0!</v>
      </c>
      <c r="G20" s="45" t="e">
        <f t="shared" ca="1" si="2"/>
        <v>#DIV/0!</v>
      </c>
      <c r="H20" s="43" t="e">
        <f t="shared" ca="1" si="3"/>
        <v>#DIV/0!</v>
      </c>
      <c r="Q20" s="46"/>
      <c r="R20" s="46"/>
      <c r="S20" s="46"/>
      <c r="T20" s="46"/>
      <c r="U20" s="46"/>
      <c r="V20" s="46"/>
      <c r="W20" s="46"/>
      <c r="X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</row>
    <row r="21" spans="4:37" ht="11.25">
      <c r="D21" s="43">
        <f t="shared" ca="1" si="4"/>
        <v>0</v>
      </c>
      <c r="E21" s="45" t="e">
        <f t="shared" ca="1" si="0"/>
        <v>#DIV/0!</v>
      </c>
      <c r="F21" s="45" t="e">
        <f t="shared" ca="1" si="1"/>
        <v>#DIV/0!</v>
      </c>
      <c r="G21" s="45" t="e">
        <f t="shared" ca="1" si="2"/>
        <v>#DIV/0!</v>
      </c>
      <c r="H21" s="43" t="e">
        <f t="shared" ca="1" si="3"/>
        <v>#DIV/0!</v>
      </c>
      <c r="L21" s="43" t="s">
        <v>206</v>
      </c>
      <c r="Q21" s="46"/>
      <c r="R21" s="46"/>
      <c r="S21" s="46"/>
      <c r="T21" s="46"/>
      <c r="U21" s="46"/>
      <c r="V21" s="46"/>
      <c r="W21" s="46"/>
      <c r="X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</row>
    <row r="22" spans="4:37" ht="11.25">
      <c r="D22" s="43">
        <f t="shared" ca="1" si="4"/>
        <v>0</v>
      </c>
      <c r="E22" s="45" t="e">
        <f t="shared" ca="1" si="0"/>
        <v>#DIV/0!</v>
      </c>
      <c r="F22" s="45" t="e">
        <f t="shared" ca="1" si="1"/>
        <v>#DIV/0!</v>
      </c>
      <c r="G22" s="45" t="e">
        <f t="shared" ca="1" si="2"/>
        <v>#DIV/0!</v>
      </c>
      <c r="H22" s="43" t="e">
        <f t="shared" ca="1" si="3"/>
        <v>#DIV/0!</v>
      </c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</row>
    <row r="23" spans="4:37" ht="11.25">
      <c r="D23" s="43">
        <f t="shared" ca="1" si="4"/>
        <v>0</v>
      </c>
      <c r="E23" s="45" t="e">
        <f t="shared" ca="1" si="0"/>
        <v>#DIV/0!</v>
      </c>
      <c r="F23" s="45" t="e">
        <f t="shared" ca="1" si="1"/>
        <v>#DIV/0!</v>
      </c>
      <c r="G23" s="45" t="e">
        <f t="shared" ca="1" si="2"/>
        <v>#DIV/0!</v>
      </c>
      <c r="H23" s="43" t="e">
        <f t="shared" ca="1" si="3"/>
        <v>#DIV/0!</v>
      </c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</row>
    <row r="24" spans="4:37" ht="11.25">
      <c r="D24" s="43">
        <f t="shared" ca="1" si="4"/>
        <v>0</v>
      </c>
      <c r="E24" s="45" t="e">
        <f t="shared" ca="1" si="0"/>
        <v>#DIV/0!</v>
      </c>
      <c r="F24" s="45" t="e">
        <f t="shared" ca="1" si="1"/>
        <v>#DIV/0!</v>
      </c>
      <c r="G24" s="45" t="e">
        <f t="shared" ca="1" si="2"/>
        <v>#DIV/0!</v>
      </c>
      <c r="H24" s="43" t="e">
        <f t="shared" ca="1" si="3"/>
        <v>#DIV/0!</v>
      </c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</row>
    <row r="25" spans="4:37" ht="11.25">
      <c r="D25" s="43">
        <f t="shared" ca="1" si="4"/>
        <v>0</v>
      </c>
      <c r="E25" s="45" t="e">
        <f t="shared" ca="1" si="0"/>
        <v>#DIV/0!</v>
      </c>
      <c r="F25" s="45" t="e">
        <f t="shared" ca="1" si="1"/>
        <v>#DIV/0!</v>
      </c>
      <c r="G25" s="45" t="e">
        <f t="shared" ca="1" si="2"/>
        <v>#DIV/0!</v>
      </c>
      <c r="H25" s="43" t="e">
        <f t="shared" ca="1" si="3"/>
        <v>#DIV/0!</v>
      </c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</row>
    <row r="26" spans="4:37" ht="11.25">
      <c r="D26" s="43">
        <f t="shared" ca="1" si="4"/>
        <v>0</v>
      </c>
      <c r="E26" s="45" t="e">
        <f t="shared" ca="1" si="0"/>
        <v>#DIV/0!</v>
      </c>
      <c r="F26" s="45" t="e">
        <f t="shared" ca="1" si="1"/>
        <v>#DIV/0!</v>
      </c>
      <c r="G26" s="45" t="e">
        <f t="shared" ca="1" si="2"/>
        <v>#DIV/0!</v>
      </c>
      <c r="H26" s="43" t="e">
        <f t="shared" ca="1" si="3"/>
        <v>#DIV/0!</v>
      </c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</row>
    <row r="27" spans="4:37" ht="11.25">
      <c r="D27" s="43">
        <f t="shared" ca="1" si="4"/>
        <v>0</v>
      </c>
      <c r="E27" s="45" t="e">
        <f t="shared" ca="1" si="0"/>
        <v>#DIV/0!</v>
      </c>
      <c r="F27" s="45" t="e">
        <f t="shared" ca="1" si="1"/>
        <v>#DIV/0!</v>
      </c>
      <c r="G27" s="45" t="e">
        <f t="shared" ca="1" si="2"/>
        <v>#DIV/0!</v>
      </c>
      <c r="H27" s="43" t="e">
        <f t="shared" ca="1" si="3"/>
        <v>#DIV/0!</v>
      </c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</row>
    <row r="28" spans="4:37" ht="11.25">
      <c r="D28" s="43">
        <f t="shared" ca="1" si="4"/>
        <v>0</v>
      </c>
      <c r="E28" s="45" t="e">
        <f t="shared" ca="1" si="0"/>
        <v>#DIV/0!</v>
      </c>
      <c r="F28" s="45" t="e">
        <f t="shared" ca="1" si="1"/>
        <v>#DIV/0!</v>
      </c>
      <c r="G28" s="45" t="e">
        <f t="shared" ca="1" si="2"/>
        <v>#DIV/0!</v>
      </c>
      <c r="H28" s="43" t="e">
        <f t="shared" ca="1" si="3"/>
        <v>#DIV/0!</v>
      </c>
    </row>
    <row r="29" spans="4:37" ht="11.25">
      <c r="D29" s="43">
        <f t="shared" ca="1" si="4"/>
        <v>0</v>
      </c>
      <c r="E29" s="45" t="e">
        <f t="shared" ca="1" si="0"/>
        <v>#DIV/0!</v>
      </c>
      <c r="F29" s="45" t="e">
        <f t="shared" ca="1" si="1"/>
        <v>#DIV/0!</v>
      </c>
      <c r="G29" s="45" t="e">
        <f t="shared" ca="1" si="2"/>
        <v>#DIV/0!</v>
      </c>
      <c r="H29" s="43" t="e">
        <f t="shared" ca="1" si="3"/>
        <v>#DIV/0!</v>
      </c>
    </row>
    <row r="30" spans="4:37" ht="11.25">
      <c r="D30" s="43">
        <f t="shared" ca="1" si="4"/>
        <v>0</v>
      </c>
      <c r="E30" s="45" t="e">
        <f t="shared" ca="1" si="0"/>
        <v>#DIV/0!</v>
      </c>
      <c r="F30" s="45" t="e">
        <f t="shared" ca="1" si="1"/>
        <v>#DIV/0!</v>
      </c>
      <c r="G30" s="45" t="e">
        <f t="shared" ca="1" si="2"/>
        <v>#DIV/0!</v>
      </c>
      <c r="H30" s="43" t="e">
        <f t="shared" ca="1" si="3"/>
        <v>#DIV/0!</v>
      </c>
    </row>
    <row r="31" spans="4:37" ht="11.25">
      <c r="D31" s="43">
        <f t="shared" ca="1" si="4"/>
        <v>0</v>
      </c>
      <c r="E31" s="45" t="e">
        <f t="shared" ca="1" si="0"/>
        <v>#DIV/0!</v>
      </c>
      <c r="F31" s="45" t="e">
        <f t="shared" ca="1" si="1"/>
        <v>#DIV/0!</v>
      </c>
      <c r="G31" s="45" t="e">
        <f t="shared" ca="1" si="2"/>
        <v>#DIV/0!</v>
      </c>
      <c r="H31" s="43" t="e">
        <f t="shared" ca="1" si="3"/>
        <v>#DIV/0!</v>
      </c>
    </row>
    <row r="32" spans="4:37" ht="11.25">
      <c r="D32" s="43">
        <f t="shared" ca="1" si="4"/>
        <v>0</v>
      </c>
      <c r="E32" s="45" t="e">
        <f t="shared" ca="1" si="0"/>
        <v>#DIV/0!</v>
      </c>
      <c r="F32" s="45" t="e">
        <f t="shared" ca="1" si="1"/>
        <v>#DIV/0!</v>
      </c>
      <c r="G32" s="45" t="e">
        <f t="shared" ca="1" si="2"/>
        <v>#DIV/0!</v>
      </c>
      <c r="H32" s="43" t="e">
        <f t="shared" ca="1" si="3"/>
        <v>#DIV/0!</v>
      </c>
    </row>
    <row r="33" spans="4:8" ht="11.25">
      <c r="D33" s="43">
        <f t="shared" ca="1" si="4"/>
        <v>0</v>
      </c>
      <c r="E33" s="45" t="e">
        <f t="shared" ca="1" si="0"/>
        <v>#DIV/0!</v>
      </c>
      <c r="F33" s="45" t="e">
        <f t="shared" ca="1" si="1"/>
        <v>#DIV/0!</v>
      </c>
      <c r="G33" s="45" t="e">
        <f t="shared" ca="1" si="2"/>
        <v>#DIV/0!</v>
      </c>
      <c r="H33" s="43" t="e">
        <f t="shared" ca="1" si="3"/>
        <v>#DIV/0!</v>
      </c>
    </row>
    <row r="34" spans="4:8" ht="11.25">
      <c r="D34" s="43">
        <f t="shared" ca="1" si="4"/>
        <v>0</v>
      </c>
      <c r="E34" s="45" t="e">
        <f t="shared" ca="1" si="0"/>
        <v>#DIV/0!</v>
      </c>
      <c r="F34" s="45" t="e">
        <f t="shared" ca="1" si="1"/>
        <v>#DIV/0!</v>
      </c>
      <c r="G34" s="45" t="e">
        <f t="shared" ca="1" si="2"/>
        <v>#DIV/0!</v>
      </c>
      <c r="H34" s="43" t="e">
        <f t="shared" ca="1" si="3"/>
        <v>#DIV/0!</v>
      </c>
    </row>
    <row r="35" spans="4:8" ht="11.25">
      <c r="D35" s="43">
        <f t="shared" ca="1" si="4"/>
        <v>0</v>
      </c>
      <c r="E35" s="45" t="e">
        <f t="shared" ca="1" si="0"/>
        <v>#DIV/0!</v>
      </c>
      <c r="F35" s="45" t="e">
        <f t="shared" ca="1" si="1"/>
        <v>#DIV/0!</v>
      </c>
      <c r="G35" s="45" t="e">
        <f t="shared" ca="1" si="2"/>
        <v>#DIV/0!</v>
      </c>
      <c r="H35" s="43" t="e">
        <f t="shared" ca="1" si="3"/>
        <v>#DIV/0!</v>
      </c>
    </row>
    <row r="36" spans="4:8" ht="11.25">
      <c r="D36" s="43">
        <f t="shared" ca="1" si="4"/>
        <v>0</v>
      </c>
      <c r="E36" s="45" t="e">
        <f t="shared" ca="1" si="0"/>
        <v>#DIV/0!</v>
      </c>
      <c r="F36" s="45" t="e">
        <f t="shared" ca="1" si="1"/>
        <v>#DIV/0!</v>
      </c>
      <c r="G36" s="45" t="e">
        <f t="shared" ca="1" si="2"/>
        <v>#DIV/0!</v>
      </c>
      <c r="H36" s="43" t="e">
        <f t="shared" ca="1" si="3"/>
        <v>#DIV/0!</v>
      </c>
    </row>
    <row r="37" spans="4:8" ht="11.25">
      <c r="D37" s="43">
        <f t="shared" ca="1" si="4"/>
        <v>0</v>
      </c>
      <c r="E37" s="45" t="e">
        <f t="shared" ca="1" si="0"/>
        <v>#DIV/0!</v>
      </c>
      <c r="F37" s="45" t="e">
        <f t="shared" ca="1" si="1"/>
        <v>#DIV/0!</v>
      </c>
      <c r="G37" s="45" t="e">
        <f t="shared" ca="1" si="2"/>
        <v>#DIV/0!</v>
      </c>
      <c r="H37" s="43" t="e">
        <f t="shared" ca="1" si="3"/>
        <v>#DIV/0!</v>
      </c>
    </row>
    <row r="38" spans="4:8" ht="11.25">
      <c r="D38" s="43">
        <f t="shared" ca="1" si="4"/>
        <v>0</v>
      </c>
      <c r="E38" s="45" t="e">
        <f t="shared" ca="1" si="0"/>
        <v>#DIV/0!</v>
      </c>
      <c r="F38" s="45" t="e">
        <f t="shared" ca="1" si="1"/>
        <v>#DIV/0!</v>
      </c>
      <c r="G38" s="45" t="e">
        <f t="shared" ca="1" si="2"/>
        <v>#DIV/0!</v>
      </c>
      <c r="H38" s="43" t="e">
        <f t="shared" ca="1" si="3"/>
        <v>#DIV/0!</v>
      </c>
    </row>
    <row r="39" spans="4:8" ht="11.25">
      <c r="D39" s="43">
        <f t="shared" ca="1" si="4"/>
        <v>0</v>
      </c>
      <c r="E39" s="45" t="e">
        <f t="shared" ca="1" si="0"/>
        <v>#DIV/0!</v>
      </c>
      <c r="F39" s="45" t="e">
        <f t="shared" ca="1" si="1"/>
        <v>#DIV/0!</v>
      </c>
      <c r="G39" s="45" t="e">
        <f t="shared" ca="1" si="2"/>
        <v>#DIV/0!</v>
      </c>
      <c r="H39" s="43" t="e">
        <f t="shared" ca="1" si="3"/>
        <v>#DIV/0!</v>
      </c>
    </row>
    <row r="40" spans="4:8" ht="11.25">
      <c r="D40" s="43">
        <f t="shared" ca="1" si="4"/>
        <v>0</v>
      </c>
      <c r="E40" s="45" t="e">
        <f t="shared" ca="1" si="0"/>
        <v>#DIV/0!</v>
      </c>
      <c r="F40" s="45" t="e">
        <f t="shared" ca="1" si="1"/>
        <v>#DIV/0!</v>
      </c>
      <c r="G40" s="45" t="e">
        <f t="shared" ca="1" si="2"/>
        <v>#DIV/0!</v>
      </c>
      <c r="H40" s="43" t="e">
        <f t="shared" ca="1" si="3"/>
        <v>#DIV/0!</v>
      </c>
    </row>
    <row r="41" spans="4:8" ht="11.25">
      <c r="D41" s="43">
        <f t="shared" ca="1" si="4"/>
        <v>0</v>
      </c>
      <c r="E41" s="45" t="e">
        <f t="shared" ca="1" si="0"/>
        <v>#DIV/0!</v>
      </c>
      <c r="F41" s="45" t="e">
        <f t="shared" ca="1" si="1"/>
        <v>#DIV/0!</v>
      </c>
      <c r="G41" s="45" t="e">
        <f t="shared" ca="1" si="2"/>
        <v>#DIV/0!</v>
      </c>
      <c r="H41" s="43" t="e">
        <f t="shared" ca="1" si="3"/>
        <v>#DIV/0!</v>
      </c>
    </row>
    <row r="42" spans="4:8" ht="11.25">
      <c r="D42" s="43">
        <f t="shared" ca="1" si="4"/>
        <v>0</v>
      </c>
      <c r="E42" s="45" t="e">
        <f t="shared" ca="1" si="0"/>
        <v>#DIV/0!</v>
      </c>
      <c r="F42" s="45" t="e">
        <f t="shared" ca="1" si="1"/>
        <v>#DIV/0!</v>
      </c>
      <c r="G42" s="45" t="e">
        <f t="shared" ca="1" si="2"/>
        <v>#DIV/0!</v>
      </c>
      <c r="H42" s="43" t="e">
        <f t="shared" ca="1" si="3"/>
        <v>#DIV/0!</v>
      </c>
    </row>
    <row r="43" spans="4:8" ht="11.25">
      <c r="D43" s="43">
        <f t="shared" ca="1" si="4"/>
        <v>0</v>
      </c>
      <c r="E43" s="45" t="e">
        <f t="shared" ca="1" si="0"/>
        <v>#DIV/0!</v>
      </c>
      <c r="F43" s="45" t="e">
        <f t="shared" ca="1" si="1"/>
        <v>#DIV/0!</v>
      </c>
      <c r="G43" s="45" t="e">
        <f t="shared" ca="1" si="2"/>
        <v>#DIV/0!</v>
      </c>
      <c r="H43" s="43" t="e">
        <f t="shared" ca="1" si="3"/>
        <v>#DIV/0!</v>
      </c>
    </row>
    <row r="44" spans="4:8" ht="11.25">
      <c r="D44" s="43">
        <f t="shared" ca="1" si="4"/>
        <v>0</v>
      </c>
      <c r="E44" s="45" t="e">
        <f t="shared" ca="1" si="0"/>
        <v>#DIV/0!</v>
      </c>
      <c r="F44" s="45" t="e">
        <f t="shared" ca="1" si="1"/>
        <v>#DIV/0!</v>
      </c>
      <c r="G44" s="45" t="e">
        <f t="shared" ca="1" si="2"/>
        <v>#DIV/0!</v>
      </c>
      <c r="H44" s="43" t="e">
        <f t="shared" ca="1" si="3"/>
        <v>#DIV/0!</v>
      </c>
    </row>
    <row r="45" spans="4:8" ht="11.25">
      <c r="D45" s="43">
        <f t="shared" ca="1" si="4"/>
        <v>0</v>
      </c>
      <c r="E45" s="45" t="e">
        <f t="shared" ca="1" si="0"/>
        <v>#DIV/0!</v>
      </c>
      <c r="F45" s="45" t="e">
        <f t="shared" ca="1" si="1"/>
        <v>#DIV/0!</v>
      </c>
      <c r="G45" s="45" t="e">
        <f t="shared" ca="1" si="2"/>
        <v>#DIV/0!</v>
      </c>
      <c r="H45" s="43" t="e">
        <f t="shared" ca="1" si="3"/>
        <v>#DIV/0!</v>
      </c>
    </row>
    <row r="46" spans="4:8" ht="11.25">
      <c r="D46" s="43">
        <f t="shared" ca="1" si="4"/>
        <v>0</v>
      </c>
      <c r="E46" s="45" t="e">
        <f t="shared" ca="1" si="0"/>
        <v>#DIV/0!</v>
      </c>
      <c r="F46" s="45" t="e">
        <f t="shared" ca="1" si="1"/>
        <v>#DIV/0!</v>
      </c>
      <c r="G46" s="45" t="e">
        <f t="shared" ca="1" si="2"/>
        <v>#DIV/0!</v>
      </c>
      <c r="H46" s="43" t="e">
        <f t="shared" ca="1" si="3"/>
        <v>#DIV/0!</v>
      </c>
    </row>
    <row r="47" spans="4:8" ht="11.25">
      <c r="D47" s="43">
        <f t="shared" ca="1" si="4"/>
        <v>0</v>
      </c>
      <c r="E47" s="45" t="e">
        <f t="shared" ca="1" si="0"/>
        <v>#DIV/0!</v>
      </c>
      <c r="F47" s="45" t="e">
        <f t="shared" ca="1" si="1"/>
        <v>#DIV/0!</v>
      </c>
      <c r="G47" s="45" t="e">
        <f t="shared" ca="1" si="2"/>
        <v>#DIV/0!</v>
      </c>
      <c r="H47" s="43" t="e">
        <f t="shared" ca="1" si="3"/>
        <v>#DIV/0!</v>
      </c>
    </row>
    <row r="48" spans="4:8" ht="11.25">
      <c r="D48" s="43">
        <f t="shared" ca="1" si="4"/>
        <v>0</v>
      </c>
      <c r="E48" s="45" t="e">
        <f t="shared" ca="1" si="0"/>
        <v>#DIV/0!</v>
      </c>
      <c r="F48" s="45" t="e">
        <f t="shared" ca="1" si="1"/>
        <v>#DIV/0!</v>
      </c>
      <c r="G48" s="45" t="e">
        <f t="shared" ca="1" si="2"/>
        <v>#DIV/0!</v>
      </c>
      <c r="H48" s="43" t="e">
        <f t="shared" ca="1" si="3"/>
        <v>#DIV/0!</v>
      </c>
    </row>
    <row r="49" spans="4:8" ht="11.25">
      <c r="D49" s="43">
        <f t="shared" ca="1" si="4"/>
        <v>0</v>
      </c>
      <c r="E49" s="45" t="e">
        <f t="shared" ca="1" si="0"/>
        <v>#DIV/0!</v>
      </c>
      <c r="F49" s="45" t="e">
        <f t="shared" ca="1" si="1"/>
        <v>#DIV/0!</v>
      </c>
      <c r="G49" s="45" t="e">
        <f t="shared" ca="1" si="2"/>
        <v>#DIV/0!</v>
      </c>
      <c r="H49" s="43" t="e">
        <f t="shared" ca="1" si="3"/>
        <v>#DIV/0!</v>
      </c>
    </row>
    <row r="50" spans="4:8" ht="11.25">
      <c r="D50" s="43">
        <f t="shared" ca="1" si="4"/>
        <v>0</v>
      </c>
      <c r="E50" s="45" t="e">
        <f t="shared" ca="1" si="0"/>
        <v>#DIV/0!</v>
      </c>
      <c r="F50" s="45" t="e">
        <f t="shared" ca="1" si="1"/>
        <v>#DIV/0!</v>
      </c>
      <c r="G50" s="45" t="e">
        <f t="shared" ca="1" si="2"/>
        <v>#DIV/0!</v>
      </c>
      <c r="H50" s="43" t="e">
        <f t="shared" ca="1" si="3"/>
        <v>#DIV/0!</v>
      </c>
    </row>
    <row r="51" spans="4:8" ht="11.25">
      <c r="D51" s="43">
        <f t="shared" ca="1" si="4"/>
        <v>0</v>
      </c>
      <c r="E51" s="45" t="e">
        <f t="shared" ca="1" si="0"/>
        <v>#DIV/0!</v>
      </c>
      <c r="F51" s="45" t="e">
        <f t="shared" ca="1" si="1"/>
        <v>#DIV/0!</v>
      </c>
      <c r="G51" s="45" t="e">
        <f t="shared" ca="1" si="2"/>
        <v>#DIV/0!</v>
      </c>
      <c r="H51" s="43" t="e">
        <f t="shared" ca="1" si="3"/>
        <v>#DIV/0!</v>
      </c>
    </row>
    <row r="52" spans="4:8" ht="11.25">
      <c r="D52" s="43">
        <f t="shared" ca="1" si="4"/>
        <v>0</v>
      </c>
      <c r="E52" s="45" t="e">
        <f t="shared" ca="1" si="0"/>
        <v>#DIV/0!</v>
      </c>
      <c r="F52" s="45" t="e">
        <f t="shared" ca="1" si="1"/>
        <v>#DIV/0!</v>
      </c>
      <c r="G52" s="45" t="e">
        <f t="shared" ca="1" si="2"/>
        <v>#DIV/0!</v>
      </c>
      <c r="H52" s="43" t="e">
        <f t="shared" ca="1" si="3"/>
        <v>#DIV/0!</v>
      </c>
    </row>
    <row r="53" spans="4:8" ht="11.25">
      <c r="D53" s="43">
        <f t="shared" ca="1" si="4"/>
        <v>0</v>
      </c>
      <c r="E53" s="45" t="e">
        <f t="shared" ca="1" si="0"/>
        <v>#DIV/0!</v>
      </c>
      <c r="F53" s="45" t="e">
        <f t="shared" ca="1" si="1"/>
        <v>#DIV/0!</v>
      </c>
      <c r="G53" s="45" t="e">
        <f t="shared" ca="1" si="2"/>
        <v>#DIV/0!</v>
      </c>
      <c r="H53" s="43" t="e">
        <f t="shared" ca="1" si="3"/>
        <v>#DIV/0!</v>
      </c>
    </row>
    <row r="54" spans="4:8" ht="11.25">
      <c r="D54" s="43">
        <f t="shared" ca="1" si="4"/>
        <v>0</v>
      </c>
      <c r="E54" s="45" t="e">
        <f t="shared" ca="1" si="0"/>
        <v>#DIV/0!</v>
      </c>
      <c r="F54" s="45" t="e">
        <f t="shared" ca="1" si="1"/>
        <v>#DIV/0!</v>
      </c>
      <c r="G54" s="45" t="e">
        <f t="shared" ca="1" si="2"/>
        <v>#DIV/0!</v>
      </c>
      <c r="H54" s="43" t="e">
        <f t="shared" ca="1" si="3"/>
        <v>#DIV/0!</v>
      </c>
    </row>
    <row r="55" spans="4:8" ht="11.25">
      <c r="D55" s="43">
        <f t="shared" ca="1" si="4"/>
        <v>0</v>
      </c>
      <c r="E55" s="45" t="e">
        <f t="shared" ca="1" si="0"/>
        <v>#DIV/0!</v>
      </c>
      <c r="F55" s="45" t="e">
        <f t="shared" ca="1" si="1"/>
        <v>#DIV/0!</v>
      </c>
      <c r="G55" s="45" t="e">
        <f t="shared" ca="1" si="2"/>
        <v>#DIV/0!</v>
      </c>
      <c r="H55" s="43" t="e">
        <f t="shared" ca="1" si="3"/>
        <v>#DIV/0!</v>
      </c>
    </row>
    <row r="56" spans="4:8" ht="11.25">
      <c r="D56" s="43">
        <f t="shared" ca="1" si="4"/>
        <v>0</v>
      </c>
      <c r="E56" s="45" t="e">
        <f t="shared" ca="1" si="0"/>
        <v>#DIV/0!</v>
      </c>
      <c r="F56" s="45" t="e">
        <f t="shared" ca="1" si="1"/>
        <v>#DIV/0!</v>
      </c>
      <c r="G56" s="45" t="e">
        <f t="shared" ca="1" si="2"/>
        <v>#DIV/0!</v>
      </c>
      <c r="H56" s="43" t="e">
        <f t="shared" ca="1" si="3"/>
        <v>#DIV/0!</v>
      </c>
    </row>
    <row r="57" spans="4:8" ht="11.25">
      <c r="D57" s="43">
        <f t="shared" ca="1" si="4"/>
        <v>0</v>
      </c>
      <c r="E57" s="45" t="e">
        <f t="shared" ca="1" si="0"/>
        <v>#DIV/0!</v>
      </c>
      <c r="F57" s="45" t="e">
        <f t="shared" ca="1" si="1"/>
        <v>#DIV/0!</v>
      </c>
      <c r="G57" s="45" t="e">
        <f t="shared" ca="1" si="2"/>
        <v>#DIV/0!</v>
      </c>
      <c r="H57" s="43" t="e">
        <f t="shared" ca="1" si="3"/>
        <v>#DIV/0!</v>
      </c>
    </row>
    <row r="58" spans="4:8" ht="11.25">
      <c r="D58" s="43">
        <f t="shared" ca="1" si="4"/>
        <v>0</v>
      </c>
      <c r="E58" s="45" t="e">
        <f t="shared" ca="1" si="0"/>
        <v>#DIV/0!</v>
      </c>
      <c r="F58" s="45" t="e">
        <f t="shared" ca="1" si="1"/>
        <v>#DIV/0!</v>
      </c>
      <c r="G58" s="45" t="e">
        <f t="shared" ca="1" si="2"/>
        <v>#DIV/0!</v>
      </c>
      <c r="H58" s="43" t="e">
        <f t="shared" ca="1" si="3"/>
        <v>#DIV/0!</v>
      </c>
    </row>
    <row r="59" spans="4:8" ht="11.25">
      <c r="D59" s="43">
        <f t="shared" ca="1" si="4"/>
        <v>0</v>
      </c>
      <c r="E59" s="45" t="e">
        <f t="shared" ca="1" si="0"/>
        <v>#DIV/0!</v>
      </c>
      <c r="F59" s="45" t="e">
        <f t="shared" ca="1" si="1"/>
        <v>#DIV/0!</v>
      </c>
      <c r="G59" s="45" t="e">
        <f t="shared" ca="1" si="2"/>
        <v>#DIV/0!</v>
      </c>
      <c r="H59" s="43" t="e">
        <f t="shared" ca="1" si="3"/>
        <v>#DIV/0!</v>
      </c>
    </row>
    <row r="60" spans="4:8" ht="11.25">
      <c r="D60" s="43">
        <f t="shared" ca="1" si="4"/>
        <v>0</v>
      </c>
      <c r="E60" s="45" t="e">
        <f t="shared" ca="1" si="0"/>
        <v>#DIV/0!</v>
      </c>
      <c r="F60" s="45" t="e">
        <f t="shared" ca="1" si="1"/>
        <v>#DIV/0!</v>
      </c>
      <c r="G60" s="45" t="e">
        <f t="shared" ca="1" si="2"/>
        <v>#DIV/0!</v>
      </c>
      <c r="H60" s="43" t="e">
        <f t="shared" ca="1" si="3"/>
        <v>#DIV/0!</v>
      </c>
    </row>
    <row r="61" spans="4:8" ht="11.25">
      <c r="D61" s="43">
        <f t="shared" ca="1" si="4"/>
        <v>0</v>
      </c>
      <c r="E61" s="45" t="e">
        <f t="shared" ca="1" si="0"/>
        <v>#DIV/0!</v>
      </c>
      <c r="F61" s="45" t="e">
        <f t="shared" ca="1" si="1"/>
        <v>#DIV/0!</v>
      </c>
      <c r="G61" s="45" t="e">
        <f t="shared" ca="1" si="2"/>
        <v>#DIV/0!</v>
      </c>
      <c r="H61" s="43" t="e">
        <f t="shared" ca="1" si="3"/>
        <v>#DIV/0!</v>
      </c>
    </row>
    <row r="62" spans="4:8" ht="11.25">
      <c r="D62" s="43">
        <f t="shared" ca="1" si="4"/>
        <v>0</v>
      </c>
      <c r="E62" s="45" t="e">
        <f t="shared" ca="1" si="0"/>
        <v>#DIV/0!</v>
      </c>
      <c r="F62" s="45" t="e">
        <f t="shared" ca="1" si="1"/>
        <v>#DIV/0!</v>
      </c>
      <c r="G62" s="45" t="e">
        <f t="shared" ca="1" si="2"/>
        <v>#DIV/0!</v>
      </c>
      <c r="H62" s="43" t="e">
        <f t="shared" ca="1" si="3"/>
        <v>#DIV/0!</v>
      </c>
    </row>
    <row r="63" spans="4:8" ht="11.25">
      <c r="D63" s="43">
        <f t="shared" ca="1" si="4"/>
        <v>0</v>
      </c>
      <c r="E63" s="45" t="e">
        <f t="shared" ca="1" si="0"/>
        <v>#DIV/0!</v>
      </c>
      <c r="F63" s="45" t="e">
        <f t="shared" ca="1" si="1"/>
        <v>#DIV/0!</v>
      </c>
      <c r="G63" s="45" t="e">
        <f t="shared" ca="1" si="2"/>
        <v>#DIV/0!</v>
      </c>
      <c r="H63" s="43" t="e">
        <f t="shared" ca="1" si="3"/>
        <v>#DIV/0!</v>
      </c>
    </row>
    <row r="64" spans="4:8" ht="11.25">
      <c r="D64" s="43">
        <f t="shared" ca="1" si="4"/>
        <v>0</v>
      </c>
      <c r="E64" s="45" t="e">
        <f t="shared" ca="1" si="0"/>
        <v>#DIV/0!</v>
      </c>
      <c r="F64" s="45" t="e">
        <f t="shared" ca="1" si="1"/>
        <v>#DIV/0!</v>
      </c>
      <c r="G64" s="45" t="e">
        <f t="shared" ca="1" si="2"/>
        <v>#DIV/0!</v>
      </c>
      <c r="H64" s="43" t="e">
        <f t="shared" ca="1" si="3"/>
        <v>#DIV/0!</v>
      </c>
    </row>
    <row r="65" spans="4:8" ht="11.25">
      <c r="D65" s="43">
        <f t="shared" ca="1" si="4"/>
        <v>0</v>
      </c>
      <c r="E65" s="45" t="e">
        <f t="shared" ca="1" si="0"/>
        <v>#DIV/0!</v>
      </c>
      <c r="F65" s="45" t="e">
        <f t="shared" ca="1" si="1"/>
        <v>#DIV/0!</v>
      </c>
      <c r="G65" s="45" t="e">
        <f t="shared" ca="1" si="2"/>
        <v>#DIV/0!</v>
      </c>
      <c r="H65" s="43" t="e">
        <f t="shared" ca="1" si="3"/>
        <v>#DIV/0!</v>
      </c>
    </row>
    <row r="66" spans="4:8" ht="11.25">
      <c r="D66" s="43">
        <f t="shared" ca="1" si="4"/>
        <v>0</v>
      </c>
      <c r="E66" s="45" t="e">
        <f t="shared" ref="E66:E129" ca="1" si="5">IF(ISNA(D66),NA(),a*t^2+b*t+g)</f>
        <v>#DIV/0!</v>
      </c>
      <c r="F66" s="45" t="e">
        <f t="shared" ref="F66:F129" ca="1" si="6">IF(ISNA(D66),NA(),u*(t-mx)^2+v*(t-mx)+w+my)</f>
        <v>#DIV/0!</v>
      </c>
      <c r="G66" s="45" t="e">
        <f t="shared" ref="G66:G129" ca="1" si="7">IF(ISNA(D66),500,MIN(F65,G65))</f>
        <v>#DIV/0!</v>
      </c>
      <c r="H66" s="43" t="e">
        <f t="shared" ref="H66:H129" ca="1" si="8">IF(ISNA(D66),H65,IF(E66&lt;G65,D66,H65))</f>
        <v>#DIV/0!</v>
      </c>
    </row>
    <row r="67" spans="4:8" ht="11.25">
      <c r="D67" s="43">
        <f t="shared" ref="D67:D130" ca="1" si="9">IF(D66&lt;=MAX(x)+(MAX(x)-MIN(x))/50,D66+(MAX(x)-MIN(x))/100,NA())</f>
        <v>0</v>
      </c>
      <c r="E67" s="45" t="e">
        <f t="shared" ca="1" si="5"/>
        <v>#DIV/0!</v>
      </c>
      <c r="F67" s="45" t="e">
        <f t="shared" ca="1" si="6"/>
        <v>#DIV/0!</v>
      </c>
      <c r="G67" s="45" t="e">
        <f t="shared" ca="1" si="7"/>
        <v>#DIV/0!</v>
      </c>
      <c r="H67" s="43" t="e">
        <f t="shared" ca="1" si="8"/>
        <v>#DIV/0!</v>
      </c>
    </row>
    <row r="68" spans="4:8" ht="11.25">
      <c r="D68" s="43">
        <f t="shared" ca="1" si="9"/>
        <v>0</v>
      </c>
      <c r="E68" s="45" t="e">
        <f t="shared" ca="1" si="5"/>
        <v>#DIV/0!</v>
      </c>
      <c r="F68" s="45" t="e">
        <f t="shared" ca="1" si="6"/>
        <v>#DIV/0!</v>
      </c>
      <c r="G68" s="45" t="e">
        <f t="shared" ca="1" si="7"/>
        <v>#DIV/0!</v>
      </c>
      <c r="H68" s="43" t="e">
        <f t="shared" ca="1" si="8"/>
        <v>#DIV/0!</v>
      </c>
    </row>
    <row r="69" spans="4:8" ht="11.25">
      <c r="D69" s="43">
        <f t="shared" ca="1" si="9"/>
        <v>0</v>
      </c>
      <c r="E69" s="45" t="e">
        <f t="shared" ca="1" si="5"/>
        <v>#DIV/0!</v>
      </c>
      <c r="F69" s="45" t="e">
        <f t="shared" ca="1" si="6"/>
        <v>#DIV/0!</v>
      </c>
      <c r="G69" s="45" t="e">
        <f t="shared" ca="1" si="7"/>
        <v>#DIV/0!</v>
      </c>
      <c r="H69" s="43" t="e">
        <f t="shared" ca="1" si="8"/>
        <v>#DIV/0!</v>
      </c>
    </row>
    <row r="70" spans="4:8" ht="11.25">
      <c r="D70" s="43">
        <f t="shared" ca="1" si="9"/>
        <v>0</v>
      </c>
      <c r="E70" s="45" t="e">
        <f t="shared" ca="1" si="5"/>
        <v>#DIV/0!</v>
      </c>
      <c r="F70" s="45" t="e">
        <f t="shared" ca="1" si="6"/>
        <v>#DIV/0!</v>
      </c>
      <c r="G70" s="45" t="e">
        <f t="shared" ca="1" si="7"/>
        <v>#DIV/0!</v>
      </c>
      <c r="H70" s="43" t="e">
        <f t="shared" ca="1" si="8"/>
        <v>#DIV/0!</v>
      </c>
    </row>
    <row r="71" spans="4:8" ht="11.25">
      <c r="D71" s="43">
        <f t="shared" ca="1" si="9"/>
        <v>0</v>
      </c>
      <c r="E71" s="45" t="e">
        <f t="shared" ca="1" si="5"/>
        <v>#DIV/0!</v>
      </c>
      <c r="F71" s="45" t="e">
        <f t="shared" ca="1" si="6"/>
        <v>#DIV/0!</v>
      </c>
      <c r="G71" s="45" t="e">
        <f t="shared" ca="1" si="7"/>
        <v>#DIV/0!</v>
      </c>
      <c r="H71" s="43" t="e">
        <f t="shared" ca="1" si="8"/>
        <v>#DIV/0!</v>
      </c>
    </row>
    <row r="72" spans="4:8" ht="11.25">
      <c r="D72" s="43">
        <f t="shared" ca="1" si="9"/>
        <v>0</v>
      </c>
      <c r="E72" s="45" t="e">
        <f t="shared" ca="1" si="5"/>
        <v>#DIV/0!</v>
      </c>
      <c r="F72" s="45" t="e">
        <f t="shared" ca="1" si="6"/>
        <v>#DIV/0!</v>
      </c>
      <c r="G72" s="45" t="e">
        <f t="shared" ca="1" si="7"/>
        <v>#DIV/0!</v>
      </c>
      <c r="H72" s="43" t="e">
        <f t="shared" ca="1" si="8"/>
        <v>#DIV/0!</v>
      </c>
    </row>
    <row r="73" spans="4:8" ht="11.25">
      <c r="D73" s="43">
        <f t="shared" ca="1" si="9"/>
        <v>0</v>
      </c>
      <c r="E73" s="45" t="e">
        <f t="shared" ca="1" si="5"/>
        <v>#DIV/0!</v>
      </c>
      <c r="F73" s="45" t="e">
        <f t="shared" ca="1" si="6"/>
        <v>#DIV/0!</v>
      </c>
      <c r="G73" s="45" t="e">
        <f t="shared" ca="1" si="7"/>
        <v>#DIV/0!</v>
      </c>
      <c r="H73" s="43" t="e">
        <f t="shared" ca="1" si="8"/>
        <v>#DIV/0!</v>
      </c>
    </row>
    <row r="74" spans="4:8" ht="11.25">
      <c r="D74" s="43">
        <f t="shared" ca="1" si="9"/>
        <v>0</v>
      </c>
      <c r="E74" s="45" t="e">
        <f t="shared" ca="1" si="5"/>
        <v>#DIV/0!</v>
      </c>
      <c r="F74" s="45" t="e">
        <f t="shared" ca="1" si="6"/>
        <v>#DIV/0!</v>
      </c>
      <c r="G74" s="45" t="e">
        <f t="shared" ca="1" si="7"/>
        <v>#DIV/0!</v>
      </c>
      <c r="H74" s="43" t="e">
        <f t="shared" ca="1" si="8"/>
        <v>#DIV/0!</v>
      </c>
    </row>
    <row r="75" spans="4:8" ht="11.25">
      <c r="D75" s="43">
        <f t="shared" ca="1" si="9"/>
        <v>0</v>
      </c>
      <c r="E75" s="45" t="e">
        <f t="shared" ca="1" si="5"/>
        <v>#DIV/0!</v>
      </c>
      <c r="F75" s="45" t="e">
        <f t="shared" ca="1" si="6"/>
        <v>#DIV/0!</v>
      </c>
      <c r="G75" s="45" t="e">
        <f t="shared" ca="1" si="7"/>
        <v>#DIV/0!</v>
      </c>
      <c r="H75" s="43" t="e">
        <f t="shared" ca="1" si="8"/>
        <v>#DIV/0!</v>
      </c>
    </row>
    <row r="76" spans="4:8" ht="11.25">
      <c r="D76" s="43">
        <f t="shared" ca="1" si="9"/>
        <v>0</v>
      </c>
      <c r="E76" s="45" t="e">
        <f t="shared" ca="1" si="5"/>
        <v>#DIV/0!</v>
      </c>
      <c r="F76" s="45" t="e">
        <f t="shared" ca="1" si="6"/>
        <v>#DIV/0!</v>
      </c>
      <c r="G76" s="45" t="e">
        <f t="shared" ca="1" si="7"/>
        <v>#DIV/0!</v>
      </c>
      <c r="H76" s="43" t="e">
        <f t="shared" ca="1" si="8"/>
        <v>#DIV/0!</v>
      </c>
    </row>
    <row r="77" spans="4:8" ht="11.25">
      <c r="D77" s="43">
        <f t="shared" ca="1" si="9"/>
        <v>0</v>
      </c>
      <c r="E77" s="45" t="e">
        <f t="shared" ca="1" si="5"/>
        <v>#DIV/0!</v>
      </c>
      <c r="F77" s="45" t="e">
        <f t="shared" ca="1" si="6"/>
        <v>#DIV/0!</v>
      </c>
      <c r="G77" s="45" t="e">
        <f t="shared" ca="1" si="7"/>
        <v>#DIV/0!</v>
      </c>
      <c r="H77" s="43" t="e">
        <f t="shared" ca="1" si="8"/>
        <v>#DIV/0!</v>
      </c>
    </row>
    <row r="78" spans="4:8" ht="11.25">
      <c r="D78" s="43">
        <f t="shared" ca="1" si="9"/>
        <v>0</v>
      </c>
      <c r="E78" s="45" t="e">
        <f t="shared" ca="1" si="5"/>
        <v>#DIV/0!</v>
      </c>
      <c r="F78" s="45" t="e">
        <f t="shared" ca="1" si="6"/>
        <v>#DIV/0!</v>
      </c>
      <c r="G78" s="45" t="e">
        <f t="shared" ca="1" si="7"/>
        <v>#DIV/0!</v>
      </c>
      <c r="H78" s="43" t="e">
        <f t="shared" ca="1" si="8"/>
        <v>#DIV/0!</v>
      </c>
    </row>
    <row r="79" spans="4:8" ht="11.25">
      <c r="D79" s="43">
        <f t="shared" ca="1" si="9"/>
        <v>0</v>
      </c>
      <c r="E79" s="45" t="e">
        <f t="shared" ca="1" si="5"/>
        <v>#DIV/0!</v>
      </c>
      <c r="F79" s="45" t="e">
        <f t="shared" ca="1" si="6"/>
        <v>#DIV/0!</v>
      </c>
      <c r="G79" s="45" t="e">
        <f t="shared" ca="1" si="7"/>
        <v>#DIV/0!</v>
      </c>
      <c r="H79" s="43" t="e">
        <f t="shared" ca="1" si="8"/>
        <v>#DIV/0!</v>
      </c>
    </row>
    <row r="80" spans="4:8" ht="11.25">
      <c r="D80" s="43">
        <f t="shared" ca="1" si="9"/>
        <v>0</v>
      </c>
      <c r="E80" s="45" t="e">
        <f t="shared" ca="1" si="5"/>
        <v>#DIV/0!</v>
      </c>
      <c r="F80" s="45" t="e">
        <f t="shared" ca="1" si="6"/>
        <v>#DIV/0!</v>
      </c>
      <c r="G80" s="45" t="e">
        <f t="shared" ca="1" si="7"/>
        <v>#DIV/0!</v>
      </c>
      <c r="H80" s="43" t="e">
        <f t="shared" ca="1" si="8"/>
        <v>#DIV/0!</v>
      </c>
    </row>
    <row r="81" spans="4:8" ht="11.25">
      <c r="D81" s="43">
        <f t="shared" ca="1" si="9"/>
        <v>0</v>
      </c>
      <c r="E81" s="45" t="e">
        <f t="shared" ca="1" si="5"/>
        <v>#DIV/0!</v>
      </c>
      <c r="F81" s="45" t="e">
        <f t="shared" ca="1" si="6"/>
        <v>#DIV/0!</v>
      </c>
      <c r="G81" s="45" t="e">
        <f t="shared" ca="1" si="7"/>
        <v>#DIV/0!</v>
      </c>
      <c r="H81" s="43" t="e">
        <f t="shared" ca="1" si="8"/>
        <v>#DIV/0!</v>
      </c>
    </row>
    <row r="82" spans="4:8" ht="11.25">
      <c r="D82" s="43">
        <f t="shared" ca="1" si="9"/>
        <v>0</v>
      </c>
      <c r="E82" s="45" t="e">
        <f t="shared" ca="1" si="5"/>
        <v>#DIV/0!</v>
      </c>
      <c r="F82" s="45" t="e">
        <f t="shared" ca="1" si="6"/>
        <v>#DIV/0!</v>
      </c>
      <c r="G82" s="45" t="e">
        <f t="shared" ca="1" si="7"/>
        <v>#DIV/0!</v>
      </c>
      <c r="H82" s="43" t="e">
        <f t="shared" ca="1" si="8"/>
        <v>#DIV/0!</v>
      </c>
    </row>
    <row r="83" spans="4:8" ht="11.25">
      <c r="D83" s="43">
        <f t="shared" ca="1" si="9"/>
        <v>0</v>
      </c>
      <c r="E83" s="45" t="e">
        <f t="shared" ca="1" si="5"/>
        <v>#DIV/0!</v>
      </c>
      <c r="F83" s="45" t="e">
        <f t="shared" ca="1" si="6"/>
        <v>#DIV/0!</v>
      </c>
      <c r="G83" s="45" t="e">
        <f t="shared" ca="1" si="7"/>
        <v>#DIV/0!</v>
      </c>
      <c r="H83" s="43" t="e">
        <f t="shared" ca="1" si="8"/>
        <v>#DIV/0!</v>
      </c>
    </row>
    <row r="84" spans="4:8" ht="11.25">
      <c r="D84" s="43">
        <f t="shared" ca="1" si="9"/>
        <v>0</v>
      </c>
      <c r="E84" s="45" t="e">
        <f t="shared" ca="1" si="5"/>
        <v>#DIV/0!</v>
      </c>
      <c r="F84" s="45" t="e">
        <f t="shared" ca="1" si="6"/>
        <v>#DIV/0!</v>
      </c>
      <c r="G84" s="45" t="e">
        <f t="shared" ca="1" si="7"/>
        <v>#DIV/0!</v>
      </c>
      <c r="H84" s="43" t="e">
        <f t="shared" ca="1" si="8"/>
        <v>#DIV/0!</v>
      </c>
    </row>
    <row r="85" spans="4:8" ht="11.25">
      <c r="D85" s="43">
        <f t="shared" ca="1" si="9"/>
        <v>0</v>
      </c>
      <c r="E85" s="45" t="e">
        <f t="shared" ca="1" si="5"/>
        <v>#DIV/0!</v>
      </c>
      <c r="F85" s="45" t="e">
        <f t="shared" ca="1" si="6"/>
        <v>#DIV/0!</v>
      </c>
      <c r="G85" s="45" t="e">
        <f t="shared" ca="1" si="7"/>
        <v>#DIV/0!</v>
      </c>
      <c r="H85" s="43" t="e">
        <f t="shared" ca="1" si="8"/>
        <v>#DIV/0!</v>
      </c>
    </row>
    <row r="86" spans="4:8" ht="11.25">
      <c r="D86" s="43">
        <f t="shared" ca="1" si="9"/>
        <v>0</v>
      </c>
      <c r="E86" s="45" t="e">
        <f t="shared" ca="1" si="5"/>
        <v>#DIV/0!</v>
      </c>
      <c r="F86" s="45" t="e">
        <f t="shared" ca="1" si="6"/>
        <v>#DIV/0!</v>
      </c>
      <c r="G86" s="45" t="e">
        <f t="shared" ca="1" si="7"/>
        <v>#DIV/0!</v>
      </c>
      <c r="H86" s="43" t="e">
        <f t="shared" ca="1" si="8"/>
        <v>#DIV/0!</v>
      </c>
    </row>
    <row r="87" spans="4:8" ht="11.25">
      <c r="D87" s="43">
        <f t="shared" ca="1" si="9"/>
        <v>0</v>
      </c>
      <c r="E87" s="45" t="e">
        <f t="shared" ca="1" si="5"/>
        <v>#DIV/0!</v>
      </c>
      <c r="F87" s="45" t="e">
        <f t="shared" ca="1" si="6"/>
        <v>#DIV/0!</v>
      </c>
      <c r="G87" s="45" t="e">
        <f t="shared" ca="1" si="7"/>
        <v>#DIV/0!</v>
      </c>
      <c r="H87" s="43" t="e">
        <f t="shared" ca="1" si="8"/>
        <v>#DIV/0!</v>
      </c>
    </row>
    <row r="88" spans="4:8" ht="11.25">
      <c r="D88" s="43">
        <f t="shared" ca="1" si="9"/>
        <v>0</v>
      </c>
      <c r="E88" s="45" t="e">
        <f t="shared" ca="1" si="5"/>
        <v>#DIV/0!</v>
      </c>
      <c r="F88" s="45" t="e">
        <f t="shared" ca="1" si="6"/>
        <v>#DIV/0!</v>
      </c>
      <c r="G88" s="45" t="e">
        <f t="shared" ca="1" si="7"/>
        <v>#DIV/0!</v>
      </c>
      <c r="H88" s="43" t="e">
        <f t="shared" ca="1" si="8"/>
        <v>#DIV/0!</v>
      </c>
    </row>
    <row r="89" spans="4:8" ht="11.25">
      <c r="D89" s="43">
        <f t="shared" ca="1" si="9"/>
        <v>0</v>
      </c>
      <c r="E89" s="45" t="e">
        <f t="shared" ca="1" si="5"/>
        <v>#DIV/0!</v>
      </c>
      <c r="F89" s="45" t="e">
        <f t="shared" ca="1" si="6"/>
        <v>#DIV/0!</v>
      </c>
      <c r="G89" s="45" t="e">
        <f t="shared" ca="1" si="7"/>
        <v>#DIV/0!</v>
      </c>
      <c r="H89" s="43" t="e">
        <f t="shared" ca="1" si="8"/>
        <v>#DIV/0!</v>
      </c>
    </row>
    <row r="90" spans="4:8" ht="11.25">
      <c r="D90" s="43">
        <f t="shared" ca="1" si="9"/>
        <v>0</v>
      </c>
      <c r="E90" s="45" t="e">
        <f t="shared" ca="1" si="5"/>
        <v>#DIV/0!</v>
      </c>
      <c r="F90" s="45" t="e">
        <f t="shared" ca="1" si="6"/>
        <v>#DIV/0!</v>
      </c>
      <c r="G90" s="45" t="e">
        <f t="shared" ca="1" si="7"/>
        <v>#DIV/0!</v>
      </c>
      <c r="H90" s="43" t="e">
        <f t="shared" ca="1" si="8"/>
        <v>#DIV/0!</v>
      </c>
    </row>
    <row r="91" spans="4:8" ht="11.25">
      <c r="D91" s="43">
        <f t="shared" ca="1" si="9"/>
        <v>0</v>
      </c>
      <c r="E91" s="45" t="e">
        <f t="shared" ca="1" si="5"/>
        <v>#DIV/0!</v>
      </c>
      <c r="F91" s="45" t="e">
        <f t="shared" ca="1" si="6"/>
        <v>#DIV/0!</v>
      </c>
      <c r="G91" s="45" t="e">
        <f t="shared" ca="1" si="7"/>
        <v>#DIV/0!</v>
      </c>
      <c r="H91" s="43" t="e">
        <f t="shared" ca="1" si="8"/>
        <v>#DIV/0!</v>
      </c>
    </row>
    <row r="92" spans="4:8" ht="11.25">
      <c r="D92" s="43">
        <f t="shared" ca="1" si="9"/>
        <v>0</v>
      </c>
      <c r="E92" s="45" t="e">
        <f t="shared" ca="1" si="5"/>
        <v>#DIV/0!</v>
      </c>
      <c r="F92" s="45" t="e">
        <f t="shared" ca="1" si="6"/>
        <v>#DIV/0!</v>
      </c>
      <c r="G92" s="45" t="e">
        <f t="shared" ca="1" si="7"/>
        <v>#DIV/0!</v>
      </c>
      <c r="H92" s="43" t="e">
        <f t="shared" ca="1" si="8"/>
        <v>#DIV/0!</v>
      </c>
    </row>
    <row r="93" spans="4:8" ht="11.25">
      <c r="D93" s="43">
        <f t="shared" ca="1" si="9"/>
        <v>0</v>
      </c>
      <c r="E93" s="45" t="e">
        <f t="shared" ca="1" si="5"/>
        <v>#DIV/0!</v>
      </c>
      <c r="F93" s="45" t="e">
        <f t="shared" ca="1" si="6"/>
        <v>#DIV/0!</v>
      </c>
      <c r="G93" s="45" t="e">
        <f t="shared" ca="1" si="7"/>
        <v>#DIV/0!</v>
      </c>
      <c r="H93" s="43" t="e">
        <f t="shared" ca="1" si="8"/>
        <v>#DIV/0!</v>
      </c>
    </row>
    <row r="94" spans="4:8" ht="11.25">
      <c r="D94" s="43">
        <f t="shared" ca="1" si="9"/>
        <v>0</v>
      </c>
      <c r="E94" s="45" t="e">
        <f t="shared" ca="1" si="5"/>
        <v>#DIV/0!</v>
      </c>
      <c r="F94" s="45" t="e">
        <f t="shared" ca="1" si="6"/>
        <v>#DIV/0!</v>
      </c>
      <c r="G94" s="45" t="e">
        <f t="shared" ca="1" si="7"/>
        <v>#DIV/0!</v>
      </c>
      <c r="H94" s="43" t="e">
        <f t="shared" ca="1" si="8"/>
        <v>#DIV/0!</v>
      </c>
    </row>
    <row r="95" spans="4:8" ht="11.25">
      <c r="D95" s="43">
        <f t="shared" ca="1" si="9"/>
        <v>0</v>
      </c>
      <c r="E95" s="45" t="e">
        <f t="shared" ca="1" si="5"/>
        <v>#DIV/0!</v>
      </c>
      <c r="F95" s="45" t="e">
        <f t="shared" ca="1" si="6"/>
        <v>#DIV/0!</v>
      </c>
      <c r="G95" s="45" t="e">
        <f t="shared" ca="1" si="7"/>
        <v>#DIV/0!</v>
      </c>
      <c r="H95" s="43" t="e">
        <f t="shared" ca="1" si="8"/>
        <v>#DIV/0!</v>
      </c>
    </row>
    <row r="96" spans="4:8" ht="11.25">
      <c r="D96" s="43">
        <f t="shared" ca="1" si="9"/>
        <v>0</v>
      </c>
      <c r="E96" s="45" t="e">
        <f t="shared" ca="1" si="5"/>
        <v>#DIV/0!</v>
      </c>
      <c r="F96" s="45" t="e">
        <f t="shared" ca="1" si="6"/>
        <v>#DIV/0!</v>
      </c>
      <c r="G96" s="45" t="e">
        <f t="shared" ca="1" si="7"/>
        <v>#DIV/0!</v>
      </c>
      <c r="H96" s="43" t="e">
        <f t="shared" ca="1" si="8"/>
        <v>#DIV/0!</v>
      </c>
    </row>
    <row r="97" spans="4:8" ht="11.25">
      <c r="D97" s="43">
        <f t="shared" ca="1" si="9"/>
        <v>0</v>
      </c>
      <c r="E97" s="45" t="e">
        <f t="shared" ca="1" si="5"/>
        <v>#DIV/0!</v>
      </c>
      <c r="F97" s="45" t="e">
        <f t="shared" ca="1" si="6"/>
        <v>#DIV/0!</v>
      </c>
      <c r="G97" s="45" t="e">
        <f t="shared" ca="1" si="7"/>
        <v>#DIV/0!</v>
      </c>
      <c r="H97" s="43" t="e">
        <f t="shared" ca="1" si="8"/>
        <v>#DIV/0!</v>
      </c>
    </row>
    <row r="98" spans="4:8" ht="11.25">
      <c r="D98" s="43">
        <f t="shared" ca="1" si="9"/>
        <v>0</v>
      </c>
      <c r="E98" s="45" t="e">
        <f t="shared" ca="1" si="5"/>
        <v>#DIV/0!</v>
      </c>
      <c r="F98" s="45" t="e">
        <f t="shared" ca="1" si="6"/>
        <v>#DIV/0!</v>
      </c>
      <c r="G98" s="45" t="e">
        <f t="shared" ca="1" si="7"/>
        <v>#DIV/0!</v>
      </c>
      <c r="H98" s="43" t="e">
        <f t="shared" ca="1" si="8"/>
        <v>#DIV/0!</v>
      </c>
    </row>
    <row r="99" spans="4:8" ht="11.25">
      <c r="D99" s="43">
        <f t="shared" ca="1" si="9"/>
        <v>0</v>
      </c>
      <c r="E99" s="45" t="e">
        <f t="shared" ca="1" si="5"/>
        <v>#DIV/0!</v>
      </c>
      <c r="F99" s="45" t="e">
        <f t="shared" ca="1" si="6"/>
        <v>#DIV/0!</v>
      </c>
      <c r="G99" s="45" t="e">
        <f t="shared" ca="1" si="7"/>
        <v>#DIV/0!</v>
      </c>
      <c r="H99" s="43" t="e">
        <f t="shared" ca="1" si="8"/>
        <v>#DIV/0!</v>
      </c>
    </row>
    <row r="100" spans="4:8" ht="11.25">
      <c r="D100" s="43">
        <f t="shared" ca="1" si="9"/>
        <v>0</v>
      </c>
      <c r="E100" s="45" t="e">
        <f t="shared" ca="1" si="5"/>
        <v>#DIV/0!</v>
      </c>
      <c r="F100" s="45" t="e">
        <f t="shared" ca="1" si="6"/>
        <v>#DIV/0!</v>
      </c>
      <c r="G100" s="45" t="e">
        <f t="shared" ca="1" si="7"/>
        <v>#DIV/0!</v>
      </c>
      <c r="H100" s="43" t="e">
        <f t="shared" ca="1" si="8"/>
        <v>#DIV/0!</v>
      </c>
    </row>
    <row r="101" spans="4:8" ht="11.25">
      <c r="D101" s="43">
        <f t="shared" ca="1" si="9"/>
        <v>0</v>
      </c>
      <c r="E101" s="45" t="e">
        <f t="shared" ca="1" si="5"/>
        <v>#DIV/0!</v>
      </c>
      <c r="F101" s="45" t="e">
        <f t="shared" ca="1" si="6"/>
        <v>#DIV/0!</v>
      </c>
      <c r="G101" s="45" t="e">
        <f t="shared" ca="1" si="7"/>
        <v>#DIV/0!</v>
      </c>
      <c r="H101" s="43" t="e">
        <f t="shared" ca="1" si="8"/>
        <v>#DIV/0!</v>
      </c>
    </row>
    <row r="102" spans="4:8" ht="11.25">
      <c r="D102" s="43">
        <f t="shared" ca="1" si="9"/>
        <v>0</v>
      </c>
      <c r="E102" s="45" t="e">
        <f t="shared" ca="1" si="5"/>
        <v>#DIV/0!</v>
      </c>
      <c r="F102" s="45" t="e">
        <f t="shared" ca="1" si="6"/>
        <v>#DIV/0!</v>
      </c>
      <c r="G102" s="45" t="e">
        <f t="shared" ca="1" si="7"/>
        <v>#DIV/0!</v>
      </c>
      <c r="H102" s="43" t="e">
        <f t="shared" ca="1" si="8"/>
        <v>#DIV/0!</v>
      </c>
    </row>
    <row r="103" spans="4:8" ht="11.25">
      <c r="D103" s="43">
        <f t="shared" ca="1" si="9"/>
        <v>0</v>
      </c>
      <c r="E103" s="45" t="e">
        <f t="shared" ca="1" si="5"/>
        <v>#DIV/0!</v>
      </c>
      <c r="F103" s="45" t="e">
        <f t="shared" ca="1" si="6"/>
        <v>#DIV/0!</v>
      </c>
      <c r="G103" s="45" t="e">
        <f t="shared" ca="1" si="7"/>
        <v>#DIV/0!</v>
      </c>
      <c r="H103" s="43" t="e">
        <f t="shared" ca="1" si="8"/>
        <v>#DIV/0!</v>
      </c>
    </row>
    <row r="104" spans="4:8" ht="11.25">
      <c r="D104" s="43">
        <f t="shared" ca="1" si="9"/>
        <v>0</v>
      </c>
      <c r="E104" s="45" t="e">
        <f t="shared" ca="1" si="5"/>
        <v>#DIV/0!</v>
      </c>
      <c r="F104" s="45" t="e">
        <f t="shared" ca="1" si="6"/>
        <v>#DIV/0!</v>
      </c>
      <c r="G104" s="45" t="e">
        <f t="shared" ca="1" si="7"/>
        <v>#DIV/0!</v>
      </c>
      <c r="H104" s="43" t="e">
        <f t="shared" ca="1" si="8"/>
        <v>#DIV/0!</v>
      </c>
    </row>
    <row r="105" spans="4:8" ht="11.25">
      <c r="D105" s="43">
        <f t="shared" ca="1" si="9"/>
        <v>0</v>
      </c>
      <c r="E105" s="45" t="e">
        <f t="shared" ca="1" si="5"/>
        <v>#DIV/0!</v>
      </c>
      <c r="F105" s="45" t="e">
        <f t="shared" ca="1" si="6"/>
        <v>#DIV/0!</v>
      </c>
      <c r="G105" s="45" t="e">
        <f t="shared" ca="1" si="7"/>
        <v>#DIV/0!</v>
      </c>
      <c r="H105" s="43" t="e">
        <f t="shared" ca="1" si="8"/>
        <v>#DIV/0!</v>
      </c>
    </row>
    <row r="106" spans="4:8" ht="11.25">
      <c r="D106" s="43">
        <f t="shared" ca="1" si="9"/>
        <v>0</v>
      </c>
      <c r="E106" s="45" t="e">
        <f t="shared" ca="1" si="5"/>
        <v>#DIV/0!</v>
      </c>
      <c r="F106" s="45" t="e">
        <f t="shared" ca="1" si="6"/>
        <v>#DIV/0!</v>
      </c>
      <c r="G106" s="45" t="e">
        <f t="shared" ca="1" si="7"/>
        <v>#DIV/0!</v>
      </c>
      <c r="H106" s="43" t="e">
        <f t="shared" ca="1" si="8"/>
        <v>#DIV/0!</v>
      </c>
    </row>
    <row r="107" spans="4:8" ht="11.25">
      <c r="D107" s="43">
        <f t="shared" ca="1" si="9"/>
        <v>0</v>
      </c>
      <c r="E107" s="45" t="e">
        <f t="shared" ca="1" si="5"/>
        <v>#DIV/0!</v>
      </c>
      <c r="F107" s="45" t="e">
        <f t="shared" ca="1" si="6"/>
        <v>#DIV/0!</v>
      </c>
      <c r="G107" s="45" t="e">
        <f t="shared" ca="1" si="7"/>
        <v>#DIV/0!</v>
      </c>
      <c r="H107" s="43" t="e">
        <f t="shared" ca="1" si="8"/>
        <v>#DIV/0!</v>
      </c>
    </row>
    <row r="108" spans="4:8" ht="11.25">
      <c r="D108" s="43">
        <f t="shared" ca="1" si="9"/>
        <v>0</v>
      </c>
      <c r="E108" s="45" t="e">
        <f t="shared" ca="1" si="5"/>
        <v>#DIV/0!</v>
      </c>
      <c r="F108" s="45" t="e">
        <f t="shared" ca="1" si="6"/>
        <v>#DIV/0!</v>
      </c>
      <c r="G108" s="45" t="e">
        <f t="shared" ca="1" si="7"/>
        <v>#DIV/0!</v>
      </c>
      <c r="H108" s="43" t="e">
        <f t="shared" ca="1" si="8"/>
        <v>#DIV/0!</v>
      </c>
    </row>
    <row r="109" spans="4:8" ht="11.25">
      <c r="D109" s="43">
        <f t="shared" ca="1" si="9"/>
        <v>0</v>
      </c>
      <c r="E109" s="45" t="e">
        <f t="shared" ca="1" si="5"/>
        <v>#DIV/0!</v>
      </c>
      <c r="F109" s="45" t="e">
        <f t="shared" ca="1" si="6"/>
        <v>#DIV/0!</v>
      </c>
      <c r="G109" s="45" t="e">
        <f t="shared" ca="1" si="7"/>
        <v>#DIV/0!</v>
      </c>
      <c r="H109" s="43" t="e">
        <f t="shared" ca="1" si="8"/>
        <v>#DIV/0!</v>
      </c>
    </row>
    <row r="110" spans="4:8" ht="11.25">
      <c r="D110" s="43">
        <f t="shared" ca="1" si="9"/>
        <v>0</v>
      </c>
      <c r="E110" s="45" t="e">
        <f t="shared" ca="1" si="5"/>
        <v>#DIV/0!</v>
      </c>
      <c r="F110" s="45" t="e">
        <f t="shared" ca="1" si="6"/>
        <v>#DIV/0!</v>
      </c>
      <c r="G110" s="45" t="e">
        <f t="shared" ca="1" si="7"/>
        <v>#DIV/0!</v>
      </c>
      <c r="H110" s="43" t="e">
        <f t="shared" ca="1" si="8"/>
        <v>#DIV/0!</v>
      </c>
    </row>
    <row r="111" spans="4:8" ht="11.25">
      <c r="D111" s="43">
        <f t="shared" ca="1" si="9"/>
        <v>0</v>
      </c>
      <c r="E111" s="45" t="e">
        <f t="shared" ca="1" si="5"/>
        <v>#DIV/0!</v>
      </c>
      <c r="F111" s="45" t="e">
        <f t="shared" ca="1" si="6"/>
        <v>#DIV/0!</v>
      </c>
      <c r="G111" s="45" t="e">
        <f t="shared" ca="1" si="7"/>
        <v>#DIV/0!</v>
      </c>
      <c r="H111" s="43" t="e">
        <f t="shared" ca="1" si="8"/>
        <v>#DIV/0!</v>
      </c>
    </row>
    <row r="112" spans="4:8" ht="11.25">
      <c r="D112" s="43">
        <f t="shared" ca="1" si="9"/>
        <v>0</v>
      </c>
      <c r="E112" s="45" t="e">
        <f t="shared" ca="1" si="5"/>
        <v>#DIV/0!</v>
      </c>
      <c r="F112" s="45" t="e">
        <f t="shared" ca="1" si="6"/>
        <v>#DIV/0!</v>
      </c>
      <c r="G112" s="45" t="e">
        <f t="shared" ca="1" si="7"/>
        <v>#DIV/0!</v>
      </c>
      <c r="H112" s="43" t="e">
        <f t="shared" ca="1" si="8"/>
        <v>#DIV/0!</v>
      </c>
    </row>
    <row r="113" spans="4:8" ht="11.25">
      <c r="D113" s="43">
        <f t="shared" ca="1" si="9"/>
        <v>0</v>
      </c>
      <c r="E113" s="45" t="e">
        <f t="shared" ca="1" si="5"/>
        <v>#DIV/0!</v>
      </c>
      <c r="F113" s="45" t="e">
        <f t="shared" ca="1" si="6"/>
        <v>#DIV/0!</v>
      </c>
      <c r="G113" s="45" t="e">
        <f t="shared" ca="1" si="7"/>
        <v>#DIV/0!</v>
      </c>
      <c r="H113" s="43" t="e">
        <f t="shared" ca="1" si="8"/>
        <v>#DIV/0!</v>
      </c>
    </row>
    <row r="114" spans="4:8" ht="11.25">
      <c r="D114" s="43">
        <f t="shared" ca="1" si="9"/>
        <v>0</v>
      </c>
      <c r="E114" s="45" t="e">
        <f t="shared" ca="1" si="5"/>
        <v>#DIV/0!</v>
      </c>
      <c r="F114" s="45" t="e">
        <f t="shared" ca="1" si="6"/>
        <v>#DIV/0!</v>
      </c>
      <c r="G114" s="45" t="e">
        <f t="shared" ca="1" si="7"/>
        <v>#DIV/0!</v>
      </c>
      <c r="H114" s="43" t="e">
        <f t="shared" ca="1" si="8"/>
        <v>#DIV/0!</v>
      </c>
    </row>
    <row r="115" spans="4:8" ht="11.25">
      <c r="D115" s="43">
        <f t="shared" ca="1" si="9"/>
        <v>0</v>
      </c>
      <c r="E115" s="45" t="e">
        <f t="shared" ca="1" si="5"/>
        <v>#DIV/0!</v>
      </c>
      <c r="F115" s="45" t="e">
        <f t="shared" ca="1" si="6"/>
        <v>#DIV/0!</v>
      </c>
      <c r="G115" s="45" t="e">
        <f t="shared" ca="1" si="7"/>
        <v>#DIV/0!</v>
      </c>
      <c r="H115" s="43" t="e">
        <f t="shared" ca="1" si="8"/>
        <v>#DIV/0!</v>
      </c>
    </row>
    <row r="116" spans="4:8" ht="11.25">
      <c r="D116" s="43">
        <f t="shared" ca="1" si="9"/>
        <v>0</v>
      </c>
      <c r="E116" s="45" t="e">
        <f t="shared" ca="1" si="5"/>
        <v>#DIV/0!</v>
      </c>
      <c r="F116" s="45" t="e">
        <f t="shared" ca="1" si="6"/>
        <v>#DIV/0!</v>
      </c>
      <c r="G116" s="45" t="e">
        <f t="shared" ca="1" si="7"/>
        <v>#DIV/0!</v>
      </c>
      <c r="H116" s="43" t="e">
        <f t="shared" ca="1" si="8"/>
        <v>#DIV/0!</v>
      </c>
    </row>
    <row r="117" spans="4:8" ht="11.25">
      <c r="D117" s="43">
        <f t="shared" ca="1" si="9"/>
        <v>0</v>
      </c>
      <c r="E117" s="45" t="e">
        <f t="shared" ca="1" si="5"/>
        <v>#DIV/0!</v>
      </c>
      <c r="F117" s="45" t="e">
        <f t="shared" ca="1" si="6"/>
        <v>#DIV/0!</v>
      </c>
      <c r="G117" s="45" t="e">
        <f t="shared" ca="1" si="7"/>
        <v>#DIV/0!</v>
      </c>
      <c r="H117" s="43" t="e">
        <f t="shared" ca="1" si="8"/>
        <v>#DIV/0!</v>
      </c>
    </row>
    <row r="118" spans="4:8" ht="11.25">
      <c r="D118" s="43">
        <f t="shared" ca="1" si="9"/>
        <v>0</v>
      </c>
      <c r="E118" s="45" t="e">
        <f t="shared" ca="1" si="5"/>
        <v>#DIV/0!</v>
      </c>
      <c r="F118" s="45" t="e">
        <f t="shared" ca="1" si="6"/>
        <v>#DIV/0!</v>
      </c>
      <c r="G118" s="45" t="e">
        <f t="shared" ca="1" si="7"/>
        <v>#DIV/0!</v>
      </c>
      <c r="H118" s="43" t="e">
        <f t="shared" ca="1" si="8"/>
        <v>#DIV/0!</v>
      </c>
    </row>
    <row r="119" spans="4:8" ht="11.25">
      <c r="D119" s="43">
        <f t="shared" ca="1" si="9"/>
        <v>0</v>
      </c>
      <c r="E119" s="45" t="e">
        <f t="shared" ca="1" si="5"/>
        <v>#DIV/0!</v>
      </c>
      <c r="F119" s="45" t="e">
        <f t="shared" ca="1" si="6"/>
        <v>#DIV/0!</v>
      </c>
      <c r="G119" s="45" t="e">
        <f t="shared" ca="1" si="7"/>
        <v>#DIV/0!</v>
      </c>
      <c r="H119" s="43" t="e">
        <f t="shared" ca="1" si="8"/>
        <v>#DIV/0!</v>
      </c>
    </row>
    <row r="120" spans="4:8" ht="11.25">
      <c r="D120" s="43">
        <f t="shared" ca="1" si="9"/>
        <v>0</v>
      </c>
      <c r="E120" s="45" t="e">
        <f t="shared" ca="1" si="5"/>
        <v>#DIV/0!</v>
      </c>
      <c r="F120" s="45" t="e">
        <f t="shared" ca="1" si="6"/>
        <v>#DIV/0!</v>
      </c>
      <c r="G120" s="45" t="e">
        <f t="shared" ca="1" si="7"/>
        <v>#DIV/0!</v>
      </c>
      <c r="H120" s="43" t="e">
        <f t="shared" ca="1" si="8"/>
        <v>#DIV/0!</v>
      </c>
    </row>
    <row r="121" spans="4:8" ht="11.25">
      <c r="D121" s="43">
        <f t="shared" ca="1" si="9"/>
        <v>0</v>
      </c>
      <c r="E121" s="45" t="e">
        <f t="shared" ca="1" si="5"/>
        <v>#DIV/0!</v>
      </c>
      <c r="F121" s="45" t="e">
        <f t="shared" ca="1" si="6"/>
        <v>#DIV/0!</v>
      </c>
      <c r="G121" s="45" t="e">
        <f t="shared" ca="1" si="7"/>
        <v>#DIV/0!</v>
      </c>
      <c r="H121" s="43" t="e">
        <f t="shared" ca="1" si="8"/>
        <v>#DIV/0!</v>
      </c>
    </row>
    <row r="122" spans="4:8" ht="11.25">
      <c r="D122" s="43">
        <f t="shared" ca="1" si="9"/>
        <v>0</v>
      </c>
      <c r="E122" s="45" t="e">
        <f t="shared" ca="1" si="5"/>
        <v>#DIV/0!</v>
      </c>
      <c r="F122" s="45" t="e">
        <f t="shared" ca="1" si="6"/>
        <v>#DIV/0!</v>
      </c>
      <c r="G122" s="45" t="e">
        <f t="shared" ca="1" si="7"/>
        <v>#DIV/0!</v>
      </c>
      <c r="H122" s="43" t="e">
        <f t="shared" ca="1" si="8"/>
        <v>#DIV/0!</v>
      </c>
    </row>
    <row r="123" spans="4:8" ht="11.25">
      <c r="D123" s="43">
        <f t="shared" ca="1" si="9"/>
        <v>0</v>
      </c>
      <c r="E123" s="45" t="e">
        <f t="shared" ca="1" si="5"/>
        <v>#DIV/0!</v>
      </c>
      <c r="F123" s="45" t="e">
        <f t="shared" ca="1" si="6"/>
        <v>#DIV/0!</v>
      </c>
      <c r="G123" s="45" t="e">
        <f t="shared" ca="1" si="7"/>
        <v>#DIV/0!</v>
      </c>
      <c r="H123" s="43" t="e">
        <f t="shared" ca="1" si="8"/>
        <v>#DIV/0!</v>
      </c>
    </row>
    <row r="124" spans="4:8" ht="11.25">
      <c r="D124" s="43">
        <f t="shared" ca="1" si="9"/>
        <v>0</v>
      </c>
      <c r="E124" s="45" t="e">
        <f t="shared" ca="1" si="5"/>
        <v>#DIV/0!</v>
      </c>
      <c r="F124" s="45" t="e">
        <f t="shared" ca="1" si="6"/>
        <v>#DIV/0!</v>
      </c>
      <c r="G124" s="45" t="e">
        <f t="shared" ca="1" si="7"/>
        <v>#DIV/0!</v>
      </c>
      <c r="H124" s="43" t="e">
        <f t="shared" ca="1" si="8"/>
        <v>#DIV/0!</v>
      </c>
    </row>
    <row r="125" spans="4:8" ht="11.25">
      <c r="D125" s="43">
        <f t="shared" ca="1" si="9"/>
        <v>0</v>
      </c>
      <c r="E125" s="45" t="e">
        <f t="shared" ca="1" si="5"/>
        <v>#DIV/0!</v>
      </c>
      <c r="F125" s="45" t="e">
        <f t="shared" ca="1" si="6"/>
        <v>#DIV/0!</v>
      </c>
      <c r="G125" s="45" t="e">
        <f t="shared" ca="1" si="7"/>
        <v>#DIV/0!</v>
      </c>
      <c r="H125" s="43" t="e">
        <f t="shared" ca="1" si="8"/>
        <v>#DIV/0!</v>
      </c>
    </row>
    <row r="126" spans="4:8" ht="11.25">
      <c r="D126" s="43">
        <f t="shared" ca="1" si="9"/>
        <v>0</v>
      </c>
      <c r="E126" s="45" t="e">
        <f t="shared" ca="1" si="5"/>
        <v>#DIV/0!</v>
      </c>
      <c r="F126" s="45" t="e">
        <f t="shared" ca="1" si="6"/>
        <v>#DIV/0!</v>
      </c>
      <c r="G126" s="45" t="e">
        <f t="shared" ca="1" si="7"/>
        <v>#DIV/0!</v>
      </c>
      <c r="H126" s="43" t="e">
        <f t="shared" ca="1" si="8"/>
        <v>#DIV/0!</v>
      </c>
    </row>
    <row r="127" spans="4:8" ht="11.25">
      <c r="D127" s="43">
        <f t="shared" ca="1" si="9"/>
        <v>0</v>
      </c>
      <c r="E127" s="45" t="e">
        <f t="shared" ca="1" si="5"/>
        <v>#DIV/0!</v>
      </c>
      <c r="F127" s="45" t="e">
        <f t="shared" ca="1" si="6"/>
        <v>#DIV/0!</v>
      </c>
      <c r="G127" s="45" t="e">
        <f t="shared" ca="1" si="7"/>
        <v>#DIV/0!</v>
      </c>
      <c r="H127" s="43" t="e">
        <f t="shared" ca="1" si="8"/>
        <v>#DIV/0!</v>
      </c>
    </row>
    <row r="128" spans="4:8" ht="11.25">
      <c r="D128" s="43">
        <f t="shared" ca="1" si="9"/>
        <v>0</v>
      </c>
      <c r="E128" s="45" t="e">
        <f t="shared" ca="1" si="5"/>
        <v>#DIV/0!</v>
      </c>
      <c r="F128" s="45" t="e">
        <f t="shared" ca="1" si="6"/>
        <v>#DIV/0!</v>
      </c>
      <c r="G128" s="45" t="e">
        <f t="shared" ca="1" si="7"/>
        <v>#DIV/0!</v>
      </c>
      <c r="H128" s="43" t="e">
        <f t="shared" ca="1" si="8"/>
        <v>#DIV/0!</v>
      </c>
    </row>
    <row r="129" spans="4:8" ht="11.25">
      <c r="D129" s="43">
        <f t="shared" ca="1" si="9"/>
        <v>0</v>
      </c>
      <c r="E129" s="45" t="e">
        <f t="shared" ca="1" si="5"/>
        <v>#DIV/0!</v>
      </c>
      <c r="F129" s="45" t="e">
        <f t="shared" ca="1" si="6"/>
        <v>#DIV/0!</v>
      </c>
      <c r="G129" s="45" t="e">
        <f t="shared" ca="1" si="7"/>
        <v>#DIV/0!</v>
      </c>
      <c r="H129" s="43" t="e">
        <f t="shared" ca="1" si="8"/>
        <v>#DIV/0!</v>
      </c>
    </row>
    <row r="130" spans="4:8" ht="11.25">
      <c r="D130" s="43">
        <f t="shared" ca="1" si="9"/>
        <v>0</v>
      </c>
      <c r="E130" s="45" t="e">
        <f t="shared" ref="E130:E193" ca="1" si="10">IF(ISNA(D130),NA(),a*t^2+b*t+g)</f>
        <v>#DIV/0!</v>
      </c>
      <c r="F130" s="45" t="e">
        <f t="shared" ref="F130:F193" ca="1" si="11">IF(ISNA(D130),NA(),u*(t-mx)^2+v*(t-mx)+w+my)</f>
        <v>#DIV/0!</v>
      </c>
      <c r="G130" s="45" t="e">
        <f t="shared" ref="G130:G193" ca="1" si="12">IF(ISNA(D130),500,MIN(F129,G129))</f>
        <v>#DIV/0!</v>
      </c>
      <c r="H130" s="43" t="e">
        <f t="shared" ref="H130:H193" ca="1" si="13">IF(ISNA(D130),H129,IF(E130&lt;G129,D130,H129))</f>
        <v>#DIV/0!</v>
      </c>
    </row>
    <row r="131" spans="4:8" ht="11.25">
      <c r="D131" s="43">
        <f t="shared" ref="D131:D194" ca="1" si="14">IF(D130&lt;=MAX(x)+(MAX(x)-MIN(x))/50,D130+(MAX(x)-MIN(x))/100,NA())</f>
        <v>0</v>
      </c>
      <c r="E131" s="45" t="e">
        <f t="shared" ca="1" si="10"/>
        <v>#DIV/0!</v>
      </c>
      <c r="F131" s="45" t="e">
        <f t="shared" ca="1" si="11"/>
        <v>#DIV/0!</v>
      </c>
      <c r="G131" s="45" t="e">
        <f t="shared" ca="1" si="12"/>
        <v>#DIV/0!</v>
      </c>
      <c r="H131" s="43" t="e">
        <f t="shared" ca="1" si="13"/>
        <v>#DIV/0!</v>
      </c>
    </row>
    <row r="132" spans="4:8" ht="11.25">
      <c r="D132" s="43">
        <f t="shared" ca="1" si="14"/>
        <v>0</v>
      </c>
      <c r="E132" s="45" t="e">
        <f t="shared" ca="1" si="10"/>
        <v>#DIV/0!</v>
      </c>
      <c r="F132" s="45" t="e">
        <f t="shared" ca="1" si="11"/>
        <v>#DIV/0!</v>
      </c>
      <c r="G132" s="45" t="e">
        <f t="shared" ca="1" si="12"/>
        <v>#DIV/0!</v>
      </c>
      <c r="H132" s="43" t="e">
        <f t="shared" ca="1" si="13"/>
        <v>#DIV/0!</v>
      </c>
    </row>
    <row r="133" spans="4:8" ht="11.25">
      <c r="D133" s="43">
        <f t="shared" ca="1" si="14"/>
        <v>0</v>
      </c>
      <c r="E133" s="45" t="e">
        <f t="shared" ca="1" si="10"/>
        <v>#DIV/0!</v>
      </c>
      <c r="F133" s="45" t="e">
        <f t="shared" ca="1" si="11"/>
        <v>#DIV/0!</v>
      </c>
      <c r="G133" s="45" t="e">
        <f t="shared" ca="1" si="12"/>
        <v>#DIV/0!</v>
      </c>
      <c r="H133" s="43" t="e">
        <f t="shared" ca="1" si="13"/>
        <v>#DIV/0!</v>
      </c>
    </row>
    <row r="134" spans="4:8" ht="11.25">
      <c r="D134" s="43">
        <f t="shared" ca="1" si="14"/>
        <v>0</v>
      </c>
      <c r="E134" s="45" t="e">
        <f t="shared" ca="1" si="10"/>
        <v>#DIV/0!</v>
      </c>
      <c r="F134" s="45" t="e">
        <f t="shared" ca="1" si="11"/>
        <v>#DIV/0!</v>
      </c>
      <c r="G134" s="45" t="e">
        <f t="shared" ca="1" si="12"/>
        <v>#DIV/0!</v>
      </c>
      <c r="H134" s="43" t="e">
        <f t="shared" ca="1" si="13"/>
        <v>#DIV/0!</v>
      </c>
    </row>
    <row r="135" spans="4:8" ht="11.25">
      <c r="D135" s="43">
        <f t="shared" ca="1" si="14"/>
        <v>0</v>
      </c>
      <c r="E135" s="45" t="e">
        <f t="shared" ca="1" si="10"/>
        <v>#DIV/0!</v>
      </c>
      <c r="F135" s="45" t="e">
        <f t="shared" ca="1" si="11"/>
        <v>#DIV/0!</v>
      </c>
      <c r="G135" s="45" t="e">
        <f t="shared" ca="1" si="12"/>
        <v>#DIV/0!</v>
      </c>
      <c r="H135" s="43" t="e">
        <f t="shared" ca="1" si="13"/>
        <v>#DIV/0!</v>
      </c>
    </row>
    <row r="136" spans="4:8" ht="11.25">
      <c r="D136" s="43">
        <f t="shared" ca="1" si="14"/>
        <v>0</v>
      </c>
      <c r="E136" s="45" t="e">
        <f t="shared" ca="1" si="10"/>
        <v>#DIV/0!</v>
      </c>
      <c r="F136" s="45" t="e">
        <f t="shared" ca="1" si="11"/>
        <v>#DIV/0!</v>
      </c>
      <c r="G136" s="45" t="e">
        <f t="shared" ca="1" si="12"/>
        <v>#DIV/0!</v>
      </c>
      <c r="H136" s="43" t="e">
        <f t="shared" ca="1" si="13"/>
        <v>#DIV/0!</v>
      </c>
    </row>
    <row r="137" spans="4:8" ht="11.25">
      <c r="D137" s="43">
        <f t="shared" ca="1" si="14"/>
        <v>0</v>
      </c>
      <c r="E137" s="45" t="e">
        <f t="shared" ca="1" si="10"/>
        <v>#DIV/0!</v>
      </c>
      <c r="F137" s="45" t="e">
        <f t="shared" ca="1" si="11"/>
        <v>#DIV/0!</v>
      </c>
      <c r="G137" s="45" t="e">
        <f t="shared" ca="1" si="12"/>
        <v>#DIV/0!</v>
      </c>
      <c r="H137" s="43" t="e">
        <f t="shared" ca="1" si="13"/>
        <v>#DIV/0!</v>
      </c>
    </row>
    <row r="138" spans="4:8" ht="11.25">
      <c r="D138" s="43">
        <f t="shared" ca="1" si="14"/>
        <v>0</v>
      </c>
      <c r="E138" s="45" t="e">
        <f t="shared" ca="1" si="10"/>
        <v>#DIV/0!</v>
      </c>
      <c r="F138" s="45" t="e">
        <f t="shared" ca="1" si="11"/>
        <v>#DIV/0!</v>
      </c>
      <c r="G138" s="45" t="e">
        <f t="shared" ca="1" si="12"/>
        <v>#DIV/0!</v>
      </c>
      <c r="H138" s="43" t="e">
        <f t="shared" ca="1" si="13"/>
        <v>#DIV/0!</v>
      </c>
    </row>
    <row r="139" spans="4:8" ht="11.25">
      <c r="D139" s="43">
        <f t="shared" ca="1" si="14"/>
        <v>0</v>
      </c>
      <c r="E139" s="45" t="e">
        <f t="shared" ca="1" si="10"/>
        <v>#DIV/0!</v>
      </c>
      <c r="F139" s="45" t="e">
        <f t="shared" ca="1" si="11"/>
        <v>#DIV/0!</v>
      </c>
      <c r="G139" s="45" t="e">
        <f t="shared" ca="1" si="12"/>
        <v>#DIV/0!</v>
      </c>
      <c r="H139" s="43" t="e">
        <f t="shared" ca="1" si="13"/>
        <v>#DIV/0!</v>
      </c>
    </row>
    <row r="140" spans="4:8" ht="11.25">
      <c r="D140" s="43">
        <f t="shared" ca="1" si="14"/>
        <v>0</v>
      </c>
      <c r="E140" s="45" t="e">
        <f t="shared" ca="1" si="10"/>
        <v>#DIV/0!</v>
      </c>
      <c r="F140" s="45" t="e">
        <f t="shared" ca="1" si="11"/>
        <v>#DIV/0!</v>
      </c>
      <c r="G140" s="45" t="e">
        <f t="shared" ca="1" si="12"/>
        <v>#DIV/0!</v>
      </c>
      <c r="H140" s="43" t="e">
        <f t="shared" ca="1" si="13"/>
        <v>#DIV/0!</v>
      </c>
    </row>
    <row r="141" spans="4:8" ht="11.25">
      <c r="D141" s="43">
        <f t="shared" ca="1" si="14"/>
        <v>0</v>
      </c>
      <c r="E141" s="45" t="e">
        <f t="shared" ca="1" si="10"/>
        <v>#DIV/0!</v>
      </c>
      <c r="F141" s="45" t="e">
        <f t="shared" ca="1" si="11"/>
        <v>#DIV/0!</v>
      </c>
      <c r="G141" s="45" t="e">
        <f t="shared" ca="1" si="12"/>
        <v>#DIV/0!</v>
      </c>
      <c r="H141" s="43" t="e">
        <f t="shared" ca="1" si="13"/>
        <v>#DIV/0!</v>
      </c>
    </row>
    <row r="142" spans="4:8" ht="11.25">
      <c r="D142" s="43">
        <f t="shared" ca="1" si="14"/>
        <v>0</v>
      </c>
      <c r="E142" s="45" t="e">
        <f t="shared" ca="1" si="10"/>
        <v>#DIV/0!</v>
      </c>
      <c r="F142" s="45" t="e">
        <f t="shared" ca="1" si="11"/>
        <v>#DIV/0!</v>
      </c>
      <c r="G142" s="45" t="e">
        <f t="shared" ca="1" si="12"/>
        <v>#DIV/0!</v>
      </c>
      <c r="H142" s="43" t="e">
        <f t="shared" ca="1" si="13"/>
        <v>#DIV/0!</v>
      </c>
    </row>
    <row r="143" spans="4:8" ht="11.25">
      <c r="D143" s="43">
        <f t="shared" ca="1" si="14"/>
        <v>0</v>
      </c>
      <c r="E143" s="45" t="e">
        <f t="shared" ca="1" si="10"/>
        <v>#DIV/0!</v>
      </c>
      <c r="F143" s="45" t="e">
        <f t="shared" ca="1" si="11"/>
        <v>#DIV/0!</v>
      </c>
      <c r="G143" s="45" t="e">
        <f t="shared" ca="1" si="12"/>
        <v>#DIV/0!</v>
      </c>
      <c r="H143" s="43" t="e">
        <f t="shared" ca="1" si="13"/>
        <v>#DIV/0!</v>
      </c>
    </row>
    <row r="144" spans="4:8" ht="11.25">
      <c r="D144" s="43">
        <f t="shared" ca="1" si="14"/>
        <v>0</v>
      </c>
      <c r="E144" s="45" t="e">
        <f t="shared" ca="1" si="10"/>
        <v>#DIV/0!</v>
      </c>
      <c r="F144" s="45" t="e">
        <f t="shared" ca="1" si="11"/>
        <v>#DIV/0!</v>
      </c>
      <c r="G144" s="45" t="e">
        <f t="shared" ca="1" si="12"/>
        <v>#DIV/0!</v>
      </c>
      <c r="H144" s="43" t="e">
        <f t="shared" ca="1" si="13"/>
        <v>#DIV/0!</v>
      </c>
    </row>
    <row r="145" spans="4:8" ht="11.25">
      <c r="D145" s="43">
        <f t="shared" ca="1" si="14"/>
        <v>0</v>
      </c>
      <c r="E145" s="45" t="e">
        <f t="shared" ca="1" si="10"/>
        <v>#DIV/0!</v>
      </c>
      <c r="F145" s="45" t="e">
        <f t="shared" ca="1" si="11"/>
        <v>#DIV/0!</v>
      </c>
      <c r="G145" s="45" t="e">
        <f t="shared" ca="1" si="12"/>
        <v>#DIV/0!</v>
      </c>
      <c r="H145" s="43" t="e">
        <f t="shared" ca="1" si="13"/>
        <v>#DIV/0!</v>
      </c>
    </row>
    <row r="146" spans="4:8" ht="11.25">
      <c r="D146" s="43">
        <f t="shared" ca="1" si="14"/>
        <v>0</v>
      </c>
      <c r="E146" s="45" t="e">
        <f t="shared" ca="1" si="10"/>
        <v>#DIV/0!</v>
      </c>
      <c r="F146" s="45" t="e">
        <f t="shared" ca="1" si="11"/>
        <v>#DIV/0!</v>
      </c>
      <c r="G146" s="45" t="e">
        <f t="shared" ca="1" si="12"/>
        <v>#DIV/0!</v>
      </c>
      <c r="H146" s="43" t="e">
        <f t="shared" ca="1" si="13"/>
        <v>#DIV/0!</v>
      </c>
    </row>
    <row r="147" spans="4:8" ht="11.25">
      <c r="D147" s="43">
        <f t="shared" ca="1" si="14"/>
        <v>0</v>
      </c>
      <c r="E147" s="45" t="e">
        <f t="shared" ca="1" si="10"/>
        <v>#DIV/0!</v>
      </c>
      <c r="F147" s="45" t="e">
        <f t="shared" ca="1" si="11"/>
        <v>#DIV/0!</v>
      </c>
      <c r="G147" s="45" t="e">
        <f t="shared" ca="1" si="12"/>
        <v>#DIV/0!</v>
      </c>
      <c r="H147" s="43" t="e">
        <f t="shared" ca="1" si="13"/>
        <v>#DIV/0!</v>
      </c>
    </row>
    <row r="148" spans="4:8" ht="11.25">
      <c r="D148" s="43">
        <f t="shared" ca="1" si="14"/>
        <v>0</v>
      </c>
      <c r="E148" s="45" t="e">
        <f t="shared" ca="1" si="10"/>
        <v>#DIV/0!</v>
      </c>
      <c r="F148" s="45" t="e">
        <f t="shared" ca="1" si="11"/>
        <v>#DIV/0!</v>
      </c>
      <c r="G148" s="45" t="e">
        <f t="shared" ca="1" si="12"/>
        <v>#DIV/0!</v>
      </c>
      <c r="H148" s="43" t="e">
        <f t="shared" ca="1" si="13"/>
        <v>#DIV/0!</v>
      </c>
    </row>
    <row r="149" spans="4:8" ht="11.25">
      <c r="D149" s="43">
        <f t="shared" ca="1" si="14"/>
        <v>0</v>
      </c>
      <c r="E149" s="45" t="e">
        <f t="shared" ca="1" si="10"/>
        <v>#DIV/0!</v>
      </c>
      <c r="F149" s="45" t="e">
        <f t="shared" ca="1" si="11"/>
        <v>#DIV/0!</v>
      </c>
      <c r="G149" s="45" t="e">
        <f t="shared" ca="1" si="12"/>
        <v>#DIV/0!</v>
      </c>
      <c r="H149" s="43" t="e">
        <f t="shared" ca="1" si="13"/>
        <v>#DIV/0!</v>
      </c>
    </row>
    <row r="150" spans="4:8" ht="11.25">
      <c r="D150" s="43">
        <f t="shared" ca="1" si="14"/>
        <v>0</v>
      </c>
      <c r="E150" s="45" t="e">
        <f t="shared" ca="1" si="10"/>
        <v>#DIV/0!</v>
      </c>
      <c r="F150" s="45" t="e">
        <f t="shared" ca="1" si="11"/>
        <v>#DIV/0!</v>
      </c>
      <c r="G150" s="45" t="e">
        <f t="shared" ca="1" si="12"/>
        <v>#DIV/0!</v>
      </c>
      <c r="H150" s="43" t="e">
        <f t="shared" ca="1" si="13"/>
        <v>#DIV/0!</v>
      </c>
    </row>
    <row r="151" spans="4:8" ht="11.25">
      <c r="D151" s="43">
        <f t="shared" ca="1" si="14"/>
        <v>0</v>
      </c>
      <c r="E151" s="45" t="e">
        <f t="shared" ca="1" si="10"/>
        <v>#DIV/0!</v>
      </c>
      <c r="F151" s="45" t="e">
        <f t="shared" ca="1" si="11"/>
        <v>#DIV/0!</v>
      </c>
      <c r="G151" s="45" t="e">
        <f t="shared" ca="1" si="12"/>
        <v>#DIV/0!</v>
      </c>
      <c r="H151" s="43" t="e">
        <f t="shared" ca="1" si="13"/>
        <v>#DIV/0!</v>
      </c>
    </row>
    <row r="152" spans="4:8" ht="11.25">
      <c r="D152" s="43">
        <f t="shared" ca="1" si="14"/>
        <v>0</v>
      </c>
      <c r="E152" s="45" t="e">
        <f t="shared" ca="1" si="10"/>
        <v>#DIV/0!</v>
      </c>
      <c r="F152" s="45" t="e">
        <f t="shared" ca="1" si="11"/>
        <v>#DIV/0!</v>
      </c>
      <c r="G152" s="45" t="e">
        <f t="shared" ca="1" si="12"/>
        <v>#DIV/0!</v>
      </c>
      <c r="H152" s="43" t="e">
        <f t="shared" ca="1" si="13"/>
        <v>#DIV/0!</v>
      </c>
    </row>
    <row r="153" spans="4:8" ht="11.25">
      <c r="D153" s="43">
        <f t="shared" ca="1" si="14"/>
        <v>0</v>
      </c>
      <c r="E153" s="45" t="e">
        <f t="shared" ca="1" si="10"/>
        <v>#DIV/0!</v>
      </c>
      <c r="F153" s="45" t="e">
        <f t="shared" ca="1" si="11"/>
        <v>#DIV/0!</v>
      </c>
      <c r="G153" s="45" t="e">
        <f t="shared" ca="1" si="12"/>
        <v>#DIV/0!</v>
      </c>
      <c r="H153" s="43" t="e">
        <f t="shared" ca="1" si="13"/>
        <v>#DIV/0!</v>
      </c>
    </row>
    <row r="154" spans="4:8" ht="11.25">
      <c r="D154" s="43">
        <f t="shared" ca="1" si="14"/>
        <v>0</v>
      </c>
      <c r="E154" s="45" t="e">
        <f t="shared" ca="1" si="10"/>
        <v>#DIV/0!</v>
      </c>
      <c r="F154" s="45" t="e">
        <f t="shared" ca="1" si="11"/>
        <v>#DIV/0!</v>
      </c>
      <c r="G154" s="45" t="e">
        <f t="shared" ca="1" si="12"/>
        <v>#DIV/0!</v>
      </c>
      <c r="H154" s="43" t="e">
        <f t="shared" ca="1" si="13"/>
        <v>#DIV/0!</v>
      </c>
    </row>
    <row r="155" spans="4:8" ht="11.25">
      <c r="D155" s="43">
        <f t="shared" ca="1" si="14"/>
        <v>0</v>
      </c>
      <c r="E155" s="45" t="e">
        <f t="shared" ca="1" si="10"/>
        <v>#DIV/0!</v>
      </c>
      <c r="F155" s="45" t="e">
        <f t="shared" ca="1" si="11"/>
        <v>#DIV/0!</v>
      </c>
      <c r="G155" s="45" t="e">
        <f t="shared" ca="1" si="12"/>
        <v>#DIV/0!</v>
      </c>
      <c r="H155" s="43" t="e">
        <f t="shared" ca="1" si="13"/>
        <v>#DIV/0!</v>
      </c>
    </row>
    <row r="156" spans="4:8" ht="11.25">
      <c r="D156" s="43">
        <f t="shared" ca="1" si="14"/>
        <v>0</v>
      </c>
      <c r="E156" s="45" t="e">
        <f t="shared" ca="1" si="10"/>
        <v>#DIV/0!</v>
      </c>
      <c r="F156" s="45" t="e">
        <f t="shared" ca="1" si="11"/>
        <v>#DIV/0!</v>
      </c>
      <c r="G156" s="45" t="e">
        <f t="shared" ca="1" si="12"/>
        <v>#DIV/0!</v>
      </c>
      <c r="H156" s="43" t="e">
        <f t="shared" ca="1" si="13"/>
        <v>#DIV/0!</v>
      </c>
    </row>
    <row r="157" spans="4:8" ht="11.25">
      <c r="D157" s="43">
        <f t="shared" ca="1" si="14"/>
        <v>0</v>
      </c>
      <c r="E157" s="45" t="e">
        <f t="shared" ca="1" si="10"/>
        <v>#DIV/0!</v>
      </c>
      <c r="F157" s="45" t="e">
        <f t="shared" ca="1" si="11"/>
        <v>#DIV/0!</v>
      </c>
      <c r="G157" s="45" t="e">
        <f t="shared" ca="1" si="12"/>
        <v>#DIV/0!</v>
      </c>
      <c r="H157" s="43" t="e">
        <f t="shared" ca="1" si="13"/>
        <v>#DIV/0!</v>
      </c>
    </row>
    <row r="158" spans="4:8" ht="11.25">
      <c r="D158" s="43">
        <f t="shared" ca="1" si="14"/>
        <v>0</v>
      </c>
      <c r="E158" s="45" t="e">
        <f t="shared" ca="1" si="10"/>
        <v>#DIV/0!</v>
      </c>
      <c r="F158" s="45" t="e">
        <f t="shared" ca="1" si="11"/>
        <v>#DIV/0!</v>
      </c>
      <c r="G158" s="45" t="e">
        <f t="shared" ca="1" si="12"/>
        <v>#DIV/0!</v>
      </c>
      <c r="H158" s="43" t="e">
        <f t="shared" ca="1" si="13"/>
        <v>#DIV/0!</v>
      </c>
    </row>
    <row r="159" spans="4:8" ht="11.25">
      <c r="D159" s="43">
        <f t="shared" ca="1" si="14"/>
        <v>0</v>
      </c>
      <c r="E159" s="45" t="e">
        <f t="shared" ca="1" si="10"/>
        <v>#DIV/0!</v>
      </c>
      <c r="F159" s="45" t="e">
        <f t="shared" ca="1" si="11"/>
        <v>#DIV/0!</v>
      </c>
      <c r="G159" s="45" t="e">
        <f t="shared" ca="1" si="12"/>
        <v>#DIV/0!</v>
      </c>
      <c r="H159" s="43" t="e">
        <f t="shared" ca="1" si="13"/>
        <v>#DIV/0!</v>
      </c>
    </row>
    <row r="160" spans="4:8" ht="11.25">
      <c r="D160" s="43">
        <f t="shared" ca="1" si="14"/>
        <v>0</v>
      </c>
      <c r="E160" s="45" t="e">
        <f t="shared" ca="1" si="10"/>
        <v>#DIV/0!</v>
      </c>
      <c r="F160" s="45" t="e">
        <f t="shared" ca="1" si="11"/>
        <v>#DIV/0!</v>
      </c>
      <c r="G160" s="45" t="e">
        <f t="shared" ca="1" si="12"/>
        <v>#DIV/0!</v>
      </c>
      <c r="H160" s="43" t="e">
        <f t="shared" ca="1" si="13"/>
        <v>#DIV/0!</v>
      </c>
    </row>
    <row r="161" spans="4:8" ht="11.25">
      <c r="D161" s="43">
        <f t="shared" ca="1" si="14"/>
        <v>0</v>
      </c>
      <c r="E161" s="45" t="e">
        <f t="shared" ca="1" si="10"/>
        <v>#DIV/0!</v>
      </c>
      <c r="F161" s="45" t="e">
        <f t="shared" ca="1" si="11"/>
        <v>#DIV/0!</v>
      </c>
      <c r="G161" s="45" t="e">
        <f t="shared" ca="1" si="12"/>
        <v>#DIV/0!</v>
      </c>
      <c r="H161" s="43" t="e">
        <f t="shared" ca="1" si="13"/>
        <v>#DIV/0!</v>
      </c>
    </row>
    <row r="162" spans="4:8" ht="11.25">
      <c r="D162" s="43">
        <f t="shared" ca="1" si="14"/>
        <v>0</v>
      </c>
      <c r="E162" s="45" t="e">
        <f t="shared" ca="1" si="10"/>
        <v>#DIV/0!</v>
      </c>
      <c r="F162" s="45" t="e">
        <f t="shared" ca="1" si="11"/>
        <v>#DIV/0!</v>
      </c>
      <c r="G162" s="45" t="e">
        <f t="shared" ca="1" si="12"/>
        <v>#DIV/0!</v>
      </c>
      <c r="H162" s="43" t="e">
        <f t="shared" ca="1" si="13"/>
        <v>#DIV/0!</v>
      </c>
    </row>
    <row r="163" spans="4:8" ht="11.25">
      <c r="D163" s="43">
        <f t="shared" ca="1" si="14"/>
        <v>0</v>
      </c>
      <c r="E163" s="45" t="e">
        <f t="shared" ca="1" si="10"/>
        <v>#DIV/0!</v>
      </c>
      <c r="F163" s="45" t="e">
        <f t="shared" ca="1" si="11"/>
        <v>#DIV/0!</v>
      </c>
      <c r="G163" s="45" t="e">
        <f t="shared" ca="1" si="12"/>
        <v>#DIV/0!</v>
      </c>
      <c r="H163" s="43" t="e">
        <f t="shared" ca="1" si="13"/>
        <v>#DIV/0!</v>
      </c>
    </row>
    <row r="164" spans="4:8" ht="11.25">
      <c r="D164" s="43">
        <f t="shared" ca="1" si="14"/>
        <v>0</v>
      </c>
      <c r="E164" s="45" t="e">
        <f t="shared" ca="1" si="10"/>
        <v>#DIV/0!</v>
      </c>
      <c r="F164" s="45" t="e">
        <f t="shared" ca="1" si="11"/>
        <v>#DIV/0!</v>
      </c>
      <c r="G164" s="45" t="e">
        <f t="shared" ca="1" si="12"/>
        <v>#DIV/0!</v>
      </c>
      <c r="H164" s="43" t="e">
        <f t="shared" ca="1" si="13"/>
        <v>#DIV/0!</v>
      </c>
    </row>
    <row r="165" spans="4:8" ht="11.25">
      <c r="D165" s="43">
        <f t="shared" ca="1" si="14"/>
        <v>0</v>
      </c>
      <c r="E165" s="45" t="e">
        <f t="shared" ca="1" si="10"/>
        <v>#DIV/0!</v>
      </c>
      <c r="F165" s="45" t="e">
        <f t="shared" ca="1" si="11"/>
        <v>#DIV/0!</v>
      </c>
      <c r="G165" s="45" t="e">
        <f t="shared" ca="1" si="12"/>
        <v>#DIV/0!</v>
      </c>
      <c r="H165" s="43" t="e">
        <f t="shared" ca="1" si="13"/>
        <v>#DIV/0!</v>
      </c>
    </row>
    <row r="166" spans="4:8" ht="11.25">
      <c r="D166" s="43">
        <f t="shared" ca="1" si="14"/>
        <v>0</v>
      </c>
      <c r="E166" s="45" t="e">
        <f t="shared" ca="1" si="10"/>
        <v>#DIV/0!</v>
      </c>
      <c r="F166" s="45" t="e">
        <f t="shared" ca="1" si="11"/>
        <v>#DIV/0!</v>
      </c>
      <c r="G166" s="45" t="e">
        <f t="shared" ca="1" si="12"/>
        <v>#DIV/0!</v>
      </c>
      <c r="H166" s="43" t="e">
        <f t="shared" ca="1" si="13"/>
        <v>#DIV/0!</v>
      </c>
    </row>
    <row r="167" spans="4:8" ht="11.25">
      <c r="D167" s="43">
        <f t="shared" ca="1" si="14"/>
        <v>0</v>
      </c>
      <c r="E167" s="45" t="e">
        <f t="shared" ca="1" si="10"/>
        <v>#DIV/0!</v>
      </c>
      <c r="F167" s="45" t="e">
        <f t="shared" ca="1" si="11"/>
        <v>#DIV/0!</v>
      </c>
      <c r="G167" s="45" t="e">
        <f t="shared" ca="1" si="12"/>
        <v>#DIV/0!</v>
      </c>
      <c r="H167" s="43" t="e">
        <f t="shared" ca="1" si="13"/>
        <v>#DIV/0!</v>
      </c>
    </row>
    <row r="168" spans="4:8" ht="11.25">
      <c r="D168" s="43">
        <f t="shared" ca="1" si="14"/>
        <v>0</v>
      </c>
      <c r="E168" s="45" t="e">
        <f t="shared" ca="1" si="10"/>
        <v>#DIV/0!</v>
      </c>
      <c r="F168" s="45" t="e">
        <f t="shared" ca="1" si="11"/>
        <v>#DIV/0!</v>
      </c>
      <c r="G168" s="45" t="e">
        <f t="shared" ca="1" si="12"/>
        <v>#DIV/0!</v>
      </c>
      <c r="H168" s="43" t="e">
        <f t="shared" ca="1" si="13"/>
        <v>#DIV/0!</v>
      </c>
    </row>
    <row r="169" spans="4:8" ht="11.25">
      <c r="D169" s="43">
        <f t="shared" ca="1" si="14"/>
        <v>0</v>
      </c>
      <c r="E169" s="45" t="e">
        <f t="shared" ca="1" si="10"/>
        <v>#DIV/0!</v>
      </c>
      <c r="F169" s="45" t="e">
        <f t="shared" ca="1" si="11"/>
        <v>#DIV/0!</v>
      </c>
      <c r="G169" s="45" t="e">
        <f t="shared" ca="1" si="12"/>
        <v>#DIV/0!</v>
      </c>
      <c r="H169" s="43" t="e">
        <f t="shared" ca="1" si="13"/>
        <v>#DIV/0!</v>
      </c>
    </row>
    <row r="170" spans="4:8" ht="11.25">
      <c r="D170" s="43">
        <f t="shared" ca="1" si="14"/>
        <v>0</v>
      </c>
      <c r="E170" s="45" t="e">
        <f t="shared" ca="1" si="10"/>
        <v>#DIV/0!</v>
      </c>
      <c r="F170" s="45" t="e">
        <f t="shared" ca="1" si="11"/>
        <v>#DIV/0!</v>
      </c>
      <c r="G170" s="45" t="e">
        <f t="shared" ca="1" si="12"/>
        <v>#DIV/0!</v>
      </c>
      <c r="H170" s="43" t="e">
        <f t="shared" ca="1" si="13"/>
        <v>#DIV/0!</v>
      </c>
    </row>
    <row r="171" spans="4:8" ht="11.25">
      <c r="D171" s="43">
        <f t="shared" ca="1" si="14"/>
        <v>0</v>
      </c>
      <c r="E171" s="45" t="e">
        <f t="shared" ca="1" si="10"/>
        <v>#DIV/0!</v>
      </c>
      <c r="F171" s="45" t="e">
        <f t="shared" ca="1" si="11"/>
        <v>#DIV/0!</v>
      </c>
      <c r="G171" s="45" t="e">
        <f t="shared" ca="1" si="12"/>
        <v>#DIV/0!</v>
      </c>
      <c r="H171" s="43" t="e">
        <f t="shared" ca="1" si="13"/>
        <v>#DIV/0!</v>
      </c>
    </row>
    <row r="172" spans="4:8" ht="11.25">
      <c r="D172" s="43">
        <f t="shared" ca="1" si="14"/>
        <v>0</v>
      </c>
      <c r="E172" s="45" t="e">
        <f t="shared" ca="1" si="10"/>
        <v>#DIV/0!</v>
      </c>
      <c r="F172" s="45" t="e">
        <f t="shared" ca="1" si="11"/>
        <v>#DIV/0!</v>
      </c>
      <c r="G172" s="45" t="e">
        <f t="shared" ca="1" si="12"/>
        <v>#DIV/0!</v>
      </c>
      <c r="H172" s="43" t="e">
        <f t="shared" ca="1" si="13"/>
        <v>#DIV/0!</v>
      </c>
    </row>
    <row r="173" spans="4:8" ht="11.25">
      <c r="D173" s="43">
        <f t="shared" ca="1" si="14"/>
        <v>0</v>
      </c>
      <c r="E173" s="45" t="e">
        <f t="shared" ca="1" si="10"/>
        <v>#DIV/0!</v>
      </c>
      <c r="F173" s="45" t="e">
        <f t="shared" ca="1" si="11"/>
        <v>#DIV/0!</v>
      </c>
      <c r="G173" s="45" t="e">
        <f t="shared" ca="1" si="12"/>
        <v>#DIV/0!</v>
      </c>
      <c r="H173" s="43" t="e">
        <f t="shared" ca="1" si="13"/>
        <v>#DIV/0!</v>
      </c>
    </row>
    <row r="174" spans="4:8" ht="11.25">
      <c r="D174" s="43">
        <f t="shared" ca="1" si="14"/>
        <v>0</v>
      </c>
      <c r="E174" s="45" t="e">
        <f t="shared" ca="1" si="10"/>
        <v>#DIV/0!</v>
      </c>
      <c r="F174" s="45" t="e">
        <f t="shared" ca="1" si="11"/>
        <v>#DIV/0!</v>
      </c>
      <c r="G174" s="45" t="e">
        <f t="shared" ca="1" si="12"/>
        <v>#DIV/0!</v>
      </c>
      <c r="H174" s="43" t="e">
        <f t="shared" ca="1" si="13"/>
        <v>#DIV/0!</v>
      </c>
    </row>
    <row r="175" spans="4:8" ht="11.25">
      <c r="D175" s="43">
        <f t="shared" ca="1" si="14"/>
        <v>0</v>
      </c>
      <c r="E175" s="45" t="e">
        <f t="shared" ca="1" si="10"/>
        <v>#DIV/0!</v>
      </c>
      <c r="F175" s="45" t="e">
        <f t="shared" ca="1" si="11"/>
        <v>#DIV/0!</v>
      </c>
      <c r="G175" s="45" t="e">
        <f t="shared" ca="1" si="12"/>
        <v>#DIV/0!</v>
      </c>
      <c r="H175" s="43" t="e">
        <f t="shared" ca="1" si="13"/>
        <v>#DIV/0!</v>
      </c>
    </row>
    <row r="176" spans="4:8" ht="11.25">
      <c r="D176" s="43">
        <f t="shared" ca="1" si="14"/>
        <v>0</v>
      </c>
      <c r="E176" s="45" t="e">
        <f t="shared" ca="1" si="10"/>
        <v>#DIV/0!</v>
      </c>
      <c r="F176" s="45" t="e">
        <f t="shared" ca="1" si="11"/>
        <v>#DIV/0!</v>
      </c>
      <c r="G176" s="45" t="e">
        <f t="shared" ca="1" si="12"/>
        <v>#DIV/0!</v>
      </c>
      <c r="H176" s="43" t="e">
        <f t="shared" ca="1" si="13"/>
        <v>#DIV/0!</v>
      </c>
    </row>
    <row r="177" spans="4:8" ht="11.25">
      <c r="D177" s="43">
        <f t="shared" ca="1" si="14"/>
        <v>0</v>
      </c>
      <c r="E177" s="45" t="e">
        <f t="shared" ca="1" si="10"/>
        <v>#DIV/0!</v>
      </c>
      <c r="F177" s="45" t="e">
        <f t="shared" ca="1" si="11"/>
        <v>#DIV/0!</v>
      </c>
      <c r="G177" s="45" t="e">
        <f t="shared" ca="1" si="12"/>
        <v>#DIV/0!</v>
      </c>
      <c r="H177" s="43" t="e">
        <f t="shared" ca="1" si="13"/>
        <v>#DIV/0!</v>
      </c>
    </row>
    <row r="178" spans="4:8" ht="11.25">
      <c r="D178" s="43">
        <f t="shared" ca="1" si="14"/>
        <v>0</v>
      </c>
      <c r="E178" s="45" t="e">
        <f t="shared" ca="1" si="10"/>
        <v>#DIV/0!</v>
      </c>
      <c r="F178" s="45" t="e">
        <f t="shared" ca="1" si="11"/>
        <v>#DIV/0!</v>
      </c>
      <c r="G178" s="45" t="e">
        <f t="shared" ca="1" si="12"/>
        <v>#DIV/0!</v>
      </c>
      <c r="H178" s="43" t="e">
        <f t="shared" ca="1" si="13"/>
        <v>#DIV/0!</v>
      </c>
    </row>
    <row r="179" spans="4:8" ht="11.25">
      <c r="D179" s="43">
        <f t="shared" ca="1" si="14"/>
        <v>0</v>
      </c>
      <c r="E179" s="45" t="e">
        <f t="shared" ca="1" si="10"/>
        <v>#DIV/0!</v>
      </c>
      <c r="F179" s="45" t="e">
        <f t="shared" ca="1" si="11"/>
        <v>#DIV/0!</v>
      </c>
      <c r="G179" s="45" t="e">
        <f t="shared" ca="1" si="12"/>
        <v>#DIV/0!</v>
      </c>
      <c r="H179" s="43" t="e">
        <f t="shared" ca="1" si="13"/>
        <v>#DIV/0!</v>
      </c>
    </row>
    <row r="180" spans="4:8" ht="11.25">
      <c r="D180" s="43">
        <f t="shared" ca="1" si="14"/>
        <v>0</v>
      </c>
      <c r="E180" s="45" t="e">
        <f t="shared" ca="1" si="10"/>
        <v>#DIV/0!</v>
      </c>
      <c r="F180" s="45" t="e">
        <f t="shared" ca="1" si="11"/>
        <v>#DIV/0!</v>
      </c>
      <c r="G180" s="45" t="e">
        <f t="shared" ca="1" si="12"/>
        <v>#DIV/0!</v>
      </c>
      <c r="H180" s="43" t="e">
        <f t="shared" ca="1" si="13"/>
        <v>#DIV/0!</v>
      </c>
    </row>
    <row r="181" spans="4:8" ht="11.25">
      <c r="D181" s="43">
        <f t="shared" ca="1" si="14"/>
        <v>0</v>
      </c>
      <c r="E181" s="45" t="e">
        <f t="shared" ca="1" si="10"/>
        <v>#DIV/0!</v>
      </c>
      <c r="F181" s="45" t="e">
        <f t="shared" ca="1" si="11"/>
        <v>#DIV/0!</v>
      </c>
      <c r="G181" s="45" t="e">
        <f t="shared" ca="1" si="12"/>
        <v>#DIV/0!</v>
      </c>
      <c r="H181" s="43" t="e">
        <f t="shared" ca="1" si="13"/>
        <v>#DIV/0!</v>
      </c>
    </row>
    <row r="182" spans="4:8" ht="11.25">
      <c r="D182" s="43">
        <f t="shared" ca="1" si="14"/>
        <v>0</v>
      </c>
      <c r="E182" s="45" t="e">
        <f t="shared" ca="1" si="10"/>
        <v>#DIV/0!</v>
      </c>
      <c r="F182" s="45" t="e">
        <f t="shared" ca="1" si="11"/>
        <v>#DIV/0!</v>
      </c>
      <c r="G182" s="45" t="e">
        <f t="shared" ca="1" si="12"/>
        <v>#DIV/0!</v>
      </c>
      <c r="H182" s="43" t="e">
        <f t="shared" ca="1" si="13"/>
        <v>#DIV/0!</v>
      </c>
    </row>
    <row r="183" spans="4:8" ht="11.25">
      <c r="D183" s="43">
        <f t="shared" ca="1" si="14"/>
        <v>0</v>
      </c>
      <c r="E183" s="45" t="e">
        <f t="shared" ca="1" si="10"/>
        <v>#DIV/0!</v>
      </c>
      <c r="F183" s="45" t="e">
        <f t="shared" ca="1" si="11"/>
        <v>#DIV/0!</v>
      </c>
      <c r="G183" s="45" t="e">
        <f t="shared" ca="1" si="12"/>
        <v>#DIV/0!</v>
      </c>
      <c r="H183" s="43" t="e">
        <f t="shared" ca="1" si="13"/>
        <v>#DIV/0!</v>
      </c>
    </row>
    <row r="184" spans="4:8" ht="11.25">
      <c r="D184" s="43">
        <f t="shared" ca="1" si="14"/>
        <v>0</v>
      </c>
      <c r="E184" s="45" t="e">
        <f t="shared" ca="1" si="10"/>
        <v>#DIV/0!</v>
      </c>
      <c r="F184" s="45" t="e">
        <f t="shared" ca="1" si="11"/>
        <v>#DIV/0!</v>
      </c>
      <c r="G184" s="45" t="e">
        <f t="shared" ca="1" si="12"/>
        <v>#DIV/0!</v>
      </c>
      <c r="H184" s="43" t="e">
        <f t="shared" ca="1" si="13"/>
        <v>#DIV/0!</v>
      </c>
    </row>
    <row r="185" spans="4:8" ht="11.25">
      <c r="D185" s="43">
        <f t="shared" ca="1" si="14"/>
        <v>0</v>
      </c>
      <c r="E185" s="45" t="e">
        <f t="shared" ca="1" si="10"/>
        <v>#DIV/0!</v>
      </c>
      <c r="F185" s="45" t="e">
        <f t="shared" ca="1" si="11"/>
        <v>#DIV/0!</v>
      </c>
      <c r="G185" s="45" t="e">
        <f t="shared" ca="1" si="12"/>
        <v>#DIV/0!</v>
      </c>
      <c r="H185" s="43" t="e">
        <f t="shared" ca="1" si="13"/>
        <v>#DIV/0!</v>
      </c>
    </row>
    <row r="186" spans="4:8" ht="11.25">
      <c r="D186" s="43">
        <f t="shared" ca="1" si="14"/>
        <v>0</v>
      </c>
      <c r="E186" s="45" t="e">
        <f t="shared" ca="1" si="10"/>
        <v>#DIV/0!</v>
      </c>
      <c r="F186" s="45" t="e">
        <f t="shared" ca="1" si="11"/>
        <v>#DIV/0!</v>
      </c>
      <c r="G186" s="45" t="e">
        <f t="shared" ca="1" si="12"/>
        <v>#DIV/0!</v>
      </c>
      <c r="H186" s="43" t="e">
        <f t="shared" ca="1" si="13"/>
        <v>#DIV/0!</v>
      </c>
    </row>
    <row r="187" spans="4:8" ht="11.25">
      <c r="D187" s="43">
        <f t="shared" ca="1" si="14"/>
        <v>0</v>
      </c>
      <c r="E187" s="45" t="e">
        <f t="shared" ca="1" si="10"/>
        <v>#DIV/0!</v>
      </c>
      <c r="F187" s="45" t="e">
        <f t="shared" ca="1" si="11"/>
        <v>#DIV/0!</v>
      </c>
      <c r="G187" s="45" t="e">
        <f t="shared" ca="1" si="12"/>
        <v>#DIV/0!</v>
      </c>
      <c r="H187" s="43" t="e">
        <f t="shared" ca="1" si="13"/>
        <v>#DIV/0!</v>
      </c>
    </row>
    <row r="188" spans="4:8" ht="11.25">
      <c r="D188" s="43">
        <f t="shared" ca="1" si="14"/>
        <v>0</v>
      </c>
      <c r="E188" s="45" t="e">
        <f t="shared" ca="1" si="10"/>
        <v>#DIV/0!</v>
      </c>
      <c r="F188" s="45" t="e">
        <f t="shared" ca="1" si="11"/>
        <v>#DIV/0!</v>
      </c>
      <c r="G188" s="45" t="e">
        <f t="shared" ca="1" si="12"/>
        <v>#DIV/0!</v>
      </c>
      <c r="H188" s="43" t="e">
        <f t="shared" ca="1" si="13"/>
        <v>#DIV/0!</v>
      </c>
    </row>
    <row r="189" spans="4:8" ht="11.25">
      <c r="D189" s="43">
        <f t="shared" ca="1" si="14"/>
        <v>0</v>
      </c>
      <c r="E189" s="45" t="e">
        <f t="shared" ca="1" si="10"/>
        <v>#DIV/0!</v>
      </c>
      <c r="F189" s="45" t="e">
        <f t="shared" ca="1" si="11"/>
        <v>#DIV/0!</v>
      </c>
      <c r="G189" s="45" t="e">
        <f t="shared" ca="1" si="12"/>
        <v>#DIV/0!</v>
      </c>
      <c r="H189" s="43" t="e">
        <f t="shared" ca="1" si="13"/>
        <v>#DIV/0!</v>
      </c>
    </row>
    <row r="190" spans="4:8" ht="11.25">
      <c r="D190" s="43">
        <f t="shared" ca="1" si="14"/>
        <v>0</v>
      </c>
      <c r="E190" s="45" t="e">
        <f t="shared" ca="1" si="10"/>
        <v>#DIV/0!</v>
      </c>
      <c r="F190" s="45" t="e">
        <f t="shared" ca="1" si="11"/>
        <v>#DIV/0!</v>
      </c>
      <c r="G190" s="45" t="e">
        <f t="shared" ca="1" si="12"/>
        <v>#DIV/0!</v>
      </c>
      <c r="H190" s="43" t="e">
        <f t="shared" ca="1" si="13"/>
        <v>#DIV/0!</v>
      </c>
    </row>
    <row r="191" spans="4:8" ht="11.25">
      <c r="D191" s="43">
        <f t="shared" ca="1" si="14"/>
        <v>0</v>
      </c>
      <c r="E191" s="45" t="e">
        <f t="shared" ca="1" si="10"/>
        <v>#DIV/0!</v>
      </c>
      <c r="F191" s="45" t="e">
        <f t="shared" ca="1" si="11"/>
        <v>#DIV/0!</v>
      </c>
      <c r="G191" s="45" t="e">
        <f t="shared" ca="1" si="12"/>
        <v>#DIV/0!</v>
      </c>
      <c r="H191" s="43" t="e">
        <f t="shared" ca="1" si="13"/>
        <v>#DIV/0!</v>
      </c>
    </row>
    <row r="192" spans="4:8" ht="11.25">
      <c r="D192" s="43">
        <f t="shared" ca="1" si="14"/>
        <v>0</v>
      </c>
      <c r="E192" s="45" t="e">
        <f t="shared" ca="1" si="10"/>
        <v>#DIV/0!</v>
      </c>
      <c r="F192" s="45" t="e">
        <f t="shared" ca="1" si="11"/>
        <v>#DIV/0!</v>
      </c>
      <c r="G192" s="45" t="e">
        <f t="shared" ca="1" si="12"/>
        <v>#DIV/0!</v>
      </c>
      <c r="H192" s="43" t="e">
        <f t="shared" ca="1" si="13"/>
        <v>#DIV/0!</v>
      </c>
    </row>
    <row r="193" spans="4:8" ht="11.25">
      <c r="D193" s="43">
        <f t="shared" ca="1" si="14"/>
        <v>0</v>
      </c>
      <c r="E193" s="45" t="e">
        <f t="shared" ca="1" si="10"/>
        <v>#DIV/0!</v>
      </c>
      <c r="F193" s="45" t="e">
        <f t="shared" ca="1" si="11"/>
        <v>#DIV/0!</v>
      </c>
      <c r="G193" s="45" t="e">
        <f t="shared" ca="1" si="12"/>
        <v>#DIV/0!</v>
      </c>
      <c r="H193" s="43" t="e">
        <f t="shared" ca="1" si="13"/>
        <v>#DIV/0!</v>
      </c>
    </row>
    <row r="194" spans="4:8" ht="11.25">
      <c r="D194" s="43">
        <f t="shared" ca="1" si="14"/>
        <v>0</v>
      </c>
      <c r="E194" s="45" t="e">
        <f t="shared" ref="E194:E257" ca="1" si="15">IF(ISNA(D194),NA(),a*t^2+b*t+g)</f>
        <v>#DIV/0!</v>
      </c>
      <c r="F194" s="45" t="e">
        <f t="shared" ref="F194:F257" ca="1" si="16">IF(ISNA(D194),NA(),u*(t-mx)^2+v*(t-mx)+w+my)</f>
        <v>#DIV/0!</v>
      </c>
      <c r="G194" s="45" t="e">
        <f t="shared" ref="G194:G257" ca="1" si="17">IF(ISNA(D194),500,MIN(F193,G193))</f>
        <v>#DIV/0!</v>
      </c>
      <c r="H194" s="43" t="e">
        <f t="shared" ref="H194:H257" ca="1" si="18">IF(ISNA(D194),H193,IF(E194&lt;G193,D194,H193))</f>
        <v>#DIV/0!</v>
      </c>
    </row>
    <row r="195" spans="4:8" ht="11.25">
      <c r="D195" s="43">
        <f t="shared" ref="D195:D205" ca="1" si="19">IF(D194&lt;=MAX(x)+(MAX(x)-MIN(x))/50,D194+(MAX(x)-MIN(x))/100,NA())</f>
        <v>0</v>
      </c>
      <c r="E195" s="45" t="e">
        <f t="shared" ca="1" si="15"/>
        <v>#DIV/0!</v>
      </c>
      <c r="F195" s="45" t="e">
        <f t="shared" ca="1" si="16"/>
        <v>#DIV/0!</v>
      </c>
      <c r="G195" s="45" t="e">
        <f t="shared" ca="1" si="17"/>
        <v>#DIV/0!</v>
      </c>
      <c r="H195" s="43" t="e">
        <f t="shared" ca="1" si="18"/>
        <v>#DIV/0!</v>
      </c>
    </row>
    <row r="196" spans="4:8" ht="11.25">
      <c r="D196" s="43">
        <f t="shared" ca="1" si="19"/>
        <v>0</v>
      </c>
      <c r="E196" s="45" t="e">
        <f t="shared" ca="1" si="15"/>
        <v>#DIV/0!</v>
      </c>
      <c r="F196" s="45" t="e">
        <f t="shared" ca="1" si="16"/>
        <v>#DIV/0!</v>
      </c>
      <c r="G196" s="45" t="e">
        <f t="shared" ca="1" si="17"/>
        <v>#DIV/0!</v>
      </c>
      <c r="H196" s="43" t="e">
        <f t="shared" ca="1" si="18"/>
        <v>#DIV/0!</v>
      </c>
    </row>
    <row r="197" spans="4:8" ht="11.25">
      <c r="D197" s="43">
        <f t="shared" ca="1" si="19"/>
        <v>0</v>
      </c>
      <c r="E197" s="45" t="e">
        <f t="shared" ca="1" si="15"/>
        <v>#DIV/0!</v>
      </c>
      <c r="F197" s="45" t="e">
        <f t="shared" ca="1" si="16"/>
        <v>#DIV/0!</v>
      </c>
      <c r="G197" s="45" t="e">
        <f t="shared" ca="1" si="17"/>
        <v>#DIV/0!</v>
      </c>
      <c r="H197" s="43" t="e">
        <f t="shared" ca="1" si="18"/>
        <v>#DIV/0!</v>
      </c>
    </row>
    <row r="198" spans="4:8" ht="11.25">
      <c r="D198" s="43">
        <f t="shared" ca="1" si="19"/>
        <v>0</v>
      </c>
      <c r="E198" s="45" t="e">
        <f t="shared" ca="1" si="15"/>
        <v>#DIV/0!</v>
      </c>
      <c r="F198" s="45" t="e">
        <f t="shared" ca="1" si="16"/>
        <v>#DIV/0!</v>
      </c>
      <c r="G198" s="45" t="e">
        <f t="shared" ca="1" si="17"/>
        <v>#DIV/0!</v>
      </c>
      <c r="H198" s="43" t="e">
        <f t="shared" ca="1" si="18"/>
        <v>#DIV/0!</v>
      </c>
    </row>
    <row r="199" spans="4:8" ht="11.25">
      <c r="D199" s="43">
        <f t="shared" ca="1" si="19"/>
        <v>0</v>
      </c>
      <c r="E199" s="45" t="e">
        <f t="shared" ca="1" si="15"/>
        <v>#DIV/0!</v>
      </c>
      <c r="F199" s="45" t="e">
        <f t="shared" ca="1" si="16"/>
        <v>#DIV/0!</v>
      </c>
      <c r="G199" s="45" t="e">
        <f t="shared" ca="1" si="17"/>
        <v>#DIV/0!</v>
      </c>
      <c r="H199" s="43" t="e">
        <f t="shared" ca="1" si="18"/>
        <v>#DIV/0!</v>
      </c>
    </row>
    <row r="200" spans="4:8" ht="11.25">
      <c r="D200" s="43">
        <f t="shared" ca="1" si="19"/>
        <v>0</v>
      </c>
      <c r="E200" s="45" t="e">
        <f t="shared" ca="1" si="15"/>
        <v>#DIV/0!</v>
      </c>
      <c r="F200" s="45" t="e">
        <f t="shared" ca="1" si="16"/>
        <v>#DIV/0!</v>
      </c>
      <c r="G200" s="45" t="e">
        <f t="shared" ca="1" si="17"/>
        <v>#DIV/0!</v>
      </c>
      <c r="H200" s="43" t="e">
        <f t="shared" ca="1" si="18"/>
        <v>#DIV/0!</v>
      </c>
    </row>
    <row r="201" spans="4:8" ht="11.25">
      <c r="D201" s="43">
        <f t="shared" ca="1" si="19"/>
        <v>0</v>
      </c>
      <c r="E201" s="45" t="e">
        <f t="shared" ca="1" si="15"/>
        <v>#DIV/0!</v>
      </c>
      <c r="F201" s="45" t="e">
        <f t="shared" ca="1" si="16"/>
        <v>#DIV/0!</v>
      </c>
      <c r="G201" s="45" t="e">
        <f t="shared" ca="1" si="17"/>
        <v>#DIV/0!</v>
      </c>
      <c r="H201" s="43" t="e">
        <f t="shared" ca="1" si="18"/>
        <v>#DIV/0!</v>
      </c>
    </row>
    <row r="202" spans="4:8" ht="11.25">
      <c r="D202" s="43">
        <f t="shared" ca="1" si="19"/>
        <v>0</v>
      </c>
      <c r="E202" s="45" t="e">
        <f t="shared" ca="1" si="15"/>
        <v>#DIV/0!</v>
      </c>
      <c r="F202" s="45" t="e">
        <f t="shared" ca="1" si="16"/>
        <v>#DIV/0!</v>
      </c>
      <c r="G202" s="45" t="e">
        <f t="shared" ca="1" si="17"/>
        <v>#DIV/0!</v>
      </c>
      <c r="H202" s="43" t="e">
        <f t="shared" ca="1" si="18"/>
        <v>#DIV/0!</v>
      </c>
    </row>
    <row r="203" spans="4:8" ht="11.25">
      <c r="D203" s="43">
        <f t="shared" ca="1" si="19"/>
        <v>0</v>
      </c>
      <c r="E203" s="45" t="e">
        <f t="shared" ca="1" si="15"/>
        <v>#DIV/0!</v>
      </c>
      <c r="F203" s="45" t="e">
        <f t="shared" ca="1" si="16"/>
        <v>#DIV/0!</v>
      </c>
      <c r="G203" s="45" t="e">
        <f t="shared" ca="1" si="17"/>
        <v>#DIV/0!</v>
      </c>
      <c r="H203" s="43" t="e">
        <f t="shared" ca="1" si="18"/>
        <v>#DIV/0!</v>
      </c>
    </row>
    <row r="204" spans="4:8" ht="11.25">
      <c r="D204" s="43">
        <f t="shared" ca="1" si="19"/>
        <v>0</v>
      </c>
      <c r="E204" s="45" t="e">
        <f t="shared" ca="1" si="15"/>
        <v>#DIV/0!</v>
      </c>
      <c r="F204" s="45" t="e">
        <f t="shared" ca="1" si="16"/>
        <v>#DIV/0!</v>
      </c>
      <c r="G204" s="45" t="e">
        <f t="shared" ca="1" si="17"/>
        <v>#DIV/0!</v>
      </c>
      <c r="H204" s="43" t="e">
        <f t="shared" ca="1" si="18"/>
        <v>#DIV/0!</v>
      </c>
    </row>
    <row r="205" spans="4:8" ht="11.25">
      <c r="D205" s="43">
        <f t="shared" ca="1" si="19"/>
        <v>0</v>
      </c>
      <c r="E205" s="45" t="e">
        <f t="shared" ca="1" si="15"/>
        <v>#DIV/0!</v>
      </c>
      <c r="F205" s="45" t="e">
        <f t="shared" ca="1" si="16"/>
        <v>#DIV/0!</v>
      </c>
      <c r="G205" s="45" t="e">
        <f t="shared" ca="1" si="17"/>
        <v>#DIV/0!</v>
      </c>
      <c r="H205" s="43" t="e">
        <f t="shared" ca="1" si="18"/>
        <v>#DIV/0!</v>
      </c>
    </row>
    <row r="206" spans="4:8" ht="11.25">
      <c r="D206" s="43">
        <f t="shared" ref="D206:D237" ca="1" si="20">IF(D205&lt;=MAX(x)+(MAX(x)-MIN(x)),D205+(MAX(x)-MIN(x))/100,NA())</f>
        <v>0</v>
      </c>
      <c r="E206" s="45" t="e">
        <f t="shared" ca="1" si="15"/>
        <v>#DIV/0!</v>
      </c>
      <c r="F206" s="45" t="e">
        <f t="shared" ca="1" si="16"/>
        <v>#DIV/0!</v>
      </c>
      <c r="G206" s="45" t="e">
        <f t="shared" ca="1" si="17"/>
        <v>#DIV/0!</v>
      </c>
      <c r="H206" s="43" t="e">
        <f t="shared" ca="1" si="18"/>
        <v>#DIV/0!</v>
      </c>
    </row>
    <row r="207" spans="4:8" ht="11.25">
      <c r="D207" s="43">
        <f t="shared" ca="1" si="20"/>
        <v>0</v>
      </c>
      <c r="E207" s="45" t="e">
        <f t="shared" ca="1" si="15"/>
        <v>#DIV/0!</v>
      </c>
      <c r="F207" s="45" t="e">
        <f t="shared" ca="1" si="16"/>
        <v>#DIV/0!</v>
      </c>
      <c r="G207" s="45" t="e">
        <f t="shared" ca="1" si="17"/>
        <v>#DIV/0!</v>
      </c>
      <c r="H207" s="43" t="e">
        <f t="shared" ca="1" si="18"/>
        <v>#DIV/0!</v>
      </c>
    </row>
    <row r="208" spans="4:8" ht="11.25">
      <c r="D208" s="43">
        <f t="shared" ca="1" si="20"/>
        <v>0</v>
      </c>
      <c r="E208" s="45" t="e">
        <f t="shared" ca="1" si="15"/>
        <v>#DIV/0!</v>
      </c>
      <c r="F208" s="45" t="e">
        <f t="shared" ca="1" si="16"/>
        <v>#DIV/0!</v>
      </c>
      <c r="G208" s="45" t="e">
        <f t="shared" ca="1" si="17"/>
        <v>#DIV/0!</v>
      </c>
      <c r="H208" s="43" t="e">
        <f t="shared" ca="1" si="18"/>
        <v>#DIV/0!</v>
      </c>
    </row>
    <row r="209" spans="4:8" ht="11.25">
      <c r="D209" s="43">
        <f t="shared" ca="1" si="20"/>
        <v>0</v>
      </c>
      <c r="E209" s="45" t="e">
        <f t="shared" ca="1" si="15"/>
        <v>#DIV/0!</v>
      </c>
      <c r="F209" s="45" t="e">
        <f t="shared" ca="1" si="16"/>
        <v>#DIV/0!</v>
      </c>
      <c r="G209" s="45" t="e">
        <f t="shared" ca="1" si="17"/>
        <v>#DIV/0!</v>
      </c>
      <c r="H209" s="43" t="e">
        <f t="shared" ca="1" si="18"/>
        <v>#DIV/0!</v>
      </c>
    </row>
    <row r="210" spans="4:8" ht="11.25">
      <c r="D210" s="43">
        <f t="shared" ca="1" si="20"/>
        <v>0</v>
      </c>
      <c r="E210" s="45" t="e">
        <f t="shared" ca="1" si="15"/>
        <v>#DIV/0!</v>
      </c>
      <c r="F210" s="45" t="e">
        <f t="shared" ca="1" si="16"/>
        <v>#DIV/0!</v>
      </c>
      <c r="G210" s="45" t="e">
        <f t="shared" ca="1" si="17"/>
        <v>#DIV/0!</v>
      </c>
      <c r="H210" s="43" t="e">
        <f t="shared" ca="1" si="18"/>
        <v>#DIV/0!</v>
      </c>
    </row>
    <row r="211" spans="4:8" ht="11.25">
      <c r="D211" s="43">
        <f t="shared" ca="1" si="20"/>
        <v>0</v>
      </c>
      <c r="E211" s="45" t="e">
        <f t="shared" ca="1" si="15"/>
        <v>#DIV/0!</v>
      </c>
      <c r="F211" s="45" t="e">
        <f t="shared" ca="1" si="16"/>
        <v>#DIV/0!</v>
      </c>
      <c r="G211" s="45" t="e">
        <f t="shared" ca="1" si="17"/>
        <v>#DIV/0!</v>
      </c>
      <c r="H211" s="43" t="e">
        <f t="shared" ca="1" si="18"/>
        <v>#DIV/0!</v>
      </c>
    </row>
    <row r="212" spans="4:8" ht="11.25">
      <c r="D212" s="43">
        <f t="shared" ca="1" si="20"/>
        <v>0</v>
      </c>
      <c r="E212" s="45" t="e">
        <f t="shared" ca="1" si="15"/>
        <v>#DIV/0!</v>
      </c>
      <c r="F212" s="45" t="e">
        <f t="shared" ca="1" si="16"/>
        <v>#DIV/0!</v>
      </c>
      <c r="G212" s="45" t="e">
        <f t="shared" ca="1" si="17"/>
        <v>#DIV/0!</v>
      </c>
      <c r="H212" s="43" t="e">
        <f t="shared" ca="1" si="18"/>
        <v>#DIV/0!</v>
      </c>
    </row>
    <row r="213" spans="4:8" ht="11.25">
      <c r="D213" s="43">
        <f t="shared" ca="1" si="20"/>
        <v>0</v>
      </c>
      <c r="E213" s="45" t="e">
        <f t="shared" ca="1" si="15"/>
        <v>#DIV/0!</v>
      </c>
      <c r="F213" s="45" t="e">
        <f t="shared" ca="1" si="16"/>
        <v>#DIV/0!</v>
      </c>
      <c r="G213" s="45" t="e">
        <f t="shared" ca="1" si="17"/>
        <v>#DIV/0!</v>
      </c>
      <c r="H213" s="43" t="e">
        <f t="shared" ca="1" si="18"/>
        <v>#DIV/0!</v>
      </c>
    </row>
    <row r="214" spans="4:8" ht="11.25">
      <c r="D214" s="43">
        <f t="shared" ca="1" si="20"/>
        <v>0</v>
      </c>
      <c r="E214" s="45" t="e">
        <f t="shared" ca="1" si="15"/>
        <v>#DIV/0!</v>
      </c>
      <c r="F214" s="45" t="e">
        <f t="shared" ca="1" si="16"/>
        <v>#DIV/0!</v>
      </c>
      <c r="G214" s="45" t="e">
        <f t="shared" ca="1" si="17"/>
        <v>#DIV/0!</v>
      </c>
      <c r="H214" s="43" t="e">
        <f t="shared" ca="1" si="18"/>
        <v>#DIV/0!</v>
      </c>
    </row>
    <row r="215" spans="4:8" ht="11.25">
      <c r="D215" s="43">
        <f t="shared" ca="1" si="20"/>
        <v>0</v>
      </c>
      <c r="E215" s="45" t="e">
        <f t="shared" ca="1" si="15"/>
        <v>#DIV/0!</v>
      </c>
      <c r="F215" s="45" t="e">
        <f t="shared" ca="1" si="16"/>
        <v>#DIV/0!</v>
      </c>
      <c r="G215" s="45" t="e">
        <f t="shared" ca="1" si="17"/>
        <v>#DIV/0!</v>
      </c>
      <c r="H215" s="43" t="e">
        <f t="shared" ca="1" si="18"/>
        <v>#DIV/0!</v>
      </c>
    </row>
    <row r="216" spans="4:8" ht="11.25">
      <c r="D216" s="43">
        <f t="shared" ca="1" si="20"/>
        <v>0</v>
      </c>
      <c r="E216" s="45" t="e">
        <f t="shared" ca="1" si="15"/>
        <v>#DIV/0!</v>
      </c>
      <c r="F216" s="45" t="e">
        <f t="shared" ca="1" si="16"/>
        <v>#DIV/0!</v>
      </c>
      <c r="G216" s="45" t="e">
        <f t="shared" ca="1" si="17"/>
        <v>#DIV/0!</v>
      </c>
      <c r="H216" s="43" t="e">
        <f t="shared" ca="1" si="18"/>
        <v>#DIV/0!</v>
      </c>
    </row>
    <row r="217" spans="4:8" ht="11.25">
      <c r="D217" s="43">
        <f t="shared" ca="1" si="20"/>
        <v>0</v>
      </c>
      <c r="E217" s="45" t="e">
        <f t="shared" ca="1" si="15"/>
        <v>#DIV/0!</v>
      </c>
      <c r="F217" s="45" t="e">
        <f t="shared" ca="1" si="16"/>
        <v>#DIV/0!</v>
      </c>
      <c r="G217" s="45" t="e">
        <f t="shared" ca="1" si="17"/>
        <v>#DIV/0!</v>
      </c>
      <c r="H217" s="43" t="e">
        <f t="shared" ca="1" si="18"/>
        <v>#DIV/0!</v>
      </c>
    </row>
    <row r="218" spans="4:8" ht="11.25">
      <c r="D218" s="43">
        <f t="shared" ca="1" si="20"/>
        <v>0</v>
      </c>
      <c r="E218" s="45" t="e">
        <f t="shared" ca="1" si="15"/>
        <v>#DIV/0!</v>
      </c>
      <c r="F218" s="45" t="e">
        <f t="shared" ca="1" si="16"/>
        <v>#DIV/0!</v>
      </c>
      <c r="G218" s="45" t="e">
        <f t="shared" ca="1" si="17"/>
        <v>#DIV/0!</v>
      </c>
      <c r="H218" s="43" t="e">
        <f t="shared" ca="1" si="18"/>
        <v>#DIV/0!</v>
      </c>
    </row>
    <row r="219" spans="4:8" ht="11.25">
      <c r="D219" s="43">
        <f t="shared" ca="1" si="20"/>
        <v>0</v>
      </c>
      <c r="E219" s="45" t="e">
        <f t="shared" ca="1" si="15"/>
        <v>#DIV/0!</v>
      </c>
      <c r="F219" s="45" t="e">
        <f t="shared" ca="1" si="16"/>
        <v>#DIV/0!</v>
      </c>
      <c r="G219" s="45" t="e">
        <f t="shared" ca="1" si="17"/>
        <v>#DIV/0!</v>
      </c>
      <c r="H219" s="43" t="e">
        <f t="shared" ca="1" si="18"/>
        <v>#DIV/0!</v>
      </c>
    </row>
    <row r="220" spans="4:8" ht="11.25">
      <c r="D220" s="43">
        <f t="shared" ca="1" si="20"/>
        <v>0</v>
      </c>
      <c r="E220" s="45" t="e">
        <f t="shared" ca="1" si="15"/>
        <v>#DIV/0!</v>
      </c>
      <c r="F220" s="45" t="e">
        <f t="shared" ca="1" si="16"/>
        <v>#DIV/0!</v>
      </c>
      <c r="G220" s="45" t="e">
        <f t="shared" ca="1" si="17"/>
        <v>#DIV/0!</v>
      </c>
      <c r="H220" s="43" t="e">
        <f t="shared" ca="1" si="18"/>
        <v>#DIV/0!</v>
      </c>
    </row>
    <row r="221" spans="4:8" ht="11.25">
      <c r="D221" s="43">
        <f t="shared" ca="1" si="20"/>
        <v>0</v>
      </c>
      <c r="E221" s="45" t="e">
        <f t="shared" ca="1" si="15"/>
        <v>#DIV/0!</v>
      </c>
      <c r="F221" s="45" t="e">
        <f t="shared" ca="1" si="16"/>
        <v>#DIV/0!</v>
      </c>
      <c r="G221" s="45" t="e">
        <f t="shared" ca="1" si="17"/>
        <v>#DIV/0!</v>
      </c>
      <c r="H221" s="43" t="e">
        <f t="shared" ca="1" si="18"/>
        <v>#DIV/0!</v>
      </c>
    </row>
    <row r="222" spans="4:8" ht="11.25">
      <c r="D222" s="43">
        <f t="shared" ca="1" si="20"/>
        <v>0</v>
      </c>
      <c r="E222" s="45" t="e">
        <f t="shared" ca="1" si="15"/>
        <v>#DIV/0!</v>
      </c>
      <c r="F222" s="45" t="e">
        <f t="shared" ca="1" si="16"/>
        <v>#DIV/0!</v>
      </c>
      <c r="G222" s="45" t="e">
        <f t="shared" ca="1" si="17"/>
        <v>#DIV/0!</v>
      </c>
      <c r="H222" s="43" t="e">
        <f t="shared" ca="1" si="18"/>
        <v>#DIV/0!</v>
      </c>
    </row>
    <row r="223" spans="4:8" ht="11.25">
      <c r="D223" s="43">
        <f t="shared" ca="1" si="20"/>
        <v>0</v>
      </c>
      <c r="E223" s="45" t="e">
        <f t="shared" ca="1" si="15"/>
        <v>#DIV/0!</v>
      </c>
      <c r="F223" s="45" t="e">
        <f t="shared" ca="1" si="16"/>
        <v>#DIV/0!</v>
      </c>
      <c r="G223" s="45" t="e">
        <f t="shared" ca="1" si="17"/>
        <v>#DIV/0!</v>
      </c>
      <c r="H223" s="43" t="e">
        <f t="shared" ca="1" si="18"/>
        <v>#DIV/0!</v>
      </c>
    </row>
    <row r="224" spans="4:8" ht="11.25">
      <c r="D224" s="43">
        <f t="shared" ca="1" si="20"/>
        <v>0</v>
      </c>
      <c r="E224" s="45" t="e">
        <f t="shared" ca="1" si="15"/>
        <v>#DIV/0!</v>
      </c>
      <c r="F224" s="45" t="e">
        <f t="shared" ca="1" si="16"/>
        <v>#DIV/0!</v>
      </c>
      <c r="G224" s="45" t="e">
        <f t="shared" ca="1" si="17"/>
        <v>#DIV/0!</v>
      </c>
      <c r="H224" s="43" t="e">
        <f t="shared" ca="1" si="18"/>
        <v>#DIV/0!</v>
      </c>
    </row>
    <row r="225" spans="4:8" ht="11.25">
      <c r="D225" s="43">
        <f t="shared" ca="1" si="20"/>
        <v>0</v>
      </c>
      <c r="E225" s="45" t="e">
        <f t="shared" ca="1" si="15"/>
        <v>#DIV/0!</v>
      </c>
      <c r="F225" s="45" t="e">
        <f t="shared" ca="1" si="16"/>
        <v>#DIV/0!</v>
      </c>
      <c r="G225" s="45" t="e">
        <f t="shared" ca="1" si="17"/>
        <v>#DIV/0!</v>
      </c>
      <c r="H225" s="43" t="e">
        <f t="shared" ca="1" si="18"/>
        <v>#DIV/0!</v>
      </c>
    </row>
    <row r="226" spans="4:8" ht="11.25">
      <c r="D226" s="43">
        <f t="shared" ca="1" si="20"/>
        <v>0</v>
      </c>
      <c r="E226" s="45" t="e">
        <f t="shared" ca="1" si="15"/>
        <v>#DIV/0!</v>
      </c>
      <c r="F226" s="45" t="e">
        <f t="shared" ca="1" si="16"/>
        <v>#DIV/0!</v>
      </c>
      <c r="G226" s="45" t="e">
        <f t="shared" ca="1" si="17"/>
        <v>#DIV/0!</v>
      </c>
      <c r="H226" s="43" t="e">
        <f t="shared" ca="1" si="18"/>
        <v>#DIV/0!</v>
      </c>
    </row>
    <row r="227" spans="4:8" ht="11.25">
      <c r="D227" s="43">
        <f t="shared" ca="1" si="20"/>
        <v>0</v>
      </c>
      <c r="E227" s="45" t="e">
        <f t="shared" ca="1" si="15"/>
        <v>#DIV/0!</v>
      </c>
      <c r="F227" s="45" t="e">
        <f t="shared" ca="1" si="16"/>
        <v>#DIV/0!</v>
      </c>
      <c r="G227" s="45" t="e">
        <f t="shared" ca="1" si="17"/>
        <v>#DIV/0!</v>
      </c>
      <c r="H227" s="43" t="e">
        <f t="shared" ca="1" si="18"/>
        <v>#DIV/0!</v>
      </c>
    </row>
    <row r="228" spans="4:8" ht="11.25">
      <c r="D228" s="43">
        <f t="shared" ca="1" si="20"/>
        <v>0</v>
      </c>
      <c r="E228" s="45" t="e">
        <f t="shared" ca="1" si="15"/>
        <v>#DIV/0!</v>
      </c>
      <c r="F228" s="45" t="e">
        <f t="shared" ca="1" si="16"/>
        <v>#DIV/0!</v>
      </c>
      <c r="G228" s="45" t="e">
        <f t="shared" ca="1" si="17"/>
        <v>#DIV/0!</v>
      </c>
      <c r="H228" s="43" t="e">
        <f t="shared" ca="1" si="18"/>
        <v>#DIV/0!</v>
      </c>
    </row>
    <row r="229" spans="4:8" ht="11.25">
      <c r="D229" s="43">
        <f t="shared" ca="1" si="20"/>
        <v>0</v>
      </c>
      <c r="E229" s="45" t="e">
        <f t="shared" ca="1" si="15"/>
        <v>#DIV/0!</v>
      </c>
      <c r="F229" s="45" t="e">
        <f t="shared" ca="1" si="16"/>
        <v>#DIV/0!</v>
      </c>
      <c r="G229" s="45" t="e">
        <f t="shared" ca="1" si="17"/>
        <v>#DIV/0!</v>
      </c>
      <c r="H229" s="43" t="e">
        <f t="shared" ca="1" si="18"/>
        <v>#DIV/0!</v>
      </c>
    </row>
    <row r="230" spans="4:8" ht="11.25">
      <c r="D230" s="43">
        <f t="shared" ca="1" si="20"/>
        <v>0</v>
      </c>
      <c r="E230" s="45" t="e">
        <f t="shared" ca="1" si="15"/>
        <v>#DIV/0!</v>
      </c>
      <c r="F230" s="45" t="e">
        <f t="shared" ca="1" si="16"/>
        <v>#DIV/0!</v>
      </c>
      <c r="G230" s="45" t="e">
        <f t="shared" ca="1" si="17"/>
        <v>#DIV/0!</v>
      </c>
      <c r="H230" s="43" t="e">
        <f t="shared" ca="1" si="18"/>
        <v>#DIV/0!</v>
      </c>
    </row>
    <row r="231" spans="4:8" ht="11.25">
      <c r="D231" s="43">
        <f t="shared" ca="1" si="20"/>
        <v>0</v>
      </c>
      <c r="E231" s="45" t="e">
        <f t="shared" ca="1" si="15"/>
        <v>#DIV/0!</v>
      </c>
      <c r="F231" s="45" t="e">
        <f t="shared" ca="1" si="16"/>
        <v>#DIV/0!</v>
      </c>
      <c r="G231" s="45" t="e">
        <f t="shared" ca="1" si="17"/>
        <v>#DIV/0!</v>
      </c>
      <c r="H231" s="43" t="e">
        <f t="shared" ca="1" si="18"/>
        <v>#DIV/0!</v>
      </c>
    </row>
    <row r="232" spans="4:8" ht="11.25">
      <c r="D232" s="43">
        <f t="shared" ca="1" si="20"/>
        <v>0</v>
      </c>
      <c r="E232" s="45" t="e">
        <f t="shared" ca="1" si="15"/>
        <v>#DIV/0!</v>
      </c>
      <c r="F232" s="45" t="e">
        <f t="shared" ca="1" si="16"/>
        <v>#DIV/0!</v>
      </c>
      <c r="G232" s="45" t="e">
        <f t="shared" ca="1" si="17"/>
        <v>#DIV/0!</v>
      </c>
      <c r="H232" s="43" t="e">
        <f t="shared" ca="1" si="18"/>
        <v>#DIV/0!</v>
      </c>
    </row>
    <row r="233" spans="4:8" ht="11.25">
      <c r="D233" s="43">
        <f t="shared" ca="1" si="20"/>
        <v>0</v>
      </c>
      <c r="E233" s="45" t="e">
        <f t="shared" ca="1" si="15"/>
        <v>#DIV/0!</v>
      </c>
      <c r="F233" s="45" t="e">
        <f t="shared" ca="1" si="16"/>
        <v>#DIV/0!</v>
      </c>
      <c r="G233" s="45" t="e">
        <f t="shared" ca="1" si="17"/>
        <v>#DIV/0!</v>
      </c>
      <c r="H233" s="43" t="e">
        <f t="shared" ca="1" si="18"/>
        <v>#DIV/0!</v>
      </c>
    </row>
    <row r="234" spans="4:8" ht="11.25">
      <c r="D234" s="43">
        <f t="shared" ca="1" si="20"/>
        <v>0</v>
      </c>
      <c r="E234" s="45" t="e">
        <f t="shared" ca="1" si="15"/>
        <v>#DIV/0!</v>
      </c>
      <c r="F234" s="45" t="e">
        <f t="shared" ca="1" si="16"/>
        <v>#DIV/0!</v>
      </c>
      <c r="G234" s="45" t="e">
        <f t="shared" ca="1" si="17"/>
        <v>#DIV/0!</v>
      </c>
      <c r="H234" s="43" t="e">
        <f t="shared" ca="1" si="18"/>
        <v>#DIV/0!</v>
      </c>
    </row>
    <row r="235" spans="4:8" ht="11.25">
      <c r="D235" s="43">
        <f t="shared" ca="1" si="20"/>
        <v>0</v>
      </c>
      <c r="E235" s="45" t="e">
        <f t="shared" ca="1" si="15"/>
        <v>#DIV/0!</v>
      </c>
      <c r="F235" s="45" t="e">
        <f t="shared" ca="1" si="16"/>
        <v>#DIV/0!</v>
      </c>
      <c r="G235" s="45" t="e">
        <f t="shared" ca="1" si="17"/>
        <v>#DIV/0!</v>
      </c>
      <c r="H235" s="43" t="e">
        <f t="shared" ca="1" si="18"/>
        <v>#DIV/0!</v>
      </c>
    </row>
    <row r="236" spans="4:8" ht="11.25">
      <c r="D236" s="43">
        <f t="shared" ca="1" si="20"/>
        <v>0</v>
      </c>
      <c r="E236" s="45" t="e">
        <f t="shared" ca="1" si="15"/>
        <v>#DIV/0!</v>
      </c>
      <c r="F236" s="45" t="e">
        <f t="shared" ca="1" si="16"/>
        <v>#DIV/0!</v>
      </c>
      <c r="G236" s="45" t="e">
        <f t="shared" ca="1" si="17"/>
        <v>#DIV/0!</v>
      </c>
      <c r="H236" s="43" t="e">
        <f t="shared" ca="1" si="18"/>
        <v>#DIV/0!</v>
      </c>
    </row>
    <row r="237" spans="4:8" ht="11.25">
      <c r="D237" s="43">
        <f t="shared" ca="1" si="20"/>
        <v>0</v>
      </c>
      <c r="E237" s="45" t="e">
        <f t="shared" ca="1" si="15"/>
        <v>#DIV/0!</v>
      </c>
      <c r="F237" s="45" t="e">
        <f t="shared" ca="1" si="16"/>
        <v>#DIV/0!</v>
      </c>
      <c r="G237" s="45" t="e">
        <f t="shared" ca="1" si="17"/>
        <v>#DIV/0!</v>
      </c>
      <c r="H237" s="43" t="e">
        <f t="shared" ca="1" si="18"/>
        <v>#DIV/0!</v>
      </c>
    </row>
    <row r="238" spans="4:8" ht="11.25">
      <c r="D238" s="43">
        <f t="shared" ref="D238:D269" ca="1" si="21">IF(D237&lt;=MAX(x)+(MAX(x)-MIN(x)),D237+(MAX(x)-MIN(x))/100,NA())</f>
        <v>0</v>
      </c>
      <c r="E238" s="45" t="e">
        <f t="shared" ca="1" si="15"/>
        <v>#DIV/0!</v>
      </c>
      <c r="F238" s="45" t="e">
        <f t="shared" ca="1" si="16"/>
        <v>#DIV/0!</v>
      </c>
      <c r="G238" s="45" t="e">
        <f t="shared" ca="1" si="17"/>
        <v>#DIV/0!</v>
      </c>
      <c r="H238" s="43" t="e">
        <f t="shared" ca="1" si="18"/>
        <v>#DIV/0!</v>
      </c>
    </row>
    <row r="239" spans="4:8" ht="11.25">
      <c r="D239" s="43">
        <f t="shared" ca="1" si="21"/>
        <v>0</v>
      </c>
      <c r="E239" s="45" t="e">
        <f t="shared" ca="1" si="15"/>
        <v>#DIV/0!</v>
      </c>
      <c r="F239" s="45" t="e">
        <f t="shared" ca="1" si="16"/>
        <v>#DIV/0!</v>
      </c>
      <c r="G239" s="45" t="e">
        <f t="shared" ca="1" si="17"/>
        <v>#DIV/0!</v>
      </c>
      <c r="H239" s="43" t="e">
        <f t="shared" ca="1" si="18"/>
        <v>#DIV/0!</v>
      </c>
    </row>
    <row r="240" spans="4:8" ht="11.25">
      <c r="D240" s="43">
        <f t="shared" ca="1" si="21"/>
        <v>0</v>
      </c>
      <c r="E240" s="45" t="e">
        <f t="shared" ca="1" si="15"/>
        <v>#DIV/0!</v>
      </c>
      <c r="F240" s="45" t="e">
        <f t="shared" ca="1" si="16"/>
        <v>#DIV/0!</v>
      </c>
      <c r="G240" s="45" t="e">
        <f t="shared" ca="1" si="17"/>
        <v>#DIV/0!</v>
      </c>
      <c r="H240" s="43" t="e">
        <f t="shared" ca="1" si="18"/>
        <v>#DIV/0!</v>
      </c>
    </row>
    <row r="241" spans="4:8" ht="11.25">
      <c r="D241" s="43">
        <f t="shared" ca="1" si="21"/>
        <v>0</v>
      </c>
      <c r="E241" s="45" t="e">
        <f t="shared" ca="1" si="15"/>
        <v>#DIV/0!</v>
      </c>
      <c r="F241" s="45" t="e">
        <f t="shared" ca="1" si="16"/>
        <v>#DIV/0!</v>
      </c>
      <c r="G241" s="45" t="e">
        <f t="shared" ca="1" si="17"/>
        <v>#DIV/0!</v>
      </c>
      <c r="H241" s="43" t="e">
        <f t="shared" ca="1" si="18"/>
        <v>#DIV/0!</v>
      </c>
    </row>
    <row r="242" spans="4:8" ht="11.25">
      <c r="D242" s="43">
        <f t="shared" ca="1" si="21"/>
        <v>0</v>
      </c>
      <c r="E242" s="45" t="e">
        <f t="shared" ca="1" si="15"/>
        <v>#DIV/0!</v>
      </c>
      <c r="F242" s="45" t="e">
        <f t="shared" ca="1" si="16"/>
        <v>#DIV/0!</v>
      </c>
      <c r="G242" s="45" t="e">
        <f t="shared" ca="1" si="17"/>
        <v>#DIV/0!</v>
      </c>
      <c r="H242" s="43" t="e">
        <f t="shared" ca="1" si="18"/>
        <v>#DIV/0!</v>
      </c>
    </row>
    <row r="243" spans="4:8" ht="11.25">
      <c r="D243" s="43">
        <f t="shared" ca="1" si="21"/>
        <v>0</v>
      </c>
      <c r="E243" s="45" t="e">
        <f t="shared" ca="1" si="15"/>
        <v>#DIV/0!</v>
      </c>
      <c r="F243" s="45" t="e">
        <f t="shared" ca="1" si="16"/>
        <v>#DIV/0!</v>
      </c>
      <c r="G243" s="45" t="e">
        <f t="shared" ca="1" si="17"/>
        <v>#DIV/0!</v>
      </c>
      <c r="H243" s="43" t="e">
        <f t="shared" ca="1" si="18"/>
        <v>#DIV/0!</v>
      </c>
    </row>
    <row r="244" spans="4:8" ht="11.25">
      <c r="D244" s="43">
        <f t="shared" ca="1" si="21"/>
        <v>0</v>
      </c>
      <c r="E244" s="45" t="e">
        <f t="shared" ca="1" si="15"/>
        <v>#DIV/0!</v>
      </c>
      <c r="F244" s="45" t="e">
        <f t="shared" ca="1" si="16"/>
        <v>#DIV/0!</v>
      </c>
      <c r="G244" s="45" t="e">
        <f t="shared" ca="1" si="17"/>
        <v>#DIV/0!</v>
      </c>
      <c r="H244" s="43" t="e">
        <f t="shared" ca="1" si="18"/>
        <v>#DIV/0!</v>
      </c>
    </row>
    <row r="245" spans="4:8" ht="11.25">
      <c r="D245" s="43">
        <f t="shared" ca="1" si="21"/>
        <v>0</v>
      </c>
      <c r="E245" s="45" t="e">
        <f t="shared" ca="1" si="15"/>
        <v>#DIV/0!</v>
      </c>
      <c r="F245" s="45" t="e">
        <f t="shared" ca="1" si="16"/>
        <v>#DIV/0!</v>
      </c>
      <c r="G245" s="45" t="e">
        <f t="shared" ca="1" si="17"/>
        <v>#DIV/0!</v>
      </c>
      <c r="H245" s="43" t="e">
        <f t="shared" ca="1" si="18"/>
        <v>#DIV/0!</v>
      </c>
    </row>
    <row r="246" spans="4:8" ht="11.25">
      <c r="D246" s="43">
        <f t="shared" ca="1" si="21"/>
        <v>0</v>
      </c>
      <c r="E246" s="45" t="e">
        <f t="shared" ca="1" si="15"/>
        <v>#DIV/0!</v>
      </c>
      <c r="F246" s="45" t="e">
        <f t="shared" ca="1" si="16"/>
        <v>#DIV/0!</v>
      </c>
      <c r="G246" s="45" t="e">
        <f t="shared" ca="1" si="17"/>
        <v>#DIV/0!</v>
      </c>
      <c r="H246" s="43" t="e">
        <f t="shared" ca="1" si="18"/>
        <v>#DIV/0!</v>
      </c>
    </row>
    <row r="247" spans="4:8" ht="11.25">
      <c r="D247" s="43">
        <f t="shared" ca="1" si="21"/>
        <v>0</v>
      </c>
      <c r="E247" s="45" t="e">
        <f t="shared" ca="1" si="15"/>
        <v>#DIV/0!</v>
      </c>
      <c r="F247" s="45" t="e">
        <f t="shared" ca="1" si="16"/>
        <v>#DIV/0!</v>
      </c>
      <c r="G247" s="45" t="e">
        <f t="shared" ca="1" si="17"/>
        <v>#DIV/0!</v>
      </c>
      <c r="H247" s="43" t="e">
        <f t="shared" ca="1" si="18"/>
        <v>#DIV/0!</v>
      </c>
    </row>
    <row r="248" spans="4:8" ht="11.25">
      <c r="D248" s="43">
        <f t="shared" ca="1" si="21"/>
        <v>0</v>
      </c>
      <c r="E248" s="45" t="e">
        <f t="shared" ca="1" si="15"/>
        <v>#DIV/0!</v>
      </c>
      <c r="F248" s="45" t="e">
        <f t="shared" ca="1" si="16"/>
        <v>#DIV/0!</v>
      </c>
      <c r="G248" s="45" t="e">
        <f t="shared" ca="1" si="17"/>
        <v>#DIV/0!</v>
      </c>
      <c r="H248" s="43" t="e">
        <f t="shared" ca="1" si="18"/>
        <v>#DIV/0!</v>
      </c>
    </row>
    <row r="249" spans="4:8" ht="11.25">
      <c r="D249" s="43">
        <f t="shared" ca="1" si="21"/>
        <v>0</v>
      </c>
      <c r="E249" s="45" t="e">
        <f t="shared" ca="1" si="15"/>
        <v>#DIV/0!</v>
      </c>
      <c r="F249" s="45" t="e">
        <f t="shared" ca="1" si="16"/>
        <v>#DIV/0!</v>
      </c>
      <c r="G249" s="45" t="e">
        <f t="shared" ca="1" si="17"/>
        <v>#DIV/0!</v>
      </c>
      <c r="H249" s="43" t="e">
        <f t="shared" ca="1" si="18"/>
        <v>#DIV/0!</v>
      </c>
    </row>
    <row r="250" spans="4:8" ht="11.25">
      <c r="D250" s="43">
        <f t="shared" ca="1" si="21"/>
        <v>0</v>
      </c>
      <c r="E250" s="45" t="e">
        <f t="shared" ca="1" si="15"/>
        <v>#DIV/0!</v>
      </c>
      <c r="F250" s="45" t="e">
        <f t="shared" ca="1" si="16"/>
        <v>#DIV/0!</v>
      </c>
      <c r="G250" s="45" t="e">
        <f t="shared" ca="1" si="17"/>
        <v>#DIV/0!</v>
      </c>
      <c r="H250" s="43" t="e">
        <f t="shared" ca="1" si="18"/>
        <v>#DIV/0!</v>
      </c>
    </row>
    <row r="251" spans="4:8" ht="11.25">
      <c r="D251" s="43">
        <f t="shared" ca="1" si="21"/>
        <v>0</v>
      </c>
      <c r="E251" s="45" t="e">
        <f t="shared" ca="1" si="15"/>
        <v>#DIV/0!</v>
      </c>
      <c r="F251" s="45" t="e">
        <f t="shared" ca="1" si="16"/>
        <v>#DIV/0!</v>
      </c>
      <c r="G251" s="45" t="e">
        <f t="shared" ca="1" si="17"/>
        <v>#DIV/0!</v>
      </c>
      <c r="H251" s="43" t="e">
        <f t="shared" ca="1" si="18"/>
        <v>#DIV/0!</v>
      </c>
    </row>
    <row r="252" spans="4:8" ht="11.25">
      <c r="D252" s="43">
        <f t="shared" ca="1" si="21"/>
        <v>0</v>
      </c>
      <c r="E252" s="45" t="e">
        <f t="shared" ca="1" si="15"/>
        <v>#DIV/0!</v>
      </c>
      <c r="F252" s="45" t="e">
        <f t="shared" ca="1" si="16"/>
        <v>#DIV/0!</v>
      </c>
      <c r="G252" s="45" t="e">
        <f t="shared" ca="1" si="17"/>
        <v>#DIV/0!</v>
      </c>
      <c r="H252" s="43" t="e">
        <f t="shared" ca="1" si="18"/>
        <v>#DIV/0!</v>
      </c>
    </row>
    <row r="253" spans="4:8" ht="11.25">
      <c r="D253" s="43">
        <f t="shared" ca="1" si="21"/>
        <v>0</v>
      </c>
      <c r="E253" s="45" t="e">
        <f t="shared" ca="1" si="15"/>
        <v>#DIV/0!</v>
      </c>
      <c r="F253" s="45" t="e">
        <f t="shared" ca="1" si="16"/>
        <v>#DIV/0!</v>
      </c>
      <c r="G253" s="45" t="e">
        <f t="shared" ca="1" si="17"/>
        <v>#DIV/0!</v>
      </c>
      <c r="H253" s="43" t="e">
        <f t="shared" ca="1" si="18"/>
        <v>#DIV/0!</v>
      </c>
    </row>
    <row r="254" spans="4:8" ht="11.25">
      <c r="D254" s="43">
        <f t="shared" ca="1" si="21"/>
        <v>0</v>
      </c>
      <c r="E254" s="45" t="e">
        <f t="shared" ca="1" si="15"/>
        <v>#DIV/0!</v>
      </c>
      <c r="F254" s="45" t="e">
        <f t="shared" ca="1" si="16"/>
        <v>#DIV/0!</v>
      </c>
      <c r="G254" s="45" t="e">
        <f t="shared" ca="1" si="17"/>
        <v>#DIV/0!</v>
      </c>
      <c r="H254" s="43" t="e">
        <f t="shared" ca="1" si="18"/>
        <v>#DIV/0!</v>
      </c>
    </row>
    <row r="255" spans="4:8" ht="11.25">
      <c r="D255" s="43">
        <f t="shared" ca="1" si="21"/>
        <v>0</v>
      </c>
      <c r="E255" s="45" t="e">
        <f t="shared" ca="1" si="15"/>
        <v>#DIV/0!</v>
      </c>
      <c r="F255" s="45" t="e">
        <f t="shared" ca="1" si="16"/>
        <v>#DIV/0!</v>
      </c>
      <c r="G255" s="45" t="e">
        <f t="shared" ca="1" si="17"/>
        <v>#DIV/0!</v>
      </c>
      <c r="H255" s="43" t="e">
        <f t="shared" ca="1" si="18"/>
        <v>#DIV/0!</v>
      </c>
    </row>
    <row r="256" spans="4:8" ht="11.25">
      <c r="D256" s="43">
        <f t="shared" ca="1" si="21"/>
        <v>0</v>
      </c>
      <c r="E256" s="45" t="e">
        <f t="shared" ca="1" si="15"/>
        <v>#DIV/0!</v>
      </c>
      <c r="F256" s="45" t="e">
        <f t="shared" ca="1" si="16"/>
        <v>#DIV/0!</v>
      </c>
      <c r="G256" s="45" t="e">
        <f t="shared" ca="1" si="17"/>
        <v>#DIV/0!</v>
      </c>
      <c r="H256" s="43" t="e">
        <f t="shared" ca="1" si="18"/>
        <v>#DIV/0!</v>
      </c>
    </row>
    <row r="257" spans="4:8" ht="11.25">
      <c r="D257" s="43">
        <f t="shared" ca="1" si="21"/>
        <v>0</v>
      </c>
      <c r="E257" s="45" t="e">
        <f t="shared" ca="1" si="15"/>
        <v>#DIV/0!</v>
      </c>
      <c r="F257" s="45" t="e">
        <f t="shared" ca="1" si="16"/>
        <v>#DIV/0!</v>
      </c>
      <c r="G257" s="45" t="e">
        <f t="shared" ca="1" si="17"/>
        <v>#DIV/0!</v>
      </c>
      <c r="H257" s="43" t="e">
        <f t="shared" ca="1" si="18"/>
        <v>#DIV/0!</v>
      </c>
    </row>
    <row r="258" spans="4:8" ht="11.25">
      <c r="D258" s="43">
        <f t="shared" ca="1" si="21"/>
        <v>0</v>
      </c>
      <c r="E258" s="45" t="e">
        <f t="shared" ref="E258:E321" ca="1" si="22">IF(ISNA(D258),NA(),a*t^2+b*t+g)</f>
        <v>#DIV/0!</v>
      </c>
      <c r="F258" s="45" t="e">
        <f t="shared" ref="F258:F321" ca="1" si="23">IF(ISNA(D258),NA(),u*(t-mx)^2+v*(t-mx)+w+my)</f>
        <v>#DIV/0!</v>
      </c>
      <c r="G258" s="45" t="e">
        <f t="shared" ref="G258:G321" ca="1" si="24">IF(ISNA(D258),500,MIN(F257,G257))</f>
        <v>#DIV/0!</v>
      </c>
      <c r="H258" s="43" t="e">
        <f t="shared" ref="H258:H321" ca="1" si="25">IF(ISNA(D258),H257,IF(E258&lt;G257,D258,H257))</f>
        <v>#DIV/0!</v>
      </c>
    </row>
    <row r="259" spans="4:8" ht="11.25">
      <c r="D259" s="43">
        <f t="shared" ca="1" si="21"/>
        <v>0</v>
      </c>
      <c r="E259" s="45" t="e">
        <f t="shared" ca="1" si="22"/>
        <v>#DIV/0!</v>
      </c>
      <c r="F259" s="45" t="e">
        <f t="shared" ca="1" si="23"/>
        <v>#DIV/0!</v>
      </c>
      <c r="G259" s="45" t="e">
        <f t="shared" ca="1" si="24"/>
        <v>#DIV/0!</v>
      </c>
      <c r="H259" s="43" t="e">
        <f t="shared" ca="1" si="25"/>
        <v>#DIV/0!</v>
      </c>
    </row>
    <row r="260" spans="4:8" ht="11.25">
      <c r="D260" s="43">
        <f t="shared" ca="1" si="21"/>
        <v>0</v>
      </c>
      <c r="E260" s="45" t="e">
        <f t="shared" ca="1" si="22"/>
        <v>#DIV/0!</v>
      </c>
      <c r="F260" s="45" t="e">
        <f t="shared" ca="1" si="23"/>
        <v>#DIV/0!</v>
      </c>
      <c r="G260" s="45" t="e">
        <f t="shared" ca="1" si="24"/>
        <v>#DIV/0!</v>
      </c>
      <c r="H260" s="43" t="e">
        <f t="shared" ca="1" si="25"/>
        <v>#DIV/0!</v>
      </c>
    </row>
    <row r="261" spans="4:8" ht="11.25">
      <c r="D261" s="43">
        <f t="shared" ca="1" si="21"/>
        <v>0</v>
      </c>
      <c r="E261" s="45" t="e">
        <f t="shared" ca="1" si="22"/>
        <v>#DIV/0!</v>
      </c>
      <c r="F261" s="45" t="e">
        <f t="shared" ca="1" si="23"/>
        <v>#DIV/0!</v>
      </c>
      <c r="G261" s="45" t="e">
        <f t="shared" ca="1" si="24"/>
        <v>#DIV/0!</v>
      </c>
      <c r="H261" s="43" t="e">
        <f t="shared" ca="1" si="25"/>
        <v>#DIV/0!</v>
      </c>
    </row>
    <row r="262" spans="4:8" ht="11.25">
      <c r="D262" s="43">
        <f t="shared" ca="1" si="21"/>
        <v>0</v>
      </c>
      <c r="E262" s="45" t="e">
        <f t="shared" ca="1" si="22"/>
        <v>#DIV/0!</v>
      </c>
      <c r="F262" s="45" t="e">
        <f t="shared" ca="1" si="23"/>
        <v>#DIV/0!</v>
      </c>
      <c r="G262" s="45" t="e">
        <f t="shared" ca="1" si="24"/>
        <v>#DIV/0!</v>
      </c>
      <c r="H262" s="43" t="e">
        <f t="shared" ca="1" si="25"/>
        <v>#DIV/0!</v>
      </c>
    </row>
    <row r="263" spans="4:8" ht="11.25">
      <c r="D263" s="43">
        <f t="shared" ca="1" si="21"/>
        <v>0</v>
      </c>
      <c r="E263" s="45" t="e">
        <f t="shared" ca="1" si="22"/>
        <v>#DIV/0!</v>
      </c>
      <c r="F263" s="45" t="e">
        <f t="shared" ca="1" si="23"/>
        <v>#DIV/0!</v>
      </c>
      <c r="G263" s="45" t="e">
        <f t="shared" ca="1" si="24"/>
        <v>#DIV/0!</v>
      </c>
      <c r="H263" s="43" t="e">
        <f t="shared" ca="1" si="25"/>
        <v>#DIV/0!</v>
      </c>
    </row>
    <row r="264" spans="4:8" ht="11.25">
      <c r="D264" s="43">
        <f t="shared" ca="1" si="21"/>
        <v>0</v>
      </c>
      <c r="E264" s="45" t="e">
        <f t="shared" ca="1" si="22"/>
        <v>#DIV/0!</v>
      </c>
      <c r="F264" s="45" t="e">
        <f t="shared" ca="1" si="23"/>
        <v>#DIV/0!</v>
      </c>
      <c r="G264" s="45" t="e">
        <f t="shared" ca="1" si="24"/>
        <v>#DIV/0!</v>
      </c>
      <c r="H264" s="43" t="e">
        <f t="shared" ca="1" si="25"/>
        <v>#DIV/0!</v>
      </c>
    </row>
    <row r="265" spans="4:8" ht="11.25">
      <c r="D265" s="43">
        <f t="shared" ca="1" si="21"/>
        <v>0</v>
      </c>
      <c r="E265" s="45" t="e">
        <f t="shared" ca="1" si="22"/>
        <v>#DIV/0!</v>
      </c>
      <c r="F265" s="45" t="e">
        <f t="shared" ca="1" si="23"/>
        <v>#DIV/0!</v>
      </c>
      <c r="G265" s="45" t="e">
        <f t="shared" ca="1" si="24"/>
        <v>#DIV/0!</v>
      </c>
      <c r="H265" s="43" t="e">
        <f t="shared" ca="1" si="25"/>
        <v>#DIV/0!</v>
      </c>
    </row>
    <row r="266" spans="4:8" ht="11.25">
      <c r="D266" s="43">
        <f t="shared" ca="1" si="21"/>
        <v>0</v>
      </c>
      <c r="E266" s="45" t="e">
        <f t="shared" ca="1" si="22"/>
        <v>#DIV/0!</v>
      </c>
      <c r="F266" s="45" t="e">
        <f t="shared" ca="1" si="23"/>
        <v>#DIV/0!</v>
      </c>
      <c r="G266" s="45" t="e">
        <f t="shared" ca="1" si="24"/>
        <v>#DIV/0!</v>
      </c>
      <c r="H266" s="43" t="e">
        <f t="shared" ca="1" si="25"/>
        <v>#DIV/0!</v>
      </c>
    </row>
    <row r="267" spans="4:8" ht="11.25">
      <c r="D267" s="43">
        <f t="shared" ca="1" si="21"/>
        <v>0</v>
      </c>
      <c r="E267" s="45" t="e">
        <f t="shared" ca="1" si="22"/>
        <v>#DIV/0!</v>
      </c>
      <c r="F267" s="45" t="e">
        <f t="shared" ca="1" si="23"/>
        <v>#DIV/0!</v>
      </c>
      <c r="G267" s="45" t="e">
        <f t="shared" ca="1" si="24"/>
        <v>#DIV/0!</v>
      </c>
      <c r="H267" s="43" t="e">
        <f t="shared" ca="1" si="25"/>
        <v>#DIV/0!</v>
      </c>
    </row>
    <row r="268" spans="4:8" ht="11.25">
      <c r="D268" s="43">
        <f t="shared" ca="1" si="21"/>
        <v>0</v>
      </c>
      <c r="E268" s="45" t="e">
        <f t="shared" ca="1" si="22"/>
        <v>#DIV/0!</v>
      </c>
      <c r="F268" s="45" t="e">
        <f t="shared" ca="1" si="23"/>
        <v>#DIV/0!</v>
      </c>
      <c r="G268" s="45" t="e">
        <f t="shared" ca="1" si="24"/>
        <v>#DIV/0!</v>
      </c>
      <c r="H268" s="43" t="e">
        <f t="shared" ca="1" si="25"/>
        <v>#DIV/0!</v>
      </c>
    </row>
    <row r="269" spans="4:8" ht="11.25">
      <c r="D269" s="43">
        <f t="shared" ca="1" si="21"/>
        <v>0</v>
      </c>
      <c r="E269" s="45" t="e">
        <f t="shared" ca="1" si="22"/>
        <v>#DIV/0!</v>
      </c>
      <c r="F269" s="45" t="e">
        <f t="shared" ca="1" si="23"/>
        <v>#DIV/0!</v>
      </c>
      <c r="G269" s="45" t="e">
        <f t="shared" ca="1" si="24"/>
        <v>#DIV/0!</v>
      </c>
      <c r="H269" s="43" t="e">
        <f t="shared" ca="1" si="25"/>
        <v>#DIV/0!</v>
      </c>
    </row>
    <row r="270" spans="4:8" ht="11.25">
      <c r="D270" s="43">
        <f t="shared" ref="D270:D301" ca="1" si="26">IF(D269&lt;=MAX(x)+(MAX(x)-MIN(x)),D269+(MAX(x)-MIN(x))/100,NA())</f>
        <v>0</v>
      </c>
      <c r="E270" s="45" t="e">
        <f t="shared" ca="1" si="22"/>
        <v>#DIV/0!</v>
      </c>
      <c r="F270" s="45" t="e">
        <f t="shared" ca="1" si="23"/>
        <v>#DIV/0!</v>
      </c>
      <c r="G270" s="45" t="e">
        <f t="shared" ca="1" si="24"/>
        <v>#DIV/0!</v>
      </c>
      <c r="H270" s="43" t="e">
        <f t="shared" ca="1" si="25"/>
        <v>#DIV/0!</v>
      </c>
    </row>
    <row r="271" spans="4:8" ht="11.25">
      <c r="D271" s="43">
        <f t="shared" ca="1" si="26"/>
        <v>0</v>
      </c>
      <c r="E271" s="45" t="e">
        <f t="shared" ca="1" si="22"/>
        <v>#DIV/0!</v>
      </c>
      <c r="F271" s="45" t="e">
        <f t="shared" ca="1" si="23"/>
        <v>#DIV/0!</v>
      </c>
      <c r="G271" s="45" t="e">
        <f t="shared" ca="1" si="24"/>
        <v>#DIV/0!</v>
      </c>
      <c r="H271" s="43" t="e">
        <f t="shared" ca="1" si="25"/>
        <v>#DIV/0!</v>
      </c>
    </row>
    <row r="272" spans="4:8" ht="11.25">
      <c r="D272" s="43">
        <f t="shared" ca="1" si="26"/>
        <v>0</v>
      </c>
      <c r="E272" s="45" t="e">
        <f t="shared" ca="1" si="22"/>
        <v>#DIV/0!</v>
      </c>
      <c r="F272" s="45" t="e">
        <f t="shared" ca="1" si="23"/>
        <v>#DIV/0!</v>
      </c>
      <c r="G272" s="45" t="e">
        <f t="shared" ca="1" si="24"/>
        <v>#DIV/0!</v>
      </c>
      <c r="H272" s="43" t="e">
        <f t="shared" ca="1" si="25"/>
        <v>#DIV/0!</v>
      </c>
    </row>
    <row r="273" spans="4:8" ht="11.25">
      <c r="D273" s="43">
        <f t="shared" ca="1" si="26"/>
        <v>0</v>
      </c>
      <c r="E273" s="45" t="e">
        <f t="shared" ca="1" si="22"/>
        <v>#DIV/0!</v>
      </c>
      <c r="F273" s="45" t="e">
        <f t="shared" ca="1" si="23"/>
        <v>#DIV/0!</v>
      </c>
      <c r="G273" s="45" t="e">
        <f t="shared" ca="1" si="24"/>
        <v>#DIV/0!</v>
      </c>
      <c r="H273" s="43" t="e">
        <f t="shared" ca="1" si="25"/>
        <v>#DIV/0!</v>
      </c>
    </row>
    <row r="274" spans="4:8" ht="11.25">
      <c r="D274" s="43">
        <f t="shared" ca="1" si="26"/>
        <v>0</v>
      </c>
      <c r="E274" s="45" t="e">
        <f t="shared" ca="1" si="22"/>
        <v>#DIV/0!</v>
      </c>
      <c r="F274" s="45" t="e">
        <f t="shared" ca="1" si="23"/>
        <v>#DIV/0!</v>
      </c>
      <c r="G274" s="45" t="e">
        <f t="shared" ca="1" si="24"/>
        <v>#DIV/0!</v>
      </c>
      <c r="H274" s="43" t="e">
        <f t="shared" ca="1" si="25"/>
        <v>#DIV/0!</v>
      </c>
    </row>
    <row r="275" spans="4:8" ht="11.25">
      <c r="D275" s="43">
        <f t="shared" ca="1" si="26"/>
        <v>0</v>
      </c>
      <c r="E275" s="45" t="e">
        <f t="shared" ca="1" si="22"/>
        <v>#DIV/0!</v>
      </c>
      <c r="F275" s="45" t="e">
        <f t="shared" ca="1" si="23"/>
        <v>#DIV/0!</v>
      </c>
      <c r="G275" s="45" t="e">
        <f t="shared" ca="1" si="24"/>
        <v>#DIV/0!</v>
      </c>
      <c r="H275" s="43" t="e">
        <f t="shared" ca="1" si="25"/>
        <v>#DIV/0!</v>
      </c>
    </row>
    <row r="276" spans="4:8" ht="11.25">
      <c r="D276" s="43">
        <f t="shared" ca="1" si="26"/>
        <v>0</v>
      </c>
      <c r="E276" s="45" t="e">
        <f t="shared" ca="1" si="22"/>
        <v>#DIV/0!</v>
      </c>
      <c r="F276" s="45" t="e">
        <f t="shared" ca="1" si="23"/>
        <v>#DIV/0!</v>
      </c>
      <c r="G276" s="45" t="e">
        <f t="shared" ca="1" si="24"/>
        <v>#DIV/0!</v>
      </c>
      <c r="H276" s="43" t="e">
        <f t="shared" ca="1" si="25"/>
        <v>#DIV/0!</v>
      </c>
    </row>
    <row r="277" spans="4:8" ht="11.25">
      <c r="D277" s="43">
        <f t="shared" ca="1" si="26"/>
        <v>0</v>
      </c>
      <c r="E277" s="45" t="e">
        <f t="shared" ca="1" si="22"/>
        <v>#DIV/0!</v>
      </c>
      <c r="F277" s="45" t="e">
        <f t="shared" ca="1" si="23"/>
        <v>#DIV/0!</v>
      </c>
      <c r="G277" s="45" t="e">
        <f t="shared" ca="1" si="24"/>
        <v>#DIV/0!</v>
      </c>
      <c r="H277" s="43" t="e">
        <f t="shared" ca="1" si="25"/>
        <v>#DIV/0!</v>
      </c>
    </row>
    <row r="278" spans="4:8" ht="11.25">
      <c r="D278" s="43">
        <f t="shared" ca="1" si="26"/>
        <v>0</v>
      </c>
      <c r="E278" s="45" t="e">
        <f t="shared" ca="1" si="22"/>
        <v>#DIV/0!</v>
      </c>
      <c r="F278" s="45" t="e">
        <f t="shared" ca="1" si="23"/>
        <v>#DIV/0!</v>
      </c>
      <c r="G278" s="45" t="e">
        <f t="shared" ca="1" si="24"/>
        <v>#DIV/0!</v>
      </c>
      <c r="H278" s="43" t="e">
        <f t="shared" ca="1" si="25"/>
        <v>#DIV/0!</v>
      </c>
    </row>
    <row r="279" spans="4:8" ht="11.25">
      <c r="D279" s="43">
        <f t="shared" ca="1" si="26"/>
        <v>0</v>
      </c>
      <c r="E279" s="45" t="e">
        <f t="shared" ca="1" si="22"/>
        <v>#DIV/0!</v>
      </c>
      <c r="F279" s="45" t="e">
        <f t="shared" ca="1" si="23"/>
        <v>#DIV/0!</v>
      </c>
      <c r="G279" s="45" t="e">
        <f t="shared" ca="1" si="24"/>
        <v>#DIV/0!</v>
      </c>
      <c r="H279" s="43" t="e">
        <f t="shared" ca="1" si="25"/>
        <v>#DIV/0!</v>
      </c>
    </row>
    <row r="280" spans="4:8" ht="11.25">
      <c r="D280" s="43">
        <f t="shared" ca="1" si="26"/>
        <v>0</v>
      </c>
      <c r="E280" s="45" t="e">
        <f t="shared" ca="1" si="22"/>
        <v>#DIV/0!</v>
      </c>
      <c r="F280" s="45" t="e">
        <f t="shared" ca="1" si="23"/>
        <v>#DIV/0!</v>
      </c>
      <c r="G280" s="45" t="e">
        <f t="shared" ca="1" si="24"/>
        <v>#DIV/0!</v>
      </c>
      <c r="H280" s="43" t="e">
        <f t="shared" ca="1" si="25"/>
        <v>#DIV/0!</v>
      </c>
    </row>
    <row r="281" spans="4:8" ht="11.25">
      <c r="D281" s="43">
        <f t="shared" ca="1" si="26"/>
        <v>0</v>
      </c>
      <c r="E281" s="45" t="e">
        <f t="shared" ca="1" si="22"/>
        <v>#DIV/0!</v>
      </c>
      <c r="F281" s="45" t="e">
        <f t="shared" ca="1" si="23"/>
        <v>#DIV/0!</v>
      </c>
      <c r="G281" s="45" t="e">
        <f t="shared" ca="1" si="24"/>
        <v>#DIV/0!</v>
      </c>
      <c r="H281" s="43" t="e">
        <f t="shared" ca="1" si="25"/>
        <v>#DIV/0!</v>
      </c>
    </row>
    <row r="282" spans="4:8" ht="11.25">
      <c r="D282" s="43">
        <f t="shared" ca="1" si="26"/>
        <v>0</v>
      </c>
      <c r="E282" s="45" t="e">
        <f t="shared" ca="1" si="22"/>
        <v>#DIV/0!</v>
      </c>
      <c r="F282" s="45" t="e">
        <f t="shared" ca="1" si="23"/>
        <v>#DIV/0!</v>
      </c>
      <c r="G282" s="45" t="e">
        <f t="shared" ca="1" si="24"/>
        <v>#DIV/0!</v>
      </c>
      <c r="H282" s="43" t="e">
        <f t="shared" ca="1" si="25"/>
        <v>#DIV/0!</v>
      </c>
    </row>
    <row r="283" spans="4:8" ht="11.25">
      <c r="D283" s="43">
        <f t="shared" ca="1" si="26"/>
        <v>0</v>
      </c>
      <c r="E283" s="45" t="e">
        <f t="shared" ca="1" si="22"/>
        <v>#DIV/0!</v>
      </c>
      <c r="F283" s="45" t="e">
        <f t="shared" ca="1" si="23"/>
        <v>#DIV/0!</v>
      </c>
      <c r="G283" s="45" t="e">
        <f t="shared" ca="1" si="24"/>
        <v>#DIV/0!</v>
      </c>
      <c r="H283" s="43" t="e">
        <f t="shared" ca="1" si="25"/>
        <v>#DIV/0!</v>
      </c>
    </row>
    <row r="284" spans="4:8" ht="11.25">
      <c r="D284" s="43">
        <f t="shared" ca="1" si="26"/>
        <v>0</v>
      </c>
      <c r="E284" s="45" t="e">
        <f t="shared" ca="1" si="22"/>
        <v>#DIV/0!</v>
      </c>
      <c r="F284" s="45" t="e">
        <f t="shared" ca="1" si="23"/>
        <v>#DIV/0!</v>
      </c>
      <c r="G284" s="45" t="e">
        <f t="shared" ca="1" si="24"/>
        <v>#DIV/0!</v>
      </c>
      <c r="H284" s="43" t="e">
        <f t="shared" ca="1" si="25"/>
        <v>#DIV/0!</v>
      </c>
    </row>
    <row r="285" spans="4:8" ht="11.25">
      <c r="D285" s="43">
        <f t="shared" ca="1" si="26"/>
        <v>0</v>
      </c>
      <c r="E285" s="45" t="e">
        <f t="shared" ca="1" si="22"/>
        <v>#DIV/0!</v>
      </c>
      <c r="F285" s="45" t="e">
        <f t="shared" ca="1" si="23"/>
        <v>#DIV/0!</v>
      </c>
      <c r="G285" s="45" t="e">
        <f t="shared" ca="1" si="24"/>
        <v>#DIV/0!</v>
      </c>
      <c r="H285" s="43" t="e">
        <f t="shared" ca="1" si="25"/>
        <v>#DIV/0!</v>
      </c>
    </row>
    <row r="286" spans="4:8" ht="11.25">
      <c r="D286" s="43">
        <f t="shared" ca="1" si="26"/>
        <v>0</v>
      </c>
      <c r="E286" s="45" t="e">
        <f t="shared" ca="1" si="22"/>
        <v>#DIV/0!</v>
      </c>
      <c r="F286" s="45" t="e">
        <f t="shared" ca="1" si="23"/>
        <v>#DIV/0!</v>
      </c>
      <c r="G286" s="45" t="e">
        <f t="shared" ca="1" si="24"/>
        <v>#DIV/0!</v>
      </c>
      <c r="H286" s="43" t="e">
        <f t="shared" ca="1" si="25"/>
        <v>#DIV/0!</v>
      </c>
    </row>
    <row r="287" spans="4:8" ht="11.25">
      <c r="D287" s="43">
        <f t="shared" ca="1" si="26"/>
        <v>0</v>
      </c>
      <c r="E287" s="45" t="e">
        <f t="shared" ca="1" si="22"/>
        <v>#DIV/0!</v>
      </c>
      <c r="F287" s="45" t="e">
        <f t="shared" ca="1" si="23"/>
        <v>#DIV/0!</v>
      </c>
      <c r="G287" s="45" t="e">
        <f t="shared" ca="1" si="24"/>
        <v>#DIV/0!</v>
      </c>
      <c r="H287" s="43" t="e">
        <f t="shared" ca="1" si="25"/>
        <v>#DIV/0!</v>
      </c>
    </row>
    <row r="288" spans="4:8" ht="11.25">
      <c r="D288" s="43">
        <f t="shared" ca="1" si="26"/>
        <v>0</v>
      </c>
      <c r="E288" s="45" t="e">
        <f t="shared" ca="1" si="22"/>
        <v>#DIV/0!</v>
      </c>
      <c r="F288" s="45" t="e">
        <f t="shared" ca="1" si="23"/>
        <v>#DIV/0!</v>
      </c>
      <c r="G288" s="45" t="e">
        <f t="shared" ca="1" si="24"/>
        <v>#DIV/0!</v>
      </c>
      <c r="H288" s="43" t="e">
        <f t="shared" ca="1" si="25"/>
        <v>#DIV/0!</v>
      </c>
    </row>
    <row r="289" spans="4:8" ht="11.25">
      <c r="D289" s="43">
        <f t="shared" ca="1" si="26"/>
        <v>0</v>
      </c>
      <c r="E289" s="45" t="e">
        <f t="shared" ca="1" si="22"/>
        <v>#DIV/0!</v>
      </c>
      <c r="F289" s="45" t="e">
        <f t="shared" ca="1" si="23"/>
        <v>#DIV/0!</v>
      </c>
      <c r="G289" s="45" t="e">
        <f t="shared" ca="1" si="24"/>
        <v>#DIV/0!</v>
      </c>
      <c r="H289" s="43" t="e">
        <f t="shared" ca="1" si="25"/>
        <v>#DIV/0!</v>
      </c>
    </row>
    <row r="290" spans="4:8" ht="11.25">
      <c r="D290" s="43">
        <f t="shared" ca="1" si="26"/>
        <v>0</v>
      </c>
      <c r="E290" s="45" t="e">
        <f t="shared" ca="1" si="22"/>
        <v>#DIV/0!</v>
      </c>
      <c r="F290" s="45" t="e">
        <f t="shared" ca="1" si="23"/>
        <v>#DIV/0!</v>
      </c>
      <c r="G290" s="45" t="e">
        <f t="shared" ca="1" si="24"/>
        <v>#DIV/0!</v>
      </c>
      <c r="H290" s="43" t="e">
        <f t="shared" ca="1" si="25"/>
        <v>#DIV/0!</v>
      </c>
    </row>
    <row r="291" spans="4:8" ht="11.25">
      <c r="D291" s="43">
        <f t="shared" ca="1" si="26"/>
        <v>0</v>
      </c>
      <c r="E291" s="45" t="e">
        <f t="shared" ca="1" si="22"/>
        <v>#DIV/0!</v>
      </c>
      <c r="F291" s="45" t="e">
        <f t="shared" ca="1" si="23"/>
        <v>#DIV/0!</v>
      </c>
      <c r="G291" s="45" t="e">
        <f t="shared" ca="1" si="24"/>
        <v>#DIV/0!</v>
      </c>
      <c r="H291" s="43" t="e">
        <f t="shared" ca="1" si="25"/>
        <v>#DIV/0!</v>
      </c>
    </row>
    <row r="292" spans="4:8" ht="11.25">
      <c r="D292" s="43">
        <f t="shared" ca="1" si="26"/>
        <v>0</v>
      </c>
      <c r="E292" s="45" t="e">
        <f t="shared" ca="1" si="22"/>
        <v>#DIV/0!</v>
      </c>
      <c r="F292" s="45" t="e">
        <f t="shared" ca="1" si="23"/>
        <v>#DIV/0!</v>
      </c>
      <c r="G292" s="45" t="e">
        <f t="shared" ca="1" si="24"/>
        <v>#DIV/0!</v>
      </c>
      <c r="H292" s="43" t="e">
        <f t="shared" ca="1" si="25"/>
        <v>#DIV/0!</v>
      </c>
    </row>
    <row r="293" spans="4:8" ht="11.25">
      <c r="D293" s="43">
        <f t="shared" ca="1" si="26"/>
        <v>0</v>
      </c>
      <c r="E293" s="45" t="e">
        <f t="shared" ca="1" si="22"/>
        <v>#DIV/0!</v>
      </c>
      <c r="F293" s="45" t="e">
        <f t="shared" ca="1" si="23"/>
        <v>#DIV/0!</v>
      </c>
      <c r="G293" s="45" t="e">
        <f t="shared" ca="1" si="24"/>
        <v>#DIV/0!</v>
      </c>
      <c r="H293" s="43" t="e">
        <f t="shared" ca="1" si="25"/>
        <v>#DIV/0!</v>
      </c>
    </row>
    <row r="294" spans="4:8" ht="11.25">
      <c r="D294" s="43">
        <f t="shared" ca="1" si="26"/>
        <v>0</v>
      </c>
      <c r="E294" s="45" t="e">
        <f t="shared" ca="1" si="22"/>
        <v>#DIV/0!</v>
      </c>
      <c r="F294" s="45" t="e">
        <f t="shared" ca="1" si="23"/>
        <v>#DIV/0!</v>
      </c>
      <c r="G294" s="45" t="e">
        <f t="shared" ca="1" si="24"/>
        <v>#DIV/0!</v>
      </c>
      <c r="H294" s="43" t="e">
        <f t="shared" ca="1" si="25"/>
        <v>#DIV/0!</v>
      </c>
    </row>
    <row r="295" spans="4:8" ht="11.25">
      <c r="D295" s="43">
        <f t="shared" ca="1" si="26"/>
        <v>0</v>
      </c>
      <c r="E295" s="45" t="e">
        <f t="shared" ca="1" si="22"/>
        <v>#DIV/0!</v>
      </c>
      <c r="F295" s="45" t="e">
        <f t="shared" ca="1" si="23"/>
        <v>#DIV/0!</v>
      </c>
      <c r="G295" s="45" t="e">
        <f t="shared" ca="1" si="24"/>
        <v>#DIV/0!</v>
      </c>
      <c r="H295" s="43" t="e">
        <f t="shared" ca="1" si="25"/>
        <v>#DIV/0!</v>
      </c>
    </row>
    <row r="296" spans="4:8" ht="11.25">
      <c r="D296" s="43">
        <f t="shared" ca="1" si="26"/>
        <v>0</v>
      </c>
      <c r="E296" s="45" t="e">
        <f t="shared" ca="1" si="22"/>
        <v>#DIV/0!</v>
      </c>
      <c r="F296" s="45" t="e">
        <f t="shared" ca="1" si="23"/>
        <v>#DIV/0!</v>
      </c>
      <c r="G296" s="45" t="e">
        <f t="shared" ca="1" si="24"/>
        <v>#DIV/0!</v>
      </c>
      <c r="H296" s="43" t="e">
        <f t="shared" ca="1" si="25"/>
        <v>#DIV/0!</v>
      </c>
    </row>
    <row r="297" spans="4:8" ht="11.25">
      <c r="D297" s="43">
        <f t="shared" ca="1" si="26"/>
        <v>0</v>
      </c>
      <c r="E297" s="45" t="e">
        <f t="shared" ca="1" si="22"/>
        <v>#DIV/0!</v>
      </c>
      <c r="F297" s="45" t="e">
        <f t="shared" ca="1" si="23"/>
        <v>#DIV/0!</v>
      </c>
      <c r="G297" s="45" t="e">
        <f t="shared" ca="1" si="24"/>
        <v>#DIV/0!</v>
      </c>
      <c r="H297" s="43" t="e">
        <f t="shared" ca="1" si="25"/>
        <v>#DIV/0!</v>
      </c>
    </row>
    <row r="298" spans="4:8" ht="11.25">
      <c r="D298" s="43">
        <f t="shared" ca="1" si="26"/>
        <v>0</v>
      </c>
      <c r="E298" s="45" t="e">
        <f t="shared" ca="1" si="22"/>
        <v>#DIV/0!</v>
      </c>
      <c r="F298" s="45" t="e">
        <f t="shared" ca="1" si="23"/>
        <v>#DIV/0!</v>
      </c>
      <c r="G298" s="45" t="e">
        <f t="shared" ca="1" si="24"/>
        <v>#DIV/0!</v>
      </c>
      <c r="H298" s="43" t="e">
        <f t="shared" ca="1" si="25"/>
        <v>#DIV/0!</v>
      </c>
    </row>
    <row r="299" spans="4:8" ht="11.25">
      <c r="D299" s="43">
        <f t="shared" ca="1" si="26"/>
        <v>0</v>
      </c>
      <c r="E299" s="45" t="e">
        <f t="shared" ca="1" si="22"/>
        <v>#DIV/0!</v>
      </c>
      <c r="F299" s="45" t="e">
        <f t="shared" ca="1" si="23"/>
        <v>#DIV/0!</v>
      </c>
      <c r="G299" s="45" t="e">
        <f t="shared" ca="1" si="24"/>
        <v>#DIV/0!</v>
      </c>
      <c r="H299" s="43" t="e">
        <f t="shared" ca="1" si="25"/>
        <v>#DIV/0!</v>
      </c>
    </row>
    <row r="300" spans="4:8" ht="11.25">
      <c r="D300" s="43">
        <f t="shared" ca="1" si="26"/>
        <v>0</v>
      </c>
      <c r="E300" s="45" t="e">
        <f t="shared" ca="1" si="22"/>
        <v>#DIV/0!</v>
      </c>
      <c r="F300" s="45" t="e">
        <f t="shared" ca="1" si="23"/>
        <v>#DIV/0!</v>
      </c>
      <c r="G300" s="45" t="e">
        <f t="shared" ca="1" si="24"/>
        <v>#DIV/0!</v>
      </c>
      <c r="H300" s="43" t="e">
        <f t="shared" ca="1" si="25"/>
        <v>#DIV/0!</v>
      </c>
    </row>
    <row r="301" spans="4:8" ht="11.25">
      <c r="D301" s="43">
        <f t="shared" ca="1" si="26"/>
        <v>0</v>
      </c>
      <c r="E301" s="45" t="e">
        <f t="shared" ca="1" si="22"/>
        <v>#DIV/0!</v>
      </c>
      <c r="F301" s="45" t="e">
        <f t="shared" ca="1" si="23"/>
        <v>#DIV/0!</v>
      </c>
      <c r="G301" s="45" t="e">
        <f t="shared" ca="1" si="24"/>
        <v>#DIV/0!</v>
      </c>
      <c r="H301" s="43" t="e">
        <f t="shared" ca="1" si="25"/>
        <v>#DIV/0!</v>
      </c>
    </row>
    <row r="302" spans="4:8" ht="11.25">
      <c r="D302" s="43">
        <f t="shared" ref="D302:D333" ca="1" si="27">IF(D301&lt;=MAX(x)+(MAX(x)-MIN(x)),D301+(MAX(x)-MIN(x))/100,NA())</f>
        <v>0</v>
      </c>
      <c r="E302" s="45" t="e">
        <f t="shared" ca="1" si="22"/>
        <v>#DIV/0!</v>
      </c>
      <c r="F302" s="45" t="e">
        <f t="shared" ca="1" si="23"/>
        <v>#DIV/0!</v>
      </c>
      <c r="G302" s="45" t="e">
        <f t="shared" ca="1" si="24"/>
        <v>#DIV/0!</v>
      </c>
      <c r="H302" s="43" t="e">
        <f t="shared" ca="1" si="25"/>
        <v>#DIV/0!</v>
      </c>
    </row>
    <row r="303" spans="4:8" ht="11.25">
      <c r="D303" s="43">
        <f t="shared" ca="1" si="27"/>
        <v>0</v>
      </c>
      <c r="E303" s="45" t="e">
        <f t="shared" ca="1" si="22"/>
        <v>#DIV/0!</v>
      </c>
      <c r="F303" s="45" t="e">
        <f t="shared" ca="1" si="23"/>
        <v>#DIV/0!</v>
      </c>
      <c r="G303" s="45" t="e">
        <f t="shared" ca="1" si="24"/>
        <v>#DIV/0!</v>
      </c>
      <c r="H303" s="43" t="e">
        <f t="shared" ca="1" si="25"/>
        <v>#DIV/0!</v>
      </c>
    </row>
    <row r="304" spans="4:8" ht="11.25">
      <c r="D304" s="43">
        <f t="shared" ca="1" si="27"/>
        <v>0</v>
      </c>
      <c r="E304" s="45" t="e">
        <f t="shared" ca="1" si="22"/>
        <v>#DIV/0!</v>
      </c>
      <c r="F304" s="45" t="e">
        <f t="shared" ca="1" si="23"/>
        <v>#DIV/0!</v>
      </c>
      <c r="G304" s="45" t="e">
        <f t="shared" ca="1" si="24"/>
        <v>#DIV/0!</v>
      </c>
      <c r="H304" s="43" t="e">
        <f t="shared" ca="1" si="25"/>
        <v>#DIV/0!</v>
      </c>
    </row>
    <row r="305" spans="4:8" ht="11.25">
      <c r="D305" s="43">
        <f t="shared" ca="1" si="27"/>
        <v>0</v>
      </c>
      <c r="E305" s="45" t="e">
        <f t="shared" ca="1" si="22"/>
        <v>#DIV/0!</v>
      </c>
      <c r="F305" s="45" t="e">
        <f t="shared" ca="1" si="23"/>
        <v>#DIV/0!</v>
      </c>
      <c r="G305" s="45" t="e">
        <f t="shared" ca="1" si="24"/>
        <v>#DIV/0!</v>
      </c>
      <c r="H305" s="43" t="e">
        <f t="shared" ca="1" si="25"/>
        <v>#DIV/0!</v>
      </c>
    </row>
    <row r="306" spans="4:8" ht="11.25">
      <c r="D306" s="43">
        <f t="shared" ca="1" si="27"/>
        <v>0</v>
      </c>
      <c r="E306" s="45" t="e">
        <f t="shared" ca="1" si="22"/>
        <v>#DIV/0!</v>
      </c>
      <c r="F306" s="45" t="e">
        <f t="shared" ca="1" si="23"/>
        <v>#DIV/0!</v>
      </c>
      <c r="G306" s="45" t="e">
        <f t="shared" ca="1" si="24"/>
        <v>#DIV/0!</v>
      </c>
      <c r="H306" s="43" t="e">
        <f t="shared" ca="1" si="25"/>
        <v>#DIV/0!</v>
      </c>
    </row>
    <row r="307" spans="4:8" ht="11.25">
      <c r="D307" s="43">
        <f t="shared" ca="1" si="27"/>
        <v>0</v>
      </c>
      <c r="E307" s="45" t="e">
        <f t="shared" ca="1" si="22"/>
        <v>#DIV/0!</v>
      </c>
      <c r="F307" s="45" t="e">
        <f t="shared" ca="1" si="23"/>
        <v>#DIV/0!</v>
      </c>
      <c r="G307" s="45" t="e">
        <f t="shared" ca="1" si="24"/>
        <v>#DIV/0!</v>
      </c>
      <c r="H307" s="43" t="e">
        <f t="shared" ca="1" si="25"/>
        <v>#DIV/0!</v>
      </c>
    </row>
    <row r="308" spans="4:8" ht="11.25">
      <c r="D308" s="43">
        <f t="shared" ca="1" si="27"/>
        <v>0</v>
      </c>
      <c r="E308" s="45" t="e">
        <f t="shared" ca="1" si="22"/>
        <v>#DIV/0!</v>
      </c>
      <c r="F308" s="45" t="e">
        <f t="shared" ca="1" si="23"/>
        <v>#DIV/0!</v>
      </c>
      <c r="G308" s="45" t="e">
        <f t="shared" ca="1" si="24"/>
        <v>#DIV/0!</v>
      </c>
      <c r="H308" s="43" t="e">
        <f t="shared" ca="1" si="25"/>
        <v>#DIV/0!</v>
      </c>
    </row>
    <row r="309" spans="4:8" ht="11.25">
      <c r="D309" s="43">
        <f t="shared" ca="1" si="27"/>
        <v>0</v>
      </c>
      <c r="E309" s="45" t="e">
        <f t="shared" ca="1" si="22"/>
        <v>#DIV/0!</v>
      </c>
      <c r="F309" s="45" t="e">
        <f t="shared" ca="1" si="23"/>
        <v>#DIV/0!</v>
      </c>
      <c r="G309" s="45" t="e">
        <f t="shared" ca="1" si="24"/>
        <v>#DIV/0!</v>
      </c>
      <c r="H309" s="43" t="e">
        <f t="shared" ca="1" si="25"/>
        <v>#DIV/0!</v>
      </c>
    </row>
    <row r="310" spans="4:8" ht="11.25">
      <c r="D310" s="43">
        <f t="shared" ca="1" si="27"/>
        <v>0</v>
      </c>
      <c r="E310" s="45" t="e">
        <f t="shared" ca="1" si="22"/>
        <v>#DIV/0!</v>
      </c>
      <c r="F310" s="45" t="e">
        <f t="shared" ca="1" si="23"/>
        <v>#DIV/0!</v>
      </c>
      <c r="G310" s="45" t="e">
        <f t="shared" ca="1" si="24"/>
        <v>#DIV/0!</v>
      </c>
      <c r="H310" s="43" t="e">
        <f t="shared" ca="1" si="25"/>
        <v>#DIV/0!</v>
      </c>
    </row>
    <row r="311" spans="4:8" ht="11.25">
      <c r="D311" s="43">
        <f t="shared" ca="1" si="27"/>
        <v>0</v>
      </c>
      <c r="E311" s="45" t="e">
        <f t="shared" ca="1" si="22"/>
        <v>#DIV/0!</v>
      </c>
      <c r="F311" s="45" t="e">
        <f t="shared" ca="1" si="23"/>
        <v>#DIV/0!</v>
      </c>
      <c r="G311" s="45" t="e">
        <f t="shared" ca="1" si="24"/>
        <v>#DIV/0!</v>
      </c>
      <c r="H311" s="43" t="e">
        <f t="shared" ca="1" si="25"/>
        <v>#DIV/0!</v>
      </c>
    </row>
    <row r="312" spans="4:8" ht="11.25">
      <c r="D312" s="43">
        <f t="shared" ca="1" si="27"/>
        <v>0</v>
      </c>
      <c r="E312" s="45" t="e">
        <f t="shared" ca="1" si="22"/>
        <v>#DIV/0!</v>
      </c>
      <c r="F312" s="45" t="e">
        <f t="shared" ca="1" si="23"/>
        <v>#DIV/0!</v>
      </c>
      <c r="G312" s="45" t="e">
        <f t="shared" ca="1" si="24"/>
        <v>#DIV/0!</v>
      </c>
      <c r="H312" s="43" t="e">
        <f t="shared" ca="1" si="25"/>
        <v>#DIV/0!</v>
      </c>
    </row>
    <row r="313" spans="4:8" ht="11.25">
      <c r="D313" s="43">
        <f t="shared" ca="1" si="27"/>
        <v>0</v>
      </c>
      <c r="E313" s="45" t="e">
        <f t="shared" ca="1" si="22"/>
        <v>#DIV/0!</v>
      </c>
      <c r="F313" s="45" t="e">
        <f t="shared" ca="1" si="23"/>
        <v>#DIV/0!</v>
      </c>
      <c r="G313" s="45" t="e">
        <f t="shared" ca="1" si="24"/>
        <v>#DIV/0!</v>
      </c>
      <c r="H313" s="43" t="e">
        <f t="shared" ca="1" si="25"/>
        <v>#DIV/0!</v>
      </c>
    </row>
    <row r="314" spans="4:8" ht="11.25">
      <c r="D314" s="43">
        <f t="shared" ca="1" si="27"/>
        <v>0</v>
      </c>
      <c r="E314" s="45" t="e">
        <f t="shared" ca="1" si="22"/>
        <v>#DIV/0!</v>
      </c>
      <c r="F314" s="45" t="e">
        <f t="shared" ca="1" si="23"/>
        <v>#DIV/0!</v>
      </c>
      <c r="G314" s="45" t="e">
        <f t="shared" ca="1" si="24"/>
        <v>#DIV/0!</v>
      </c>
      <c r="H314" s="43" t="e">
        <f t="shared" ca="1" si="25"/>
        <v>#DIV/0!</v>
      </c>
    </row>
    <row r="315" spans="4:8" ht="11.25">
      <c r="D315" s="43">
        <f t="shared" ca="1" si="27"/>
        <v>0</v>
      </c>
      <c r="E315" s="45" t="e">
        <f t="shared" ca="1" si="22"/>
        <v>#DIV/0!</v>
      </c>
      <c r="F315" s="45" t="e">
        <f t="shared" ca="1" si="23"/>
        <v>#DIV/0!</v>
      </c>
      <c r="G315" s="45" t="e">
        <f t="shared" ca="1" si="24"/>
        <v>#DIV/0!</v>
      </c>
      <c r="H315" s="43" t="e">
        <f t="shared" ca="1" si="25"/>
        <v>#DIV/0!</v>
      </c>
    </row>
    <row r="316" spans="4:8" ht="11.25">
      <c r="D316" s="43">
        <f t="shared" ca="1" si="27"/>
        <v>0</v>
      </c>
      <c r="E316" s="45" t="e">
        <f t="shared" ca="1" si="22"/>
        <v>#DIV/0!</v>
      </c>
      <c r="F316" s="45" t="e">
        <f t="shared" ca="1" si="23"/>
        <v>#DIV/0!</v>
      </c>
      <c r="G316" s="45" t="e">
        <f t="shared" ca="1" si="24"/>
        <v>#DIV/0!</v>
      </c>
      <c r="H316" s="43" t="e">
        <f t="shared" ca="1" si="25"/>
        <v>#DIV/0!</v>
      </c>
    </row>
    <row r="317" spans="4:8" ht="11.25">
      <c r="D317" s="43">
        <f t="shared" ca="1" si="27"/>
        <v>0</v>
      </c>
      <c r="E317" s="45" t="e">
        <f t="shared" ca="1" si="22"/>
        <v>#DIV/0!</v>
      </c>
      <c r="F317" s="45" t="e">
        <f t="shared" ca="1" si="23"/>
        <v>#DIV/0!</v>
      </c>
      <c r="G317" s="45" t="e">
        <f t="shared" ca="1" si="24"/>
        <v>#DIV/0!</v>
      </c>
      <c r="H317" s="43" t="e">
        <f t="shared" ca="1" si="25"/>
        <v>#DIV/0!</v>
      </c>
    </row>
    <row r="318" spans="4:8" ht="11.25">
      <c r="D318" s="43">
        <f t="shared" ca="1" si="27"/>
        <v>0</v>
      </c>
      <c r="E318" s="45" t="e">
        <f t="shared" ca="1" si="22"/>
        <v>#DIV/0!</v>
      </c>
      <c r="F318" s="45" t="e">
        <f t="shared" ca="1" si="23"/>
        <v>#DIV/0!</v>
      </c>
      <c r="G318" s="45" t="e">
        <f t="shared" ca="1" si="24"/>
        <v>#DIV/0!</v>
      </c>
      <c r="H318" s="43" t="e">
        <f t="shared" ca="1" si="25"/>
        <v>#DIV/0!</v>
      </c>
    </row>
    <row r="319" spans="4:8" ht="11.25">
      <c r="D319" s="43">
        <f t="shared" ca="1" si="27"/>
        <v>0</v>
      </c>
      <c r="E319" s="45" t="e">
        <f t="shared" ca="1" si="22"/>
        <v>#DIV/0!</v>
      </c>
      <c r="F319" s="45" t="e">
        <f t="shared" ca="1" si="23"/>
        <v>#DIV/0!</v>
      </c>
      <c r="G319" s="45" t="e">
        <f t="shared" ca="1" si="24"/>
        <v>#DIV/0!</v>
      </c>
      <c r="H319" s="43" t="e">
        <f t="shared" ca="1" si="25"/>
        <v>#DIV/0!</v>
      </c>
    </row>
    <row r="320" spans="4:8" ht="11.25">
      <c r="D320" s="43">
        <f t="shared" ca="1" si="27"/>
        <v>0</v>
      </c>
      <c r="E320" s="45" t="e">
        <f t="shared" ca="1" si="22"/>
        <v>#DIV/0!</v>
      </c>
      <c r="F320" s="45" t="e">
        <f t="shared" ca="1" si="23"/>
        <v>#DIV/0!</v>
      </c>
      <c r="G320" s="45" t="e">
        <f t="shared" ca="1" si="24"/>
        <v>#DIV/0!</v>
      </c>
      <c r="H320" s="43" t="e">
        <f t="shared" ca="1" si="25"/>
        <v>#DIV/0!</v>
      </c>
    </row>
    <row r="321" spans="4:8" ht="11.25">
      <c r="D321" s="43">
        <f t="shared" ca="1" si="27"/>
        <v>0</v>
      </c>
      <c r="E321" s="45" t="e">
        <f t="shared" ca="1" si="22"/>
        <v>#DIV/0!</v>
      </c>
      <c r="F321" s="45" t="e">
        <f t="shared" ca="1" si="23"/>
        <v>#DIV/0!</v>
      </c>
      <c r="G321" s="45" t="e">
        <f t="shared" ca="1" si="24"/>
        <v>#DIV/0!</v>
      </c>
      <c r="H321" s="43" t="e">
        <f t="shared" ca="1" si="25"/>
        <v>#DIV/0!</v>
      </c>
    </row>
    <row r="322" spans="4:8" ht="11.25">
      <c r="D322" s="43">
        <f t="shared" ca="1" si="27"/>
        <v>0</v>
      </c>
      <c r="E322" s="45" t="e">
        <f t="shared" ref="E322:E385" ca="1" si="28">IF(ISNA(D322),NA(),a*t^2+b*t+g)</f>
        <v>#DIV/0!</v>
      </c>
      <c r="F322" s="45" t="e">
        <f t="shared" ref="F322:F385" ca="1" si="29">IF(ISNA(D322),NA(),u*(t-mx)^2+v*(t-mx)+w+my)</f>
        <v>#DIV/0!</v>
      </c>
      <c r="G322" s="45" t="e">
        <f t="shared" ref="G322:G385" ca="1" si="30">IF(ISNA(D322),500,MIN(F321,G321))</f>
        <v>#DIV/0!</v>
      </c>
      <c r="H322" s="43" t="e">
        <f t="shared" ref="H322:H385" ca="1" si="31">IF(ISNA(D322),H321,IF(E322&lt;G321,D322,H321))</f>
        <v>#DIV/0!</v>
      </c>
    </row>
    <row r="323" spans="4:8" ht="11.25">
      <c r="D323" s="43">
        <f t="shared" ca="1" si="27"/>
        <v>0</v>
      </c>
      <c r="E323" s="45" t="e">
        <f t="shared" ca="1" si="28"/>
        <v>#DIV/0!</v>
      </c>
      <c r="F323" s="45" t="e">
        <f t="shared" ca="1" si="29"/>
        <v>#DIV/0!</v>
      </c>
      <c r="G323" s="45" t="e">
        <f t="shared" ca="1" si="30"/>
        <v>#DIV/0!</v>
      </c>
      <c r="H323" s="43" t="e">
        <f t="shared" ca="1" si="31"/>
        <v>#DIV/0!</v>
      </c>
    </row>
    <row r="324" spans="4:8" ht="11.25">
      <c r="D324" s="43">
        <f t="shared" ca="1" si="27"/>
        <v>0</v>
      </c>
      <c r="E324" s="45" t="e">
        <f t="shared" ca="1" si="28"/>
        <v>#DIV/0!</v>
      </c>
      <c r="F324" s="45" t="e">
        <f t="shared" ca="1" si="29"/>
        <v>#DIV/0!</v>
      </c>
      <c r="G324" s="45" t="e">
        <f t="shared" ca="1" si="30"/>
        <v>#DIV/0!</v>
      </c>
      <c r="H324" s="43" t="e">
        <f t="shared" ca="1" si="31"/>
        <v>#DIV/0!</v>
      </c>
    </row>
    <row r="325" spans="4:8" ht="11.25">
      <c r="D325" s="43">
        <f t="shared" ca="1" si="27"/>
        <v>0</v>
      </c>
      <c r="E325" s="45" t="e">
        <f t="shared" ca="1" si="28"/>
        <v>#DIV/0!</v>
      </c>
      <c r="F325" s="45" t="e">
        <f t="shared" ca="1" si="29"/>
        <v>#DIV/0!</v>
      </c>
      <c r="G325" s="45" t="e">
        <f t="shared" ca="1" si="30"/>
        <v>#DIV/0!</v>
      </c>
      <c r="H325" s="43" t="e">
        <f t="shared" ca="1" si="31"/>
        <v>#DIV/0!</v>
      </c>
    </row>
    <row r="326" spans="4:8" ht="11.25">
      <c r="D326" s="43">
        <f t="shared" ca="1" si="27"/>
        <v>0</v>
      </c>
      <c r="E326" s="45" t="e">
        <f t="shared" ca="1" si="28"/>
        <v>#DIV/0!</v>
      </c>
      <c r="F326" s="45" t="e">
        <f t="shared" ca="1" si="29"/>
        <v>#DIV/0!</v>
      </c>
      <c r="G326" s="45" t="e">
        <f t="shared" ca="1" si="30"/>
        <v>#DIV/0!</v>
      </c>
      <c r="H326" s="43" t="e">
        <f t="shared" ca="1" si="31"/>
        <v>#DIV/0!</v>
      </c>
    </row>
    <row r="327" spans="4:8" ht="11.25">
      <c r="D327" s="43">
        <f t="shared" ca="1" si="27"/>
        <v>0</v>
      </c>
      <c r="E327" s="45" t="e">
        <f t="shared" ca="1" si="28"/>
        <v>#DIV/0!</v>
      </c>
      <c r="F327" s="45" t="e">
        <f t="shared" ca="1" si="29"/>
        <v>#DIV/0!</v>
      </c>
      <c r="G327" s="45" t="e">
        <f t="shared" ca="1" si="30"/>
        <v>#DIV/0!</v>
      </c>
      <c r="H327" s="43" t="e">
        <f t="shared" ca="1" si="31"/>
        <v>#DIV/0!</v>
      </c>
    </row>
    <row r="328" spans="4:8" ht="11.25">
      <c r="D328" s="43">
        <f t="shared" ca="1" si="27"/>
        <v>0</v>
      </c>
      <c r="E328" s="45" t="e">
        <f t="shared" ca="1" si="28"/>
        <v>#DIV/0!</v>
      </c>
      <c r="F328" s="45" t="e">
        <f t="shared" ca="1" si="29"/>
        <v>#DIV/0!</v>
      </c>
      <c r="G328" s="45" t="e">
        <f t="shared" ca="1" si="30"/>
        <v>#DIV/0!</v>
      </c>
      <c r="H328" s="43" t="e">
        <f t="shared" ca="1" si="31"/>
        <v>#DIV/0!</v>
      </c>
    </row>
    <row r="329" spans="4:8" ht="11.25">
      <c r="D329" s="43">
        <f t="shared" ca="1" si="27"/>
        <v>0</v>
      </c>
      <c r="E329" s="45" t="e">
        <f t="shared" ca="1" si="28"/>
        <v>#DIV/0!</v>
      </c>
      <c r="F329" s="45" t="e">
        <f t="shared" ca="1" si="29"/>
        <v>#DIV/0!</v>
      </c>
      <c r="G329" s="45" t="e">
        <f t="shared" ca="1" si="30"/>
        <v>#DIV/0!</v>
      </c>
      <c r="H329" s="43" t="e">
        <f t="shared" ca="1" si="31"/>
        <v>#DIV/0!</v>
      </c>
    </row>
    <row r="330" spans="4:8" ht="11.25">
      <c r="D330" s="43">
        <f t="shared" ca="1" si="27"/>
        <v>0</v>
      </c>
      <c r="E330" s="45" t="e">
        <f t="shared" ca="1" si="28"/>
        <v>#DIV/0!</v>
      </c>
      <c r="F330" s="45" t="e">
        <f t="shared" ca="1" si="29"/>
        <v>#DIV/0!</v>
      </c>
      <c r="G330" s="45" t="e">
        <f t="shared" ca="1" si="30"/>
        <v>#DIV/0!</v>
      </c>
      <c r="H330" s="43" t="e">
        <f t="shared" ca="1" si="31"/>
        <v>#DIV/0!</v>
      </c>
    </row>
    <row r="331" spans="4:8" ht="11.25">
      <c r="D331" s="43">
        <f t="shared" ca="1" si="27"/>
        <v>0</v>
      </c>
      <c r="E331" s="45" t="e">
        <f t="shared" ca="1" si="28"/>
        <v>#DIV/0!</v>
      </c>
      <c r="F331" s="45" t="e">
        <f t="shared" ca="1" si="29"/>
        <v>#DIV/0!</v>
      </c>
      <c r="G331" s="45" t="e">
        <f t="shared" ca="1" si="30"/>
        <v>#DIV/0!</v>
      </c>
      <c r="H331" s="43" t="e">
        <f t="shared" ca="1" si="31"/>
        <v>#DIV/0!</v>
      </c>
    </row>
    <row r="332" spans="4:8" ht="11.25">
      <c r="D332" s="43">
        <f t="shared" ca="1" si="27"/>
        <v>0</v>
      </c>
      <c r="E332" s="45" t="e">
        <f t="shared" ca="1" si="28"/>
        <v>#DIV/0!</v>
      </c>
      <c r="F332" s="45" t="e">
        <f t="shared" ca="1" si="29"/>
        <v>#DIV/0!</v>
      </c>
      <c r="G332" s="45" t="e">
        <f t="shared" ca="1" si="30"/>
        <v>#DIV/0!</v>
      </c>
      <c r="H332" s="43" t="e">
        <f t="shared" ca="1" si="31"/>
        <v>#DIV/0!</v>
      </c>
    </row>
    <row r="333" spans="4:8" ht="11.25">
      <c r="D333" s="43">
        <f t="shared" ca="1" si="27"/>
        <v>0</v>
      </c>
      <c r="E333" s="45" t="e">
        <f t="shared" ca="1" si="28"/>
        <v>#DIV/0!</v>
      </c>
      <c r="F333" s="45" t="e">
        <f t="shared" ca="1" si="29"/>
        <v>#DIV/0!</v>
      </c>
      <c r="G333" s="45" t="e">
        <f t="shared" ca="1" si="30"/>
        <v>#DIV/0!</v>
      </c>
      <c r="H333" s="43" t="e">
        <f t="shared" ca="1" si="31"/>
        <v>#DIV/0!</v>
      </c>
    </row>
    <row r="334" spans="4:8" ht="11.25">
      <c r="D334" s="43">
        <f t="shared" ref="D334:D365" ca="1" si="32">IF(D333&lt;=MAX(x)+(MAX(x)-MIN(x)),D333+(MAX(x)-MIN(x))/100,NA())</f>
        <v>0</v>
      </c>
      <c r="E334" s="45" t="e">
        <f t="shared" ca="1" si="28"/>
        <v>#DIV/0!</v>
      </c>
      <c r="F334" s="45" t="e">
        <f t="shared" ca="1" si="29"/>
        <v>#DIV/0!</v>
      </c>
      <c r="G334" s="45" t="e">
        <f t="shared" ca="1" si="30"/>
        <v>#DIV/0!</v>
      </c>
      <c r="H334" s="43" t="e">
        <f t="shared" ca="1" si="31"/>
        <v>#DIV/0!</v>
      </c>
    </row>
    <row r="335" spans="4:8" ht="11.25">
      <c r="D335" s="43">
        <f t="shared" ca="1" si="32"/>
        <v>0</v>
      </c>
      <c r="E335" s="45" t="e">
        <f t="shared" ca="1" si="28"/>
        <v>#DIV/0!</v>
      </c>
      <c r="F335" s="45" t="e">
        <f t="shared" ca="1" si="29"/>
        <v>#DIV/0!</v>
      </c>
      <c r="G335" s="45" t="e">
        <f t="shared" ca="1" si="30"/>
        <v>#DIV/0!</v>
      </c>
      <c r="H335" s="43" t="e">
        <f t="shared" ca="1" si="31"/>
        <v>#DIV/0!</v>
      </c>
    </row>
    <row r="336" spans="4:8" ht="11.25">
      <c r="D336" s="43">
        <f t="shared" ca="1" si="32"/>
        <v>0</v>
      </c>
      <c r="E336" s="45" t="e">
        <f t="shared" ca="1" si="28"/>
        <v>#DIV/0!</v>
      </c>
      <c r="F336" s="45" t="e">
        <f t="shared" ca="1" si="29"/>
        <v>#DIV/0!</v>
      </c>
      <c r="G336" s="45" t="e">
        <f t="shared" ca="1" si="30"/>
        <v>#DIV/0!</v>
      </c>
      <c r="H336" s="43" t="e">
        <f t="shared" ca="1" si="31"/>
        <v>#DIV/0!</v>
      </c>
    </row>
    <row r="337" spans="4:8" ht="11.25">
      <c r="D337" s="43">
        <f t="shared" ca="1" si="32"/>
        <v>0</v>
      </c>
      <c r="E337" s="45" t="e">
        <f t="shared" ca="1" si="28"/>
        <v>#DIV/0!</v>
      </c>
      <c r="F337" s="45" t="e">
        <f t="shared" ca="1" si="29"/>
        <v>#DIV/0!</v>
      </c>
      <c r="G337" s="45" t="e">
        <f t="shared" ca="1" si="30"/>
        <v>#DIV/0!</v>
      </c>
      <c r="H337" s="43" t="e">
        <f t="shared" ca="1" si="31"/>
        <v>#DIV/0!</v>
      </c>
    </row>
    <row r="338" spans="4:8" ht="11.25">
      <c r="D338" s="43">
        <f t="shared" ca="1" si="32"/>
        <v>0</v>
      </c>
      <c r="E338" s="45" t="e">
        <f t="shared" ca="1" si="28"/>
        <v>#DIV/0!</v>
      </c>
      <c r="F338" s="45" t="e">
        <f t="shared" ca="1" si="29"/>
        <v>#DIV/0!</v>
      </c>
      <c r="G338" s="45" t="e">
        <f t="shared" ca="1" si="30"/>
        <v>#DIV/0!</v>
      </c>
      <c r="H338" s="43" t="e">
        <f t="shared" ca="1" si="31"/>
        <v>#DIV/0!</v>
      </c>
    </row>
    <row r="339" spans="4:8" ht="11.25">
      <c r="D339" s="43">
        <f t="shared" ca="1" si="32"/>
        <v>0</v>
      </c>
      <c r="E339" s="45" t="e">
        <f t="shared" ca="1" si="28"/>
        <v>#DIV/0!</v>
      </c>
      <c r="F339" s="45" t="e">
        <f t="shared" ca="1" si="29"/>
        <v>#DIV/0!</v>
      </c>
      <c r="G339" s="45" t="e">
        <f t="shared" ca="1" si="30"/>
        <v>#DIV/0!</v>
      </c>
      <c r="H339" s="43" t="e">
        <f t="shared" ca="1" si="31"/>
        <v>#DIV/0!</v>
      </c>
    </row>
    <row r="340" spans="4:8" ht="11.25">
      <c r="D340" s="43">
        <f t="shared" ca="1" si="32"/>
        <v>0</v>
      </c>
      <c r="E340" s="45" t="e">
        <f t="shared" ca="1" si="28"/>
        <v>#DIV/0!</v>
      </c>
      <c r="F340" s="45" t="e">
        <f t="shared" ca="1" si="29"/>
        <v>#DIV/0!</v>
      </c>
      <c r="G340" s="45" t="e">
        <f t="shared" ca="1" si="30"/>
        <v>#DIV/0!</v>
      </c>
      <c r="H340" s="43" t="e">
        <f t="shared" ca="1" si="31"/>
        <v>#DIV/0!</v>
      </c>
    </row>
    <row r="341" spans="4:8" ht="11.25">
      <c r="D341" s="43">
        <f t="shared" ca="1" si="32"/>
        <v>0</v>
      </c>
      <c r="E341" s="45" t="e">
        <f t="shared" ca="1" si="28"/>
        <v>#DIV/0!</v>
      </c>
      <c r="F341" s="45" t="e">
        <f t="shared" ca="1" si="29"/>
        <v>#DIV/0!</v>
      </c>
      <c r="G341" s="45" t="e">
        <f t="shared" ca="1" si="30"/>
        <v>#DIV/0!</v>
      </c>
      <c r="H341" s="43" t="e">
        <f t="shared" ca="1" si="31"/>
        <v>#DIV/0!</v>
      </c>
    </row>
    <row r="342" spans="4:8" ht="11.25">
      <c r="D342" s="43">
        <f t="shared" ca="1" si="32"/>
        <v>0</v>
      </c>
      <c r="E342" s="45" t="e">
        <f t="shared" ca="1" si="28"/>
        <v>#DIV/0!</v>
      </c>
      <c r="F342" s="45" t="e">
        <f t="shared" ca="1" si="29"/>
        <v>#DIV/0!</v>
      </c>
      <c r="G342" s="45" t="e">
        <f t="shared" ca="1" si="30"/>
        <v>#DIV/0!</v>
      </c>
      <c r="H342" s="43" t="e">
        <f t="shared" ca="1" si="31"/>
        <v>#DIV/0!</v>
      </c>
    </row>
    <row r="343" spans="4:8" ht="11.25">
      <c r="D343" s="43">
        <f t="shared" ca="1" si="32"/>
        <v>0</v>
      </c>
      <c r="E343" s="45" t="e">
        <f t="shared" ca="1" si="28"/>
        <v>#DIV/0!</v>
      </c>
      <c r="F343" s="45" t="e">
        <f t="shared" ca="1" si="29"/>
        <v>#DIV/0!</v>
      </c>
      <c r="G343" s="45" t="e">
        <f t="shared" ca="1" si="30"/>
        <v>#DIV/0!</v>
      </c>
      <c r="H343" s="43" t="e">
        <f t="shared" ca="1" si="31"/>
        <v>#DIV/0!</v>
      </c>
    </row>
    <row r="344" spans="4:8" ht="11.25">
      <c r="D344" s="43">
        <f t="shared" ca="1" si="32"/>
        <v>0</v>
      </c>
      <c r="E344" s="45" t="e">
        <f t="shared" ca="1" si="28"/>
        <v>#DIV/0!</v>
      </c>
      <c r="F344" s="45" t="e">
        <f t="shared" ca="1" si="29"/>
        <v>#DIV/0!</v>
      </c>
      <c r="G344" s="45" t="e">
        <f t="shared" ca="1" si="30"/>
        <v>#DIV/0!</v>
      </c>
      <c r="H344" s="43" t="e">
        <f t="shared" ca="1" si="31"/>
        <v>#DIV/0!</v>
      </c>
    </row>
    <row r="345" spans="4:8" ht="11.25">
      <c r="D345" s="43">
        <f t="shared" ca="1" si="32"/>
        <v>0</v>
      </c>
      <c r="E345" s="45" t="e">
        <f t="shared" ca="1" si="28"/>
        <v>#DIV/0!</v>
      </c>
      <c r="F345" s="45" t="e">
        <f t="shared" ca="1" si="29"/>
        <v>#DIV/0!</v>
      </c>
      <c r="G345" s="45" t="e">
        <f t="shared" ca="1" si="30"/>
        <v>#DIV/0!</v>
      </c>
      <c r="H345" s="43" t="e">
        <f t="shared" ca="1" si="31"/>
        <v>#DIV/0!</v>
      </c>
    </row>
    <row r="346" spans="4:8" ht="11.25">
      <c r="D346" s="43">
        <f t="shared" ca="1" si="32"/>
        <v>0</v>
      </c>
      <c r="E346" s="45" t="e">
        <f t="shared" ca="1" si="28"/>
        <v>#DIV/0!</v>
      </c>
      <c r="F346" s="45" t="e">
        <f t="shared" ca="1" si="29"/>
        <v>#DIV/0!</v>
      </c>
      <c r="G346" s="45" t="e">
        <f t="shared" ca="1" si="30"/>
        <v>#DIV/0!</v>
      </c>
      <c r="H346" s="43" t="e">
        <f t="shared" ca="1" si="31"/>
        <v>#DIV/0!</v>
      </c>
    </row>
    <row r="347" spans="4:8" ht="11.25">
      <c r="D347" s="43">
        <f t="shared" ca="1" si="32"/>
        <v>0</v>
      </c>
      <c r="E347" s="45" t="e">
        <f t="shared" ca="1" si="28"/>
        <v>#DIV/0!</v>
      </c>
      <c r="F347" s="45" t="e">
        <f t="shared" ca="1" si="29"/>
        <v>#DIV/0!</v>
      </c>
      <c r="G347" s="45" t="e">
        <f t="shared" ca="1" si="30"/>
        <v>#DIV/0!</v>
      </c>
      <c r="H347" s="43" t="e">
        <f t="shared" ca="1" si="31"/>
        <v>#DIV/0!</v>
      </c>
    </row>
    <row r="348" spans="4:8" ht="11.25">
      <c r="D348" s="43">
        <f t="shared" ca="1" si="32"/>
        <v>0</v>
      </c>
      <c r="E348" s="45" t="e">
        <f t="shared" ca="1" si="28"/>
        <v>#DIV/0!</v>
      </c>
      <c r="F348" s="45" t="e">
        <f t="shared" ca="1" si="29"/>
        <v>#DIV/0!</v>
      </c>
      <c r="G348" s="45" t="e">
        <f t="shared" ca="1" si="30"/>
        <v>#DIV/0!</v>
      </c>
      <c r="H348" s="43" t="e">
        <f t="shared" ca="1" si="31"/>
        <v>#DIV/0!</v>
      </c>
    </row>
    <row r="349" spans="4:8" ht="11.25">
      <c r="D349" s="43">
        <f t="shared" ca="1" si="32"/>
        <v>0</v>
      </c>
      <c r="E349" s="45" t="e">
        <f t="shared" ca="1" si="28"/>
        <v>#DIV/0!</v>
      </c>
      <c r="F349" s="45" t="e">
        <f t="shared" ca="1" si="29"/>
        <v>#DIV/0!</v>
      </c>
      <c r="G349" s="45" t="e">
        <f t="shared" ca="1" si="30"/>
        <v>#DIV/0!</v>
      </c>
      <c r="H349" s="43" t="e">
        <f t="shared" ca="1" si="31"/>
        <v>#DIV/0!</v>
      </c>
    </row>
    <row r="350" spans="4:8" ht="11.25">
      <c r="D350" s="43">
        <f t="shared" ca="1" si="32"/>
        <v>0</v>
      </c>
      <c r="E350" s="45" t="e">
        <f t="shared" ca="1" si="28"/>
        <v>#DIV/0!</v>
      </c>
      <c r="F350" s="45" t="e">
        <f t="shared" ca="1" si="29"/>
        <v>#DIV/0!</v>
      </c>
      <c r="G350" s="45" t="e">
        <f t="shared" ca="1" si="30"/>
        <v>#DIV/0!</v>
      </c>
      <c r="H350" s="43" t="e">
        <f t="shared" ca="1" si="31"/>
        <v>#DIV/0!</v>
      </c>
    </row>
    <row r="351" spans="4:8" ht="11.25">
      <c r="D351" s="43">
        <f t="shared" ca="1" si="32"/>
        <v>0</v>
      </c>
      <c r="E351" s="45" t="e">
        <f t="shared" ca="1" si="28"/>
        <v>#DIV/0!</v>
      </c>
      <c r="F351" s="45" t="e">
        <f t="shared" ca="1" si="29"/>
        <v>#DIV/0!</v>
      </c>
      <c r="G351" s="45" t="e">
        <f t="shared" ca="1" si="30"/>
        <v>#DIV/0!</v>
      </c>
      <c r="H351" s="43" t="e">
        <f t="shared" ca="1" si="31"/>
        <v>#DIV/0!</v>
      </c>
    </row>
    <row r="352" spans="4:8" ht="11.25">
      <c r="D352" s="43">
        <f t="shared" ca="1" si="32"/>
        <v>0</v>
      </c>
      <c r="E352" s="45" t="e">
        <f t="shared" ca="1" si="28"/>
        <v>#DIV/0!</v>
      </c>
      <c r="F352" s="45" t="e">
        <f t="shared" ca="1" si="29"/>
        <v>#DIV/0!</v>
      </c>
      <c r="G352" s="45" t="e">
        <f t="shared" ca="1" si="30"/>
        <v>#DIV/0!</v>
      </c>
      <c r="H352" s="43" t="e">
        <f t="shared" ca="1" si="31"/>
        <v>#DIV/0!</v>
      </c>
    </row>
    <row r="353" spans="4:8" ht="11.25">
      <c r="D353" s="43">
        <f t="shared" ca="1" si="32"/>
        <v>0</v>
      </c>
      <c r="E353" s="45" t="e">
        <f t="shared" ca="1" si="28"/>
        <v>#DIV/0!</v>
      </c>
      <c r="F353" s="45" t="e">
        <f t="shared" ca="1" si="29"/>
        <v>#DIV/0!</v>
      </c>
      <c r="G353" s="45" t="e">
        <f t="shared" ca="1" si="30"/>
        <v>#DIV/0!</v>
      </c>
      <c r="H353" s="43" t="e">
        <f t="shared" ca="1" si="31"/>
        <v>#DIV/0!</v>
      </c>
    </row>
    <row r="354" spans="4:8" ht="11.25">
      <c r="D354" s="43">
        <f t="shared" ca="1" si="32"/>
        <v>0</v>
      </c>
      <c r="E354" s="45" t="e">
        <f t="shared" ca="1" si="28"/>
        <v>#DIV/0!</v>
      </c>
      <c r="F354" s="45" t="e">
        <f t="shared" ca="1" si="29"/>
        <v>#DIV/0!</v>
      </c>
      <c r="G354" s="45" t="e">
        <f t="shared" ca="1" si="30"/>
        <v>#DIV/0!</v>
      </c>
      <c r="H354" s="43" t="e">
        <f t="shared" ca="1" si="31"/>
        <v>#DIV/0!</v>
      </c>
    </row>
    <row r="355" spans="4:8" ht="11.25">
      <c r="D355" s="43">
        <f t="shared" ca="1" si="32"/>
        <v>0</v>
      </c>
      <c r="E355" s="45" t="e">
        <f t="shared" ca="1" si="28"/>
        <v>#DIV/0!</v>
      </c>
      <c r="F355" s="45" t="e">
        <f t="shared" ca="1" si="29"/>
        <v>#DIV/0!</v>
      </c>
      <c r="G355" s="45" t="e">
        <f t="shared" ca="1" si="30"/>
        <v>#DIV/0!</v>
      </c>
      <c r="H355" s="43" t="e">
        <f t="shared" ca="1" si="31"/>
        <v>#DIV/0!</v>
      </c>
    </row>
    <row r="356" spans="4:8" ht="11.25">
      <c r="D356" s="43">
        <f t="shared" ca="1" si="32"/>
        <v>0</v>
      </c>
      <c r="E356" s="45" t="e">
        <f t="shared" ca="1" si="28"/>
        <v>#DIV/0!</v>
      </c>
      <c r="F356" s="45" t="e">
        <f t="shared" ca="1" si="29"/>
        <v>#DIV/0!</v>
      </c>
      <c r="G356" s="45" t="e">
        <f t="shared" ca="1" si="30"/>
        <v>#DIV/0!</v>
      </c>
      <c r="H356" s="43" t="e">
        <f t="shared" ca="1" si="31"/>
        <v>#DIV/0!</v>
      </c>
    </row>
    <row r="357" spans="4:8" ht="11.25">
      <c r="D357" s="43">
        <f t="shared" ca="1" si="32"/>
        <v>0</v>
      </c>
      <c r="E357" s="45" t="e">
        <f t="shared" ca="1" si="28"/>
        <v>#DIV/0!</v>
      </c>
      <c r="F357" s="45" t="e">
        <f t="shared" ca="1" si="29"/>
        <v>#DIV/0!</v>
      </c>
      <c r="G357" s="45" t="e">
        <f t="shared" ca="1" si="30"/>
        <v>#DIV/0!</v>
      </c>
      <c r="H357" s="43" t="e">
        <f t="shared" ca="1" si="31"/>
        <v>#DIV/0!</v>
      </c>
    </row>
    <row r="358" spans="4:8" ht="11.25">
      <c r="D358" s="43">
        <f t="shared" ca="1" si="32"/>
        <v>0</v>
      </c>
      <c r="E358" s="45" t="e">
        <f t="shared" ca="1" si="28"/>
        <v>#DIV/0!</v>
      </c>
      <c r="F358" s="45" t="e">
        <f t="shared" ca="1" si="29"/>
        <v>#DIV/0!</v>
      </c>
      <c r="G358" s="45" t="e">
        <f t="shared" ca="1" si="30"/>
        <v>#DIV/0!</v>
      </c>
      <c r="H358" s="43" t="e">
        <f t="shared" ca="1" si="31"/>
        <v>#DIV/0!</v>
      </c>
    </row>
    <row r="359" spans="4:8" ht="11.25">
      <c r="D359" s="43">
        <f t="shared" ca="1" si="32"/>
        <v>0</v>
      </c>
      <c r="E359" s="45" t="e">
        <f t="shared" ca="1" si="28"/>
        <v>#DIV/0!</v>
      </c>
      <c r="F359" s="45" t="e">
        <f t="shared" ca="1" si="29"/>
        <v>#DIV/0!</v>
      </c>
      <c r="G359" s="45" t="e">
        <f t="shared" ca="1" si="30"/>
        <v>#DIV/0!</v>
      </c>
      <c r="H359" s="43" t="e">
        <f t="shared" ca="1" si="31"/>
        <v>#DIV/0!</v>
      </c>
    </row>
    <row r="360" spans="4:8" ht="11.25">
      <c r="D360" s="43">
        <f t="shared" ca="1" si="32"/>
        <v>0</v>
      </c>
      <c r="E360" s="45" t="e">
        <f t="shared" ca="1" si="28"/>
        <v>#DIV/0!</v>
      </c>
      <c r="F360" s="45" t="e">
        <f t="shared" ca="1" si="29"/>
        <v>#DIV/0!</v>
      </c>
      <c r="G360" s="45" t="e">
        <f t="shared" ca="1" si="30"/>
        <v>#DIV/0!</v>
      </c>
      <c r="H360" s="43" t="e">
        <f t="shared" ca="1" si="31"/>
        <v>#DIV/0!</v>
      </c>
    </row>
    <row r="361" spans="4:8" ht="11.25">
      <c r="D361" s="43">
        <f t="shared" ca="1" si="32"/>
        <v>0</v>
      </c>
      <c r="E361" s="45" t="e">
        <f t="shared" ca="1" si="28"/>
        <v>#DIV/0!</v>
      </c>
      <c r="F361" s="45" t="e">
        <f t="shared" ca="1" si="29"/>
        <v>#DIV/0!</v>
      </c>
      <c r="G361" s="45" t="e">
        <f t="shared" ca="1" si="30"/>
        <v>#DIV/0!</v>
      </c>
      <c r="H361" s="43" t="e">
        <f t="shared" ca="1" si="31"/>
        <v>#DIV/0!</v>
      </c>
    </row>
    <row r="362" spans="4:8" ht="11.25">
      <c r="D362" s="43">
        <f t="shared" ca="1" si="32"/>
        <v>0</v>
      </c>
      <c r="E362" s="45" t="e">
        <f t="shared" ca="1" si="28"/>
        <v>#DIV/0!</v>
      </c>
      <c r="F362" s="45" t="e">
        <f t="shared" ca="1" si="29"/>
        <v>#DIV/0!</v>
      </c>
      <c r="G362" s="45" t="e">
        <f t="shared" ca="1" si="30"/>
        <v>#DIV/0!</v>
      </c>
      <c r="H362" s="43" t="e">
        <f t="shared" ca="1" si="31"/>
        <v>#DIV/0!</v>
      </c>
    </row>
    <row r="363" spans="4:8" ht="11.25">
      <c r="D363" s="43">
        <f t="shared" ca="1" si="32"/>
        <v>0</v>
      </c>
      <c r="E363" s="45" t="e">
        <f t="shared" ca="1" si="28"/>
        <v>#DIV/0!</v>
      </c>
      <c r="F363" s="45" t="e">
        <f t="shared" ca="1" si="29"/>
        <v>#DIV/0!</v>
      </c>
      <c r="G363" s="45" t="e">
        <f t="shared" ca="1" si="30"/>
        <v>#DIV/0!</v>
      </c>
      <c r="H363" s="43" t="e">
        <f t="shared" ca="1" si="31"/>
        <v>#DIV/0!</v>
      </c>
    </row>
    <row r="364" spans="4:8" ht="11.25">
      <c r="D364" s="43">
        <f t="shared" ca="1" si="32"/>
        <v>0</v>
      </c>
      <c r="E364" s="45" t="e">
        <f t="shared" ca="1" si="28"/>
        <v>#DIV/0!</v>
      </c>
      <c r="F364" s="45" t="e">
        <f t="shared" ca="1" si="29"/>
        <v>#DIV/0!</v>
      </c>
      <c r="G364" s="45" t="e">
        <f t="shared" ca="1" si="30"/>
        <v>#DIV/0!</v>
      </c>
      <c r="H364" s="43" t="e">
        <f t="shared" ca="1" si="31"/>
        <v>#DIV/0!</v>
      </c>
    </row>
    <row r="365" spans="4:8" ht="11.25">
      <c r="D365" s="43">
        <f t="shared" ca="1" si="32"/>
        <v>0</v>
      </c>
      <c r="E365" s="45" t="e">
        <f t="shared" ca="1" si="28"/>
        <v>#DIV/0!</v>
      </c>
      <c r="F365" s="45" t="e">
        <f t="shared" ca="1" si="29"/>
        <v>#DIV/0!</v>
      </c>
      <c r="G365" s="45" t="e">
        <f t="shared" ca="1" si="30"/>
        <v>#DIV/0!</v>
      </c>
      <c r="H365" s="43" t="e">
        <f t="shared" ca="1" si="31"/>
        <v>#DIV/0!</v>
      </c>
    </row>
    <row r="366" spans="4:8" ht="11.25">
      <c r="D366" s="43">
        <f t="shared" ref="D366:D400" ca="1" si="33">IF(D365&lt;=MAX(x)+(MAX(x)-MIN(x)),D365+(MAX(x)-MIN(x))/100,NA())</f>
        <v>0</v>
      </c>
      <c r="E366" s="45" t="e">
        <f t="shared" ca="1" si="28"/>
        <v>#DIV/0!</v>
      </c>
      <c r="F366" s="45" t="e">
        <f t="shared" ca="1" si="29"/>
        <v>#DIV/0!</v>
      </c>
      <c r="G366" s="45" t="e">
        <f t="shared" ca="1" si="30"/>
        <v>#DIV/0!</v>
      </c>
      <c r="H366" s="43" t="e">
        <f t="shared" ca="1" si="31"/>
        <v>#DIV/0!</v>
      </c>
    </row>
    <row r="367" spans="4:8" ht="11.25">
      <c r="D367" s="43">
        <f t="shared" ca="1" si="33"/>
        <v>0</v>
      </c>
      <c r="E367" s="45" t="e">
        <f t="shared" ca="1" si="28"/>
        <v>#DIV/0!</v>
      </c>
      <c r="F367" s="45" t="e">
        <f t="shared" ca="1" si="29"/>
        <v>#DIV/0!</v>
      </c>
      <c r="G367" s="45" t="e">
        <f t="shared" ca="1" si="30"/>
        <v>#DIV/0!</v>
      </c>
      <c r="H367" s="43" t="e">
        <f t="shared" ca="1" si="31"/>
        <v>#DIV/0!</v>
      </c>
    </row>
    <row r="368" spans="4:8" ht="11.25">
      <c r="D368" s="43">
        <f t="shared" ca="1" si="33"/>
        <v>0</v>
      </c>
      <c r="E368" s="45" t="e">
        <f t="shared" ca="1" si="28"/>
        <v>#DIV/0!</v>
      </c>
      <c r="F368" s="45" t="e">
        <f t="shared" ca="1" si="29"/>
        <v>#DIV/0!</v>
      </c>
      <c r="G368" s="45" t="e">
        <f t="shared" ca="1" si="30"/>
        <v>#DIV/0!</v>
      </c>
      <c r="H368" s="43" t="e">
        <f t="shared" ca="1" si="31"/>
        <v>#DIV/0!</v>
      </c>
    </row>
    <row r="369" spans="4:8" ht="11.25">
      <c r="D369" s="43">
        <f t="shared" ca="1" si="33"/>
        <v>0</v>
      </c>
      <c r="E369" s="45" t="e">
        <f t="shared" ca="1" si="28"/>
        <v>#DIV/0!</v>
      </c>
      <c r="F369" s="45" t="e">
        <f t="shared" ca="1" si="29"/>
        <v>#DIV/0!</v>
      </c>
      <c r="G369" s="45" t="e">
        <f t="shared" ca="1" si="30"/>
        <v>#DIV/0!</v>
      </c>
      <c r="H369" s="43" t="e">
        <f t="shared" ca="1" si="31"/>
        <v>#DIV/0!</v>
      </c>
    </row>
    <row r="370" spans="4:8" ht="11.25">
      <c r="D370" s="43">
        <f t="shared" ca="1" si="33"/>
        <v>0</v>
      </c>
      <c r="E370" s="45" t="e">
        <f t="shared" ca="1" si="28"/>
        <v>#DIV/0!</v>
      </c>
      <c r="F370" s="45" t="e">
        <f t="shared" ca="1" si="29"/>
        <v>#DIV/0!</v>
      </c>
      <c r="G370" s="45" t="e">
        <f t="shared" ca="1" si="30"/>
        <v>#DIV/0!</v>
      </c>
      <c r="H370" s="43" t="e">
        <f t="shared" ca="1" si="31"/>
        <v>#DIV/0!</v>
      </c>
    </row>
    <row r="371" spans="4:8" ht="11.25">
      <c r="D371" s="43">
        <f t="shared" ca="1" si="33"/>
        <v>0</v>
      </c>
      <c r="E371" s="45" t="e">
        <f t="shared" ca="1" si="28"/>
        <v>#DIV/0!</v>
      </c>
      <c r="F371" s="45" t="e">
        <f t="shared" ca="1" si="29"/>
        <v>#DIV/0!</v>
      </c>
      <c r="G371" s="45" t="e">
        <f t="shared" ca="1" si="30"/>
        <v>#DIV/0!</v>
      </c>
      <c r="H371" s="43" t="e">
        <f t="shared" ca="1" si="31"/>
        <v>#DIV/0!</v>
      </c>
    </row>
    <row r="372" spans="4:8" ht="11.25">
      <c r="D372" s="43">
        <f t="shared" ca="1" si="33"/>
        <v>0</v>
      </c>
      <c r="E372" s="45" t="e">
        <f t="shared" ca="1" si="28"/>
        <v>#DIV/0!</v>
      </c>
      <c r="F372" s="45" t="e">
        <f t="shared" ca="1" si="29"/>
        <v>#DIV/0!</v>
      </c>
      <c r="G372" s="45" t="e">
        <f t="shared" ca="1" si="30"/>
        <v>#DIV/0!</v>
      </c>
      <c r="H372" s="43" t="e">
        <f t="shared" ca="1" si="31"/>
        <v>#DIV/0!</v>
      </c>
    </row>
    <row r="373" spans="4:8" ht="11.25">
      <c r="D373" s="43">
        <f t="shared" ca="1" si="33"/>
        <v>0</v>
      </c>
      <c r="E373" s="45" t="e">
        <f t="shared" ca="1" si="28"/>
        <v>#DIV/0!</v>
      </c>
      <c r="F373" s="45" t="e">
        <f t="shared" ca="1" si="29"/>
        <v>#DIV/0!</v>
      </c>
      <c r="G373" s="45" t="e">
        <f t="shared" ca="1" si="30"/>
        <v>#DIV/0!</v>
      </c>
      <c r="H373" s="43" t="e">
        <f t="shared" ca="1" si="31"/>
        <v>#DIV/0!</v>
      </c>
    </row>
    <row r="374" spans="4:8" ht="11.25">
      <c r="D374" s="43">
        <f t="shared" ca="1" si="33"/>
        <v>0</v>
      </c>
      <c r="E374" s="45" t="e">
        <f t="shared" ca="1" si="28"/>
        <v>#DIV/0!</v>
      </c>
      <c r="F374" s="45" t="e">
        <f t="shared" ca="1" si="29"/>
        <v>#DIV/0!</v>
      </c>
      <c r="G374" s="45" t="e">
        <f t="shared" ca="1" si="30"/>
        <v>#DIV/0!</v>
      </c>
      <c r="H374" s="43" t="e">
        <f t="shared" ca="1" si="31"/>
        <v>#DIV/0!</v>
      </c>
    </row>
    <row r="375" spans="4:8" ht="11.25">
      <c r="D375" s="43">
        <f t="shared" ca="1" si="33"/>
        <v>0</v>
      </c>
      <c r="E375" s="45" t="e">
        <f t="shared" ca="1" si="28"/>
        <v>#DIV/0!</v>
      </c>
      <c r="F375" s="45" t="e">
        <f t="shared" ca="1" si="29"/>
        <v>#DIV/0!</v>
      </c>
      <c r="G375" s="45" t="e">
        <f t="shared" ca="1" si="30"/>
        <v>#DIV/0!</v>
      </c>
      <c r="H375" s="43" t="e">
        <f t="shared" ca="1" si="31"/>
        <v>#DIV/0!</v>
      </c>
    </row>
    <row r="376" spans="4:8" ht="11.25">
      <c r="D376" s="43">
        <f t="shared" ca="1" si="33"/>
        <v>0</v>
      </c>
      <c r="E376" s="45" t="e">
        <f t="shared" ca="1" si="28"/>
        <v>#DIV/0!</v>
      </c>
      <c r="F376" s="45" t="e">
        <f t="shared" ca="1" si="29"/>
        <v>#DIV/0!</v>
      </c>
      <c r="G376" s="45" t="e">
        <f t="shared" ca="1" si="30"/>
        <v>#DIV/0!</v>
      </c>
      <c r="H376" s="43" t="e">
        <f t="shared" ca="1" si="31"/>
        <v>#DIV/0!</v>
      </c>
    </row>
    <row r="377" spans="4:8" ht="11.25">
      <c r="D377" s="43">
        <f t="shared" ca="1" si="33"/>
        <v>0</v>
      </c>
      <c r="E377" s="45" t="e">
        <f t="shared" ca="1" si="28"/>
        <v>#DIV/0!</v>
      </c>
      <c r="F377" s="45" t="e">
        <f t="shared" ca="1" si="29"/>
        <v>#DIV/0!</v>
      </c>
      <c r="G377" s="45" t="e">
        <f t="shared" ca="1" si="30"/>
        <v>#DIV/0!</v>
      </c>
      <c r="H377" s="43" t="e">
        <f t="shared" ca="1" si="31"/>
        <v>#DIV/0!</v>
      </c>
    </row>
    <row r="378" spans="4:8" ht="11.25">
      <c r="D378" s="43">
        <f t="shared" ca="1" si="33"/>
        <v>0</v>
      </c>
      <c r="E378" s="45" t="e">
        <f t="shared" ca="1" si="28"/>
        <v>#DIV/0!</v>
      </c>
      <c r="F378" s="45" t="e">
        <f t="shared" ca="1" si="29"/>
        <v>#DIV/0!</v>
      </c>
      <c r="G378" s="45" t="e">
        <f t="shared" ca="1" si="30"/>
        <v>#DIV/0!</v>
      </c>
      <c r="H378" s="43" t="e">
        <f t="shared" ca="1" si="31"/>
        <v>#DIV/0!</v>
      </c>
    </row>
    <row r="379" spans="4:8" ht="11.25">
      <c r="D379" s="43">
        <f t="shared" ca="1" si="33"/>
        <v>0</v>
      </c>
      <c r="E379" s="45" t="e">
        <f t="shared" ca="1" si="28"/>
        <v>#DIV/0!</v>
      </c>
      <c r="F379" s="45" t="e">
        <f t="shared" ca="1" si="29"/>
        <v>#DIV/0!</v>
      </c>
      <c r="G379" s="45" t="e">
        <f t="shared" ca="1" si="30"/>
        <v>#DIV/0!</v>
      </c>
      <c r="H379" s="43" t="e">
        <f t="shared" ca="1" si="31"/>
        <v>#DIV/0!</v>
      </c>
    </row>
    <row r="380" spans="4:8" ht="11.25">
      <c r="D380" s="43">
        <f t="shared" ca="1" si="33"/>
        <v>0</v>
      </c>
      <c r="E380" s="45" t="e">
        <f t="shared" ca="1" si="28"/>
        <v>#DIV/0!</v>
      </c>
      <c r="F380" s="45" t="e">
        <f t="shared" ca="1" si="29"/>
        <v>#DIV/0!</v>
      </c>
      <c r="G380" s="45" t="e">
        <f t="shared" ca="1" si="30"/>
        <v>#DIV/0!</v>
      </c>
      <c r="H380" s="43" t="e">
        <f t="shared" ca="1" si="31"/>
        <v>#DIV/0!</v>
      </c>
    </row>
    <row r="381" spans="4:8" ht="11.25">
      <c r="D381" s="43">
        <f t="shared" ca="1" si="33"/>
        <v>0</v>
      </c>
      <c r="E381" s="45" t="e">
        <f t="shared" ca="1" si="28"/>
        <v>#DIV/0!</v>
      </c>
      <c r="F381" s="45" t="e">
        <f t="shared" ca="1" si="29"/>
        <v>#DIV/0!</v>
      </c>
      <c r="G381" s="45" t="e">
        <f t="shared" ca="1" si="30"/>
        <v>#DIV/0!</v>
      </c>
      <c r="H381" s="43" t="e">
        <f t="shared" ca="1" si="31"/>
        <v>#DIV/0!</v>
      </c>
    </row>
    <row r="382" spans="4:8" ht="11.25">
      <c r="D382" s="43">
        <f t="shared" ca="1" si="33"/>
        <v>0</v>
      </c>
      <c r="E382" s="45" t="e">
        <f t="shared" ca="1" si="28"/>
        <v>#DIV/0!</v>
      </c>
      <c r="F382" s="45" t="e">
        <f t="shared" ca="1" si="29"/>
        <v>#DIV/0!</v>
      </c>
      <c r="G382" s="45" t="e">
        <f t="shared" ca="1" si="30"/>
        <v>#DIV/0!</v>
      </c>
      <c r="H382" s="43" t="e">
        <f t="shared" ca="1" si="31"/>
        <v>#DIV/0!</v>
      </c>
    </row>
    <row r="383" spans="4:8" ht="11.25">
      <c r="D383" s="43">
        <f t="shared" ca="1" si="33"/>
        <v>0</v>
      </c>
      <c r="E383" s="45" t="e">
        <f t="shared" ca="1" si="28"/>
        <v>#DIV/0!</v>
      </c>
      <c r="F383" s="45" t="e">
        <f t="shared" ca="1" si="29"/>
        <v>#DIV/0!</v>
      </c>
      <c r="G383" s="45" t="e">
        <f t="shared" ca="1" si="30"/>
        <v>#DIV/0!</v>
      </c>
      <c r="H383" s="43" t="e">
        <f t="shared" ca="1" si="31"/>
        <v>#DIV/0!</v>
      </c>
    </row>
    <row r="384" spans="4:8" ht="11.25">
      <c r="D384" s="43">
        <f t="shared" ca="1" si="33"/>
        <v>0</v>
      </c>
      <c r="E384" s="45" t="e">
        <f t="shared" ca="1" si="28"/>
        <v>#DIV/0!</v>
      </c>
      <c r="F384" s="45" t="e">
        <f t="shared" ca="1" si="29"/>
        <v>#DIV/0!</v>
      </c>
      <c r="G384" s="45" t="e">
        <f t="shared" ca="1" si="30"/>
        <v>#DIV/0!</v>
      </c>
      <c r="H384" s="43" t="e">
        <f t="shared" ca="1" si="31"/>
        <v>#DIV/0!</v>
      </c>
    </row>
    <row r="385" spans="4:8" ht="11.25">
      <c r="D385" s="43">
        <f t="shared" ca="1" si="33"/>
        <v>0</v>
      </c>
      <c r="E385" s="45" t="e">
        <f t="shared" ca="1" si="28"/>
        <v>#DIV/0!</v>
      </c>
      <c r="F385" s="45" t="e">
        <f t="shared" ca="1" si="29"/>
        <v>#DIV/0!</v>
      </c>
      <c r="G385" s="45" t="e">
        <f t="shared" ca="1" si="30"/>
        <v>#DIV/0!</v>
      </c>
      <c r="H385" s="43" t="e">
        <f t="shared" ca="1" si="31"/>
        <v>#DIV/0!</v>
      </c>
    </row>
    <row r="386" spans="4:8" ht="11.25">
      <c r="D386" s="43">
        <f t="shared" ca="1" si="33"/>
        <v>0</v>
      </c>
      <c r="E386" s="45" t="e">
        <f t="shared" ref="E386:E400" ca="1" si="34">IF(ISNA(D386),NA(),a*t^2+b*t+g)</f>
        <v>#DIV/0!</v>
      </c>
      <c r="F386" s="45" t="e">
        <f t="shared" ref="F386:F400" ca="1" si="35">IF(ISNA(D386),NA(),u*(t-mx)^2+v*(t-mx)+w+my)</f>
        <v>#DIV/0!</v>
      </c>
      <c r="G386" s="45" t="e">
        <f t="shared" ref="G386:G400" ca="1" si="36">IF(ISNA(D386),500,MIN(F385,G385))</f>
        <v>#DIV/0!</v>
      </c>
      <c r="H386" s="43" t="e">
        <f t="shared" ref="H386:H400" ca="1" si="37">IF(ISNA(D386),H385,IF(E386&lt;G385,D386,H385))</f>
        <v>#DIV/0!</v>
      </c>
    </row>
    <row r="387" spans="4:8" ht="11.25">
      <c r="D387" s="43">
        <f t="shared" ca="1" si="33"/>
        <v>0</v>
      </c>
      <c r="E387" s="45" t="e">
        <f t="shared" ca="1" si="34"/>
        <v>#DIV/0!</v>
      </c>
      <c r="F387" s="45" t="e">
        <f t="shared" ca="1" si="35"/>
        <v>#DIV/0!</v>
      </c>
      <c r="G387" s="45" t="e">
        <f t="shared" ca="1" si="36"/>
        <v>#DIV/0!</v>
      </c>
      <c r="H387" s="43" t="e">
        <f t="shared" ca="1" si="37"/>
        <v>#DIV/0!</v>
      </c>
    </row>
    <row r="388" spans="4:8" ht="11.25">
      <c r="D388" s="43">
        <f t="shared" ca="1" si="33"/>
        <v>0</v>
      </c>
      <c r="E388" s="45" t="e">
        <f t="shared" ca="1" si="34"/>
        <v>#DIV/0!</v>
      </c>
      <c r="F388" s="45" t="e">
        <f t="shared" ca="1" si="35"/>
        <v>#DIV/0!</v>
      </c>
      <c r="G388" s="45" t="e">
        <f t="shared" ca="1" si="36"/>
        <v>#DIV/0!</v>
      </c>
      <c r="H388" s="43" t="e">
        <f t="shared" ca="1" si="37"/>
        <v>#DIV/0!</v>
      </c>
    </row>
    <row r="389" spans="4:8" ht="11.25">
      <c r="D389" s="43">
        <f t="shared" ca="1" si="33"/>
        <v>0</v>
      </c>
      <c r="E389" s="45" t="e">
        <f t="shared" ca="1" si="34"/>
        <v>#DIV/0!</v>
      </c>
      <c r="F389" s="45" t="e">
        <f t="shared" ca="1" si="35"/>
        <v>#DIV/0!</v>
      </c>
      <c r="G389" s="45" t="e">
        <f t="shared" ca="1" si="36"/>
        <v>#DIV/0!</v>
      </c>
      <c r="H389" s="43" t="e">
        <f t="shared" ca="1" si="37"/>
        <v>#DIV/0!</v>
      </c>
    </row>
    <row r="390" spans="4:8" ht="11.25">
      <c r="D390" s="43">
        <f t="shared" ca="1" si="33"/>
        <v>0</v>
      </c>
      <c r="E390" s="45" t="e">
        <f t="shared" ca="1" si="34"/>
        <v>#DIV/0!</v>
      </c>
      <c r="F390" s="45" t="e">
        <f t="shared" ca="1" si="35"/>
        <v>#DIV/0!</v>
      </c>
      <c r="G390" s="45" t="e">
        <f t="shared" ca="1" si="36"/>
        <v>#DIV/0!</v>
      </c>
      <c r="H390" s="43" t="e">
        <f t="shared" ca="1" si="37"/>
        <v>#DIV/0!</v>
      </c>
    </row>
    <row r="391" spans="4:8" ht="11.25">
      <c r="D391" s="43">
        <f t="shared" ca="1" si="33"/>
        <v>0</v>
      </c>
      <c r="E391" s="45" t="e">
        <f t="shared" ca="1" si="34"/>
        <v>#DIV/0!</v>
      </c>
      <c r="F391" s="45" t="e">
        <f t="shared" ca="1" si="35"/>
        <v>#DIV/0!</v>
      </c>
      <c r="G391" s="45" t="e">
        <f t="shared" ca="1" si="36"/>
        <v>#DIV/0!</v>
      </c>
      <c r="H391" s="43" t="e">
        <f t="shared" ca="1" si="37"/>
        <v>#DIV/0!</v>
      </c>
    </row>
    <row r="392" spans="4:8" ht="11.25">
      <c r="D392" s="43">
        <f t="shared" ca="1" si="33"/>
        <v>0</v>
      </c>
      <c r="E392" s="45" t="e">
        <f t="shared" ca="1" si="34"/>
        <v>#DIV/0!</v>
      </c>
      <c r="F392" s="45" t="e">
        <f t="shared" ca="1" si="35"/>
        <v>#DIV/0!</v>
      </c>
      <c r="G392" s="45" t="e">
        <f t="shared" ca="1" si="36"/>
        <v>#DIV/0!</v>
      </c>
      <c r="H392" s="43" t="e">
        <f t="shared" ca="1" si="37"/>
        <v>#DIV/0!</v>
      </c>
    </row>
    <row r="393" spans="4:8" ht="11.25">
      <c r="D393" s="43">
        <f t="shared" ca="1" si="33"/>
        <v>0</v>
      </c>
      <c r="E393" s="45" t="e">
        <f t="shared" ca="1" si="34"/>
        <v>#DIV/0!</v>
      </c>
      <c r="F393" s="45" t="e">
        <f t="shared" ca="1" si="35"/>
        <v>#DIV/0!</v>
      </c>
      <c r="G393" s="45" t="e">
        <f t="shared" ca="1" si="36"/>
        <v>#DIV/0!</v>
      </c>
      <c r="H393" s="43" t="e">
        <f t="shared" ca="1" si="37"/>
        <v>#DIV/0!</v>
      </c>
    </row>
    <row r="394" spans="4:8" ht="11.25">
      <c r="D394" s="43">
        <f t="shared" ca="1" si="33"/>
        <v>0</v>
      </c>
      <c r="E394" s="45" t="e">
        <f t="shared" ca="1" si="34"/>
        <v>#DIV/0!</v>
      </c>
      <c r="F394" s="45" t="e">
        <f t="shared" ca="1" si="35"/>
        <v>#DIV/0!</v>
      </c>
      <c r="G394" s="45" t="e">
        <f t="shared" ca="1" si="36"/>
        <v>#DIV/0!</v>
      </c>
      <c r="H394" s="43" t="e">
        <f t="shared" ca="1" si="37"/>
        <v>#DIV/0!</v>
      </c>
    </row>
    <row r="395" spans="4:8" ht="11.25">
      <c r="D395" s="43">
        <f t="shared" ca="1" si="33"/>
        <v>0</v>
      </c>
      <c r="E395" s="45" t="e">
        <f t="shared" ca="1" si="34"/>
        <v>#DIV/0!</v>
      </c>
      <c r="F395" s="45" t="e">
        <f t="shared" ca="1" si="35"/>
        <v>#DIV/0!</v>
      </c>
      <c r="G395" s="45" t="e">
        <f t="shared" ca="1" si="36"/>
        <v>#DIV/0!</v>
      </c>
      <c r="H395" s="43" t="e">
        <f t="shared" ca="1" si="37"/>
        <v>#DIV/0!</v>
      </c>
    </row>
    <row r="396" spans="4:8" ht="11.25">
      <c r="D396" s="43">
        <f t="shared" ca="1" si="33"/>
        <v>0</v>
      </c>
      <c r="E396" s="45" t="e">
        <f t="shared" ca="1" si="34"/>
        <v>#DIV/0!</v>
      </c>
      <c r="F396" s="45" t="e">
        <f t="shared" ca="1" si="35"/>
        <v>#DIV/0!</v>
      </c>
      <c r="G396" s="45" t="e">
        <f t="shared" ca="1" si="36"/>
        <v>#DIV/0!</v>
      </c>
      <c r="H396" s="43" t="e">
        <f t="shared" ca="1" si="37"/>
        <v>#DIV/0!</v>
      </c>
    </row>
    <row r="397" spans="4:8" ht="11.25">
      <c r="D397" s="43">
        <f t="shared" ca="1" si="33"/>
        <v>0</v>
      </c>
      <c r="E397" s="45" t="e">
        <f t="shared" ca="1" si="34"/>
        <v>#DIV/0!</v>
      </c>
      <c r="F397" s="45" t="e">
        <f t="shared" ca="1" si="35"/>
        <v>#DIV/0!</v>
      </c>
      <c r="G397" s="45" t="e">
        <f t="shared" ca="1" si="36"/>
        <v>#DIV/0!</v>
      </c>
      <c r="H397" s="43" t="e">
        <f t="shared" ca="1" si="37"/>
        <v>#DIV/0!</v>
      </c>
    </row>
    <row r="398" spans="4:8" ht="11.25">
      <c r="D398" s="43">
        <f t="shared" ca="1" si="33"/>
        <v>0</v>
      </c>
      <c r="E398" s="45" t="e">
        <f t="shared" ca="1" si="34"/>
        <v>#DIV/0!</v>
      </c>
      <c r="F398" s="45" t="e">
        <f t="shared" ca="1" si="35"/>
        <v>#DIV/0!</v>
      </c>
      <c r="G398" s="45" t="e">
        <f t="shared" ca="1" si="36"/>
        <v>#DIV/0!</v>
      </c>
      <c r="H398" s="43" t="e">
        <f t="shared" ca="1" si="37"/>
        <v>#DIV/0!</v>
      </c>
    </row>
    <row r="399" spans="4:8" ht="11.25">
      <c r="D399" s="43">
        <f t="shared" ca="1" si="33"/>
        <v>0</v>
      </c>
      <c r="E399" s="45" t="e">
        <f t="shared" ca="1" si="34"/>
        <v>#DIV/0!</v>
      </c>
      <c r="F399" s="45" t="e">
        <f t="shared" ca="1" si="35"/>
        <v>#DIV/0!</v>
      </c>
      <c r="G399" s="45" t="e">
        <f t="shared" ca="1" si="36"/>
        <v>#DIV/0!</v>
      </c>
      <c r="H399" s="43" t="e">
        <f t="shared" ca="1" si="37"/>
        <v>#DIV/0!</v>
      </c>
    </row>
    <row r="400" spans="4:8" ht="11.25">
      <c r="D400" s="43">
        <f t="shared" ca="1" si="33"/>
        <v>0</v>
      </c>
      <c r="E400" s="45" t="e">
        <f t="shared" ca="1" si="34"/>
        <v>#DIV/0!</v>
      </c>
      <c r="F400" s="45" t="e">
        <f t="shared" ca="1" si="35"/>
        <v>#DIV/0!</v>
      </c>
      <c r="G400" s="45" t="e">
        <f t="shared" ca="1" si="36"/>
        <v>#DIV/0!</v>
      </c>
      <c r="H400" s="43" t="e">
        <f t="shared" ca="1" si="37"/>
        <v>#DIV/0!</v>
      </c>
    </row>
  </sheetData>
  <mergeCells count="6">
    <mergeCell ref="M12:O12"/>
    <mergeCell ref="N13:O13"/>
    <mergeCell ref="N8:O8"/>
    <mergeCell ref="N9:O9"/>
    <mergeCell ref="N10:O10"/>
    <mergeCell ref="N11:O1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11</vt:i4>
      </vt:variant>
    </vt:vector>
  </HeadingPairs>
  <TitlesOfParts>
    <vt:vector size="20" baseType="lpstr">
      <vt:lpstr>usures</vt:lpstr>
      <vt:lpstr>SOUFFLERIE</vt:lpstr>
      <vt:lpstr>INFO</vt:lpstr>
      <vt:lpstr>calcul pneu pour calculateur</vt:lpstr>
      <vt:lpstr>Module</vt:lpstr>
      <vt:lpstr>Help Me</vt:lpstr>
      <vt:lpstr>CALCULETTE CHRONOS</vt:lpstr>
      <vt:lpstr>Ingénierie pneu</vt:lpstr>
      <vt:lpstr>Calcul ws</vt:lpstr>
      <vt:lpstr>a</vt:lpstr>
      <vt:lpstr>b</vt:lpstr>
      <vt:lpstr>g</vt:lpstr>
      <vt:lpstr>HELP</vt:lpstr>
      <vt:lpstr>mx</vt:lpstr>
      <vt:lpstr>my</vt:lpstr>
      <vt:lpstr>Module!StaffAndFacilities</vt:lpstr>
      <vt:lpstr>trateF1</vt:lpstr>
      <vt:lpstr>u</vt:lpstr>
      <vt:lpstr>v</vt:lpstr>
      <vt:lpstr>w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patrice cotty</dc:creator>
  <cp:lastModifiedBy>Jean-Luc Astié</cp:lastModifiedBy>
  <dcterms:created xsi:type="dcterms:W3CDTF">2016-01-31T21:43:09Z</dcterms:created>
  <dcterms:modified xsi:type="dcterms:W3CDTF">2023-09-05T19:52:16Z</dcterms:modified>
</cp:coreProperties>
</file>