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80" windowHeight="0" activeTab="1"/>
  </bookViews>
  <sheets>
    <sheet name="Parameter Investigation" sheetId="3" r:id="rId1"/>
    <sheet name="Bias Investigation" sheetId="4" r:id="rId2"/>
    <sheet name="FDM" sheetId="2" r:id="rId3"/>
    <sheet name="old investigation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G20" i="4"/>
  <c r="G19" i="4"/>
  <c r="G18" i="4"/>
  <c r="G16" i="4"/>
  <c r="G15" i="4"/>
  <c r="G14" i="4"/>
  <c r="G13" i="4"/>
  <c r="G12" i="4"/>
  <c r="G11" i="4"/>
  <c r="G10" i="4"/>
  <c r="G9" i="4"/>
  <c r="G5" i="4"/>
  <c r="D19" i="2" l="1"/>
  <c r="F5" i="2" l="1"/>
  <c r="F6" i="2"/>
  <c r="F7" i="2"/>
  <c r="F8" i="2"/>
  <c r="F9" i="2"/>
  <c r="F4" i="2"/>
  <c r="D8" i="2" l="1"/>
  <c r="D5" i="2"/>
  <c r="D6" i="2"/>
  <c r="T5" i="2"/>
  <c r="U5" i="2" s="1"/>
  <c r="V5" i="2" s="1"/>
  <c r="D7" i="2"/>
  <c r="D9" i="2"/>
  <c r="B16" i="1" l="1"/>
  <c r="B15" i="1"/>
  <c r="B14" i="1"/>
  <c r="B11" i="1" l="1"/>
  <c r="B10" i="1"/>
  <c r="B9" i="1"/>
  <c r="B7" i="1"/>
</calcChain>
</file>

<file path=xl/sharedStrings.xml><?xml version="1.0" encoding="utf-8"?>
<sst xmlns="http://schemas.openxmlformats.org/spreadsheetml/2006/main" count="219" uniqueCount="136">
  <si>
    <t>Factr Investigation</t>
  </si>
  <si>
    <t>e</t>
  </si>
  <si>
    <t>Time taken</t>
  </si>
  <si>
    <t>"Loss"</t>
  </si>
  <si>
    <t>Mean Erro</t>
  </si>
  <si>
    <t>Std. Dev.</t>
  </si>
  <si>
    <t>Above</t>
  </si>
  <si>
    <t>10k_NNdef_e12_001pi_2</t>
  </si>
  <si>
    <t>10k_NNdef_e12_001pi</t>
  </si>
  <si>
    <t>10k_NNdef_e7_001pi</t>
  </si>
  <si>
    <t>10k_NNdef_e2_001pi</t>
  </si>
  <si>
    <t>Notes:</t>
  </si>
  <si>
    <t>= "convergence condition" so perhaps not relevant except with limited resources</t>
  </si>
  <si>
    <t>10k_NNdef_e1_001pi</t>
  </si>
  <si>
    <t>Changed training points to 1.25k</t>
  </si>
  <si>
    <t>1,25k_NNdef_e1_001pi</t>
  </si>
  <si>
    <t>1,25k_NNdef_e2_001pi</t>
  </si>
  <si>
    <t>1,25k_NNdef_e7_001pi</t>
  </si>
  <si>
    <t>1,25k_NNdef_e12_001pi</t>
  </si>
  <si>
    <t>Training Point Investigation</t>
  </si>
  <si>
    <t>Notes: I think it makes absolutely no impact, neither on time nor mean error. In fact, e12 seems more accurate. Perhaps maxiter is too low at 5000…</t>
  </si>
  <si>
    <t>time</t>
  </si>
  <si>
    <t>hour</t>
  </si>
  <si>
    <t>min</t>
  </si>
  <si>
    <t>N</t>
  </si>
  <si>
    <t>minutes</t>
  </si>
  <si>
    <t>time taken</t>
  </si>
  <si>
    <t>L2</t>
  </si>
  <si>
    <t>N/A</t>
  </si>
  <si>
    <t>100 point solution broke</t>
  </si>
  <si>
    <t>1,25k_NNdef_e8_001pi</t>
  </si>
  <si>
    <t>1,25k_NNdef_e4_001pi</t>
  </si>
  <si>
    <t>= "convergence condition" it seems like it stops b4 10k iterations on lower factr</t>
  </si>
  <si>
    <t>max iter</t>
  </si>
  <si>
    <t>15k_NNdef_e7_001pi</t>
  </si>
  <si>
    <t>5k_NNdef_e7_001pi</t>
  </si>
  <si>
    <t>2,5k_NNdef_e7_001pi</t>
  </si>
  <si>
    <t>shape</t>
  </si>
  <si>
    <t>Points</t>
  </si>
  <si>
    <t>32,16,32</t>
  </si>
  <si>
    <t>1k_NNdef_e7_001pi</t>
  </si>
  <si>
    <t>0.5k_NNdef_e7_001pi</t>
  </si>
  <si>
    <t>0.25k_NNdef_e7_001pi</t>
  </si>
  <si>
    <t>39.1 seconds per thousand training point</t>
  </si>
  <si>
    <t>NN Shape</t>
  </si>
  <si>
    <t>8k_NN20s_e7_001pi</t>
  </si>
  <si>
    <t>20x8</t>
  </si>
  <si>
    <t>8k_NNdef_e7_001pi</t>
  </si>
  <si>
    <t>32,16,33</t>
  </si>
  <si>
    <t>32,16,34</t>
  </si>
  <si>
    <t>16,8,16</t>
  </si>
  <si>
    <t>8k_NN16_e7_001pi</t>
  </si>
  <si>
    <t>8k_NN8_e7_001pi</t>
  </si>
  <si>
    <t>8k_NN4_e7_001pi</t>
  </si>
  <si>
    <t>8,4,8</t>
  </si>
  <si>
    <t>4,2,4</t>
  </si>
  <si>
    <t>2,1,2</t>
  </si>
  <si>
    <t>8k_NN2_e7_001pi</t>
  </si>
  <si>
    <t>this array might have been overwritten accidentally by an unintentional repeat experiment</t>
  </si>
  <si>
    <t>This solution breaks</t>
  </si>
  <si>
    <t>Takes about 100 iterations to converge</t>
  </si>
  <si>
    <t>parameters</t>
  </si>
  <si>
    <t>Viscosity (1/100pi, 1/400pi)</t>
  </si>
  <si>
    <t>green points are re-used from earlier</t>
  </si>
  <si>
    <t>15k_NNdef_e7_0025pi</t>
  </si>
  <si>
    <t>10k_NNdef_e7_0025pi</t>
  </si>
  <si>
    <t>5k_NNdef_e7_0025pi</t>
  </si>
  <si>
    <t>2,5k_NNdef_e7_0025pi</t>
  </si>
  <si>
    <t>1,25k_NNdef_e7_0025pi</t>
  </si>
  <si>
    <t>1k_NNdef_e7_0025pi</t>
  </si>
  <si>
    <t>1600x1600</t>
  </si>
  <si>
    <t>1pi case sees no shock forming</t>
  </si>
  <si>
    <t>6400x6400</t>
  </si>
  <si>
    <t>lower viscosity sees same pattern, longer to compute</t>
  </si>
  <si>
    <t>0.0025/pi</t>
  </si>
  <si>
    <t>1/pi</t>
  </si>
  <si>
    <t>0.01/pi</t>
  </si>
  <si>
    <t>2000 N =  2000x2000 grid</t>
  </si>
  <si>
    <t>Extrapolating:</t>
  </si>
  <si>
    <t>First FDM study</t>
  </si>
  <si>
    <t>literature review on adaptivity. Where could you alter the code to define a priori slightly distributions of the collocation points. Skew them towards the center for example and if you can to see if that makes any difference.</t>
  </si>
  <si>
    <t>theres ways to test it without having it go to higher dimensions</t>
  </si>
  <si>
    <t>Biasing</t>
  </si>
  <si>
    <t>8k_NNdef_e7_001pi_biastest</t>
  </si>
  <si>
    <t>0 to 1</t>
  </si>
  <si>
    <t>0 to 3/pi</t>
  </si>
  <si>
    <t>0 to 1 no bias</t>
  </si>
  <si>
    <t>8k_NNdef_e7_001pi_biastest2</t>
  </si>
  <si>
    <t>8k_Nndef_e7_001pi_biastest3</t>
  </si>
  <si>
    <t>8k_NNdef_e7_001pi_rangeadjusted</t>
  </si>
  <si>
    <t>For all bias investigations:</t>
  </si>
  <si>
    <t>factr</t>
  </si>
  <si>
    <t>max iterations</t>
  </si>
  <si>
    <t>Shape</t>
  </si>
  <si>
    <t>name</t>
  </si>
  <si>
    <t>training points</t>
  </si>
  <si>
    <t>division number</t>
  </si>
  <si>
    <t>division size</t>
  </si>
  <si>
    <t>bias</t>
  </si>
  <si>
    <t>8k_bias0_run1</t>
  </si>
  <si>
    <t>8k_bias1_run1</t>
  </si>
  <si>
    <t>Setup</t>
  </si>
  <si>
    <t>Results</t>
  </si>
  <si>
    <t>Time</t>
  </si>
  <si>
    <t>Error</t>
  </si>
  <si>
    <t>Std Dev</t>
  </si>
  <si>
    <t>0.25 : 0.5 : 0.25</t>
  </si>
  <si>
    <t>0.2 : 0.6 : 0.2</t>
  </si>
  <si>
    <t>0.15 : 0.7 : 0.15</t>
  </si>
  <si>
    <t>0.1 : 0.8 : 0.1</t>
  </si>
  <si>
    <t>0.6, 0.8, 0.6</t>
  </si>
  <si>
    <t>8k_bias0_run0</t>
  </si>
  <si>
    <t>8k_bias1_run0</t>
  </si>
  <si>
    <t>80%...</t>
  </si>
  <si>
    <t>70%...</t>
  </si>
  <si>
    <t>8k_bias2_run0</t>
  </si>
  <si>
    <t>8k_bias3_run0</t>
  </si>
  <si>
    <t>8k_bias3_run1</t>
  </si>
  <si>
    <t>8k_bias2_run1</t>
  </si>
  <si>
    <t>0.6, 0.8, 0.7</t>
  </si>
  <si>
    <t>0.6, 0.8, 0.8</t>
  </si>
  <si>
    <t>0.6, 0.8, 0.9</t>
  </si>
  <si>
    <t>0.6, 0.8, 0.10</t>
  </si>
  <si>
    <t>0.25 : 0.5 : 0.26</t>
  </si>
  <si>
    <t>0.2 : 0.6 : 0.3</t>
  </si>
  <si>
    <t>0.15 : 0.7 : 0.16</t>
  </si>
  <si>
    <t>0.1 : 0.8 : 0.2</t>
  </si>
  <si>
    <t>50%...</t>
  </si>
  <si>
    <t>60%...</t>
  </si>
  <si>
    <t>50% of the points in 40% of the area</t>
  </si>
  <si>
    <t>60% of the points…</t>
  </si>
  <si>
    <t>2,5k_bias0_run0</t>
  </si>
  <si>
    <t>2,5k_bias1_run0</t>
  </si>
  <si>
    <t>2,5k_bias2_run0</t>
  </si>
  <si>
    <t>2,5k_bias3_run0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</si>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</sst>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E+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2" borderId="2" xfId="0" quotePrefix="1" applyFill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11" fontId="0" fillId="0" borderId="7" xfId="0" applyNumberFormat="1" applyBorder="1"/>
    <xf numFmtId="11" fontId="2" fillId="0" borderId="7" xfId="0" applyNumberFormat="1" applyFont="1" applyBorder="1"/>
    <xf numFmtId="0" fontId="0" fillId="0" borderId="1" xfId="0" applyBorder="1"/>
    <xf numFmtId="11" fontId="0" fillId="0" borderId="8" xfId="0" applyNumberFormat="1" applyBorder="1"/>
    <xf numFmtId="0" fontId="0" fillId="2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5" xfId="0" applyFont="1" applyBorder="1"/>
    <xf numFmtId="11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10" xfId="0" applyFill="1" applyBorder="1"/>
    <xf numFmtId="11" fontId="0" fillId="0" borderId="0" xfId="0" applyNumberFormat="1"/>
    <xf numFmtId="11" fontId="0" fillId="0" borderId="0" xfId="0" applyNumberFormat="1" applyBorder="1"/>
    <xf numFmtId="0" fontId="0" fillId="0" borderId="0" xfId="0" applyFill="1"/>
    <xf numFmtId="164" fontId="0" fillId="0" borderId="0" xfId="0" applyNumberFormat="1" applyFill="1" applyBorder="1"/>
    <xf numFmtId="11" fontId="0" fillId="0" borderId="1" xfId="0" applyNumberFormat="1" applyBorder="1"/>
    <xf numFmtId="11" fontId="3" fillId="0" borderId="7" xfId="0" applyNumberFormat="1" applyFont="1" applyBorder="1"/>
    <xf numFmtId="11" fontId="0" fillId="0" borderId="5" xfId="0" applyNumberFormat="1" applyBorder="1"/>
    <xf numFmtId="11" fontId="0" fillId="0" borderId="5" xfId="0" applyNumberFormat="1" applyFon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" xfId="0" applyNumberFormat="1" applyBorder="1"/>
    <xf numFmtId="0" fontId="0" fillId="2" borderId="13" xfId="0" applyFill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2" borderId="12" xfId="0" applyFill="1" applyBorder="1"/>
    <xf numFmtId="164" fontId="0" fillId="0" borderId="1" xfId="0" applyNumberFormat="1" applyFill="1" applyBorder="1"/>
    <xf numFmtId="1" fontId="0" fillId="0" borderId="1" xfId="0" applyNumberFormat="1" applyBorder="1"/>
    <xf numFmtId="165" fontId="0" fillId="0" borderId="0" xfId="0" applyNumberFormat="1"/>
    <xf numFmtId="3" fontId="0" fillId="0" borderId="4" xfId="0" applyNumberFormat="1" applyBorder="1"/>
    <xf numFmtId="3" fontId="0" fillId="0" borderId="13" xfId="0" applyNumberFormat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0" fontId="0" fillId="2" borderId="6" xfId="0" applyFill="1" applyBorder="1"/>
    <xf numFmtId="0" fontId="0" fillId="2" borderId="9" xfId="0" quotePrefix="1" applyFill="1" applyBorder="1"/>
    <xf numFmtId="3" fontId="0" fillId="0" borderId="12" xfId="0" applyNumberFormat="1" applyBorder="1"/>
    <xf numFmtId="164" fontId="0" fillId="0" borderId="1" xfId="0" applyNumberFormat="1" applyBorder="1"/>
    <xf numFmtId="11" fontId="0" fillId="3" borderId="0" xfId="0" applyNumberFormat="1" applyFill="1" applyBorder="1"/>
    <xf numFmtId="165" fontId="0" fillId="3" borderId="0" xfId="0" applyNumberFormat="1" applyFill="1" applyBorder="1"/>
    <xf numFmtId="11" fontId="0" fillId="0" borderId="0" xfId="0" applyNumberFormat="1" applyFill="1" applyBorder="1"/>
    <xf numFmtId="0" fontId="0" fillId="4" borderId="0" xfId="0" applyFill="1"/>
    <xf numFmtId="3" fontId="0" fillId="0" borderId="4" xfId="0" applyNumberFormat="1" applyFill="1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4" fillId="0" borderId="0" xfId="0" applyFont="1"/>
    <xf numFmtId="3" fontId="0" fillId="0" borderId="0" xfId="0" applyNumberFormat="1" applyFill="1" applyBorder="1"/>
    <xf numFmtId="3" fontId="0" fillId="0" borderId="0" xfId="0" applyNumberFormat="1" applyBorder="1"/>
    <xf numFmtId="0" fontId="0" fillId="0" borderId="0" xfId="0" applyAlignment="1">
      <alignment horizontal="right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7" borderId="2" xfId="0" applyFill="1" applyBorder="1" applyAlignment="1">
      <alignment horizontal="right"/>
    </xf>
    <xf numFmtId="0" fontId="0" fillId="7" borderId="2" xfId="0" quotePrefix="1" applyFill="1" applyBorder="1" applyAlignment="1">
      <alignment horizontal="right"/>
    </xf>
    <xf numFmtId="0" fontId="6" fillId="7" borderId="2" xfId="0" applyFont="1" applyFill="1" applyBorder="1"/>
    <xf numFmtId="0" fontId="6" fillId="8" borderId="2" xfId="0" applyFont="1" applyFill="1" applyBorder="1"/>
    <xf numFmtId="11" fontId="0" fillId="8" borderId="2" xfId="0" applyNumberFormat="1" applyFill="1" applyBorder="1"/>
    <xf numFmtId="9" fontId="0" fillId="0" borderId="0" xfId="0" applyNumberFormat="1"/>
    <xf numFmtId="9" fontId="0" fillId="0" borderId="0" xfId="0" applyNumberFormat="1" applyAlignment="1">
      <alignment horizontal="left"/>
    </xf>
    <xf numFmtId="0" fontId="0" fillId="6" borderId="2" xfId="0" applyFill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9D1-98BA-356DAC4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AAF-9588-DE9FEDF7567A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Investigation'!$G$39:$G$44</c:f>
              <c:numCache>
                <c:formatCode>0.00E+00</c:formatCode>
                <c:ptCount val="6"/>
                <c:pt idx="0">
                  <c:v>8.7650201254014203E-3</c:v>
                </c:pt>
                <c:pt idx="1">
                  <c:v>9.0721275416093608E-3</c:v>
                </c:pt>
                <c:pt idx="2">
                  <c:v>4.0609019243281697E-2</c:v>
                </c:pt>
                <c:pt idx="3">
                  <c:v>5.4287982272768702E-2</c:v>
                </c:pt>
                <c:pt idx="4">
                  <c:v>4.0394726237772897E-2</c:v>
                </c:pt>
                <c:pt idx="5">
                  <c:v>0.122576039763605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C-4AAF-9588-DE9FEDF7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5689969378827646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8k Points, Biased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Investigation'!$G$9:$G$16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4.666666666666667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4.666666666666667</c:v>
                </c:pt>
                <c:pt idx="7">
                  <c:v>8</c:v>
                </c:pt>
              </c:numCache>
            </c:numRef>
          </c:xVal>
          <c:yVal>
            <c:numRef>
              <c:f>'Bias Investigation'!$J$9:$J$16</c:f>
              <c:numCache>
                <c:formatCode>General</c:formatCode>
                <c:ptCount val="8"/>
                <c:pt idx="0">
                  <c:v>4.2488640125852304E-3</c:v>
                </c:pt>
                <c:pt idx="1">
                  <c:v>1.6072221063274301E-3</c:v>
                </c:pt>
                <c:pt idx="2">
                  <c:v>1.82242784880268E-3</c:v>
                </c:pt>
                <c:pt idx="3">
                  <c:v>7.47970370899868E-3</c:v>
                </c:pt>
                <c:pt idx="4">
                  <c:v>2.2049460806415002E-3</c:v>
                </c:pt>
                <c:pt idx="5">
                  <c:v>2.5720768185244799E-3</c:v>
                </c:pt>
                <c:pt idx="6">
                  <c:v>1.8323629909740499E-3</c:v>
                </c:pt>
                <c:pt idx="7">
                  <c:v>2.38427413612335E-3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C-41C2-B241-C1C5B772A697}"/>
            </c:ext>
          </c:extLst>
        </c:ser>
        <c:ser>
          <c:idx val="2"/>
          <c:order val="1"/>
          <c:tx>
            <c:v>8k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Investigation'!$G$25</c:f>
              <c:numCache>
                <c:formatCode>0.00E+00</c:formatCode>
                <c:ptCount val="1"/>
                <c:pt idx="0">
                  <c:v>2.3937971413045098E-3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C-41C2-B241-C1C5B772A697}"/>
            </c:ext>
          </c:extLst>
        </c:ser>
        <c:ser>
          <c:idx val="1"/>
          <c:order val="2"/>
          <c:tx>
            <c:v>2k Points, Biased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'Bias Investigation'!$G$18:$G$21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4.666666666666667</c:v>
                </c:pt>
                <c:pt idx="3">
                  <c:v>8</c:v>
                </c:pt>
              </c:numCache>
            </c:numRef>
          </c:xVal>
          <c:yVal>
            <c:numRef>
              <c:f>'Bias Investigation'!$J$18:$J$21</c:f>
              <c:numCache>
                <c:formatCode>General</c:formatCode>
                <c:ptCount val="4"/>
                <c:pt idx="0">
                  <c:v>1.7201413965715399E-2</c:v>
                </c:pt>
                <c:pt idx="1">
                  <c:v>1.0163619445984699E-2</c:v>
                </c:pt>
                <c:pt idx="2">
                  <c:v>3.6305701878396701E-3</c:v>
                </c:pt>
                <c:pt idx="3">
                  <c:v>7.0018257112560304E-3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C-41C2-B241-C1C5B772A697}"/>
            </c:ext>
          </c:extLst>
        </c:ser>
        <c:ser>
          <c:idx val="3"/>
          <c:order val="3"/>
          <c:tx>
            <c:v>2k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Investigation'!$G$36</c:f>
              <c:numCache>
                <c:formatCode>0.00E+00</c:formatCode>
                <c:ptCount val="1"/>
                <c:pt idx="0">
                  <c:v>1.0347065951169901E-2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C-41C2-B241-C1C5B772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09112"/>
        <c:axId val="218766840"/>
      </c:scatterChart>
      <c:valAx>
        <c:axId val="53200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 Ratio</a:t>
                </a:r>
                <a:r>
                  <a:rPr lang="en-GB" baseline="0"/>
                  <a:t> (</a:t>
                </a:r>
                <a:r>
                  <a:rPr lang="en-GB"/>
                  <a:t>arbitrary scale)</a:t>
                </a:r>
              </a:p>
            </c:rich>
          </c:tx>
          <c:layout>
            <c:manualLayout>
              <c:xMode val="edge"/>
              <c:yMode val="edge"/>
              <c:x val="0.2845126859142606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6840"/>
        <c:crosses val="autoZero"/>
        <c:crossBetween val="midCat"/>
      </c:valAx>
      <c:valAx>
        <c:axId val="218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14814814815"/>
          <c:y val="0.1481723163841808"/>
          <c:w val="0.80872754629629628"/>
          <c:h val="0.668185969868173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FDM!$C$5:$C$9</c:f>
              <c:numCache>
                <c:formatCode>General</c:formatCode>
                <c:ptCount val="5"/>
                <c:pt idx="0">
                  <c:v>2.6</c:v>
                </c:pt>
                <c:pt idx="1">
                  <c:v>32.9</c:v>
                </c:pt>
                <c:pt idx="2">
                  <c:v>123</c:v>
                </c:pt>
                <c:pt idx="3">
                  <c:v>587.5</c:v>
                </c:pt>
                <c:pt idx="4">
                  <c:v>2232.0823805332102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E74-8D4F-8E2290E1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3712"/>
        <c:axId val="458174040"/>
      </c:scatterChart>
      <c:valAx>
        <c:axId val="458173712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8131824146981628"/>
              <c:y val="0.9018598716827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4040"/>
        <c:crosses val="autoZero"/>
        <c:crossBetween val="midCat"/>
        <c:majorUnit val="800"/>
        <c:minorUnit val="200"/>
      </c:valAx>
      <c:valAx>
        <c:axId val="4581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FDM!$E$5:$E$9</c:f>
              <c:numCache>
                <c:formatCode>0.00E+00</c:formatCode>
                <c:ptCount val="5"/>
                <c:pt idx="0" formatCode="General">
                  <c:v>1.0892432352534499E-3</c:v>
                </c:pt>
                <c:pt idx="1">
                  <c:v>2.0139355917542198E-5</c:v>
                </c:pt>
                <c:pt idx="2">
                  <c:v>8.1559224931773499E-7</c:v>
                </c:pt>
                <c:pt idx="3">
                  <c:v>4.6655951243451998E-8</c:v>
                </c:pt>
                <c:pt idx="4">
                  <c:v>2.8559992622875399E-9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A56-982F-20AC306A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7336"/>
        <c:axId val="490729304"/>
      </c:scatterChart>
      <c:valAx>
        <c:axId val="490727336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9975590551181104"/>
              <c:y val="0.8874123167036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9304"/>
        <c:crosses val="autoZero"/>
        <c:crossBetween val="midCat"/>
        <c:majorUnit val="800"/>
        <c:minorUnit val="200"/>
      </c:valAx>
      <c:valAx>
        <c:axId val="490729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9-484A-9A14-14D22E93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Quoted "loss"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Investigation'!$I$12:$I$21</c:f>
              <c:numCache>
                <c:formatCode>0.00E+00</c:formatCode>
                <c:ptCount val="10"/>
                <c:pt idx="0">
                  <c:v>1.3250999999999999E-4</c:v>
                </c:pt>
                <c:pt idx="1">
                  <c:v>7.8171999999999996E-5</c:v>
                </c:pt>
                <c:pt idx="2">
                  <c:v>1.2766000000000001E-4</c:v>
                </c:pt>
                <c:pt idx="3">
                  <c:v>7.9333999999999996E-5</c:v>
                </c:pt>
                <c:pt idx="4">
                  <c:v>8.7949999999999996E-5</c:v>
                </c:pt>
                <c:pt idx="5">
                  <c:v>1.1074E-4</c:v>
                </c:pt>
                <c:pt idx="6">
                  <c:v>1.0219E-4</c:v>
                </c:pt>
                <c:pt idx="7">
                  <c:v>2.1203E-5</c:v>
                </c:pt>
                <c:pt idx="8">
                  <c:v>1.0512E-4</c:v>
                </c:pt>
                <c:pt idx="9">
                  <c:v>4.6115000000000001E-4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658-BD19-1CF20EEB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9040"/>
        <c:axId val="218538056"/>
      </c:scatterChart>
      <c:valAx>
        <c:axId val="218539040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8056"/>
        <c:crosses val="autoZero"/>
        <c:crossBetween val="midCat"/>
      </c:valAx>
      <c:valAx>
        <c:axId val="2185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 Dev of Mean error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Investigation'!$H$12:$H$21</c:f>
              <c:numCache>
                <c:formatCode>0.00E+00</c:formatCode>
                <c:ptCount val="10"/>
                <c:pt idx="0">
                  <c:v>7.1940873030109896E-3</c:v>
                </c:pt>
                <c:pt idx="1">
                  <c:v>1.4829626998888699E-2</c:v>
                </c:pt>
                <c:pt idx="2">
                  <c:v>3.9610914770558697E-2</c:v>
                </c:pt>
                <c:pt idx="3">
                  <c:v>1.5860218218216901E-3</c:v>
                </c:pt>
                <c:pt idx="4">
                  <c:v>7.8169043365932597E-2</c:v>
                </c:pt>
                <c:pt idx="5">
                  <c:v>1.1499878843823799E-3</c:v>
                </c:pt>
                <c:pt idx="6">
                  <c:v>5.5100170890262402E-2</c:v>
                </c:pt>
                <c:pt idx="7">
                  <c:v>9.2785021388951602E-2</c:v>
                </c:pt>
                <c:pt idx="8">
                  <c:v>0.115154414429195</c:v>
                </c:pt>
                <c:pt idx="9">
                  <c:v>0.246458001421723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7FB-A317-ECED8AEA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4776"/>
        <c:axId val="449036744"/>
      </c:scatterChart>
      <c:valAx>
        <c:axId val="44903477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6744"/>
        <c:crosses val="autoZero"/>
        <c:crossBetween val="midCat"/>
      </c:valAx>
      <c:valAx>
        <c:axId val="4490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630643165092"/>
          <c:y val="8.0941234389005773E-2"/>
          <c:w val="0.78823696663214116"/>
          <c:h val="0.75947341776855082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Investigation'!$F$3:$F$6</c:f>
              <c:numCache>
                <c:formatCode>0.0</c:formatCode>
                <c:ptCount val="4"/>
                <c:pt idx="0">
                  <c:v>52.949294805526698</c:v>
                </c:pt>
                <c:pt idx="1">
                  <c:v>91.8348450660705</c:v>
                </c:pt>
                <c:pt idx="2">
                  <c:v>204.45709896087601</c:v>
                </c:pt>
                <c:pt idx="3">
                  <c:v>192.77824378013599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A3E-8BA6-7DABB4FFD3CA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Investigation'!$F$7:$F$9</c:f>
              <c:numCache>
                <c:formatCode>0.0</c:formatCode>
                <c:ptCount val="3"/>
                <c:pt idx="0">
                  <c:v>43.893846273422199</c:v>
                </c:pt>
                <c:pt idx="1">
                  <c:v>478.48508191108698</c:v>
                </c:pt>
                <c:pt idx="2">
                  <c:v>844.03140664100601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4A3E-8BA6-7DABB4FF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93772352487063"/>
          <c:y val="9.2911750130197104E-2"/>
          <c:w val="0.31997507396305741"/>
          <c:h val="0.20981443325059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938889582698"/>
          <c:y val="0.19012461642151174"/>
          <c:w val="0.7222923856942306"/>
          <c:h val="0.71213173989169365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Investigation'!$G$3:$G$6</c:f>
              <c:numCache>
                <c:formatCode>0.00E+00</c:formatCode>
                <c:ptCount val="4"/>
                <c:pt idx="0">
                  <c:v>0.103670941514677</c:v>
                </c:pt>
                <c:pt idx="1">
                  <c:v>4.8059012960791798E-2</c:v>
                </c:pt>
                <c:pt idx="2">
                  <c:v>2.7328461395077899E-2</c:v>
                </c:pt>
                <c:pt idx="3">
                  <c:v>4.6972963714470399E-3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0-473F-9889-425812E28521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Investigation'!$G$7:$G$9</c:f>
              <c:numCache>
                <c:formatCode>0.00E+00</c:formatCode>
                <c:ptCount val="3"/>
                <c:pt idx="0">
                  <c:v>0.123982515799316</c:v>
                </c:pt>
                <c:pt idx="1">
                  <c:v>1.06507246710737E-3</c:v>
                </c:pt>
                <c:pt idx="2">
                  <c:v>2.93686413354651E-4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0-473F-9889-425812E2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 (10 highest, 12 lowest)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87175123881471"/>
          <c:y val="0.68994348032549246"/>
          <c:w val="0.31891942193602207"/>
          <c:h val="0.207433408376671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871300846168"/>
          <c:y val="6.9762691990973291E-2"/>
          <c:w val="0.73951353416072685"/>
          <c:h val="0.819251207114296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Investigation'!$G$24:$G$30</c:f>
              <c:numCache>
                <c:formatCode>0.00E+00</c:formatCode>
                <c:ptCount val="7"/>
                <c:pt idx="0">
                  <c:v>6.1709486100775999E-4</c:v>
                </c:pt>
                <c:pt idx="1">
                  <c:v>2.3937971413045098E-3</c:v>
                </c:pt>
                <c:pt idx="2">
                  <c:v>2.79187732253411E-3</c:v>
                </c:pt>
                <c:pt idx="3">
                  <c:v>9.7994272515990991E-4</c:v>
                </c:pt>
                <c:pt idx="4">
                  <c:v>1.40670524337733E-2</c:v>
                </c:pt>
                <c:pt idx="5">
                  <c:v>6.2744229102297905E-2</c:v>
                </c:pt>
                <c:pt idx="6">
                  <c:v>0.18969252688892599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CEE-BD03-50EE6F29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>
            <c:manualLayout>
              <c:xMode val="edge"/>
              <c:yMode val="edge"/>
              <c:x val="0.34023906789847708"/>
              <c:y val="0.90169802492181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566121946023669E-2"/>
              <c:y val="0.3179825448451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Investigation'!$F$24:$F$30</c:f>
              <c:numCache>
                <c:formatCode>0.0</c:formatCode>
                <c:ptCount val="7"/>
                <c:pt idx="0">
                  <c:v>253.708580493927</c:v>
                </c:pt>
                <c:pt idx="1">
                  <c:v>215.85521507263101</c:v>
                </c:pt>
                <c:pt idx="2">
                  <c:v>154.24544668197601</c:v>
                </c:pt>
                <c:pt idx="3">
                  <c:v>151.296366930007</c:v>
                </c:pt>
                <c:pt idx="4">
                  <c:v>88.078809976577702</c:v>
                </c:pt>
                <c:pt idx="5">
                  <c:v>14.197102069854701</c:v>
                </c:pt>
                <c:pt idx="6">
                  <c:v>8.5745811462402308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0-46C7-9B65-8641A6DD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4.7037037037037037E-2"/>
              <c:y val="0.2170530753968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tx>
            <c:v>v=0.01/pi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F9A-9648-81D1079984E0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Investigation'!$F$39:$F$44</c:f>
              <c:numCache>
                <c:formatCode>0.0</c:formatCode>
                <c:ptCount val="6"/>
                <c:pt idx="0">
                  <c:v>578.686787843704</c:v>
                </c:pt>
                <c:pt idx="1">
                  <c:v>479.79432606696997</c:v>
                </c:pt>
                <c:pt idx="2">
                  <c:v>184.59354424476601</c:v>
                </c:pt>
                <c:pt idx="3">
                  <c:v>89.498661279678302</c:v>
                </c:pt>
                <c:pt idx="4">
                  <c:v>58.020461559295597</c:v>
                </c:pt>
                <c:pt idx="5">
                  <c:v>49.193748712539602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F-4F9A-9648-81D10799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99059</xdr:colOff>
      <xdr:row>11</xdr:row>
      <xdr:rowOff>84204</xdr:rowOff>
    </xdr:from>
    <xdr:to>
      <xdr:col>16</xdr:col>
      <xdr:colOff>52344</xdr:colOff>
      <xdr:row>22</xdr:row>
      <xdr:rowOff>251347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93184</xdr:colOff>
      <xdr:row>11</xdr:row>
      <xdr:rowOff>94019</xdr:rowOff>
    </xdr:from>
    <xdr:to>
      <xdr:col>22</xdr:col>
      <xdr:colOff>46470</xdr:colOff>
      <xdr:row>22</xdr:row>
      <xdr:rowOff>261162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468536</xdr:colOff>
      <xdr:row>22</xdr:row>
      <xdr:rowOff>288018</xdr:rowOff>
    </xdr:from>
    <xdr:to>
      <xdr:col>18</xdr:col>
      <xdr:colOff>421821</xdr:colOff>
      <xdr:row>32</xdr:row>
      <xdr:rowOff>155804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536116</xdr:colOff>
      <xdr:row>22</xdr:row>
      <xdr:rowOff>273957</xdr:rowOff>
    </xdr:from>
    <xdr:to>
      <xdr:col>24</xdr:col>
      <xdr:colOff>489402</xdr:colOff>
      <xdr:row>32</xdr:row>
      <xdr:rowOff>141743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467772</xdr:colOff>
      <xdr:row>1</xdr:row>
      <xdr:rowOff>184835</xdr:rowOff>
    </xdr:from>
    <xdr:to>
      <xdr:col>16</xdr:col>
      <xdr:colOff>49196</xdr:colOff>
      <xdr:row>11</xdr:row>
      <xdr:rowOff>78323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94368</xdr:colOff>
      <xdr:row>1</xdr:row>
      <xdr:rowOff>180032</xdr:rowOff>
    </xdr:from>
    <xdr:to>
      <xdr:col>21</xdr:col>
      <xdr:colOff>286368</xdr:colOff>
      <xdr:row>11</xdr:row>
      <xdr:rowOff>73520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66854</xdr:colOff>
      <xdr:row>34</xdr:row>
      <xdr:rowOff>81034</xdr:rowOff>
    </xdr:from>
    <xdr:to>
      <xdr:col>18</xdr:col>
      <xdr:colOff>273578</xdr:colOff>
      <xdr:row>45</xdr:row>
      <xdr:rowOff>79145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268200</xdr:colOff>
      <xdr:row>34</xdr:row>
      <xdr:rowOff>56531</xdr:rowOff>
    </xdr:from>
    <xdr:to>
      <xdr:col>23</xdr:col>
      <xdr:colOff>474311</xdr:colOff>
      <xdr:row>45</xdr:row>
      <xdr:rowOff>54642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562658</xdr:colOff>
      <xdr:row>46</xdr:row>
      <xdr:rowOff>128607</xdr:rowOff>
    </xdr:from>
    <xdr:to>
      <xdr:col>16</xdr:col>
      <xdr:colOff>494393</xdr:colOff>
      <xdr:row>58</xdr:row>
      <xdr:rowOff>110878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27377</xdr:colOff>
      <xdr:row>46</xdr:row>
      <xdr:rowOff>160992</xdr:rowOff>
    </xdr:from>
    <xdr:to>
      <xdr:col>22</xdr:col>
      <xdr:colOff>587704</xdr:colOff>
      <xdr:row>58</xdr:row>
      <xdr:rowOff>144078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438338</xdr:colOff>
      <xdr:row>1</xdr:row>
      <xdr:rowOff>118409</xdr:rowOff>
    </xdr:from>
    <xdr:to>
      <xdr:col>31</xdr:col>
      <xdr:colOff>29882</xdr:colOff>
      <xdr:row>29</xdr:row>
      <xdr:rowOff>88475</xdr:rowOff>
    </xdr:to>
    <xdr:grpSp>
      <xdr:nvGrpSpPr>
        <xdr:cNvPr id="13" name="Group 12"/>
        <xdr:cNvGrpSpPr/>
      </xdr:nvGrpSpPr>
      <xdr:grpSpPr>
        <a:xfrm>
          <a:off x="11986871" y="304676"/>
          <a:ext cx="9345144" cy="5185532"/>
          <a:chOff x="11091396" y="529291"/>
          <a:chExt cx="9392956" cy="5199477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864167" y="3400237"/>
            <a:ext cx="4620185" cy="2328531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12" name="Group 11"/>
          <xdr:cNvGrpSpPr/>
        </xdr:nvGrpSpPr>
        <xdr:grpSpPr>
          <a:xfrm>
            <a:off x="11091396" y="529291"/>
            <a:ext cx="9311650" cy="2779806"/>
            <a:chOff x="11136219" y="566644"/>
            <a:chExt cx="9311650" cy="2779806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913100" y="1042726"/>
              <a:ext cx="4534769" cy="228595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11" name="Group 10"/>
            <xdr:cNvGrpSpPr/>
          </xdr:nvGrpSpPr>
          <xdr:grpSpPr>
            <a:xfrm>
              <a:off x="11136219" y="566644"/>
              <a:ext cx="4592918" cy="2779806"/>
              <a:chOff x="11136219" y="566644"/>
              <a:chExt cx="4592918" cy="2779806"/>
            </a:xfrm>
          </xdr:grpSpPr>
          <xdr:graphicFrame macro="">
            <xdr:nvGraphicFramePr>
              <xdr:cNvPr id="2" name="Chart 1"/>
              <xdr:cNvGraphicFramePr/>
            </xdr:nvGraphicFramePr>
            <xdr:xfrm>
              <a:off x="11136219" y="566644"/>
              <a:ext cx="4592918" cy="277980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cxnSp macro="">
            <xdr:nvCxnSpPr>
              <xdr:cNvPr id="4" name="Straight Connector 3"/>
              <xdr:cNvCxnSpPr/>
            </xdr:nvCxnSpPr>
            <xdr:spPr>
              <a:xfrm flipH="1">
                <a:off x="12758271" y="72539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Connector 5"/>
              <xdr:cNvCxnSpPr/>
            </xdr:nvCxnSpPr>
            <xdr:spPr>
              <a:xfrm flipH="1">
                <a:off x="13818347" y="71904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Oval 8"/>
              <xdr:cNvSpPr/>
            </xdr:nvSpPr>
            <xdr:spPr>
              <a:xfrm>
                <a:off x="12958109" y="2272926"/>
                <a:ext cx="254000" cy="237565"/>
              </a:xfrm>
              <a:prstGeom prst="ellipse">
                <a:avLst/>
              </a:prstGeom>
              <a:noFill/>
              <a:ln>
                <a:solidFill>
                  <a:srgbClr val="FF0000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10" name="Arc 9"/>
            <xdr:cNvSpPr/>
          </xdr:nvSpPr>
          <xdr:spPr>
            <a:xfrm rot="10800000">
              <a:off x="13180359" y="2013697"/>
              <a:ext cx="3113741" cy="902074"/>
            </a:xfrm>
            <a:prstGeom prst="arc">
              <a:avLst>
                <a:gd name="adj1" fmla="val 11655414"/>
                <a:gd name="adj2" fmla="val 0"/>
              </a:avLst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13</xdr:row>
      <xdr:rowOff>101599</xdr:rowOff>
    </xdr:from>
    <xdr:to>
      <xdr:col>17</xdr:col>
      <xdr:colOff>157575</xdr:colOff>
      <xdr:row>25</xdr:row>
      <xdr:rowOff>15799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98425</xdr:colOff>
      <xdr:row>1</xdr:row>
      <xdr:rowOff>34925</xdr:rowOff>
    </xdr:from>
    <xdr:to>
      <xdr:col>17</xdr:col>
      <xdr:colOff>151225</xdr:colOff>
      <xdr:row>12</xdr:row>
      <xdr:rowOff>133275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zoomScale="79" zoomScaleNormal="130" workbookViewId="0">
      <pane ySplit="1" topLeftCell="A23" activePane="bottomLeft" state="frozen"/>
      <selection pane="bottomLeft" activeCell="G34" sqref="G34"/>
    </sheetView>
  </sheetViews>
  <sheetFormatPr defaultRowHeight="14.5" x14ac:dyDescent="0.35"/>
  <cols>
    <col min="1" max="1" width="28" bestFit="1" customWidth="1"/>
    <col min="2" max="3" width="8" customWidth="1"/>
    <col min="4" max="4" width="7.81640625" customWidth="1"/>
    <col min="5" max="5" width="6.7265625" customWidth="1"/>
    <col min="6" max="9" width="11.90625" customWidth="1"/>
  </cols>
  <sheetData>
    <row r="1" spans="1:23" x14ac:dyDescent="0.35">
      <c r="A1" s="2"/>
      <c r="B1" s="43" t="s">
        <v>38</v>
      </c>
      <c r="C1" s="43" t="s">
        <v>37</v>
      </c>
      <c r="D1" s="43" t="s">
        <v>1</v>
      </c>
      <c r="E1" s="43" t="s">
        <v>33</v>
      </c>
      <c r="F1" s="12" t="s">
        <v>2</v>
      </c>
      <c r="G1" s="12" t="s">
        <v>4</v>
      </c>
      <c r="H1" s="12" t="s">
        <v>5</v>
      </c>
      <c r="I1" s="44" t="s">
        <v>3</v>
      </c>
      <c r="L1" t="s">
        <v>80</v>
      </c>
    </row>
    <row r="2" spans="1:23" ht="23.5" x14ac:dyDescent="0.55000000000000004">
      <c r="A2" s="72" t="s">
        <v>0</v>
      </c>
      <c r="B2" s="73"/>
      <c r="C2" s="73"/>
      <c r="D2" s="73"/>
      <c r="E2" s="73"/>
      <c r="F2" s="73"/>
      <c r="G2" s="73"/>
      <c r="H2" s="73"/>
      <c r="I2" s="74"/>
      <c r="J2" t="s">
        <v>11</v>
      </c>
      <c r="L2" t="s">
        <v>81</v>
      </c>
    </row>
    <row r="3" spans="1:23" x14ac:dyDescent="0.35">
      <c r="A3" s="31" t="s">
        <v>18</v>
      </c>
      <c r="B3" s="39">
        <v>1250</v>
      </c>
      <c r="C3" s="17" t="s">
        <v>39</v>
      </c>
      <c r="D3" s="17">
        <v>1000000000000</v>
      </c>
      <c r="E3" s="32">
        <v>10000</v>
      </c>
      <c r="F3" s="28">
        <v>52.949294805526698</v>
      </c>
      <c r="G3" s="26">
        <v>0.103670941514677</v>
      </c>
      <c r="H3" s="27">
        <v>0.17926765039645901</v>
      </c>
      <c r="I3" s="16">
        <v>4.1300000000000003E-2</v>
      </c>
      <c r="J3" s="1" t="s">
        <v>32</v>
      </c>
    </row>
    <row r="4" spans="1:23" x14ac:dyDescent="0.35">
      <c r="A4" s="31" t="s">
        <v>30</v>
      </c>
      <c r="B4" s="40">
        <v>1250</v>
      </c>
      <c r="C4" s="18" t="s">
        <v>39</v>
      </c>
      <c r="D4" s="18">
        <v>100000000</v>
      </c>
      <c r="E4" s="33">
        <v>10000</v>
      </c>
      <c r="F4" s="29">
        <v>91.8348450660705</v>
      </c>
      <c r="G4" s="21">
        <v>4.8059012960791798E-2</v>
      </c>
      <c r="H4" s="21">
        <v>0.236515922896922</v>
      </c>
      <c r="I4" s="7">
        <v>3.8101999999999998E-4</v>
      </c>
    </row>
    <row r="5" spans="1:23" x14ac:dyDescent="0.35">
      <c r="A5" s="31" t="s">
        <v>31</v>
      </c>
      <c r="B5" s="40">
        <v>1250</v>
      </c>
      <c r="C5" s="18" t="s">
        <v>39</v>
      </c>
      <c r="D5" s="18">
        <v>10000</v>
      </c>
      <c r="E5" s="33">
        <v>10000</v>
      </c>
      <c r="F5" s="29">
        <v>204.45709896087601</v>
      </c>
      <c r="G5" s="21">
        <v>2.7328461395077899E-2</v>
      </c>
      <c r="H5" s="21">
        <v>0.167736905566855</v>
      </c>
      <c r="I5" s="7">
        <v>9.9975000000000004E-6</v>
      </c>
    </row>
    <row r="6" spans="1:23" x14ac:dyDescent="0.35">
      <c r="A6" s="31" t="s">
        <v>15</v>
      </c>
      <c r="B6" s="41">
        <v>1250</v>
      </c>
      <c r="C6" s="18" t="s">
        <v>39</v>
      </c>
      <c r="D6" s="23">
        <v>10</v>
      </c>
      <c r="E6" s="33">
        <v>10000</v>
      </c>
      <c r="F6" s="29">
        <v>192.77824378013599</v>
      </c>
      <c r="G6" s="21">
        <v>4.6972963714470399E-3</v>
      </c>
      <c r="H6" s="21">
        <v>3.5547387384313699E-2</v>
      </c>
      <c r="I6" s="7">
        <v>1.6875E-5</v>
      </c>
    </row>
    <row r="7" spans="1:23" x14ac:dyDescent="0.35">
      <c r="A7" s="31" t="s">
        <v>8</v>
      </c>
      <c r="B7" s="41">
        <v>10000</v>
      </c>
      <c r="C7" s="18" t="s">
        <v>39</v>
      </c>
      <c r="D7" s="23">
        <v>1000000000000</v>
      </c>
      <c r="E7" s="33">
        <v>10000</v>
      </c>
      <c r="F7" s="29">
        <v>43.893846273422199</v>
      </c>
      <c r="G7" s="21">
        <v>0.123982515799316</v>
      </c>
      <c r="H7" s="21">
        <v>0.18122161204847201</v>
      </c>
      <c r="I7" s="7">
        <v>4.65E-2</v>
      </c>
    </row>
    <row r="8" spans="1:23" x14ac:dyDescent="0.35">
      <c r="A8" s="31" t="s">
        <v>9</v>
      </c>
      <c r="B8" s="40">
        <v>10000</v>
      </c>
      <c r="C8" s="18" t="s">
        <v>39</v>
      </c>
      <c r="D8" s="18">
        <v>10000000</v>
      </c>
      <c r="E8" s="33">
        <v>10000</v>
      </c>
      <c r="F8" s="29">
        <v>478.48508191108698</v>
      </c>
      <c r="G8" s="21">
        <v>1.06507246710737E-3</v>
      </c>
      <c r="H8" s="21">
        <v>1.4530248659515601E-3</v>
      </c>
      <c r="I8" s="25">
        <v>1.2167000000000001E-4</v>
      </c>
    </row>
    <row r="9" spans="1:23" x14ac:dyDescent="0.35">
      <c r="A9" s="35" t="s">
        <v>13</v>
      </c>
      <c r="B9" s="42">
        <v>10000</v>
      </c>
      <c r="C9" s="36" t="s">
        <v>39</v>
      </c>
      <c r="D9" s="36">
        <v>10</v>
      </c>
      <c r="E9" s="37">
        <v>10000</v>
      </c>
      <c r="F9" s="30">
        <v>844.03140664100601</v>
      </c>
      <c r="G9" s="24">
        <v>2.93686413354651E-4</v>
      </c>
      <c r="H9" s="24">
        <v>5.5361195400884401E-4</v>
      </c>
      <c r="I9" s="10">
        <v>1.1202E-5</v>
      </c>
    </row>
    <row r="10" spans="1:23" ht="21.5" customHeight="1" x14ac:dyDescent="0.35"/>
    <row r="11" spans="1:23" ht="23.5" x14ac:dyDescent="0.55000000000000004">
      <c r="A11" s="72" t="s">
        <v>19</v>
      </c>
      <c r="B11" s="75"/>
      <c r="C11" s="75"/>
      <c r="D11" s="75"/>
      <c r="E11" s="75"/>
      <c r="F11" s="75"/>
      <c r="G11" s="75"/>
      <c r="H11" s="75"/>
      <c r="I11" s="76"/>
      <c r="J11" t="s">
        <v>43</v>
      </c>
    </row>
    <row r="12" spans="1:23" x14ac:dyDescent="0.35">
      <c r="A12" s="12" t="s">
        <v>34</v>
      </c>
      <c r="B12" s="39">
        <v>15000</v>
      </c>
      <c r="C12" s="17" t="s">
        <v>39</v>
      </c>
      <c r="D12" s="17">
        <v>10000000</v>
      </c>
      <c r="E12" s="32">
        <v>5000</v>
      </c>
      <c r="F12" s="28">
        <v>608.09351110458294</v>
      </c>
      <c r="G12" s="26">
        <v>2.2480057037084999E-3</v>
      </c>
      <c r="H12" s="26">
        <v>7.1940873030109896E-3</v>
      </c>
      <c r="I12" s="16">
        <v>1.3250999999999999E-4</v>
      </c>
    </row>
    <row r="13" spans="1:23" x14ac:dyDescent="0.35">
      <c r="A13" s="13" t="s">
        <v>9</v>
      </c>
      <c r="B13" s="40">
        <v>10000</v>
      </c>
      <c r="C13" s="18" t="s">
        <v>39</v>
      </c>
      <c r="D13" s="18">
        <v>10000000</v>
      </c>
      <c r="E13" s="33">
        <v>5000</v>
      </c>
      <c r="F13" s="29">
        <v>398.40929651260302</v>
      </c>
      <c r="G13" s="21">
        <v>2.76471460398731E-3</v>
      </c>
      <c r="H13" s="21">
        <v>1.4829626998888699E-2</v>
      </c>
      <c r="I13" s="7">
        <v>7.8171999999999996E-5</v>
      </c>
      <c r="M13" s="5"/>
    </row>
    <row r="14" spans="1:23" x14ac:dyDescent="0.35">
      <c r="A14" s="13" t="s">
        <v>35</v>
      </c>
      <c r="B14" s="40">
        <v>5000</v>
      </c>
      <c r="C14" s="18" t="s">
        <v>39</v>
      </c>
      <c r="D14" s="18">
        <v>10000000</v>
      </c>
      <c r="E14" s="34">
        <v>5000</v>
      </c>
      <c r="F14" s="29">
        <v>216.86293625831601</v>
      </c>
      <c r="G14" s="21">
        <v>5.4909298471183098E-3</v>
      </c>
      <c r="H14" s="49">
        <v>3.9610914770558697E-2</v>
      </c>
      <c r="I14" s="7">
        <v>1.2766000000000001E-4</v>
      </c>
      <c r="M14" s="5"/>
    </row>
    <row r="15" spans="1:23" x14ac:dyDescent="0.35">
      <c r="A15" s="13" t="s">
        <v>36</v>
      </c>
      <c r="B15" s="40">
        <v>2500</v>
      </c>
      <c r="C15" s="18" t="s">
        <v>39</v>
      </c>
      <c r="D15" s="18">
        <v>10000000</v>
      </c>
      <c r="E15" s="34">
        <v>5000</v>
      </c>
      <c r="F15" s="48">
        <v>117.685332775115</v>
      </c>
      <c r="G15" s="47">
        <v>1.49870858570551E-3</v>
      </c>
      <c r="H15" s="47">
        <v>1.5860218218216901E-3</v>
      </c>
      <c r="I15" s="7">
        <v>7.9333999999999996E-5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35">
      <c r="A16" s="13" t="s">
        <v>36</v>
      </c>
      <c r="B16" s="40">
        <v>2500</v>
      </c>
      <c r="C16" s="18" t="s">
        <v>48</v>
      </c>
      <c r="D16" s="18">
        <v>10000000</v>
      </c>
      <c r="E16" s="34">
        <v>5000</v>
      </c>
      <c r="F16" s="48">
        <v>104.03811097145</v>
      </c>
      <c r="G16" s="47">
        <v>1.0347065951169901E-2</v>
      </c>
      <c r="H16" s="47">
        <v>7.8169043365932597E-2</v>
      </c>
      <c r="I16" s="7">
        <v>8.7949999999999996E-5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35">
      <c r="A17" s="13" t="s">
        <v>36</v>
      </c>
      <c r="B17" s="40">
        <v>2500</v>
      </c>
      <c r="C17" s="18" t="s">
        <v>49</v>
      </c>
      <c r="D17" s="18">
        <v>10000000</v>
      </c>
      <c r="E17" s="34">
        <v>5000</v>
      </c>
      <c r="F17" s="48">
        <v>87.4289097785949</v>
      </c>
      <c r="G17" s="47">
        <v>9.8976037493723698E-4</v>
      </c>
      <c r="H17" s="47">
        <v>1.1499878843823799E-3</v>
      </c>
      <c r="I17" s="7">
        <v>1.1074E-4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35">
      <c r="A18" s="13" t="s">
        <v>17</v>
      </c>
      <c r="B18" s="40">
        <v>1250</v>
      </c>
      <c r="C18" s="5" t="s">
        <v>39</v>
      </c>
      <c r="D18" s="18">
        <v>10000000</v>
      </c>
      <c r="E18" s="5">
        <v>5000</v>
      </c>
      <c r="F18" s="29">
        <v>43.422446250915499</v>
      </c>
      <c r="G18" s="21">
        <v>8.2375914870441401E-3</v>
      </c>
      <c r="H18" s="21">
        <v>5.5100170890262402E-2</v>
      </c>
      <c r="I18" s="7">
        <v>1.0219E-4</v>
      </c>
      <c r="L18" s="5"/>
    </row>
    <row r="19" spans="1:23" x14ac:dyDescent="0.35">
      <c r="A19" s="13" t="s">
        <v>40</v>
      </c>
      <c r="B19" s="40">
        <v>1000</v>
      </c>
      <c r="C19" s="5" t="s">
        <v>39</v>
      </c>
      <c r="D19" s="18">
        <v>10000000</v>
      </c>
      <c r="E19" s="5">
        <v>5000</v>
      </c>
      <c r="F19" s="29">
        <v>69.557783603668199</v>
      </c>
      <c r="G19" s="21">
        <v>1.24622909768439E-2</v>
      </c>
      <c r="H19" s="21">
        <v>9.2785021388951602E-2</v>
      </c>
      <c r="I19" s="7">
        <v>2.1203E-5</v>
      </c>
    </row>
    <row r="20" spans="1:23" x14ac:dyDescent="0.35">
      <c r="A20" s="13" t="s">
        <v>41</v>
      </c>
      <c r="B20" s="40">
        <v>500</v>
      </c>
      <c r="C20" s="5" t="s">
        <v>39</v>
      </c>
      <c r="D20" s="18">
        <v>10000000</v>
      </c>
      <c r="E20" s="5">
        <v>5000</v>
      </c>
      <c r="F20" s="29">
        <v>33.475319623947101</v>
      </c>
      <c r="G20" s="21">
        <v>1.6395980841099899E-2</v>
      </c>
      <c r="H20" s="21">
        <v>0.115154414429195</v>
      </c>
      <c r="I20" s="7">
        <v>1.0512E-4</v>
      </c>
    </row>
    <row r="21" spans="1:23" x14ac:dyDescent="0.35">
      <c r="A21" s="14" t="s">
        <v>42</v>
      </c>
      <c r="B21" s="45">
        <v>250</v>
      </c>
      <c r="C21" s="9" t="s">
        <v>39</v>
      </c>
      <c r="D21" s="46">
        <v>10000000</v>
      </c>
      <c r="E21" s="9">
        <v>5000</v>
      </c>
      <c r="F21" s="30">
        <v>34.113586902618401</v>
      </c>
      <c r="G21" s="24">
        <v>5.7229023969825703E-2</v>
      </c>
      <c r="H21" s="24">
        <v>0.246458001421723</v>
      </c>
      <c r="I21" s="10">
        <v>4.6115000000000001E-4</v>
      </c>
    </row>
    <row r="23" spans="1:23" ht="23.5" x14ac:dyDescent="0.55000000000000004">
      <c r="A23" s="72" t="s">
        <v>44</v>
      </c>
      <c r="B23" s="73"/>
      <c r="C23" s="73"/>
      <c r="D23" s="73"/>
      <c r="E23" s="73"/>
      <c r="F23" s="73"/>
      <c r="G23" s="73"/>
      <c r="H23" s="73"/>
      <c r="I23" s="74"/>
      <c r="J23" t="s">
        <v>61</v>
      </c>
    </row>
    <row r="24" spans="1:23" x14ac:dyDescent="0.35">
      <c r="A24" s="12" t="s">
        <v>45</v>
      </c>
      <c r="B24" s="51">
        <v>8000</v>
      </c>
      <c r="C24" s="4" t="s">
        <v>46</v>
      </c>
      <c r="D24" s="17">
        <v>10000000</v>
      </c>
      <c r="E24" s="4">
        <v>5000</v>
      </c>
      <c r="F24" s="28">
        <v>253.708580493927</v>
      </c>
      <c r="G24" s="26">
        <v>6.1709486100775999E-4</v>
      </c>
      <c r="H24" s="26">
        <v>1.4697871199178499E-3</v>
      </c>
      <c r="I24" s="16">
        <v>2.6208999999999999E-5</v>
      </c>
      <c r="J24">
        <v>3021</v>
      </c>
    </row>
    <row r="25" spans="1:23" x14ac:dyDescent="0.35">
      <c r="A25" s="13" t="s">
        <v>47</v>
      </c>
      <c r="B25" s="41">
        <v>8000</v>
      </c>
      <c r="C25" s="5" t="s">
        <v>39</v>
      </c>
      <c r="D25" s="18">
        <v>10000000</v>
      </c>
      <c r="E25" s="5">
        <v>5000</v>
      </c>
      <c r="F25" s="29">
        <v>215.85521507263101</v>
      </c>
      <c r="G25" s="21">
        <v>2.3937971413045098E-3</v>
      </c>
      <c r="H25" s="21">
        <v>1.4509705023949399E-2</v>
      </c>
      <c r="I25" s="7">
        <v>1.1226E-4</v>
      </c>
      <c r="J25">
        <v>1201</v>
      </c>
    </row>
    <row r="26" spans="1:23" x14ac:dyDescent="0.35">
      <c r="A26" s="13" t="s">
        <v>51</v>
      </c>
      <c r="B26" s="41">
        <v>8000</v>
      </c>
      <c r="C26" s="5" t="s">
        <v>50</v>
      </c>
      <c r="D26" s="18">
        <v>10000000</v>
      </c>
      <c r="E26" s="5">
        <v>5000</v>
      </c>
      <c r="F26" s="29">
        <v>154.24544668197601</v>
      </c>
      <c r="G26" s="21">
        <v>2.79187732253411E-3</v>
      </c>
      <c r="H26" s="21">
        <v>7.8186429011370406E-3</v>
      </c>
      <c r="I26" s="7">
        <v>1.942E-4</v>
      </c>
      <c r="J26" s="20">
        <v>345</v>
      </c>
      <c r="K26" s="50" t="s">
        <v>58</v>
      </c>
    </row>
    <row r="27" spans="1:23" x14ac:dyDescent="0.35">
      <c r="A27" s="13" t="s">
        <v>51</v>
      </c>
      <c r="B27" s="41">
        <v>8000</v>
      </c>
      <c r="C27" s="5" t="s">
        <v>50</v>
      </c>
      <c r="D27" s="18">
        <v>10000000</v>
      </c>
      <c r="E27" s="5">
        <v>5000</v>
      </c>
      <c r="F27" s="29">
        <v>151.296366930007</v>
      </c>
      <c r="G27" s="21">
        <v>9.7994272515990991E-4</v>
      </c>
      <c r="H27" s="21">
        <v>7.4676385849992296E-4</v>
      </c>
      <c r="I27" s="7">
        <v>1.3433999999999999E-4</v>
      </c>
      <c r="J27">
        <v>345</v>
      </c>
    </row>
    <row r="28" spans="1:23" x14ac:dyDescent="0.35">
      <c r="A28" s="13" t="s">
        <v>52</v>
      </c>
      <c r="B28" s="41">
        <v>8000</v>
      </c>
      <c r="C28" s="5" t="s">
        <v>54</v>
      </c>
      <c r="D28" s="18">
        <v>10000000</v>
      </c>
      <c r="E28" s="5">
        <v>5000</v>
      </c>
      <c r="F28" s="29">
        <v>88.078809976577702</v>
      </c>
      <c r="G28" s="21">
        <v>1.40670524337733E-2</v>
      </c>
      <c r="H28" s="21">
        <v>9.2594210154712905E-2</v>
      </c>
      <c r="I28" s="6">
        <v>1.4E-3</v>
      </c>
      <c r="J28">
        <v>109</v>
      </c>
    </row>
    <row r="29" spans="1:23" x14ac:dyDescent="0.35">
      <c r="A29" s="13" t="s">
        <v>53</v>
      </c>
      <c r="B29" s="41">
        <v>8000</v>
      </c>
      <c r="C29" s="5" t="s">
        <v>55</v>
      </c>
      <c r="D29" s="18">
        <v>10000000</v>
      </c>
      <c r="E29" s="5">
        <v>5000</v>
      </c>
      <c r="F29" s="29">
        <v>14.197102069854701</v>
      </c>
      <c r="G29" s="21">
        <v>6.2744229102297905E-2</v>
      </c>
      <c r="H29" s="21">
        <v>8.8465736073274598E-2</v>
      </c>
      <c r="I29" s="6">
        <v>2.75E-2</v>
      </c>
      <c r="J29">
        <v>39</v>
      </c>
      <c r="K29" t="s">
        <v>59</v>
      </c>
    </row>
    <row r="30" spans="1:23" x14ac:dyDescent="0.35">
      <c r="A30" s="14" t="s">
        <v>57</v>
      </c>
      <c r="B30" s="42">
        <v>8000</v>
      </c>
      <c r="C30" s="9" t="s">
        <v>56</v>
      </c>
      <c r="D30" s="46">
        <v>10000000</v>
      </c>
      <c r="E30" s="9">
        <v>5000</v>
      </c>
      <c r="F30" s="30">
        <v>8.5745811462402308</v>
      </c>
      <c r="G30" s="24">
        <v>0.18969252688892599</v>
      </c>
      <c r="H30" s="24">
        <v>0.115081289517171</v>
      </c>
      <c r="I30" s="52">
        <v>9.74E-2</v>
      </c>
      <c r="J30">
        <v>16</v>
      </c>
      <c r="K30" t="s">
        <v>60</v>
      </c>
    </row>
    <row r="31" spans="1:23" x14ac:dyDescent="0.35">
      <c r="F31" s="38"/>
      <c r="G31" s="20"/>
      <c r="H31" s="20"/>
    </row>
    <row r="32" spans="1:23" ht="23.5" x14ac:dyDescent="0.55000000000000004">
      <c r="A32" s="72" t="s">
        <v>62</v>
      </c>
      <c r="B32" s="73"/>
      <c r="C32" s="73"/>
      <c r="D32" s="73"/>
      <c r="E32" s="73"/>
      <c r="F32" s="73"/>
      <c r="G32" s="73"/>
      <c r="H32" s="73"/>
      <c r="I32" s="74"/>
      <c r="J32" t="s">
        <v>11</v>
      </c>
    </row>
    <row r="33" spans="1:10" x14ac:dyDescent="0.35">
      <c r="A33" s="55" t="s">
        <v>34</v>
      </c>
      <c r="B33" s="39">
        <v>15000</v>
      </c>
      <c r="C33" s="17" t="s">
        <v>39</v>
      </c>
      <c r="D33" s="17">
        <v>10000000</v>
      </c>
      <c r="E33" s="32">
        <v>5000</v>
      </c>
      <c r="F33" s="28">
        <v>608.09351110458294</v>
      </c>
      <c r="G33" s="26">
        <v>2.2480057037084999E-3</v>
      </c>
      <c r="H33" s="26">
        <v>7.1940873030109896E-3</v>
      </c>
      <c r="I33" s="16">
        <v>1.3250999999999999E-4</v>
      </c>
      <c r="J33" t="s">
        <v>63</v>
      </c>
    </row>
    <row r="34" spans="1:10" x14ac:dyDescent="0.35">
      <c r="A34" s="56" t="s">
        <v>9</v>
      </c>
      <c r="B34" s="40">
        <v>10000</v>
      </c>
      <c r="C34" s="18" t="s">
        <v>39</v>
      </c>
      <c r="D34" s="18">
        <v>10000000</v>
      </c>
      <c r="E34" s="33">
        <v>5000</v>
      </c>
      <c r="F34" s="29">
        <v>398.40929651260302</v>
      </c>
      <c r="G34" s="21">
        <v>2.76471460398731E-3</v>
      </c>
      <c r="H34" s="21">
        <v>1.4829626998888699E-2</v>
      </c>
      <c r="I34" s="7">
        <v>7.8171999999999996E-5</v>
      </c>
    </row>
    <row r="35" spans="1:10" x14ac:dyDescent="0.35">
      <c r="A35" s="56" t="s">
        <v>35</v>
      </c>
      <c r="B35" s="40">
        <v>5000</v>
      </c>
      <c r="C35" s="18" t="s">
        <v>39</v>
      </c>
      <c r="D35" s="18">
        <v>10000000</v>
      </c>
      <c r="E35" s="34">
        <v>5000</v>
      </c>
      <c r="F35" s="29">
        <v>216.86293625831601</v>
      </c>
      <c r="G35" s="21">
        <v>5.4909298471183098E-3</v>
      </c>
      <c r="H35" s="49">
        <v>3.9610914770558697E-2</v>
      </c>
      <c r="I35" s="7">
        <v>1.2766000000000001E-4</v>
      </c>
    </row>
    <row r="36" spans="1:10" x14ac:dyDescent="0.35">
      <c r="A36" s="56" t="s">
        <v>36</v>
      </c>
      <c r="B36" s="40">
        <v>2500</v>
      </c>
      <c r="C36" s="18" t="s">
        <v>48</v>
      </c>
      <c r="D36" s="18">
        <v>10000000</v>
      </c>
      <c r="E36" s="34">
        <v>5000</v>
      </c>
      <c r="F36" s="54">
        <v>104.03811097145</v>
      </c>
      <c r="G36" s="49">
        <v>1.0347065951169901E-2</v>
      </c>
      <c r="H36" s="49">
        <v>7.8169043365932597E-2</v>
      </c>
      <c r="I36" s="7">
        <v>8.7949999999999996E-5</v>
      </c>
    </row>
    <row r="37" spans="1:10" x14ac:dyDescent="0.35">
      <c r="A37" s="56" t="s">
        <v>17</v>
      </c>
      <c r="B37" s="40">
        <v>1250</v>
      </c>
      <c r="C37" s="5" t="s">
        <v>39</v>
      </c>
      <c r="D37" s="18">
        <v>10000000</v>
      </c>
      <c r="E37" s="5">
        <v>5000</v>
      </c>
      <c r="F37" s="29">
        <v>43.422446250915499</v>
      </c>
      <c r="G37" s="21">
        <v>8.2375914870441401E-3</v>
      </c>
      <c r="H37" s="21">
        <v>5.5100170890262402E-2</v>
      </c>
      <c r="I37" s="7">
        <v>1.0219E-4</v>
      </c>
    </row>
    <row r="38" spans="1:10" x14ac:dyDescent="0.35">
      <c r="A38" s="56" t="s">
        <v>40</v>
      </c>
      <c r="B38" s="40">
        <v>1000</v>
      </c>
      <c r="C38" s="5" t="s">
        <v>39</v>
      </c>
      <c r="D38" s="18">
        <v>10000000</v>
      </c>
      <c r="E38" s="5">
        <v>5000</v>
      </c>
      <c r="F38" s="29">
        <v>69.557783603668199</v>
      </c>
      <c r="G38" s="21">
        <v>1.24622909768439E-2</v>
      </c>
      <c r="H38" s="21">
        <v>9.2785021388951602E-2</v>
      </c>
      <c r="I38" s="7">
        <v>2.1203E-5</v>
      </c>
    </row>
    <row r="39" spans="1:10" x14ac:dyDescent="0.35">
      <c r="A39" s="12" t="s">
        <v>64</v>
      </c>
      <c r="B39" s="39">
        <v>15000</v>
      </c>
      <c r="C39" s="17" t="s">
        <v>39</v>
      </c>
      <c r="D39" s="17">
        <v>10000000</v>
      </c>
      <c r="E39" s="32">
        <v>5000</v>
      </c>
      <c r="F39" s="28">
        <v>578.686787843704</v>
      </c>
      <c r="G39" s="26">
        <v>8.7650201254014203E-3</v>
      </c>
      <c r="H39" s="26">
        <v>6.0788250303105397E-2</v>
      </c>
      <c r="I39" s="16">
        <v>4.0000000000000001E-3</v>
      </c>
    </row>
    <row r="40" spans="1:10" x14ac:dyDescent="0.35">
      <c r="A40" s="13" t="s">
        <v>65</v>
      </c>
      <c r="B40" s="40">
        <v>10000</v>
      </c>
      <c r="C40" s="18" t="s">
        <v>39</v>
      </c>
      <c r="D40" s="18">
        <v>10000000</v>
      </c>
      <c r="E40" s="33">
        <v>5000</v>
      </c>
      <c r="F40" s="29">
        <v>479.79432606696997</v>
      </c>
      <c r="G40" s="21">
        <v>9.0721275416093608E-3</v>
      </c>
      <c r="H40" s="21">
        <v>4.4924493216151502E-2</v>
      </c>
      <c r="I40" s="7">
        <v>3.5000000000000001E-3</v>
      </c>
    </row>
    <row r="41" spans="1:10" x14ac:dyDescent="0.35">
      <c r="A41" s="13" t="s">
        <v>66</v>
      </c>
      <c r="B41" s="40">
        <v>5000</v>
      </c>
      <c r="C41" s="18" t="s">
        <v>39</v>
      </c>
      <c r="D41" s="18">
        <v>10000000</v>
      </c>
      <c r="E41" s="34">
        <v>5000</v>
      </c>
      <c r="F41" s="29">
        <v>184.59354424476601</v>
      </c>
      <c r="G41" s="21">
        <v>4.0609019243281697E-2</v>
      </c>
      <c r="H41" s="49">
        <v>0.22239790954484101</v>
      </c>
      <c r="I41" s="7">
        <v>1.2999999999999999E-3</v>
      </c>
    </row>
    <row r="42" spans="1:10" x14ac:dyDescent="0.35">
      <c r="A42" s="13" t="s">
        <v>67</v>
      </c>
      <c r="B42" s="40">
        <v>2500</v>
      </c>
      <c r="C42" s="18" t="s">
        <v>48</v>
      </c>
      <c r="D42" s="18">
        <v>10000000</v>
      </c>
      <c r="E42" s="34">
        <v>5000</v>
      </c>
      <c r="F42" s="54">
        <v>89.498661279678302</v>
      </c>
      <c r="G42" s="49">
        <v>5.4287982272768702E-2</v>
      </c>
      <c r="H42" s="49">
        <v>0.25820510636724398</v>
      </c>
      <c r="I42" s="7">
        <v>6.7999999999999996E-3</v>
      </c>
    </row>
    <row r="43" spans="1:10" x14ac:dyDescent="0.35">
      <c r="A43" s="13" t="s">
        <v>68</v>
      </c>
      <c r="B43" s="40">
        <v>1250</v>
      </c>
      <c r="C43" s="5" t="s">
        <v>39</v>
      </c>
      <c r="D43" s="18">
        <v>10000000</v>
      </c>
      <c r="E43" s="5">
        <v>5000</v>
      </c>
      <c r="F43" s="29">
        <v>58.020461559295597</v>
      </c>
      <c r="G43" s="21">
        <v>4.0394726237772897E-2</v>
      </c>
      <c r="H43" s="21">
        <v>0.21196197041339199</v>
      </c>
      <c r="I43" s="7">
        <v>1.8E-3</v>
      </c>
    </row>
    <row r="44" spans="1:10" x14ac:dyDescent="0.35">
      <c r="A44" s="14" t="s">
        <v>69</v>
      </c>
      <c r="B44" s="45">
        <v>1000</v>
      </c>
      <c r="C44" s="9" t="s">
        <v>39</v>
      </c>
      <c r="D44" s="46">
        <v>10000000</v>
      </c>
      <c r="E44" s="9">
        <v>5000</v>
      </c>
      <c r="F44" s="30">
        <v>49.193748712539602</v>
      </c>
      <c r="G44" s="24">
        <v>0.122576039763605</v>
      </c>
      <c r="H44" s="24">
        <v>0.39504307208329498</v>
      </c>
      <c r="I44" s="10">
        <v>4.4801999999999998E-4</v>
      </c>
    </row>
    <row r="45" spans="1:10" x14ac:dyDescent="0.35">
      <c r="F45" s="38"/>
      <c r="G45" s="20"/>
      <c r="H45" s="20"/>
    </row>
    <row r="46" spans="1:10" ht="23.5" x14ac:dyDescent="0.55000000000000004">
      <c r="A46" s="77" t="s">
        <v>82</v>
      </c>
      <c r="B46" s="73"/>
      <c r="C46" s="73"/>
      <c r="D46" s="73"/>
      <c r="E46" s="73"/>
      <c r="F46" s="73"/>
      <c r="G46" s="73"/>
      <c r="H46" s="73"/>
      <c r="I46" s="74"/>
    </row>
    <row r="47" spans="1:10" x14ac:dyDescent="0.35">
      <c r="A47" s="55" t="s">
        <v>47</v>
      </c>
      <c r="B47" s="58">
        <v>8000</v>
      </c>
      <c r="C47" s="5" t="s">
        <v>39</v>
      </c>
      <c r="D47" s="18">
        <v>10000000</v>
      </c>
      <c r="E47" s="5">
        <v>5000</v>
      </c>
      <c r="F47" s="29">
        <v>215.85521507263101</v>
      </c>
      <c r="G47" s="21">
        <v>2.3937971413045098E-3</v>
      </c>
      <c r="H47" s="21">
        <v>1.4509705023949399E-2</v>
      </c>
      <c r="I47" s="7">
        <v>1.1226E-4</v>
      </c>
      <c r="J47" t="s">
        <v>85</v>
      </c>
    </row>
    <row r="48" spans="1:10" x14ac:dyDescent="0.35">
      <c r="A48" s="13" t="s">
        <v>88</v>
      </c>
      <c r="B48" s="59">
        <v>8000</v>
      </c>
      <c r="C48" s="18" t="s">
        <v>39</v>
      </c>
      <c r="D48" s="18">
        <v>10000000</v>
      </c>
      <c r="E48" s="34">
        <v>5000</v>
      </c>
      <c r="F48" s="54">
        <v>403.35344457626297</v>
      </c>
      <c r="G48" s="49">
        <v>2.7503100918850002E-3</v>
      </c>
      <c r="H48" s="49">
        <v>1.2097230694490301E-2</v>
      </c>
      <c r="I48" s="7">
        <v>1.039E-4</v>
      </c>
      <c r="J48" t="s">
        <v>85</v>
      </c>
    </row>
    <row r="50" spans="1:10" x14ac:dyDescent="0.35">
      <c r="A50" s="13" t="s">
        <v>83</v>
      </c>
      <c r="B50" s="59">
        <v>8000</v>
      </c>
      <c r="C50" s="18" t="s">
        <v>39</v>
      </c>
      <c r="D50" s="18">
        <v>10000000</v>
      </c>
      <c r="E50" s="33">
        <v>5000</v>
      </c>
      <c r="F50" s="29">
        <v>308.12270307540803</v>
      </c>
      <c r="G50" s="21">
        <v>9.4159016988517603E-3</v>
      </c>
      <c r="H50" s="21">
        <v>2.69920616086343E-2</v>
      </c>
      <c r="I50" s="7">
        <v>1.1999999999999999E-3</v>
      </c>
      <c r="J50" t="s">
        <v>84</v>
      </c>
    </row>
    <row r="51" spans="1:10" x14ac:dyDescent="0.35">
      <c r="A51" s="13" t="s">
        <v>87</v>
      </c>
      <c r="B51" s="59">
        <v>8000</v>
      </c>
      <c r="C51" s="18" t="s">
        <v>39</v>
      </c>
      <c r="D51" s="18">
        <v>10000000</v>
      </c>
      <c r="E51" s="34">
        <v>5000</v>
      </c>
      <c r="F51" s="29">
        <v>342.18696832656798</v>
      </c>
      <c r="G51" s="21">
        <v>2.1007359942959401E-3</v>
      </c>
      <c r="H51" s="49">
        <v>9.5780617055238604E-3</v>
      </c>
      <c r="I51" s="7">
        <v>9.5452999999999996E-5</v>
      </c>
      <c r="J51" t="s">
        <v>84</v>
      </c>
    </row>
    <row r="52" spans="1:10" x14ac:dyDescent="0.35">
      <c r="A52" s="56" t="s">
        <v>89</v>
      </c>
      <c r="B52" s="59">
        <v>8000</v>
      </c>
      <c r="C52" s="23" t="s">
        <v>39</v>
      </c>
      <c r="D52" s="18">
        <v>10000000</v>
      </c>
      <c r="E52" s="34">
        <v>5000</v>
      </c>
      <c r="F52" s="29">
        <v>333.25974106788601</v>
      </c>
      <c r="G52" s="21">
        <v>1.4766566504602499E-3</v>
      </c>
      <c r="H52" s="21">
        <v>4.6200240936638097E-3</v>
      </c>
      <c r="I52" s="7">
        <v>1.1613E-4</v>
      </c>
      <c r="J52" t="s">
        <v>86</v>
      </c>
    </row>
    <row r="53" spans="1:10" x14ac:dyDescent="0.35">
      <c r="F53" s="38"/>
      <c r="G53" s="20"/>
      <c r="H53" s="20"/>
    </row>
    <row r="59" spans="1:10" x14ac:dyDescent="0.35">
      <c r="F59" s="38"/>
      <c r="G59" s="20"/>
      <c r="H59" s="20"/>
    </row>
    <row r="60" spans="1:10" x14ac:dyDescent="0.35">
      <c r="F60" s="38"/>
      <c r="G60" s="20"/>
      <c r="H60" s="20"/>
    </row>
    <row r="61" spans="1:10" x14ac:dyDescent="0.35">
      <c r="F61" s="38"/>
      <c r="G61" s="20"/>
      <c r="H61" s="20"/>
    </row>
    <row r="62" spans="1:10" x14ac:dyDescent="0.35">
      <c r="F62" s="38"/>
      <c r="G62" s="20"/>
      <c r="H62" s="20"/>
    </row>
    <row r="63" spans="1:10" x14ac:dyDescent="0.35">
      <c r="F63" s="38"/>
      <c r="G63" s="20"/>
      <c r="H63" s="20"/>
    </row>
    <row r="64" spans="1:10" x14ac:dyDescent="0.35">
      <c r="F64" s="38"/>
      <c r="G64" s="20"/>
      <c r="H64" s="20"/>
    </row>
    <row r="65" spans="6:8" x14ac:dyDescent="0.35">
      <c r="F65" s="38"/>
      <c r="G65" s="20"/>
      <c r="H65" s="20"/>
    </row>
    <row r="66" spans="6:8" x14ac:dyDescent="0.35">
      <c r="F66" s="38"/>
      <c r="G66" s="20"/>
      <c r="H66" s="20"/>
    </row>
    <row r="67" spans="6:8" x14ac:dyDescent="0.35">
      <c r="F67" s="38"/>
      <c r="G67" s="20"/>
      <c r="H67" s="20"/>
    </row>
    <row r="68" spans="6:8" x14ac:dyDescent="0.35">
      <c r="F68" s="38"/>
      <c r="G68" s="20"/>
      <c r="H68" s="20"/>
    </row>
    <row r="69" spans="6:8" x14ac:dyDescent="0.35">
      <c r="F69" s="38"/>
      <c r="G69" s="20"/>
      <c r="H69" s="20"/>
    </row>
    <row r="70" spans="6:8" x14ac:dyDescent="0.35">
      <c r="F70" s="38"/>
      <c r="G70" s="20"/>
      <c r="H70" s="20"/>
    </row>
    <row r="71" spans="6:8" x14ac:dyDescent="0.35">
      <c r="F71" s="38"/>
      <c r="G71" s="20"/>
      <c r="H71" s="20"/>
    </row>
    <row r="72" spans="6:8" x14ac:dyDescent="0.35">
      <c r="F72" s="38"/>
      <c r="G72" s="20"/>
      <c r="H72" s="20"/>
    </row>
    <row r="73" spans="6:8" x14ac:dyDescent="0.35">
      <c r="F73" s="38"/>
      <c r="G73" s="20"/>
      <c r="H73" s="20"/>
    </row>
    <row r="74" spans="6:8" x14ac:dyDescent="0.35">
      <c r="F74" s="38"/>
      <c r="G74" s="20"/>
      <c r="H74" s="20"/>
    </row>
    <row r="75" spans="6:8" x14ac:dyDescent="0.35">
      <c r="F75" s="38"/>
      <c r="G75" s="20"/>
      <c r="H75" s="20"/>
    </row>
    <row r="76" spans="6:8" x14ac:dyDescent="0.35">
      <c r="F76" s="38"/>
      <c r="G76" s="20"/>
      <c r="H76" s="20"/>
    </row>
    <row r="77" spans="6:8" x14ac:dyDescent="0.35">
      <c r="F77" s="38"/>
      <c r="G77" s="20"/>
      <c r="H77" s="20"/>
    </row>
    <row r="78" spans="6:8" x14ac:dyDescent="0.35">
      <c r="F78" s="38"/>
      <c r="G78" s="20"/>
      <c r="H78" s="20"/>
    </row>
    <row r="79" spans="6:8" x14ac:dyDescent="0.35">
      <c r="F79" s="38"/>
      <c r="G79" s="20"/>
      <c r="H79" s="20"/>
    </row>
    <row r="80" spans="6:8" x14ac:dyDescent="0.35">
      <c r="F80" s="38"/>
      <c r="G80" s="20"/>
      <c r="H80" s="20"/>
    </row>
    <row r="81" spans="6:8" x14ac:dyDescent="0.35">
      <c r="F81" s="38"/>
      <c r="G81" s="20"/>
      <c r="H81" s="20"/>
    </row>
    <row r="82" spans="6:8" x14ac:dyDescent="0.35">
      <c r="F82" s="38"/>
      <c r="G82" s="20"/>
      <c r="H82" s="20"/>
    </row>
    <row r="83" spans="6:8" x14ac:dyDescent="0.35">
      <c r="F83" s="38"/>
    </row>
    <row r="84" spans="6:8" x14ac:dyDescent="0.35">
      <c r="F84" s="38"/>
    </row>
    <row r="85" spans="6:8" x14ac:dyDescent="0.35">
      <c r="F85" s="38"/>
    </row>
    <row r="86" spans="6:8" x14ac:dyDescent="0.35">
      <c r="F86" s="38"/>
    </row>
    <row r="87" spans="6:8" x14ac:dyDescent="0.35">
      <c r="F87" s="38"/>
    </row>
    <row r="88" spans="6:8" x14ac:dyDescent="0.35">
      <c r="F88" s="38"/>
    </row>
    <row r="89" spans="6:8" x14ac:dyDescent="0.35">
      <c r="F89" s="38"/>
    </row>
    <row r="90" spans="6:8" x14ac:dyDescent="0.35">
      <c r="F90" s="38"/>
    </row>
    <row r="91" spans="6:8" x14ac:dyDescent="0.35">
      <c r="F91" s="38"/>
    </row>
    <row r="92" spans="6:8" x14ac:dyDescent="0.35">
      <c r="F92" s="38"/>
    </row>
  </sheetData>
  <mergeCells count="5">
    <mergeCell ref="A2:I2"/>
    <mergeCell ref="A23:I23"/>
    <mergeCell ref="A11:I11"/>
    <mergeCell ref="A32:I32"/>
    <mergeCell ref="A46:I4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I1" zoomScale="75" zoomScaleNormal="115" workbookViewId="0">
      <selection activeCell="U23" sqref="U23"/>
    </sheetView>
  </sheetViews>
  <sheetFormatPr defaultRowHeight="14.5" x14ac:dyDescent="0.35"/>
  <cols>
    <col min="1" max="1" width="12.7265625" bestFit="1" customWidth="1"/>
    <col min="3" max="4" width="13" customWidth="1"/>
    <col min="5" max="5" width="14.36328125" bestFit="1" customWidth="1"/>
    <col min="6" max="7" width="13" customWidth="1"/>
    <col min="8" max="8" width="16.453125" bestFit="1" customWidth="1"/>
  </cols>
  <sheetData>
    <row r="1" spans="1:13" x14ac:dyDescent="0.35">
      <c r="A1" s="78" t="s">
        <v>90</v>
      </c>
      <c r="B1" s="78"/>
    </row>
    <row r="2" spans="1:13" x14ac:dyDescent="0.35">
      <c r="A2" t="s">
        <v>91</v>
      </c>
      <c r="B2" s="18">
        <v>10000000</v>
      </c>
    </row>
    <row r="3" spans="1:13" x14ac:dyDescent="0.35">
      <c r="A3" t="s">
        <v>92</v>
      </c>
      <c r="B3" s="34">
        <v>5000</v>
      </c>
    </row>
    <row r="4" spans="1:13" x14ac:dyDescent="0.35">
      <c r="A4" t="s">
        <v>93</v>
      </c>
      <c r="B4" s="60" t="s">
        <v>39</v>
      </c>
    </row>
    <row r="5" spans="1:13" x14ac:dyDescent="0.35">
      <c r="G5">
        <f>40/30</f>
        <v>1.3333333333333333</v>
      </c>
    </row>
    <row r="7" spans="1:13" x14ac:dyDescent="0.35">
      <c r="C7" s="79" t="s">
        <v>101</v>
      </c>
      <c r="D7" s="80"/>
      <c r="E7" s="80"/>
      <c r="F7" s="80"/>
      <c r="G7" s="80"/>
      <c r="H7" s="81"/>
      <c r="I7" s="82" t="s">
        <v>102</v>
      </c>
      <c r="J7" s="83"/>
      <c r="K7" s="83"/>
      <c r="L7" s="83"/>
    </row>
    <row r="8" spans="1:13" x14ac:dyDescent="0.35">
      <c r="C8" s="66" t="s">
        <v>94</v>
      </c>
      <c r="D8" s="66" t="s">
        <v>95</v>
      </c>
      <c r="E8" s="66" t="s">
        <v>96</v>
      </c>
      <c r="F8" s="66" t="s">
        <v>97</v>
      </c>
      <c r="G8" s="66" t="s">
        <v>135</v>
      </c>
      <c r="H8" s="66" t="s">
        <v>98</v>
      </c>
      <c r="I8" s="67" t="s">
        <v>103</v>
      </c>
      <c r="J8" s="67" t="s">
        <v>104</v>
      </c>
      <c r="K8" s="67" t="s">
        <v>105</v>
      </c>
      <c r="L8" s="67" t="s">
        <v>3</v>
      </c>
    </row>
    <row r="9" spans="1:13" x14ac:dyDescent="0.35">
      <c r="C9" s="64" t="s">
        <v>111</v>
      </c>
      <c r="D9" s="64">
        <v>8000</v>
      </c>
      <c r="E9" s="64">
        <v>3</v>
      </c>
      <c r="F9" s="64" t="s">
        <v>110</v>
      </c>
      <c r="G9" s="64">
        <f>5/2.5</f>
        <v>2</v>
      </c>
      <c r="H9" s="65" t="s">
        <v>106</v>
      </c>
      <c r="I9" s="63">
        <v>260.2</v>
      </c>
      <c r="J9" s="63">
        <v>4.2488640125852304E-3</v>
      </c>
      <c r="K9" s="63">
        <v>2.7196150664271002E-2</v>
      </c>
      <c r="L9" s="68">
        <v>3.0615999999999998E-4</v>
      </c>
      <c r="M9" t="s">
        <v>129</v>
      </c>
    </row>
    <row r="10" spans="1:13" x14ac:dyDescent="0.35">
      <c r="C10" s="62" t="s">
        <v>112</v>
      </c>
      <c r="D10" s="62">
        <v>8000</v>
      </c>
      <c r="E10" s="62">
        <v>3</v>
      </c>
      <c r="F10" s="64" t="s">
        <v>110</v>
      </c>
      <c r="G10" s="64">
        <f>6/2</f>
        <v>3</v>
      </c>
      <c r="H10" s="64" t="s">
        <v>107</v>
      </c>
      <c r="I10" s="63">
        <v>323.67</v>
      </c>
      <c r="J10" s="63">
        <v>1.6072221063274301E-3</v>
      </c>
      <c r="K10" s="63">
        <v>8.0899315411814693E-3</v>
      </c>
      <c r="L10" s="68">
        <v>1.5983999999999999E-4</v>
      </c>
      <c r="M10" t="s">
        <v>130</v>
      </c>
    </row>
    <row r="11" spans="1:13" x14ac:dyDescent="0.35">
      <c r="C11" s="62" t="s">
        <v>115</v>
      </c>
      <c r="D11" s="62">
        <v>8000</v>
      </c>
      <c r="E11" s="62">
        <v>3</v>
      </c>
      <c r="F11" s="64" t="s">
        <v>110</v>
      </c>
      <c r="G11" s="64">
        <f>7/1.5</f>
        <v>4.666666666666667</v>
      </c>
      <c r="H11" s="64" t="s">
        <v>108</v>
      </c>
      <c r="I11" s="63">
        <v>259.76</v>
      </c>
      <c r="J11" s="63">
        <v>1.82242784880268E-3</v>
      </c>
      <c r="K11" s="63">
        <v>8.4242252783167E-3</v>
      </c>
      <c r="L11" s="68">
        <v>7.4729999999999998E-5</v>
      </c>
      <c r="M11" s="69" t="s">
        <v>114</v>
      </c>
    </row>
    <row r="12" spans="1:13" x14ac:dyDescent="0.35">
      <c r="C12" s="62" t="s">
        <v>116</v>
      </c>
      <c r="D12" s="62">
        <v>8000</v>
      </c>
      <c r="E12" s="62">
        <v>3</v>
      </c>
      <c r="F12" s="64" t="s">
        <v>110</v>
      </c>
      <c r="G12" s="64">
        <f>8/1</f>
        <v>8</v>
      </c>
      <c r="H12" s="64" t="s">
        <v>109</v>
      </c>
      <c r="I12" s="63">
        <v>323.75642228126497</v>
      </c>
      <c r="J12" s="63">
        <v>7.47970370899868E-3</v>
      </c>
      <c r="K12" s="63">
        <v>2.9637786654420399E-2</v>
      </c>
      <c r="L12" s="68">
        <v>9.2113999999999998E-4</v>
      </c>
      <c r="M12" t="s">
        <v>113</v>
      </c>
    </row>
    <row r="13" spans="1:13" x14ac:dyDescent="0.35">
      <c r="C13" s="64" t="s">
        <v>99</v>
      </c>
      <c r="D13" s="62">
        <v>8000</v>
      </c>
      <c r="E13" s="62">
        <v>3</v>
      </c>
      <c r="F13" s="64" t="s">
        <v>119</v>
      </c>
      <c r="G13" s="64">
        <f>5/2.5</f>
        <v>2</v>
      </c>
      <c r="H13" s="65" t="s">
        <v>123</v>
      </c>
      <c r="I13" s="63">
        <v>302.75013160705498</v>
      </c>
      <c r="J13" s="63">
        <v>2.2049460806415002E-3</v>
      </c>
      <c r="K13" s="63">
        <v>1.13965165096503E-2</v>
      </c>
      <c r="L13" s="68">
        <v>2.2330000000000001E-4</v>
      </c>
      <c r="M13" s="70" t="s">
        <v>127</v>
      </c>
    </row>
    <row r="14" spans="1:13" x14ac:dyDescent="0.35">
      <c r="C14" s="62" t="s">
        <v>100</v>
      </c>
      <c r="D14" s="62">
        <v>8000</v>
      </c>
      <c r="E14" s="62">
        <v>3</v>
      </c>
      <c r="F14" s="64" t="s">
        <v>120</v>
      </c>
      <c r="G14" s="64">
        <f>6/2</f>
        <v>3</v>
      </c>
      <c r="H14" s="64" t="s">
        <v>124</v>
      </c>
      <c r="I14" s="63">
        <v>336.44930267333899</v>
      </c>
      <c r="J14" s="63">
        <v>2.5720768185244799E-3</v>
      </c>
      <c r="K14" s="63">
        <v>1.03399548659959E-2</v>
      </c>
      <c r="L14" s="68">
        <v>3.0962999999999997E-4</v>
      </c>
      <c r="M14" s="70" t="s">
        <v>128</v>
      </c>
    </row>
    <row r="15" spans="1:13" x14ac:dyDescent="0.35">
      <c r="C15" s="62" t="s">
        <v>118</v>
      </c>
      <c r="D15" s="62">
        <v>8000</v>
      </c>
      <c r="E15" s="62">
        <v>3</v>
      </c>
      <c r="F15" s="64" t="s">
        <v>121</v>
      </c>
      <c r="G15" s="64">
        <f>7/1.5</f>
        <v>4.666666666666667</v>
      </c>
      <c r="H15" s="64" t="s">
        <v>125</v>
      </c>
      <c r="I15" s="63">
        <v>268.47458791732703</v>
      </c>
      <c r="J15" s="63">
        <v>1.8323629909740499E-3</v>
      </c>
      <c r="K15" s="63">
        <v>4.1662992684478499E-3</v>
      </c>
      <c r="L15" s="68">
        <v>1.0760999999999999E-4</v>
      </c>
      <c r="M15" s="70" t="s">
        <v>114</v>
      </c>
    </row>
    <row r="16" spans="1:13" x14ac:dyDescent="0.35">
      <c r="C16" s="62" t="s">
        <v>117</v>
      </c>
      <c r="D16" s="62">
        <v>8000</v>
      </c>
      <c r="E16" s="62">
        <v>3</v>
      </c>
      <c r="F16" s="64" t="s">
        <v>122</v>
      </c>
      <c r="G16" s="64">
        <f>8/1</f>
        <v>8</v>
      </c>
      <c r="H16" s="64" t="s">
        <v>126</v>
      </c>
      <c r="I16" s="63">
        <v>308.39033603668202</v>
      </c>
      <c r="J16" s="63">
        <v>2.38427413612335E-3</v>
      </c>
      <c r="K16" s="63">
        <v>6.6410735564910702E-3</v>
      </c>
      <c r="L16" s="68">
        <v>1.4899999999999999E-4</v>
      </c>
      <c r="M16" s="70" t="s">
        <v>113</v>
      </c>
    </row>
    <row r="17" spans="3:12" x14ac:dyDescent="0.35">
      <c r="C17" s="61"/>
      <c r="D17" s="61"/>
      <c r="E17" s="61"/>
      <c r="F17" s="71"/>
      <c r="G17" s="71"/>
      <c r="H17" s="71"/>
      <c r="I17" s="61"/>
      <c r="J17" s="61"/>
      <c r="K17" s="61"/>
      <c r="L17" s="61"/>
    </row>
    <row r="18" spans="3:12" x14ac:dyDescent="0.35">
      <c r="C18" s="62" t="s">
        <v>131</v>
      </c>
      <c r="D18" s="62">
        <v>2500</v>
      </c>
      <c r="E18" s="62">
        <v>3</v>
      </c>
      <c r="F18" s="64" t="s">
        <v>110</v>
      </c>
      <c r="G18" s="64">
        <f>5/2.5</f>
        <v>2</v>
      </c>
      <c r="H18" s="65" t="s">
        <v>106</v>
      </c>
      <c r="I18" s="63">
        <v>109.93222713470399</v>
      </c>
      <c r="J18" s="63">
        <v>1.7201413965715399E-2</v>
      </c>
      <c r="K18" s="63">
        <v>0.11805720295071299</v>
      </c>
      <c r="L18" s="68">
        <v>1.6752999999999999E-4</v>
      </c>
    </row>
    <row r="19" spans="3:12" x14ac:dyDescent="0.35">
      <c r="C19" s="62" t="s">
        <v>132</v>
      </c>
      <c r="D19" s="62">
        <v>2500</v>
      </c>
      <c r="E19" s="62">
        <v>3</v>
      </c>
      <c r="F19" s="64" t="s">
        <v>110</v>
      </c>
      <c r="G19" s="64">
        <f>6/2</f>
        <v>3</v>
      </c>
      <c r="H19" s="64" t="s">
        <v>107</v>
      </c>
      <c r="I19" s="63">
        <v>99.864153623580904</v>
      </c>
      <c r="J19" s="63">
        <v>1.0163619445984699E-2</v>
      </c>
      <c r="K19" s="63">
        <v>6.01173925445855E-2</v>
      </c>
      <c r="L19" s="68">
        <v>2.7883999999999998E-4</v>
      </c>
    </row>
    <row r="20" spans="3:12" x14ac:dyDescent="0.35">
      <c r="C20" s="62" t="s">
        <v>133</v>
      </c>
      <c r="D20" s="62">
        <v>2500</v>
      </c>
      <c r="E20" s="62">
        <v>3</v>
      </c>
      <c r="F20" s="64" t="s">
        <v>110</v>
      </c>
      <c r="G20" s="64">
        <f>7/1.5</f>
        <v>4.666666666666667</v>
      </c>
      <c r="H20" s="64" t="s">
        <v>108</v>
      </c>
      <c r="I20" s="63">
        <v>101.51741313934301</v>
      </c>
      <c r="J20" s="63">
        <v>3.6305701878396701E-3</v>
      </c>
      <c r="K20" s="63">
        <v>2.3130133244623902E-2</v>
      </c>
      <c r="L20" s="68">
        <v>6.7063999999999994E-5</v>
      </c>
    </row>
    <row r="21" spans="3:12" x14ac:dyDescent="0.35">
      <c r="C21" s="62" t="s">
        <v>134</v>
      </c>
      <c r="D21" s="62">
        <v>2500</v>
      </c>
      <c r="E21" s="62">
        <v>3</v>
      </c>
      <c r="F21" s="64" t="s">
        <v>110</v>
      </c>
      <c r="G21" s="64">
        <f>8/1</f>
        <v>8</v>
      </c>
      <c r="H21" s="64" t="s">
        <v>109</v>
      </c>
      <c r="I21" s="63">
        <v>118.18180060386599</v>
      </c>
      <c r="J21" s="63">
        <v>7.0018257112560304E-3</v>
      </c>
      <c r="K21" s="63">
        <v>4.7148616969688598E-2</v>
      </c>
      <c r="L21" s="68">
        <v>1.1417999999999999E-4</v>
      </c>
    </row>
    <row r="22" spans="3:12" x14ac:dyDescent="0.35">
      <c r="C22" s="62"/>
      <c r="D22" s="62"/>
      <c r="E22" s="62"/>
      <c r="F22" s="64"/>
      <c r="G22" s="64"/>
      <c r="H22" s="64"/>
      <c r="I22" s="63"/>
      <c r="J22" s="63"/>
      <c r="K22" s="63"/>
      <c r="L22" s="63"/>
    </row>
  </sheetData>
  <mergeCells count="3">
    <mergeCell ref="A1:B1"/>
    <mergeCell ref="C7:H7"/>
    <mergeCell ref="I7:L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A272" workbookViewId="0">
      <selection activeCell="I300" sqref="I300"/>
    </sheetView>
  </sheetViews>
  <sheetFormatPr defaultRowHeight="14.5" x14ac:dyDescent="0.35"/>
  <cols>
    <col min="6" max="6" width="9" bestFit="1" customWidth="1"/>
  </cols>
  <sheetData>
    <row r="1" spans="1:22" x14ac:dyDescent="0.35">
      <c r="A1" s="57" t="s">
        <v>79</v>
      </c>
    </row>
    <row r="2" spans="1:22" x14ac:dyDescent="0.35">
      <c r="A2" t="s">
        <v>24</v>
      </c>
      <c r="C2" t="s">
        <v>26</v>
      </c>
      <c r="D2" t="s">
        <v>25</v>
      </c>
      <c r="E2" t="s">
        <v>27</v>
      </c>
    </row>
    <row r="3" spans="1:22" x14ac:dyDescent="0.35">
      <c r="A3">
        <v>100</v>
      </c>
      <c r="B3" s="1" t="s">
        <v>76</v>
      </c>
      <c r="E3" t="s">
        <v>28</v>
      </c>
      <c r="S3" s="57" t="s">
        <v>78</v>
      </c>
    </row>
    <row r="4" spans="1:22" x14ac:dyDescent="0.35">
      <c r="A4">
        <v>200</v>
      </c>
      <c r="B4" s="1" t="s">
        <v>76</v>
      </c>
      <c r="E4" s="20">
        <v>1.25476544588834E+16</v>
      </c>
      <c r="F4" s="53">
        <f>LOG(E4)</f>
        <v>16.098562550457132</v>
      </c>
      <c r="G4" t="s">
        <v>29</v>
      </c>
      <c r="S4" t="s">
        <v>24</v>
      </c>
      <c r="T4">
        <v>25600</v>
      </c>
      <c r="U4" t="s">
        <v>23</v>
      </c>
      <c r="V4" t="s">
        <v>22</v>
      </c>
    </row>
    <row r="5" spans="1:22" x14ac:dyDescent="0.35">
      <c r="A5">
        <v>400</v>
      </c>
      <c r="B5" s="1" t="s">
        <v>76</v>
      </c>
      <c r="C5">
        <v>2.6</v>
      </c>
      <c r="D5">
        <f>C5/60</f>
        <v>4.3333333333333335E-2</v>
      </c>
      <c r="E5">
        <v>1.0892432352534499E-3</v>
      </c>
      <c r="F5" s="53">
        <f t="shared" ref="F5:F9" si="0">LOG(E5)</f>
        <v>-2.9628751285702859</v>
      </c>
      <c r="S5" t="s">
        <v>21</v>
      </c>
      <c r="T5">
        <f>0.00007*T4^2 - 0.032*T4 + 9.398</f>
        <v>45065.398000000001</v>
      </c>
      <c r="U5">
        <f>T5/60</f>
        <v>751.08996666666667</v>
      </c>
      <c r="V5">
        <f>U5/60</f>
        <v>12.51816611111111</v>
      </c>
    </row>
    <row r="6" spans="1:22" x14ac:dyDescent="0.35">
      <c r="A6">
        <v>800</v>
      </c>
      <c r="B6" s="1" t="s">
        <v>76</v>
      </c>
      <c r="C6">
        <v>32.9</v>
      </c>
      <c r="D6">
        <f>C6/60</f>
        <v>0.54833333333333334</v>
      </c>
      <c r="E6" s="20">
        <v>2.0139355917542198E-5</v>
      </c>
      <c r="F6" s="53">
        <f t="shared" si="0"/>
        <v>-4.6959544228553991</v>
      </c>
    </row>
    <row r="7" spans="1:22" x14ac:dyDescent="0.35">
      <c r="A7">
        <v>1600</v>
      </c>
      <c r="B7" s="1" t="s">
        <v>76</v>
      </c>
      <c r="C7">
        <v>123</v>
      </c>
      <c r="D7">
        <f>C7/60</f>
        <v>2.0499999999999998</v>
      </c>
      <c r="E7" s="20">
        <v>8.1559224931773499E-7</v>
      </c>
      <c r="F7" s="53">
        <f t="shared" si="0"/>
        <v>-6.0885269100328543</v>
      </c>
    </row>
    <row r="8" spans="1:22" x14ac:dyDescent="0.35">
      <c r="A8">
        <v>3201</v>
      </c>
      <c r="B8" s="1" t="s">
        <v>76</v>
      </c>
      <c r="C8">
        <v>587.5</v>
      </c>
      <c r="D8">
        <f>C8/60</f>
        <v>9.7916666666666661</v>
      </c>
      <c r="E8" s="20">
        <v>4.6655951243451998E-8</v>
      </c>
      <c r="F8" s="53">
        <f t="shared" si="0"/>
        <v>-7.3310929515456777</v>
      </c>
    </row>
    <row r="9" spans="1:22" x14ac:dyDescent="0.35">
      <c r="A9">
        <v>6400</v>
      </c>
      <c r="B9" s="1" t="s">
        <v>76</v>
      </c>
      <c r="C9">
        <v>2232.0823805332102</v>
      </c>
      <c r="D9">
        <f>C9/60</f>
        <v>37.20137300888684</v>
      </c>
      <c r="E9" s="20">
        <v>2.8559992622875399E-9</v>
      </c>
      <c r="F9" s="53">
        <f t="shared" si="0"/>
        <v>-8.544241909075307</v>
      </c>
    </row>
    <row r="12" spans="1:22" x14ac:dyDescent="0.35">
      <c r="A12" t="s">
        <v>77</v>
      </c>
    </row>
    <row r="19" spans="1:5" x14ac:dyDescent="0.35">
      <c r="A19" t="s">
        <v>72</v>
      </c>
      <c r="B19" s="1" t="s">
        <v>74</v>
      </c>
      <c r="C19">
        <v>3270.5994129180899</v>
      </c>
      <c r="D19">
        <f>C19/60</f>
        <v>54.509990215301499</v>
      </c>
      <c r="E19" t="s">
        <v>73</v>
      </c>
    </row>
    <row r="20" spans="1:5" x14ac:dyDescent="0.35">
      <c r="A20" t="s">
        <v>70</v>
      </c>
      <c r="B20" s="1" t="s">
        <v>75</v>
      </c>
      <c r="C20">
        <v>79.7</v>
      </c>
      <c r="E20" t="s">
        <v>71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workbookViewId="0">
      <selection activeCell="B19" sqref="B19"/>
    </sheetView>
  </sheetViews>
  <sheetFormatPr defaultRowHeight="14.5" x14ac:dyDescent="0.35"/>
  <cols>
    <col min="1" max="1" width="25.54296875" customWidth="1"/>
    <col min="2" max="2" width="7.7265625" customWidth="1"/>
    <col min="3" max="6" width="11.08984375" customWidth="1"/>
  </cols>
  <sheetData>
    <row r="4" spans="1:19" ht="23.5" x14ac:dyDescent="0.55000000000000004">
      <c r="A4" s="77" t="s">
        <v>0</v>
      </c>
      <c r="B4" s="75"/>
      <c r="C4" s="75"/>
      <c r="D4" s="75"/>
      <c r="E4" s="76"/>
      <c r="F4" t="s">
        <v>11</v>
      </c>
      <c r="G4" s="1" t="s">
        <v>12</v>
      </c>
    </row>
    <row r="5" spans="1:19" x14ac:dyDescent="0.35">
      <c r="A5" s="2"/>
      <c r="B5" s="11" t="s">
        <v>1</v>
      </c>
      <c r="C5" s="2" t="s">
        <v>2</v>
      </c>
      <c r="D5" s="2" t="s">
        <v>4</v>
      </c>
      <c r="E5" s="2" t="s">
        <v>5</v>
      </c>
      <c r="F5" s="3" t="s">
        <v>3</v>
      </c>
    </row>
    <row r="6" spans="1:19" x14ac:dyDescent="0.35">
      <c r="A6" s="13" t="s">
        <v>13</v>
      </c>
      <c r="B6" s="17">
        <v>10</v>
      </c>
      <c r="C6" s="4">
        <v>378.90574955940201</v>
      </c>
      <c r="D6" s="4">
        <v>2.9472369142408E-3</v>
      </c>
      <c r="E6" s="15">
        <v>2.0813327813167599E-2</v>
      </c>
      <c r="F6" s="16">
        <v>8.0240000000000004E-5</v>
      </c>
    </row>
    <row r="7" spans="1:19" x14ac:dyDescent="0.35">
      <c r="A7" s="13" t="s">
        <v>10</v>
      </c>
      <c r="B7" s="18">
        <f>100</f>
        <v>100</v>
      </c>
      <c r="C7" s="5">
        <v>429.571336984634</v>
      </c>
      <c r="D7" s="5">
        <v>2.0459564605065702E-3</v>
      </c>
      <c r="E7" s="5">
        <v>1.16325575864119E-2</v>
      </c>
      <c r="F7" s="7">
        <v>6.2613000000000005E-5</v>
      </c>
    </row>
    <row r="8" spans="1:19" x14ac:dyDescent="0.35">
      <c r="A8" s="13" t="s">
        <v>6</v>
      </c>
      <c r="B8" s="18">
        <v>100</v>
      </c>
      <c r="C8" s="5">
        <v>408.667437791824</v>
      </c>
      <c r="D8" s="5">
        <v>2.0869678346522899E-3</v>
      </c>
      <c r="E8" s="5">
        <v>1.1999561092696599E-2</v>
      </c>
      <c r="F8" s="7">
        <v>6.3261000000000003E-5</v>
      </c>
    </row>
    <row r="9" spans="1:19" x14ac:dyDescent="0.35">
      <c r="A9" s="13" t="s">
        <v>9</v>
      </c>
      <c r="B9" s="5">
        <f>10000000</f>
        <v>10000000</v>
      </c>
      <c r="C9" s="5">
        <v>403.42993450164698</v>
      </c>
      <c r="D9" s="5">
        <v>2.69783767198279E-3</v>
      </c>
      <c r="E9" s="5">
        <v>1.6567680678990799E-2</v>
      </c>
      <c r="F9" s="7">
        <v>1.2085E-4</v>
      </c>
    </row>
    <row r="10" spans="1:19" x14ac:dyDescent="0.35">
      <c r="A10" s="13" t="s">
        <v>8</v>
      </c>
      <c r="B10" s="5">
        <f>1000000000000</f>
        <v>1000000000000</v>
      </c>
      <c r="C10" s="5">
        <v>384.997252225875</v>
      </c>
      <c r="D10" s="5">
        <v>1.62997572277194E-3</v>
      </c>
      <c r="E10" s="5">
        <v>2.8937208254647502E-3</v>
      </c>
      <c r="F10" s="8"/>
    </row>
    <row r="11" spans="1:19" x14ac:dyDescent="0.35">
      <c r="A11" s="14" t="s">
        <v>7</v>
      </c>
      <c r="B11" s="9">
        <f>1000000000000</f>
        <v>1000000000000</v>
      </c>
      <c r="C11" s="9">
        <v>402.104011774063</v>
      </c>
      <c r="D11" s="9">
        <v>7.9486898212264201E-4</v>
      </c>
      <c r="E11" s="9">
        <v>1.6878893811842E-3</v>
      </c>
      <c r="F11" s="10">
        <v>5.1199000000000002E-5</v>
      </c>
    </row>
    <row r="12" spans="1:19" x14ac:dyDescent="0.35">
      <c r="A12" s="19" t="s">
        <v>14</v>
      </c>
      <c r="P12" s="84" t="s">
        <v>20</v>
      </c>
      <c r="Q12" s="84"/>
      <c r="R12" s="84"/>
      <c r="S12" s="84"/>
    </row>
    <row r="13" spans="1:19" x14ac:dyDescent="0.35">
      <c r="A13" s="12" t="s">
        <v>15</v>
      </c>
      <c r="B13" s="17">
        <v>10</v>
      </c>
      <c r="C13" s="4">
        <v>51.750760078430098</v>
      </c>
      <c r="D13" s="4">
        <v>5.31264403094623E-2</v>
      </c>
      <c r="E13" s="4">
        <v>0.25465545292848302</v>
      </c>
      <c r="F13" s="16">
        <v>2.8798000000000001E-5</v>
      </c>
      <c r="P13" s="84"/>
      <c r="Q13" s="84"/>
      <c r="R13" s="84"/>
      <c r="S13" s="84"/>
    </row>
    <row r="14" spans="1:19" x14ac:dyDescent="0.35">
      <c r="A14" s="13" t="s">
        <v>16</v>
      </c>
      <c r="B14" s="18">
        <f>100</f>
        <v>100</v>
      </c>
      <c r="C14" s="5">
        <v>74.971506357192993</v>
      </c>
      <c r="D14" s="5">
        <v>9.3890523380161794E-2</v>
      </c>
      <c r="E14" s="5">
        <v>0.34544600326742197</v>
      </c>
      <c r="F14" s="7">
        <v>1.058E-4</v>
      </c>
      <c r="P14" s="84"/>
      <c r="Q14" s="84"/>
      <c r="R14" s="84"/>
      <c r="S14" s="84"/>
    </row>
    <row r="15" spans="1:19" x14ac:dyDescent="0.35">
      <c r="A15" s="13" t="s">
        <v>17</v>
      </c>
      <c r="B15" s="5">
        <f>10000000</f>
        <v>10000000</v>
      </c>
      <c r="C15" s="5">
        <v>84.024157762527395</v>
      </c>
      <c r="D15" s="5">
        <v>1.19532488614362E-2</v>
      </c>
      <c r="E15" s="5">
        <v>8.7702261052175406E-2</v>
      </c>
      <c r="F15" s="6"/>
      <c r="P15" s="84"/>
      <c r="Q15" s="84"/>
      <c r="R15" s="84"/>
      <c r="S15" s="84"/>
    </row>
    <row r="16" spans="1:19" x14ac:dyDescent="0.35">
      <c r="A16" s="14" t="s">
        <v>18</v>
      </c>
      <c r="B16" s="9">
        <f>1000000000000</f>
        <v>1000000000000</v>
      </c>
      <c r="C16" s="9">
        <v>61.946587562561</v>
      </c>
      <c r="D16" s="9">
        <v>2.4123179216625299E-2</v>
      </c>
      <c r="E16" s="9">
        <v>0.15781235421416401</v>
      </c>
      <c r="F16" s="10">
        <v>1.1573000000000001E-5</v>
      </c>
      <c r="P16" s="84"/>
      <c r="Q16" s="84"/>
      <c r="R16" s="84"/>
      <c r="S16" s="84"/>
    </row>
    <row r="18" spans="1:5" ht="23.5" x14ac:dyDescent="0.55000000000000004">
      <c r="A18" s="77" t="s">
        <v>19</v>
      </c>
      <c r="B18" s="75"/>
      <c r="C18" s="75"/>
      <c r="D18" s="75"/>
      <c r="E18" s="76"/>
    </row>
  </sheetData>
  <mergeCells count="3">
    <mergeCell ref="A4:E4"/>
    <mergeCell ref="P12:S16"/>
    <mergeCell ref="A18:E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 Investigation</vt:lpstr>
      <vt:lpstr>Bias Investigation</vt:lpstr>
      <vt:lpstr>FDM</vt:lpstr>
      <vt:lpstr>old 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2022-12-01T15:23:14Z</dcterms:modified>
</cp:coreProperties>
</file>