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harts/chartEx11.xml" ContentType="application/vnd.ms-office.chartex+xml"/>
  <Override PartName="/xl/charts/style11.xml" ContentType="application/vnd.ms-office.chartstyle+xml"/>
  <Override PartName="/xl/charts/colors11.xml" ContentType="application/vnd.ms-office.chartcolorstyle+xml"/>
  <Override PartName="/xl/charts/chartEx12.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Volumes/USB DISK/projet RTE/RTE_python/input/"/>
    </mc:Choice>
  </mc:AlternateContent>
  <xr:revisionPtr revIDLastSave="0" documentId="13_ncr:1_{5D767A83-A8BD-C84D-BE55-B63C35FA5513}" xr6:coauthVersionLast="45" xr6:coauthVersionMax="45" xr10:uidLastSave="{00000000-0000-0000-0000-000000000000}"/>
  <bookViews>
    <workbookView xWindow="0" yWindow="0" windowWidth="28800" windowHeight="18000" tabRatio="436" activeTab="5" xr2:uid="{3D04184C-AA1C-4E84-8F5A-439A7629C731}"/>
  </bookViews>
  <sheets>
    <sheet name="Général" sheetId="4" r:id="rId1"/>
    <sheet name="Nomenclature" sheetId="6" r:id="rId2"/>
    <sheet name="Interprétation variable" sheetId="5" r:id="rId3"/>
    <sheet name="cout essai" sheetId="7" r:id="rId4"/>
    <sheet name="données" sheetId="1" r:id="rId5"/>
    <sheet name="données_exploitables" sheetId="2" r:id="rId6"/>
    <sheet name="histogrammes" sheetId="3" r:id="rId7"/>
  </sheets>
  <definedNames>
    <definedName name="_xlchart.v1.0" hidden="1">données_exploitables!$G$3:$G$76</definedName>
    <definedName name="_xlchart.v1.1" hidden="1">données_exploitables!$K$3:$K$76</definedName>
    <definedName name="_xlchart.v1.10" hidden="1">données_exploitables!$J$3:$J$76</definedName>
    <definedName name="_xlchart.v1.11" hidden="1">données_exploitables!$M$3:$M$76</definedName>
    <definedName name="_xlchart.v1.12" hidden="1">données_exploitables!$N$3:$N$76</definedName>
    <definedName name="_xlchart.v1.2" hidden="1">données_exploitables!$I$3:$I$76</definedName>
    <definedName name="_xlchart.v1.3" hidden="1">données_exploitables!$F$3:$F$76</definedName>
    <definedName name="_xlchart.v1.4" hidden="1">données_exploitables!$H$3:$H$76</definedName>
    <definedName name="_xlchart.v1.5" hidden="1">données_exploitables!$E$3:$E$57</definedName>
    <definedName name="_xlchart.v1.6" hidden="1">données_exploitables!$E$58:$E$76</definedName>
    <definedName name="_xlchart.v1.7" hidden="1">données_exploitables!$D$3:$D$76</definedName>
    <definedName name="_xlchart.v1.8" hidden="1">données_exploitables!$L$3:$L$76</definedName>
    <definedName name="_xlchart.v1.9" hidden="1">données_exploitables!$C$3:$C$76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 i="7" l="1"/>
  <c r="E16" i="7"/>
  <c r="E15" i="7"/>
  <c r="E14" i="7"/>
  <c r="E13" i="7"/>
  <c r="F16" i="7" s="1"/>
  <c r="E12" i="7"/>
  <c r="E11" i="7"/>
  <c r="E9" i="7"/>
  <c r="E8" i="7"/>
  <c r="E7" i="7"/>
  <c r="F11" i="7" s="1"/>
  <c r="E6" i="7"/>
  <c r="E5" i="7"/>
  <c r="E4" i="7"/>
  <c r="E3" i="7"/>
  <c r="E2" i="7"/>
  <c r="H18" i="6" l="1"/>
  <c r="D78" i="1" l="1"/>
  <c r="E78" i="1"/>
  <c r="H78" i="1"/>
  <c r="I78" i="1"/>
  <c r="J78" i="1"/>
  <c r="K78" i="1"/>
  <c r="L78" i="1"/>
  <c r="N78" i="1"/>
  <c r="O78" i="1"/>
  <c r="P78" i="1"/>
  <c r="S78" i="1"/>
  <c r="T78" i="1"/>
  <c r="U78" i="1"/>
  <c r="W78" i="1"/>
  <c r="X78" i="1"/>
  <c r="Y78" i="1"/>
  <c r="Z78" i="1"/>
  <c r="AA78" i="1"/>
  <c r="F78" i="1"/>
  <c r="AD5" i="1" l="1"/>
  <c r="AD6" i="1"/>
  <c r="AD7" i="1"/>
  <c r="AD8" i="1"/>
  <c r="AD9" i="1"/>
  <c r="AD18" i="1"/>
  <c r="AD19" i="1"/>
  <c r="AD20" i="1"/>
  <c r="AD21" i="1"/>
  <c r="AD22" i="1"/>
  <c r="AD23" i="1"/>
  <c r="AD24" i="1"/>
  <c r="AD25" i="1"/>
  <c r="AD26" i="1"/>
  <c r="AD27" i="1"/>
  <c r="AD28" i="1"/>
  <c r="AD29" i="1"/>
  <c r="AD30" i="1"/>
  <c r="AD31" i="1"/>
  <c r="AD32" i="1"/>
  <c r="AD33" i="1"/>
  <c r="AD34" i="1"/>
  <c r="AD35" i="1"/>
  <c r="AD36" i="1"/>
  <c r="AD37" i="1"/>
  <c r="AD38" i="1"/>
  <c r="AD39" i="1"/>
  <c r="AD40" i="1"/>
  <c r="AD41" i="1"/>
  <c r="AD44" i="1"/>
  <c r="AD45" i="1"/>
  <c r="AD46" i="1"/>
  <c r="AD47" i="1"/>
  <c r="AD48" i="1"/>
  <c r="AD49" i="1"/>
  <c r="AD50" i="1"/>
  <c r="AD51" i="1"/>
  <c r="AD52" i="1"/>
  <c r="AD53" i="1"/>
  <c r="AD54" i="1"/>
  <c r="AD55" i="1"/>
  <c r="AD56" i="1"/>
  <c r="AD57" i="1"/>
  <c r="AD58" i="1"/>
  <c r="AD59" i="1"/>
  <c r="Q43" i="1" l="1"/>
  <c r="AD43" i="1" s="1"/>
  <c r="Q42" i="1"/>
  <c r="Q60" i="1"/>
  <c r="AD60" i="1" s="1"/>
  <c r="Q61" i="1"/>
  <c r="AD61" i="1" s="1"/>
  <c r="Q62" i="1"/>
  <c r="AD62" i="1" s="1"/>
  <c r="Q63" i="1"/>
  <c r="AD63" i="1" s="1"/>
  <c r="Q64" i="1"/>
  <c r="AD64" i="1" s="1"/>
  <c r="Q65" i="1"/>
  <c r="AD65" i="1" s="1"/>
  <c r="Q66" i="1"/>
  <c r="AD66" i="1" s="1"/>
  <c r="Q67" i="1"/>
  <c r="AD67" i="1" s="1"/>
  <c r="Q68" i="1"/>
  <c r="AD68" i="1" s="1"/>
  <c r="Q69" i="1"/>
  <c r="AD69" i="1" s="1"/>
  <c r="G76" i="2"/>
  <c r="G75" i="2"/>
  <c r="G74" i="2"/>
  <c r="G73" i="2"/>
  <c r="G72" i="2"/>
  <c r="G71" i="2"/>
  <c r="G70" i="2"/>
  <c r="G4" i="2"/>
  <c r="G3" i="2"/>
  <c r="AD42" i="1" l="1"/>
  <c r="G17" i="1"/>
  <c r="G16" i="1"/>
  <c r="G15" i="1"/>
  <c r="G14" i="1"/>
  <c r="G13" i="1"/>
  <c r="Q71" i="1"/>
  <c r="Q72" i="1"/>
  <c r="Q73" i="1"/>
  <c r="Q74" i="1"/>
  <c r="Q75" i="1"/>
  <c r="Q76" i="1"/>
  <c r="Q70" i="1"/>
  <c r="M76" i="1"/>
  <c r="M75" i="1"/>
  <c r="M74" i="1"/>
  <c r="M73" i="1"/>
  <c r="AD73" i="1" s="1"/>
  <c r="M72" i="1"/>
  <c r="M71" i="1"/>
  <c r="M70" i="1"/>
  <c r="Q78" i="1" l="1"/>
  <c r="G78" i="1"/>
  <c r="AD71" i="1"/>
  <c r="AD70" i="1"/>
  <c r="AD72" i="1"/>
  <c r="AD74" i="1"/>
  <c r="AD76" i="1"/>
  <c r="AD75" i="1"/>
  <c r="R17" i="1"/>
  <c r="AD17" i="1" s="1"/>
  <c r="R16" i="1"/>
  <c r="AD16" i="1" s="1"/>
  <c r="R15" i="1"/>
  <c r="AD15" i="1" s="1"/>
  <c r="R14" i="1"/>
  <c r="AD14" i="1" s="1"/>
  <c r="R13" i="1"/>
  <c r="AD13" i="1" s="1"/>
  <c r="R12" i="1"/>
  <c r="AD12" i="1" s="1"/>
  <c r="R11" i="1"/>
  <c r="AD11" i="1" s="1"/>
  <c r="R10" i="1"/>
  <c r="M4" i="1"/>
  <c r="V4" i="1"/>
  <c r="M3" i="1"/>
  <c r="V3" i="1"/>
  <c r="AD10" i="1" l="1"/>
  <c r="R78" i="1"/>
  <c r="V78" i="1"/>
  <c r="M78" i="1"/>
  <c r="AD3" i="1"/>
  <c r="AD4" i="1"/>
</calcChain>
</file>

<file path=xl/sharedStrings.xml><?xml version="1.0" encoding="utf-8"?>
<sst xmlns="http://schemas.openxmlformats.org/spreadsheetml/2006/main" count="561" uniqueCount="233">
  <si>
    <t>rapport</t>
  </si>
  <si>
    <t>pylone</t>
  </si>
  <si>
    <t xml:space="preserve">type </t>
  </si>
  <si>
    <t>compression (Mpa)</t>
  </si>
  <si>
    <t>E/C</t>
  </si>
  <si>
    <t>teneur_silice_soluble (%)</t>
  </si>
  <si>
    <t>analyse_sclérométrique (Mpa)</t>
  </si>
  <si>
    <t>D-G-C</t>
  </si>
  <si>
    <t>tetrapode</t>
  </si>
  <si>
    <t>2 139,666</t>
  </si>
  <si>
    <t>2 179,333</t>
  </si>
  <si>
    <t>D-G</t>
  </si>
  <si>
    <t>G-S</t>
  </si>
  <si>
    <t>J-L-L</t>
  </si>
  <si>
    <t>MD4</t>
  </si>
  <si>
    <t>ME4</t>
  </si>
  <si>
    <t>ME9</t>
  </si>
  <si>
    <t>ME43</t>
  </si>
  <si>
    <t>ville</t>
  </si>
  <si>
    <t>potentiel_corrosion</t>
  </si>
  <si>
    <t>vitesse_ondes   (m/s)</t>
  </si>
  <si>
    <t>densite_apparante_seche</t>
  </si>
  <si>
    <t>porosite</t>
  </si>
  <si>
    <t>%_CI/Ciment</t>
  </si>
  <si>
    <t xml:space="preserve">taux_hydratation </t>
  </si>
  <si>
    <t>teneur en CO2</t>
  </si>
  <si>
    <t>teneur en liant hydraulique</t>
  </si>
  <si>
    <t>teneur en ions sulfates solubles</t>
  </si>
  <si>
    <t>teneur en ions chlorures</t>
  </si>
  <si>
    <t>teneur en eau libre</t>
  </si>
  <si>
    <t>teneur en eau liée</t>
  </si>
  <si>
    <t>dosage_ciment (kg/m3)</t>
  </si>
  <si>
    <t xml:space="preserve">traction (Mpa) </t>
  </si>
  <si>
    <t>Notation</t>
  </si>
  <si>
    <t>V-V</t>
  </si>
  <si>
    <t>monopode</t>
  </si>
  <si>
    <t>null</t>
  </si>
  <si>
    <t>2 062,5</t>
  </si>
  <si>
    <t>2 071</t>
  </si>
  <si>
    <t>V-V-P</t>
  </si>
  <si>
    <t>4 171,833</t>
  </si>
  <si>
    <t>3 924</t>
  </si>
  <si>
    <t>3 456,666</t>
  </si>
  <si>
    <t>3 920</t>
  </si>
  <si>
    <t>R-T_E-S_L-P</t>
  </si>
  <si>
    <t>3 034</t>
  </si>
  <si>
    <t>0.02</t>
  </si>
  <si>
    <t>3 861</t>
  </si>
  <si>
    <t>3 370,666</t>
  </si>
  <si>
    <t>3 909</t>
  </si>
  <si>
    <t>E-S</t>
  </si>
  <si>
    <t>3 912,666</t>
  </si>
  <si>
    <t>2 245,5</t>
  </si>
  <si>
    <t>4 322,333</t>
  </si>
  <si>
    <t>4 368</t>
  </si>
  <si>
    <t>R-E-H_B-D</t>
  </si>
  <si>
    <t>B-D</t>
  </si>
  <si>
    <t>quadripode</t>
  </si>
  <si>
    <t>R-E-H</t>
  </si>
  <si>
    <t>3 856,5</t>
  </si>
  <si>
    <t>tetrapdoe</t>
  </si>
  <si>
    <t>4 211,5</t>
  </si>
  <si>
    <t>L-P_R-T</t>
  </si>
  <si>
    <t>L-P</t>
  </si>
  <si>
    <t>R-T</t>
  </si>
  <si>
    <t>2 054,5</t>
  </si>
  <si>
    <t>L-P_L-L</t>
  </si>
  <si>
    <t>4 050</t>
  </si>
  <si>
    <t>4 605</t>
  </si>
  <si>
    <t>4 236,666</t>
  </si>
  <si>
    <t>3 925</t>
  </si>
  <si>
    <t>4 521,25</t>
  </si>
  <si>
    <t>L-L</t>
  </si>
  <si>
    <t>4 270</t>
  </si>
  <si>
    <t>3 967,5</t>
  </si>
  <si>
    <t>4 080</t>
  </si>
  <si>
    <t>4 393,333</t>
  </si>
  <si>
    <t>4 205</t>
  </si>
  <si>
    <t>B-HP_E-SB_E-S</t>
  </si>
  <si>
    <t>E - S</t>
  </si>
  <si>
    <t>tetrapodes</t>
  </si>
  <si>
    <t xml:space="preserve">B-H-P </t>
  </si>
  <si>
    <t xml:space="preserve">E-S-B </t>
  </si>
  <si>
    <t xml:space="preserve">monopode </t>
  </si>
  <si>
    <t>profondeur_carbonation</t>
  </si>
  <si>
    <t xml:space="preserve"> </t>
  </si>
  <si>
    <t>non arme</t>
  </si>
  <si>
    <t xml:space="preserve">masse_volumique </t>
  </si>
  <si>
    <t>kg/m3</t>
  </si>
  <si>
    <t>%</t>
  </si>
  <si>
    <t>m/s</t>
  </si>
  <si>
    <t>m</t>
  </si>
  <si>
    <t>arme (10cm enrobage)</t>
  </si>
  <si>
    <t>arme (6.5 enrobage)</t>
  </si>
  <si>
    <t>voltage</t>
  </si>
  <si>
    <t>kV</t>
  </si>
  <si>
    <t xml:space="preserve">hauteur_fondation </t>
  </si>
  <si>
    <t>mm</t>
  </si>
  <si>
    <t>sans unité</t>
  </si>
  <si>
    <t>taux remplissage</t>
  </si>
  <si>
    <t xml:space="preserve">dosage_ciment </t>
  </si>
  <si>
    <t>Mpa</t>
  </si>
  <si>
    <t>points</t>
  </si>
  <si>
    <t xml:space="preserve">traction </t>
  </si>
  <si>
    <t>compression</t>
  </si>
  <si>
    <t>teneur en ions sulfates</t>
  </si>
  <si>
    <t>ETUDE DE DIAGNOSTICS DE BÉTONS RÉALISÉS SUR FONDATIONS DE LIGNES AÉRIENNES</t>
  </si>
  <si>
    <t>fondations superficielles en béton (armé ou non) de supports tétrapodes et monopodes</t>
  </si>
  <si>
    <t>CEMENTYS 9 RUE LÉON BLUM F-91120 PALAISEAU</t>
  </si>
  <si>
    <t>16 octobre 2021</t>
  </si>
  <si>
    <t xml:space="preserve">Contenu : </t>
  </si>
  <si>
    <t>données</t>
  </si>
  <si>
    <t>compilation de toutes les données des rapports; taux de remplissages par critères et par pylones</t>
  </si>
  <si>
    <t>données exploitables</t>
  </si>
  <si>
    <t>données avec un fort taux de remplissage</t>
  </si>
  <si>
    <t>histogramme</t>
  </si>
  <si>
    <t>répartitions des valeurs obtenues pour les critères à fort taux de remplissage</t>
  </si>
  <si>
    <t xml:space="preserve">Objet : </t>
  </si>
  <si>
    <t xml:space="preserve">Thème : </t>
  </si>
  <si>
    <t>Compilation des données issues des 12 rapports d'études au format pdf concernant 18 lignes HT et 74 massifs</t>
  </si>
  <si>
    <t xml:space="preserve">Date : </t>
  </si>
  <si>
    <t>Etude délivrée par :</t>
  </si>
  <si>
    <t>vitesse_ondes</t>
  </si>
  <si>
    <t>n°</t>
  </si>
  <si>
    <t>E:C</t>
  </si>
  <si>
    <t>notation</t>
  </si>
  <si>
    <t xml:space="preserve">variables </t>
  </si>
  <si>
    <t xml:space="preserve">normes </t>
  </si>
  <si>
    <t xml:space="preserve">protocoles </t>
  </si>
  <si>
    <t>interprétations</t>
  </si>
  <si>
    <t xml:space="preserve">Rapport </t>
  </si>
  <si>
    <t>Auteur</t>
  </si>
  <si>
    <t xml:space="preserve">Lot </t>
  </si>
  <si>
    <t>nomenclature ligne</t>
  </si>
  <si>
    <t xml:space="preserve">remarques </t>
  </si>
  <si>
    <t>GINGER CEBTP</t>
  </si>
  <si>
    <t xml:space="preserve">E-S </t>
  </si>
  <si>
    <t>B-HP</t>
  </si>
  <si>
    <t>E-SB</t>
  </si>
  <si>
    <t>pylones de la ligne</t>
  </si>
  <si>
    <t>date</t>
  </si>
  <si>
    <t>CONCRETE PATHOLOGY</t>
  </si>
  <si>
    <t xml:space="preserve">LIGNE AERIENNE 150KV DECHY-GROS CAILLOUX </t>
  </si>
  <si>
    <t>D-GC</t>
  </si>
  <si>
    <t>SOLEN CEBTP</t>
  </si>
  <si>
    <t>ERG GEOTECHNIQUE</t>
  </si>
  <si>
    <t>LIGNE AERIENNE 225 KV CAROTTAGE DE MASSIFS DE FONDATION DE 27 SUPPORTS</t>
  </si>
  <si>
    <t>G-SV</t>
  </si>
  <si>
    <t>CEMENTYS</t>
  </si>
  <si>
    <t xml:space="preserve">LIGNES AERIENNES 90KV JUINES LES LOGES </t>
  </si>
  <si>
    <t>JLL-1</t>
  </si>
  <si>
    <t>JLL-2</t>
  </si>
  <si>
    <t>JLL-3</t>
  </si>
  <si>
    <t>pylônes haute tension sur la ligne Gueugnon-Sornat</t>
  </si>
  <si>
    <t>ligne 63kV DEGAGNAC-GOURDON</t>
  </si>
  <si>
    <t>24</t>
  </si>
  <si>
    <t>nombre de pylone</t>
  </si>
  <si>
    <t xml:space="preserve">Rapport non pris en compte comportant trop peu de données suivant les critères d’évaluation que comporte les autres études </t>
  </si>
  <si>
    <t>8;12;16</t>
  </si>
  <si>
    <t>16;19</t>
  </si>
  <si>
    <t>67;88</t>
  </si>
  <si>
    <t>27;31</t>
  </si>
  <si>
    <t>370;368;365;363;362</t>
  </si>
  <si>
    <t>11;14;16;22;24;31;33;34;41;49;50;51;52;55;57;74;75;89;121;127;130;135;136;162;165;166;179</t>
  </si>
  <si>
    <t>117;142;165</t>
  </si>
  <si>
    <t>ME4;ME9;ME43</t>
  </si>
  <si>
    <t xml:space="preserve">carbonatation </t>
  </si>
  <si>
    <t>la mesure du champ de potentiel permet d'évaluer la corrosion des armatures</t>
  </si>
  <si>
    <t xml:space="preserve">Porosité </t>
  </si>
  <si>
    <t xml:space="preserve">masse volumique </t>
  </si>
  <si>
    <t>vitesse ultrason</t>
  </si>
  <si>
    <t xml:space="preserve">teneur en liant hydraulique </t>
  </si>
  <si>
    <t>résistance à la compression </t>
  </si>
  <si>
    <t xml:space="preserve">resistance </t>
  </si>
  <si>
    <t>la masse volumique d’un béton normal est comprise entre 2000 et 2600 kg/m3. la masse volumique communément admise pour un béton standard est de 2300 kg/m3</t>
  </si>
  <si>
    <t xml:space="preserve">teneur en ions chlorures </t>
  </si>
  <si>
    <t>il existe un seuil au-delà duquel la corrosion s’accélère. Lorsque ce seuil, égal à 0,4 % d’ions chlorures libres en poids par rapport au ciment est atteint, la couche de passivation des aciers disparaît, et la corrosion peut se propager.</t>
  </si>
  <si>
    <t>teneur en ions sulfates </t>
  </si>
  <si>
    <t>inspection visuelle</t>
  </si>
  <si>
    <t>permet de relever des désordres/pathologies des parties visibles tels que la fissuration du massif, l’effritement, et la décohésion du béton de soubassement, des granulats déchaussés, des colonisations végétales, etc</t>
  </si>
  <si>
    <t>NF EN 12 390-6 (Essai pour béton durci).</t>
  </si>
  <si>
    <t>NF EN 12 390-4 (Essai pour béton durci</t>
  </si>
  <si>
    <t>NF EN 206-1</t>
  </si>
  <si>
    <t>NF EN 206-1 / NF P18-459</t>
  </si>
  <si>
    <t>NF P18-459</t>
  </si>
  <si>
    <t>recommandations du GranDuBé, 2007</t>
  </si>
  <si>
    <t xml:space="preserve">• Si la profondeur de carbonation est supérieur à l’épaisseur de recouvrement (couche de béton avant d’atteindre les armatures), elle devient un problème.                                                                                                                                                  • La carbonatation du béton puis la corrosion des armatures progressent d’autant plus vite que le béton est poreux ; il est cependant intéressant de noter que l’humidité, facteur primordial dans la survenue de la corrosion, freine la progression de la carbonatation.                                                                                                                                                                                                                                                                                                                          </t>
  </si>
  <si>
    <t>• 2500 m/s ≤ V &lt; 3200 m/s béton de faible résistance, 
• 3200 m/s ≤ V &lt; 3700 m/s béton de moyenne résistance, 
• 3700 m/s ≤ V &lt; 4200 m/s béton à haute résistance,                                                                                      • qualité générale du béton (homogénéité, compacité, fissuration, qualité de mise en œuvre, prévisions des résistances
• V ≥ 4200 m/s béton à très haute résistance</t>
  </si>
  <si>
    <t>les valeurs de porosité communément admises pour un béton standard sont de l’ordre de 11 à 13 %.</t>
  </si>
  <si>
    <t>NF EN 12 504-4 (Essai pour béton dans les structures) / NF P 91-160-1 / NF P 18-418</t>
  </si>
  <si>
    <t xml:space="preserve">Rapport E/C maximal : 0.65 </t>
  </si>
  <si>
    <t>Teneur minimale en liant équivalent : 260 kg/m3</t>
  </si>
  <si>
    <t xml:space="preserve">Classe de résistance minimale : C20/25 </t>
  </si>
  <si>
    <t>Si les teneurs en sulfates restent inférieures au seuil de 4% en poids par rapport au ciment, le béton n’est pas pollué.</t>
  </si>
  <si>
    <t xml:space="preserve">NF EN 12504-2 </t>
  </si>
  <si>
    <t>zones critiques en rouges montrent que la résistance à la compression est inférieure à 15 MPa. Entre 15 et 25 : orange ; supérieur à 25 MPa vert</t>
  </si>
  <si>
    <t>Potentiel de corrosion </t>
  </si>
  <si>
    <t>résistance à la traction par fendage </t>
  </si>
  <si>
    <t>Essais au scléromètre </t>
  </si>
  <si>
    <t xml:space="preserve">type d'essai </t>
  </si>
  <si>
    <t>Reconnaissance des fondations</t>
  </si>
  <si>
    <t>Inspection visuelle</t>
  </si>
  <si>
    <t>Ultras sons (Cartographie)</t>
  </si>
  <si>
    <t>Carbonatation</t>
  </si>
  <si>
    <t>Perméabilité In - Situ</t>
  </si>
  <si>
    <t>Impédence</t>
  </si>
  <si>
    <t>Mesure de Potentiel</t>
  </si>
  <si>
    <t>Essais en Laboratoires</t>
  </si>
  <si>
    <t>Organisation, divers (Ingénierie, travaux préparatoires, rédaction rapport, documents opérationnels)</t>
  </si>
  <si>
    <t>Radar</t>
  </si>
  <si>
    <t>Essais Sclérométriques</t>
  </si>
  <si>
    <t>Essais labo accélérés (Gel/Dégel)</t>
  </si>
  <si>
    <t xml:space="preserve">Essais labo accélérés 
(Attaque Sulfatique) </t>
  </si>
  <si>
    <t>PART FERME</t>
  </si>
  <si>
    <t>PART OPTIONNELLE</t>
  </si>
  <si>
    <t>Les quantités et prix unitaire sont donnés à titre indicatif, le contrat sera conclu sur la base d'un prix global et forfaitaire.</t>
  </si>
  <si>
    <t>quantié</t>
  </si>
  <si>
    <t xml:space="preserve">cout </t>
  </si>
  <si>
    <t>total</t>
  </si>
  <si>
    <t xml:space="preserve">Sondage carotté traversant </t>
  </si>
  <si>
    <t xml:space="preserve">COUT TOTAL PAR PYLONE </t>
  </si>
  <si>
    <t>remarque</t>
  </si>
  <si>
    <t>chiffres issus de l'expertise menée sur la ligne Gueugnon Sornat en 2011</t>
  </si>
  <si>
    <t>t</t>
  </si>
  <si>
    <t>ETUPEL31SELON</t>
  </si>
  <si>
    <t xml:space="preserve">lot1 : ETUPE-SELONCOURT ; BLANZY-HENRI PAUL ET ETIVAL-SAINT BLAISE </t>
  </si>
  <si>
    <t>BLANZL31H.PAU</t>
  </si>
  <si>
    <t xml:space="preserve">coût essai </t>
  </si>
  <si>
    <t>interprétation variable</t>
  </si>
  <si>
    <t>Nomenclature</t>
  </si>
  <si>
    <t>regroupement par rapport des lignes et polyones, nomenclature pour les lignes</t>
  </si>
  <si>
    <t>ensemble des interprétation trouvées dans les rapports pour interpréter les valeurs des variables</t>
  </si>
  <si>
    <t>coût facturer par cementys pour différents types d'essai sur le lot Geugnon Sornat en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</si>
</sst>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sz val="11"/>
      <color rgb="FFFF0000"/>
      <name val="Calibri"/>
      <family val="2"/>
      <scheme val="minor"/>
    </font>
    <font>
      <b/>
      <sz val="12"/>
      <color theme="1"/>
      <name val="Calibri"/>
      <family val="2"/>
      <scheme val="minor"/>
    </font>
    <font>
      <b/>
      <sz val="12"/>
      <color rgb="FFFF0000"/>
      <name val="Calibri"/>
      <family val="2"/>
      <scheme val="minor"/>
    </font>
    <font>
      <sz val="12"/>
      <color rgb="FF333333"/>
      <name val="Helvetica Neue"/>
      <family val="2"/>
    </font>
  </fonts>
  <fills count="10">
    <fill>
      <patternFill patternType="none"/>
    </fill>
    <fill>
      <patternFill patternType="gray125"/>
    </fill>
    <fill>
      <patternFill patternType="solid">
        <fgColor theme="4"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bgColor indexed="64"/>
      </patternFill>
    </fill>
    <fill>
      <patternFill patternType="solid">
        <fgColor theme="5" tint="0.5999938962981048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right/>
      <top/>
      <bottom style="thin">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51">
    <xf numFmtId="0" fontId="0" fillId="0" borderId="0" xfId="0"/>
    <xf numFmtId="0" fontId="0" fillId="0" borderId="0" xfId="0" applyAlignment="1">
      <alignment horizontal="center" vertical="center"/>
    </xf>
    <xf numFmtId="0" fontId="0" fillId="0" borderId="0" xfId="0" applyAlignment="1">
      <alignment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7" xfId="0" applyFill="1" applyBorder="1" applyAlignment="1">
      <alignment horizontal="center" vertical="center"/>
    </xf>
    <xf numFmtId="0" fontId="2" fillId="5" borderId="2" xfId="0" applyFont="1" applyFill="1" applyBorder="1" applyAlignment="1">
      <alignment horizontal="center" vertical="center"/>
    </xf>
    <xf numFmtId="0" fontId="2" fillId="5" borderId="9"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xf numFmtId="0" fontId="0" fillId="0" borderId="0" xfId="0" applyFill="1" applyBorder="1" applyAlignment="1">
      <alignment horizontal="center"/>
    </xf>
    <xf numFmtId="0" fontId="0" fillId="0" borderId="0" xfId="0" applyFill="1" applyBorder="1" applyAlignment="1">
      <alignment vertical="center"/>
    </xf>
    <xf numFmtId="0" fontId="0" fillId="0" borderId="0" xfId="0" applyFill="1" applyBorder="1" applyAlignment="1"/>
    <xf numFmtId="0" fontId="0" fillId="0" borderId="0" xfId="0" applyFill="1" applyBorder="1" applyAlignment="1">
      <alignment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6" xfId="0" applyFill="1" applyBorder="1" applyAlignment="1">
      <alignment horizontal="center" vertical="center"/>
    </xf>
    <xf numFmtId="0" fontId="0" fillId="7" borderId="7" xfId="0" applyFill="1" applyBorder="1" applyAlignment="1">
      <alignment horizontal="center" vertical="center"/>
    </xf>
    <xf numFmtId="0" fontId="0" fillId="7" borderId="3"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17" xfId="0" applyFill="1" applyBorder="1" applyAlignment="1">
      <alignment horizontal="center" vertical="center"/>
    </xf>
    <xf numFmtId="0" fontId="0" fillId="0" borderId="10" xfId="0" applyFill="1" applyBorder="1" applyAlignment="1">
      <alignment horizontal="center" vertical="center"/>
    </xf>
    <xf numFmtId="9" fontId="0" fillId="6" borderId="18" xfId="1" applyFont="1" applyFill="1" applyBorder="1" applyAlignment="1">
      <alignment horizontal="center" vertical="center"/>
    </xf>
    <xf numFmtId="9" fontId="0" fillId="6" borderId="11" xfId="1" applyFont="1" applyFill="1" applyBorder="1" applyAlignment="1">
      <alignment horizontal="center" vertical="center"/>
    </xf>
    <xf numFmtId="0" fontId="0" fillId="0" borderId="8" xfId="0" applyFill="1" applyBorder="1" applyAlignment="1">
      <alignment horizontal="center" vertical="center"/>
    </xf>
    <xf numFmtId="0" fontId="0" fillId="0" borderId="7" xfId="0" applyFill="1" applyBorder="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center" vertical="center"/>
    </xf>
    <xf numFmtId="0" fontId="0" fillId="0" borderId="5" xfId="0" applyFill="1" applyBorder="1" applyAlignment="1">
      <alignment horizontal="center" vertical="center" wrapText="1"/>
    </xf>
    <xf numFmtId="0" fontId="0" fillId="0" borderId="5" xfId="0" applyNumberFormat="1" applyFill="1" applyBorder="1" applyAlignment="1">
      <alignment horizontal="center" vertical="center"/>
    </xf>
    <xf numFmtId="0" fontId="0" fillId="0" borderId="6" xfId="0" applyFill="1" applyBorder="1" applyAlignment="1">
      <alignment horizontal="center" vertical="center"/>
    </xf>
    <xf numFmtId="0" fontId="0" fillId="0" borderId="4" xfId="0" applyFill="1" applyBorder="1" applyAlignment="1">
      <alignment horizontal="center" vertical="center"/>
    </xf>
    <xf numFmtId="0" fontId="2" fillId="8" borderId="2" xfId="0" applyFont="1" applyFill="1" applyBorder="1" applyAlignment="1">
      <alignment horizontal="center" vertical="center"/>
    </xf>
    <xf numFmtId="0" fontId="0" fillId="7" borderId="4" xfId="0" applyFill="1"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2" fillId="3" borderId="14"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19" xfId="0" applyFont="1" applyFill="1" applyBorder="1" applyAlignment="1">
      <alignment horizontal="center" vertical="center"/>
    </xf>
    <xf numFmtId="0" fontId="2" fillId="2" borderId="16" xfId="0" applyFont="1" applyFill="1" applyBorder="1" applyAlignment="1">
      <alignment horizontal="center" vertical="center"/>
    </xf>
    <xf numFmtId="9" fontId="0" fillId="6" borderId="14" xfId="1" applyFont="1" applyFill="1" applyBorder="1" applyAlignment="1">
      <alignment horizont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0" fillId="0" borderId="0" xfId="0" applyAlignment="1"/>
    <xf numFmtId="0" fontId="2" fillId="0" borderId="2" xfId="0" applyFont="1" applyBorder="1" applyAlignment="1">
      <alignment horizontal="center" vertical="center"/>
    </xf>
    <xf numFmtId="49" fontId="0" fillId="4" borderId="7" xfId="0" applyNumberFormat="1" applyFill="1" applyBorder="1" applyAlignment="1">
      <alignment horizontal="center" vertical="center"/>
    </xf>
    <xf numFmtId="49" fontId="0" fillId="4" borderId="3" xfId="0" applyNumberFormat="1" applyFill="1" applyBorder="1" applyAlignment="1">
      <alignment horizontal="center" vertical="center"/>
    </xf>
    <xf numFmtId="49" fontId="0" fillId="4" borderId="4" xfId="0" applyNumberFormat="1" applyFill="1" applyBorder="1" applyAlignment="1">
      <alignment horizontal="center" vertical="center"/>
    </xf>
    <xf numFmtId="17" fontId="0" fillId="0" borderId="1" xfId="0" applyNumberFormat="1" applyFont="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49" fontId="0" fillId="0" borderId="1" xfId="0" applyNumberFormat="1" applyFont="1" applyBorder="1" applyAlignment="1">
      <alignment horizontal="center" vertical="center"/>
    </xf>
    <xf numFmtId="0" fontId="0" fillId="0" borderId="16" xfId="0" applyFont="1" applyBorder="1" applyAlignment="1">
      <alignment horizontal="center" vertical="center"/>
    </xf>
    <xf numFmtId="49" fontId="0" fillId="0" borderId="16" xfId="0" applyNumberFormat="1" applyFont="1" applyBorder="1" applyAlignment="1">
      <alignment horizontal="center" vertic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6" xfId="0" applyFont="1" applyBorder="1" applyAlignment="1">
      <alignment horizontal="center" vertical="center"/>
    </xf>
    <xf numFmtId="0" fontId="0" fillId="0" borderId="16" xfId="0" applyBorder="1" applyAlignment="1">
      <alignment horizontal="center" vertical="center"/>
    </xf>
    <xf numFmtId="0" fontId="0" fillId="0" borderId="28" xfId="0" applyBorder="1"/>
    <xf numFmtId="0" fontId="0" fillId="0" borderId="0" xfId="0" applyBorder="1"/>
    <xf numFmtId="0" fontId="0" fillId="9" borderId="1" xfId="0" applyFont="1" applyFill="1" applyBorder="1" applyAlignment="1">
      <alignment horizontal="center" vertical="center"/>
    </xf>
    <xf numFmtId="17" fontId="0" fillId="9" borderId="1" xfId="0" applyNumberFormat="1" applyFont="1" applyFill="1" applyBorder="1" applyAlignment="1">
      <alignment horizontal="center" vertical="center"/>
    </xf>
    <xf numFmtId="0" fontId="0" fillId="9" borderId="1" xfId="0" applyFont="1" applyFill="1" applyBorder="1" applyAlignment="1">
      <alignment horizontal="center" vertical="center" wrapText="1"/>
    </xf>
    <xf numFmtId="49" fontId="0" fillId="9" borderId="1" xfId="0" applyNumberFormat="1" applyFont="1" applyFill="1" applyBorder="1" applyAlignment="1">
      <alignment horizontal="center" vertical="center"/>
    </xf>
    <xf numFmtId="0" fontId="0" fillId="9" borderId="1" xfId="0" applyFill="1" applyBorder="1" applyAlignment="1">
      <alignment horizontal="center" vertical="center"/>
    </xf>
    <xf numFmtId="0" fontId="5" fillId="6" borderId="2" xfId="0" applyFont="1" applyFill="1" applyBorder="1" applyAlignment="1">
      <alignment horizontal="center" vertical="center"/>
    </xf>
    <xf numFmtId="0" fontId="0" fillId="0" borderId="1" xfId="0" applyFont="1" applyBorder="1" applyAlignment="1">
      <alignment horizontal="center"/>
    </xf>
    <xf numFmtId="0" fontId="2" fillId="3" borderId="29" xfId="0" applyFont="1" applyFill="1" applyBorder="1" applyAlignment="1">
      <alignment horizontal="center" vertical="center"/>
    </xf>
    <xf numFmtId="0" fontId="0" fillId="0" borderId="30" xfId="0" applyFont="1" applyBorder="1" applyAlignment="1">
      <alignment horizontal="center" vertical="center"/>
    </xf>
    <xf numFmtId="0" fontId="2" fillId="3" borderId="2" xfId="0" applyFont="1" applyFill="1" applyBorder="1" applyAlignment="1">
      <alignment horizontal="center" vertical="center"/>
    </xf>
    <xf numFmtId="0" fontId="2" fillId="0" borderId="7"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32" xfId="0" applyFont="1" applyBorder="1" applyAlignment="1">
      <alignment horizontal="left" vertical="top" wrapText="1"/>
    </xf>
    <xf numFmtId="0" fontId="0" fillId="0" borderId="18" xfId="0" applyFont="1" applyBorder="1" applyAlignment="1">
      <alignment horizontal="left" vertical="top" wrapText="1"/>
    </xf>
    <xf numFmtId="0" fontId="0" fillId="0" borderId="34" xfId="0" applyFont="1" applyBorder="1" applyAlignment="1">
      <alignment horizontal="center"/>
    </xf>
    <xf numFmtId="0" fontId="0" fillId="0" borderId="11" xfId="0" applyFont="1" applyBorder="1" applyAlignment="1">
      <alignment horizontal="left" vertical="top" wrapText="1"/>
    </xf>
    <xf numFmtId="0" fontId="0" fillId="0" borderId="31" xfId="0" applyFont="1" applyBorder="1" applyAlignment="1">
      <alignment horizontal="center" vertical="center"/>
    </xf>
    <xf numFmtId="0" fontId="0" fillId="0" borderId="31" xfId="0" applyFont="1" applyBorder="1" applyAlignment="1">
      <alignment horizontal="center" vertical="center" wrapText="1"/>
    </xf>
    <xf numFmtId="0" fontId="0" fillId="0" borderId="33" xfId="0" applyFont="1" applyBorder="1" applyAlignment="1">
      <alignment horizontal="center" vertical="center"/>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3" borderId="19" xfId="0" applyFill="1" applyBorder="1" applyAlignment="1">
      <alignment horizontal="center" vertical="center"/>
    </xf>
    <xf numFmtId="0" fontId="0" fillId="2" borderId="36" xfId="0" applyFill="1" applyBorder="1" applyAlignment="1">
      <alignment horizontal="center" vertical="center"/>
    </xf>
    <xf numFmtId="0" fontId="0" fillId="2" borderId="37" xfId="0" applyFill="1" applyBorder="1" applyAlignment="1">
      <alignment horizontal="center" vertical="center"/>
    </xf>
    <xf numFmtId="0" fontId="0" fillId="2" borderId="39" xfId="0" applyFill="1" applyBorder="1" applyAlignment="1">
      <alignment horizontal="center" vertical="center"/>
    </xf>
    <xf numFmtId="0" fontId="0" fillId="2" borderId="17" xfId="0" applyFill="1" applyBorder="1" applyAlignment="1">
      <alignment horizontal="center" vertical="center"/>
    </xf>
    <xf numFmtId="0" fontId="0" fillId="2" borderId="1" xfId="0" applyFill="1" applyBorder="1" applyAlignment="1">
      <alignment horizontal="center" vertical="center"/>
    </xf>
    <xf numFmtId="0" fontId="0" fillId="2" borderId="18" xfId="0" applyFill="1" applyBorder="1" applyAlignment="1">
      <alignment horizontal="center" vertical="center"/>
    </xf>
    <xf numFmtId="0" fontId="0" fillId="2" borderId="17"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34" xfId="0" applyFill="1" applyBorder="1" applyAlignment="1">
      <alignment horizontal="center" vertical="center"/>
    </xf>
    <xf numFmtId="0" fontId="0" fillId="2" borderId="11" xfId="0" applyFill="1" applyBorder="1" applyAlignment="1">
      <alignment horizontal="center" vertical="center"/>
    </xf>
    <xf numFmtId="0" fontId="0" fillId="7" borderId="36" xfId="0" applyFill="1" applyBorder="1" applyAlignment="1">
      <alignment horizontal="center" vertical="center"/>
    </xf>
    <xf numFmtId="0" fontId="0" fillId="7" borderId="37" xfId="0" applyFill="1" applyBorder="1" applyAlignment="1">
      <alignment horizontal="center" vertical="center"/>
    </xf>
    <xf numFmtId="0" fontId="0" fillId="7" borderId="39" xfId="0" applyFill="1" applyBorder="1" applyAlignment="1">
      <alignment horizontal="center" vertical="center"/>
    </xf>
    <xf numFmtId="0" fontId="0" fillId="7" borderId="17" xfId="0" applyFill="1" applyBorder="1" applyAlignment="1">
      <alignment horizontal="center" vertical="center"/>
    </xf>
    <xf numFmtId="0" fontId="0" fillId="7" borderId="1" xfId="0" applyFill="1" applyBorder="1" applyAlignment="1">
      <alignment horizontal="center" vertical="center"/>
    </xf>
    <xf numFmtId="0" fontId="0" fillId="7" borderId="18" xfId="0" applyFill="1" applyBorder="1" applyAlignment="1">
      <alignment horizontal="center" vertical="center"/>
    </xf>
    <xf numFmtId="0" fontId="0" fillId="7" borderId="10" xfId="0" applyFill="1" applyBorder="1" applyAlignment="1">
      <alignment horizontal="center" vertical="center" wrapText="1"/>
    </xf>
    <xf numFmtId="0" fontId="0" fillId="7" borderId="34" xfId="0" applyFill="1" applyBorder="1" applyAlignment="1">
      <alignment horizontal="center" vertical="center"/>
    </xf>
    <xf numFmtId="0" fontId="0" fillId="7" borderId="11" xfId="0" applyFill="1" applyBorder="1" applyAlignment="1">
      <alignment horizontal="center" vertical="center"/>
    </xf>
    <xf numFmtId="0" fontId="5" fillId="2" borderId="2" xfId="0" applyFont="1" applyFill="1" applyBorder="1" applyAlignment="1">
      <alignment horizontal="center" vertical="center"/>
    </xf>
    <xf numFmtId="0" fontId="5" fillId="7" borderId="2" xfId="0" applyFont="1" applyFill="1" applyBorder="1" applyAlignment="1">
      <alignment horizontal="center" vertical="center"/>
    </xf>
    <xf numFmtId="0" fontId="5" fillId="6" borderId="38" xfId="0" applyFont="1" applyFill="1" applyBorder="1" applyAlignment="1">
      <alignment horizontal="center" vertical="center"/>
    </xf>
    <xf numFmtId="0" fontId="8" fillId="0" borderId="0" xfId="0" applyFont="1"/>
    <xf numFmtId="0" fontId="0" fillId="0" borderId="0" xfId="0" applyBorder="1" applyAlignment="1">
      <alignment horizontal="center"/>
    </xf>
    <xf numFmtId="0" fontId="0" fillId="0" borderId="0" xfId="0" applyBorder="1" applyAlignment="1">
      <alignment horizontal="left"/>
    </xf>
    <xf numFmtId="0" fontId="4" fillId="0" borderId="0" xfId="0" applyFont="1" applyBorder="1" applyAlignment="1">
      <alignment horizontal="left" vertical="center"/>
    </xf>
    <xf numFmtId="0" fontId="4" fillId="0" borderId="0" xfId="0" applyFont="1" applyBorder="1" applyAlignment="1">
      <alignment horizontal="left"/>
    </xf>
    <xf numFmtId="0" fontId="4" fillId="0" borderId="0" xfId="0" applyFont="1" applyAlignment="1">
      <alignment horizontal="left"/>
    </xf>
    <xf numFmtId="0" fontId="0" fillId="0" borderId="0" xfId="0" applyAlignment="1">
      <alignment horizontal="left"/>
    </xf>
    <xf numFmtId="0" fontId="0" fillId="0" borderId="0" xfId="0" applyAlignment="1">
      <alignment horizontal="left"/>
    </xf>
    <xf numFmtId="0" fontId="0" fillId="0" borderId="27" xfId="0" applyBorder="1" applyAlignment="1">
      <alignment horizontal="center"/>
    </xf>
    <xf numFmtId="0" fontId="0" fillId="0" borderId="8" xfId="0" applyBorder="1" applyAlignment="1">
      <alignment horizontal="center"/>
    </xf>
    <xf numFmtId="0" fontId="2" fillId="0" borderId="0" xfId="0" applyFont="1" applyAlignment="1">
      <alignment horizontal="center"/>
    </xf>
    <xf numFmtId="0" fontId="0" fillId="0" borderId="0" xfId="0" applyFont="1" applyAlignment="1">
      <alignment horizontal="left" vertical="center"/>
    </xf>
    <xf numFmtId="0" fontId="0" fillId="0" borderId="8" xfId="0"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0"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13" xfId="0" applyFont="1" applyBorder="1" applyAlignment="1">
      <alignment horizontal="center" vertical="center"/>
    </xf>
    <xf numFmtId="0" fontId="3" fillId="0" borderId="26" xfId="0" applyFont="1" applyBorder="1" applyAlignment="1">
      <alignment horizontal="center" vertical="center"/>
    </xf>
    <xf numFmtId="0" fontId="0" fillId="0" borderId="0" xfId="0" applyBorder="1" applyAlignment="1">
      <alignment horizontal="left"/>
    </xf>
    <xf numFmtId="0" fontId="0" fillId="0" borderId="1" xfId="0" applyFont="1" applyBorder="1" applyAlignment="1">
      <alignment horizontal="center" vertical="center"/>
    </xf>
    <xf numFmtId="0" fontId="0" fillId="0" borderId="16" xfId="0" applyFont="1" applyBorder="1" applyAlignment="1">
      <alignment horizontal="center" vertical="center"/>
    </xf>
    <xf numFmtId="0" fontId="0" fillId="0" borderId="16" xfId="0" applyFont="1" applyBorder="1" applyAlignment="1">
      <alignment horizontal="center" vertical="center" wrapText="1"/>
    </xf>
    <xf numFmtId="0" fontId="0" fillId="0" borderId="1" xfId="0" applyFont="1" applyBorder="1" applyAlignment="1">
      <alignment horizontal="center" vertical="center" wrapText="1"/>
    </xf>
    <xf numFmtId="17" fontId="0" fillId="0" borderId="16" xfId="0" applyNumberFormat="1" applyFont="1" applyBorder="1" applyAlignment="1">
      <alignment horizontal="center" vertical="center"/>
    </xf>
    <xf numFmtId="17" fontId="0" fillId="0" borderId="1" xfId="0" applyNumberFormat="1" applyFont="1" applyBorder="1" applyAlignment="1">
      <alignment horizontal="center" vertical="center"/>
    </xf>
    <xf numFmtId="0" fontId="0" fillId="2" borderId="35" xfId="0" applyFill="1" applyBorder="1" applyAlignment="1">
      <alignment horizontal="center" vertical="center" textRotation="90"/>
    </xf>
    <xf numFmtId="0" fontId="0" fillId="2" borderId="3" xfId="0" applyFill="1" applyBorder="1" applyAlignment="1">
      <alignment horizontal="center" vertical="center" textRotation="90"/>
    </xf>
    <xf numFmtId="0" fontId="0" fillId="2" borderId="4" xfId="0" applyFill="1" applyBorder="1" applyAlignment="1">
      <alignment horizontal="center" vertical="center" textRotation="90"/>
    </xf>
    <xf numFmtId="0" fontId="0" fillId="7" borderId="35" xfId="0" applyFill="1" applyBorder="1" applyAlignment="1">
      <alignment horizontal="center" vertical="center" textRotation="90"/>
    </xf>
    <xf numFmtId="0" fontId="0" fillId="7" borderId="3" xfId="0" applyFill="1" applyBorder="1" applyAlignment="1">
      <alignment horizontal="center" vertical="center" textRotation="90"/>
    </xf>
    <xf numFmtId="0" fontId="0" fillId="7" borderId="4" xfId="0" applyFill="1" applyBorder="1" applyAlignment="1">
      <alignment horizontal="center" vertical="center" textRotation="90"/>
    </xf>
    <xf numFmtId="0" fontId="7" fillId="4" borderId="40" xfId="0" applyFont="1" applyFill="1" applyBorder="1" applyAlignment="1">
      <alignment horizontal="left" vertical="center" wrapText="1"/>
    </xf>
    <xf numFmtId="0" fontId="6" fillId="4" borderId="9" xfId="0" applyFont="1" applyFill="1" applyBorder="1" applyAlignment="1">
      <alignment horizontal="left" vertical="center" wrapText="1"/>
    </xf>
    <xf numFmtId="0" fontId="6" fillId="4" borderId="38" xfId="0" applyFont="1" applyFill="1" applyBorder="1" applyAlignment="1">
      <alignment horizontal="left" vertical="center" wrapText="1"/>
    </xf>
    <xf numFmtId="0" fontId="0" fillId="3" borderId="0" xfId="0" applyFill="1" applyBorder="1" applyAlignment="1">
      <alignment horizontal="center" vertical="center"/>
    </xf>
    <xf numFmtId="0" fontId="2" fillId="0" borderId="40" xfId="0" applyFont="1" applyBorder="1" applyAlignment="1">
      <alignment horizontal="center" vertical="center"/>
    </xf>
    <xf numFmtId="0" fontId="2" fillId="0" borderId="9" xfId="0" applyFont="1" applyBorder="1" applyAlignment="1">
      <alignment horizontal="center" vertical="center"/>
    </xf>
    <xf numFmtId="0" fontId="2" fillId="0" borderId="38" xfId="0" applyFont="1" applyBorder="1" applyAlignment="1">
      <alignment horizontal="center" vertical="center"/>
    </xf>
  </cellXfs>
  <cellStyles count="2">
    <cellStyle name="Normal" xfId="0" builtinId="0"/>
    <cellStyle name="Pourcentage"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répartiton des valeurs de profondeur de carbonation </cx:v>
        </cx:txData>
      </cx:tx>
      <cx:txPr>
        <a:bodyPr spcFirstLastPara="1" vertOverflow="ellipsis" horzOverflow="overflow" wrap="square" lIns="0" tIns="0" rIns="0" bIns="0" anchor="ctr" anchorCtr="1"/>
        <a:lstStyle/>
        <a:p>
          <a:pPr algn="ctr" rtl="0">
            <a:defRPr/>
          </a:pPr>
          <a:r>
            <a:rPr lang="fr-FR" sz="1400" b="0" i="0" u="none" strike="noStrike" baseline="0">
              <a:solidFill>
                <a:sysClr val="windowText" lastClr="000000">
                  <a:lumMod val="65000"/>
                  <a:lumOff val="35000"/>
                </a:sysClr>
              </a:solidFill>
              <a:latin typeface="Calibri" panose="020F0502020204030204"/>
            </a:rPr>
            <a:t>répartiton des valeurs de profondeur de carbonation </a:t>
          </a:r>
        </a:p>
      </cx:txPr>
    </cx:title>
    <cx:plotArea>
      <cx:plotAreaRegion>
        <cx:series layoutId="clusteredColumn" uniqueId="{8035426C-7760-4732-9680-6C5096EAE09A}">
          <cx:dataId val="0"/>
          <cx:layoutPr>
            <cx:binning intervalClosed="r"/>
          </cx:layoutPr>
        </cx:series>
      </cx:plotAreaRegion>
      <cx:axis id="0">
        <cx:catScaling gapWidth="0"/>
        <cx:minorGridlines/>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repartition compression</cx:v>
        </cx:txData>
      </cx:tx>
      <cx:txPr>
        <a:bodyPr spcFirstLastPara="1" vertOverflow="ellipsis" horzOverflow="overflow" wrap="square" lIns="0" tIns="0" rIns="0" bIns="0" anchor="ctr" anchorCtr="1"/>
        <a:lstStyle/>
        <a:p>
          <a:pPr algn="ctr" rtl="0">
            <a:defRPr/>
          </a:pPr>
          <a:r>
            <a:rPr lang="fr-FR" sz="1400" b="0" i="0" u="none" strike="noStrike" baseline="0">
              <a:solidFill>
                <a:sysClr val="windowText" lastClr="000000">
                  <a:lumMod val="65000"/>
                  <a:lumOff val="35000"/>
                </a:sysClr>
              </a:solidFill>
              <a:latin typeface="Calibri" panose="020F0502020204030204"/>
            </a:rPr>
            <a:t>repartition compression</a:t>
          </a:r>
        </a:p>
      </cx:txPr>
    </cx:title>
    <cx:plotArea>
      <cx:plotAreaRegion>
        <cx:series layoutId="clusteredColumn" uniqueId="{FE168DE6-3515-4769-B1CE-D8FC7436BB12}">
          <cx:dataId val="0"/>
          <cx:layoutPr>
            <cx:binning intervalClosed="r"/>
          </cx:layoutPr>
        </cx:series>
      </cx:plotAreaRegion>
      <cx:axis id="0">
        <cx:catScaling gapWidth="0"/>
        <cx:tickLabels/>
      </cx:axis>
      <cx:axis id="1">
        <cx:valScaling/>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répartition traction</cx:v>
        </cx:txData>
      </cx:tx>
      <cx:txPr>
        <a:bodyPr spcFirstLastPara="1" vertOverflow="ellipsis" horzOverflow="overflow" wrap="square" lIns="0" tIns="0" rIns="0" bIns="0" anchor="ctr" anchorCtr="1"/>
        <a:lstStyle/>
        <a:p>
          <a:pPr algn="ctr" rtl="0">
            <a:defRPr/>
          </a:pPr>
          <a:r>
            <a:rPr lang="fr-FR" sz="1400" b="0" i="0" u="none" strike="noStrike" baseline="0">
              <a:solidFill>
                <a:sysClr val="windowText" lastClr="000000">
                  <a:lumMod val="65000"/>
                  <a:lumOff val="35000"/>
                </a:sysClr>
              </a:solidFill>
              <a:latin typeface="Calibri" panose="020F0502020204030204"/>
            </a:rPr>
            <a:t>répartition traction</a:t>
          </a:r>
        </a:p>
      </cx:txPr>
    </cx:title>
    <cx:plotArea>
      <cx:plotAreaRegion>
        <cx:series layoutId="clusteredColumn" uniqueId="{47BFED2B-EEE0-4748-971B-D9F5EAF5B5EF}">
          <cx:dataId val="0"/>
          <cx:layoutPr>
            <cx:binning intervalClosed="r"/>
          </cx:layoutPr>
        </cx:series>
      </cx:plotAreaRegion>
      <cx:axis id="0">
        <cx:catScaling gapWidth="0"/>
        <cx:tickLabels/>
      </cx:axis>
      <cx:axis id="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chartData>
  <cx:chart>
    <cx:title pos="t" align="ctr" overlay="0">
      <cx:tx>
        <cx:txData>
          <cx:v>repartition notation</cx:v>
        </cx:txData>
      </cx:tx>
      <cx:txPr>
        <a:bodyPr spcFirstLastPara="1" vertOverflow="ellipsis" horzOverflow="overflow" wrap="square" lIns="0" tIns="0" rIns="0" bIns="0" anchor="ctr" anchorCtr="1"/>
        <a:lstStyle/>
        <a:p>
          <a:pPr algn="ctr" rtl="0">
            <a:defRPr/>
          </a:pPr>
          <a:r>
            <a:rPr lang="fr-FR" sz="1400" b="0" i="0" u="none" strike="noStrike" baseline="0">
              <a:solidFill>
                <a:sysClr val="windowText" lastClr="000000">
                  <a:lumMod val="65000"/>
                  <a:lumOff val="35000"/>
                </a:sysClr>
              </a:solidFill>
              <a:latin typeface="Calibri" panose="020F0502020204030204"/>
            </a:rPr>
            <a:t>repartition notation</a:t>
          </a:r>
        </a:p>
      </cx:txPr>
    </cx:title>
    <cx:plotArea>
      <cx:plotAreaRegion>
        <cx:series layoutId="clusteredColumn" uniqueId="{98B08EBA-9C85-43EC-91EE-C997418475C5}">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rich>
          <a:bodyPr spcFirstLastPara="1" vertOverflow="ellipsis" horzOverflow="overflow" wrap="square" lIns="0" tIns="0" rIns="0" bIns="0" anchor="ctr" anchorCtr="1"/>
          <a:lstStyle/>
          <a:p>
            <a:pPr algn="ctr" rtl="0">
              <a:defRPr/>
            </a:pPr>
            <a:r>
              <a:rPr lang="fr-FR" sz="1400" b="0" i="0" u="none" strike="noStrike" baseline="0">
                <a:solidFill>
                  <a:sysClr val="windowText" lastClr="000000">
                    <a:lumMod val="65000"/>
                    <a:lumOff val="35000"/>
                  </a:sysClr>
                </a:solidFill>
                <a:latin typeface="Calibri" panose="020F0502020204030204"/>
              </a:rPr>
              <a:t>repartition des vitesses </a:t>
            </a:r>
          </a:p>
          <a:p>
            <a:pPr algn="ctr" rtl="0">
              <a:defRPr/>
            </a:pPr>
            <a:endParaRPr lang="fr-FR"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0FEF1181-2D39-4AA9-9FC4-C4300F75F1DF}">
          <cx:dataLabels pos="ctr">
            <cx:visibility seriesName="0" categoryName="0" value="1"/>
            <cx:separator>, </cx:separator>
          </cx:dataLabels>
          <cx:dataId val="0"/>
          <cx:layoutPr>
            <cx:binning intervalClosed="r"/>
          </cx:layoutPr>
        </cx:series>
      </cx:plotAreaRegion>
      <cx:axis id="0">
        <cx:catScaling gapWidth="0"/>
        <cx:minorGridlines/>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repartition masse volumique</cx:v>
        </cx:txData>
      </cx:tx>
      <cx:txPr>
        <a:bodyPr spcFirstLastPara="1" vertOverflow="ellipsis" horzOverflow="overflow" wrap="square" lIns="0" tIns="0" rIns="0" bIns="0" anchor="ctr" anchorCtr="1"/>
        <a:lstStyle/>
        <a:p>
          <a:pPr algn="ctr" rtl="0">
            <a:defRPr/>
          </a:pPr>
          <a:r>
            <a:rPr lang="fr-FR" sz="1400" b="0" i="0" u="none" strike="noStrike" baseline="0">
              <a:solidFill>
                <a:sysClr val="windowText" lastClr="000000">
                  <a:lumMod val="65000"/>
                  <a:lumOff val="35000"/>
                </a:sysClr>
              </a:solidFill>
              <a:latin typeface="Calibri" panose="020F0502020204030204"/>
            </a:rPr>
            <a:t>repartition masse volumique</a:t>
          </a:r>
        </a:p>
      </cx:txPr>
    </cx:title>
    <cx:plotArea>
      <cx:plotAreaRegion>
        <cx:series layoutId="clusteredColumn" uniqueId="{417547D4-2CA8-4175-92CD-1CF68E1471B0}">
          <cx:tx>
            <cx:txData>
              <cx:f>_xlchart.v1.5</cx:f>
              <cx:v>2139,666 2179,333 2017 2077 2082 2285 2229 2118 2259 2214 1949 2062,5 2071 1976 2015 2293 2055 1895 2091 2251 2209 2245,5 2103 2160 2180 1970 2120 2158 2310 2281 2043 2238 2054,5 2218 2248  </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repartition porosité</cx:v>
        </cx:txData>
      </cx:tx>
      <cx:txPr>
        <a:bodyPr spcFirstLastPara="1" vertOverflow="ellipsis" horzOverflow="overflow" wrap="square" lIns="0" tIns="0" rIns="0" bIns="0" anchor="ctr" anchorCtr="1"/>
        <a:lstStyle/>
        <a:p>
          <a:pPr algn="ctr" rtl="0">
            <a:defRPr/>
          </a:pPr>
          <a:r>
            <a:rPr lang="fr-FR" sz="1400" b="0" i="0" u="none" strike="noStrike" baseline="0">
              <a:solidFill>
                <a:sysClr val="windowText" lastClr="000000">
                  <a:lumMod val="65000"/>
                  <a:lumOff val="35000"/>
                </a:sysClr>
              </a:solidFill>
              <a:latin typeface="Calibri" panose="020F0502020204030204"/>
            </a:rPr>
            <a:t>repartition porosité</a:t>
          </a:r>
        </a:p>
      </cx:txPr>
    </cx:title>
    <cx:plotArea>
      <cx:plotAreaRegion>
        <cx:series layoutId="clusteredColumn" uniqueId="{043FE884-E174-4754-8121-2A4996663246}">
          <cx:dataId val="0"/>
          <cx:layoutPr>
            <cx:binning intervalClosed="r"/>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repartition E/C</cx:v>
        </cx:txData>
      </cx:tx>
      <cx:txPr>
        <a:bodyPr spcFirstLastPara="1" vertOverflow="ellipsis" horzOverflow="overflow" wrap="square" lIns="0" tIns="0" rIns="0" bIns="0" anchor="ctr" anchorCtr="1"/>
        <a:lstStyle/>
        <a:p>
          <a:pPr algn="ctr" rtl="0">
            <a:defRPr/>
          </a:pPr>
          <a:r>
            <a:rPr lang="fr-FR" sz="1400" b="0" i="0" u="none" strike="noStrike" baseline="0">
              <a:solidFill>
                <a:sysClr val="windowText" lastClr="000000">
                  <a:lumMod val="65000"/>
                  <a:lumOff val="35000"/>
                </a:sysClr>
              </a:solidFill>
              <a:latin typeface="Calibri" panose="020F0502020204030204"/>
            </a:rPr>
            <a:t>repartition E/C</a:t>
          </a:r>
        </a:p>
      </cx:txPr>
    </cx:title>
    <cx:plotArea>
      <cx:plotAreaRegion>
        <cx:series layoutId="clusteredColumn" uniqueId="{3AD11FAD-DF3F-449E-BAE3-FA5B46064E17}">
          <cx:dataId val="0"/>
          <cx:layoutPr>
            <cx:binning intervalClosed="r"/>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repartition teneur en liant hydraulique</cx:v>
        </cx:txData>
      </cx:tx>
      <cx:txPr>
        <a:bodyPr spcFirstLastPara="1" vertOverflow="ellipsis" horzOverflow="overflow" wrap="square" lIns="0" tIns="0" rIns="0" bIns="0" anchor="ctr" anchorCtr="1"/>
        <a:lstStyle/>
        <a:p>
          <a:pPr algn="ctr" rtl="0">
            <a:defRPr/>
          </a:pPr>
          <a:r>
            <a:rPr lang="fr-FR" sz="1400" b="0" i="0" u="none" strike="noStrike" baseline="0">
              <a:solidFill>
                <a:sysClr val="windowText" lastClr="000000">
                  <a:lumMod val="65000"/>
                  <a:lumOff val="35000"/>
                </a:sysClr>
              </a:solidFill>
              <a:latin typeface="Calibri" panose="020F0502020204030204"/>
            </a:rPr>
            <a:t>repartition teneur en liant hydraulique</a:t>
          </a:r>
        </a:p>
      </cx:txPr>
    </cx:title>
    <cx:plotArea>
      <cx:plotAreaRegion>
        <cx:series layoutId="clusteredColumn" uniqueId="{78C49EDA-5DDE-430D-981D-1889CA1C4C41}">
          <cx:dataId val="0"/>
          <cx:layoutPr>
            <cx:binning intervalClosed="r"/>
          </cx:layoutPr>
        </cx:series>
      </cx:plotAreaRegion>
      <cx:axis id="0">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repartition teneur ion sulfates</cx:v>
        </cx:txData>
      </cx:tx>
      <cx:txPr>
        <a:bodyPr spcFirstLastPara="1" vertOverflow="ellipsis" horzOverflow="overflow" wrap="square" lIns="0" tIns="0" rIns="0" bIns="0" anchor="ctr" anchorCtr="1"/>
        <a:lstStyle/>
        <a:p>
          <a:pPr algn="ctr" rtl="0">
            <a:defRPr/>
          </a:pPr>
          <a:r>
            <a:rPr lang="fr-FR" sz="1400" b="0" i="0" u="none" strike="noStrike" baseline="0">
              <a:solidFill>
                <a:sysClr val="windowText" lastClr="000000">
                  <a:lumMod val="65000"/>
                  <a:lumOff val="35000"/>
                </a:sysClr>
              </a:solidFill>
              <a:latin typeface="Calibri" panose="020F0502020204030204"/>
            </a:rPr>
            <a:t>repartition teneur ion sulfates</a:t>
          </a:r>
        </a:p>
      </cx:txPr>
    </cx:title>
    <cx:plotArea>
      <cx:plotAreaRegion>
        <cx:series layoutId="clusteredColumn" uniqueId="{3CA8E7C8-6A6A-4BBC-A633-D7812C73DD87}">
          <cx:dataId val="0"/>
          <cx:layoutPr>
            <cx:binning intervalClosed="r"/>
          </cx:layoutPr>
        </cx:series>
      </cx:plotAreaRegion>
      <cx:axis id="0">
        <cx:catScaling gapWidth="0"/>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chartData>
  <cx:chart>
    <cx:title pos="t" align="ctr" overlay="0">
      <cx:tx>
        <cx:txData>
          <cx:v>repartition teneur ions chlorures</cx:v>
        </cx:txData>
      </cx:tx>
      <cx:txPr>
        <a:bodyPr spcFirstLastPara="1" vertOverflow="ellipsis" horzOverflow="overflow" wrap="square" lIns="0" tIns="0" rIns="0" bIns="0" anchor="ctr" anchorCtr="1"/>
        <a:lstStyle/>
        <a:p>
          <a:pPr algn="ctr" rtl="0">
            <a:defRPr/>
          </a:pPr>
          <a:r>
            <a:rPr lang="fr-FR" sz="1400" b="0" i="0" u="none" strike="noStrike" baseline="0">
              <a:solidFill>
                <a:sysClr val="windowText" lastClr="000000">
                  <a:lumMod val="65000"/>
                  <a:lumOff val="35000"/>
                </a:sysClr>
              </a:solidFill>
              <a:latin typeface="Calibri" panose="020F0502020204030204"/>
            </a:rPr>
            <a:t>repartition teneur ions chlorures</a:t>
          </a:r>
        </a:p>
      </cx:txPr>
    </cx:title>
    <cx:plotArea>
      <cx:plotAreaRegion>
        <cx:series layoutId="clusteredColumn" uniqueId="{23F9C183-0F58-468E-BE52-8411065C612D}">
          <cx:dataId val="0"/>
          <cx:layoutPr>
            <cx:binning intervalClosed="r"/>
          </cx:layoutPr>
        </cx:series>
      </cx:plotAreaRegion>
      <cx:axis id="0">
        <cx:catScaling gapWidth="0"/>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repartition dosage ciment</cx:v>
        </cx:txData>
      </cx:tx>
      <cx:txPr>
        <a:bodyPr spcFirstLastPara="1" vertOverflow="ellipsis" horzOverflow="overflow" wrap="square" lIns="0" tIns="0" rIns="0" bIns="0" anchor="ctr" anchorCtr="1"/>
        <a:lstStyle/>
        <a:p>
          <a:pPr algn="ctr" rtl="0">
            <a:defRPr/>
          </a:pPr>
          <a:r>
            <a:rPr lang="fr-FR" sz="1400" b="0" i="0" u="none" strike="noStrike" baseline="0">
              <a:solidFill>
                <a:sysClr val="windowText" lastClr="000000">
                  <a:lumMod val="65000"/>
                  <a:lumOff val="35000"/>
                </a:sysClr>
              </a:solidFill>
              <a:latin typeface="Calibri" panose="020F0502020204030204"/>
            </a:rPr>
            <a:t>repartition dosage ciment</a:t>
          </a:r>
        </a:p>
      </cx:txPr>
    </cx:title>
    <cx:plotArea>
      <cx:plotAreaRegion>
        <cx:series layoutId="clusteredColumn" uniqueId="{FE3322B5-559C-48FC-81E5-65E3F66BD933}">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microsoft.com/office/2014/relationships/chartEx" Target="../charts/chartEx8.xml"/><Relationship Id="rId3" Type="http://schemas.microsoft.com/office/2014/relationships/chartEx" Target="../charts/chartEx3.xml"/><Relationship Id="rId7" Type="http://schemas.microsoft.com/office/2014/relationships/chartEx" Target="../charts/chartEx7.xml"/><Relationship Id="rId12" Type="http://schemas.microsoft.com/office/2014/relationships/chartEx" Target="../charts/chartEx12.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11" Type="http://schemas.microsoft.com/office/2014/relationships/chartEx" Target="../charts/chartEx11.xml"/><Relationship Id="rId5" Type="http://schemas.microsoft.com/office/2014/relationships/chartEx" Target="../charts/chartEx5.xml"/><Relationship Id="rId10" Type="http://schemas.microsoft.com/office/2014/relationships/chartEx" Target="../charts/chartEx10.xml"/><Relationship Id="rId4" Type="http://schemas.microsoft.com/office/2014/relationships/chartEx" Target="../charts/chartEx4.xml"/><Relationship Id="rId9" Type="http://schemas.microsoft.com/office/2014/relationships/chartEx" Target="../charts/chartEx9.xml"/></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50800</xdr:rowOff>
    </xdr:from>
    <xdr:to>
      <xdr:col>3</xdr:col>
      <xdr:colOff>412750</xdr:colOff>
      <xdr:row>6</xdr:row>
      <xdr:rowOff>99608</xdr:rowOff>
    </xdr:to>
    <xdr:pic>
      <xdr:nvPicPr>
        <xdr:cNvPr id="2" name="Image 1">
          <a:extLst>
            <a:ext uri="{FF2B5EF4-FFF2-40B4-BE49-F238E27FC236}">
              <a16:creationId xmlns:a16="http://schemas.microsoft.com/office/drawing/2014/main" id="{8EE0B7FC-41B9-472E-B7D3-CEE944455EDB}"/>
            </a:ext>
          </a:extLst>
        </xdr:cNvPr>
        <xdr:cNvPicPr>
          <a:picLocks noChangeAspect="1"/>
        </xdr:cNvPicPr>
      </xdr:nvPicPr>
      <xdr:blipFill>
        <a:blip xmlns:r="http://schemas.openxmlformats.org/officeDocument/2006/relationships" r:embed="rId1"/>
        <a:stretch>
          <a:fillRect/>
        </a:stretch>
      </xdr:blipFill>
      <xdr:spPr>
        <a:xfrm>
          <a:off x="95250" y="50800"/>
          <a:ext cx="2603500" cy="1153708"/>
        </a:xfrm>
        <a:prstGeom prst="rect">
          <a:avLst/>
        </a:prstGeom>
      </xdr:spPr>
    </xdr:pic>
    <xdr:clientData/>
  </xdr:twoCellAnchor>
  <xdr:twoCellAnchor editAs="oneCell">
    <xdr:from>
      <xdr:col>9</xdr:col>
      <xdr:colOff>667338</xdr:colOff>
      <xdr:row>0</xdr:row>
      <xdr:rowOff>53556</xdr:rowOff>
    </xdr:from>
    <xdr:to>
      <xdr:col>12</xdr:col>
      <xdr:colOff>680909</xdr:colOff>
      <xdr:row>6</xdr:row>
      <xdr:rowOff>131982</xdr:rowOff>
    </xdr:to>
    <xdr:pic>
      <xdr:nvPicPr>
        <xdr:cNvPr id="4" name="Image 3">
          <a:extLst>
            <a:ext uri="{FF2B5EF4-FFF2-40B4-BE49-F238E27FC236}">
              <a16:creationId xmlns:a16="http://schemas.microsoft.com/office/drawing/2014/main" id="{118CD09A-7021-4092-8C9A-38AC5AC20235}"/>
            </a:ext>
          </a:extLst>
        </xdr:cNvPr>
        <xdr:cNvPicPr>
          <a:picLocks noChangeAspect="1"/>
        </xdr:cNvPicPr>
      </xdr:nvPicPr>
      <xdr:blipFill>
        <a:blip xmlns:r="http://schemas.openxmlformats.org/officeDocument/2006/relationships" r:embed="rId2"/>
        <a:stretch>
          <a:fillRect/>
        </a:stretch>
      </xdr:blipFill>
      <xdr:spPr>
        <a:xfrm>
          <a:off x="7552880" y="53556"/>
          <a:ext cx="2308752" cy="11801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241300</xdr:colOff>
      <xdr:row>4</xdr:row>
      <xdr:rowOff>410634</xdr:rowOff>
    </xdr:from>
    <xdr:to>
      <xdr:col>3</xdr:col>
      <xdr:colOff>2190750</xdr:colOff>
      <xdr:row>4</xdr:row>
      <xdr:rowOff>1587289</xdr:rowOff>
    </xdr:to>
    <xdr:pic>
      <xdr:nvPicPr>
        <xdr:cNvPr id="2" name="Image 1">
          <a:extLst>
            <a:ext uri="{FF2B5EF4-FFF2-40B4-BE49-F238E27FC236}">
              <a16:creationId xmlns:a16="http://schemas.microsoft.com/office/drawing/2014/main" id="{9F10F79F-2001-BE4D-8FE7-1F0746842FC3}"/>
            </a:ext>
          </a:extLst>
        </xdr:cNvPr>
        <xdr:cNvPicPr/>
      </xdr:nvPicPr>
      <xdr:blipFill>
        <a:blip xmlns:r="http://schemas.openxmlformats.org/officeDocument/2006/relationships" r:embed="rId1"/>
        <a:stretch>
          <a:fillRect/>
        </a:stretch>
      </xdr:blipFill>
      <xdr:spPr>
        <a:xfrm>
          <a:off x="8216900" y="3069167"/>
          <a:ext cx="1949450" cy="11766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139700</xdr:colOff>
      <xdr:row>1</xdr:row>
      <xdr:rowOff>57150</xdr:rowOff>
    </xdr:from>
    <xdr:to>
      <xdr:col>7</xdr:col>
      <xdr:colOff>139700</xdr:colOff>
      <xdr:row>16</xdr:row>
      <xdr:rowOff>38100</xdr:rowOff>
    </xdr:to>
    <mc:AlternateContent xmlns:mc="http://schemas.openxmlformats.org/markup-compatibility/2006">
      <mc:Choice xmlns:cx1="http://schemas.microsoft.com/office/drawing/2015/9/8/chartex" Requires="cx1">
        <xdr:graphicFrame macro="">
          <xdr:nvGraphicFramePr>
            <xdr:cNvPr id="2" name="Graphique 1">
              <a:extLst>
                <a:ext uri="{FF2B5EF4-FFF2-40B4-BE49-F238E27FC236}">
                  <a16:creationId xmlns:a16="http://schemas.microsoft.com/office/drawing/2014/main" id="{D728A192-B6B4-4125-A651-C17BCB8F16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65200" y="247650"/>
              <a:ext cx="4953000" cy="2838450"/>
            </a:xfrm>
            <a:prstGeom prst="rect">
              <a:avLst/>
            </a:prstGeom>
            <a:solidFill>
              <a:prstClr val="white"/>
            </a:solidFill>
            <a:ln w="1">
              <a:solidFill>
                <a:prstClr val="green"/>
              </a:solidFill>
            </a:ln>
          </xdr:spPr>
          <xdr:txBody>
            <a:bodyPr vertOverflow="clip" horzOverflow="clip"/>
            <a:lstStyle/>
            <a:p>
              <a:r>
                <a:rPr lang="fr-FR"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7</xdr:col>
      <xdr:colOff>361950</xdr:colOff>
      <xdr:row>1</xdr:row>
      <xdr:rowOff>31750</xdr:rowOff>
    </xdr:from>
    <xdr:to>
      <xdr:col>13</xdr:col>
      <xdr:colOff>361950</xdr:colOff>
      <xdr:row>16</xdr:row>
      <xdr:rowOff>19050</xdr:rowOff>
    </xdr:to>
    <mc:AlternateContent xmlns:mc="http://schemas.openxmlformats.org/markup-compatibility/2006">
      <mc:Choice xmlns:cx1="http://schemas.microsoft.com/office/drawing/2015/9/8/chartex" Requires="cx1">
        <xdr:graphicFrame macro="">
          <xdr:nvGraphicFramePr>
            <xdr:cNvPr id="3" name="Graphique 2">
              <a:extLst>
                <a:ext uri="{FF2B5EF4-FFF2-40B4-BE49-F238E27FC236}">
                  <a16:creationId xmlns:a16="http://schemas.microsoft.com/office/drawing/2014/main" id="{0CFEEC85-27E8-43FB-9DF2-BEB950BCC3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140450" y="222250"/>
              <a:ext cx="4953000" cy="2844800"/>
            </a:xfrm>
            <a:prstGeom prst="rect">
              <a:avLst/>
            </a:prstGeom>
            <a:solidFill>
              <a:prstClr val="white"/>
            </a:solidFill>
            <a:ln w="1">
              <a:solidFill>
                <a:prstClr val="green"/>
              </a:solidFill>
            </a:ln>
          </xdr:spPr>
          <xdr:txBody>
            <a:bodyPr vertOverflow="clip" horzOverflow="clip"/>
            <a:lstStyle/>
            <a:p>
              <a:r>
                <a:rPr lang="fr-FR"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13</xdr:col>
      <xdr:colOff>587375</xdr:colOff>
      <xdr:row>1</xdr:row>
      <xdr:rowOff>9525</xdr:rowOff>
    </xdr:from>
    <xdr:to>
      <xdr:col>19</xdr:col>
      <xdr:colOff>598107</xdr:colOff>
      <xdr:row>15</xdr:row>
      <xdr:rowOff>135988</xdr:rowOff>
    </xdr:to>
    <mc:AlternateContent xmlns:mc="http://schemas.openxmlformats.org/markup-compatibility/2006">
      <mc:Choice xmlns:cx1="http://schemas.microsoft.com/office/drawing/2015/9/8/chartex" Requires="cx1">
        <xdr:graphicFrame macro="">
          <xdr:nvGraphicFramePr>
            <xdr:cNvPr id="4" name="Graphique 3">
              <a:extLst>
                <a:ext uri="{FF2B5EF4-FFF2-40B4-BE49-F238E27FC236}">
                  <a16:creationId xmlns:a16="http://schemas.microsoft.com/office/drawing/2014/main" id="{63408C16-ADF9-4A8B-A4C6-B56BEEF0F6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318875" y="200025"/>
              <a:ext cx="4963732" cy="2793463"/>
            </a:xfrm>
            <a:prstGeom prst="rect">
              <a:avLst/>
            </a:prstGeom>
            <a:solidFill>
              <a:prstClr val="white"/>
            </a:solidFill>
            <a:ln w="1">
              <a:solidFill>
                <a:prstClr val="green"/>
              </a:solidFill>
            </a:ln>
          </xdr:spPr>
          <xdr:txBody>
            <a:bodyPr vertOverflow="clip" horzOverflow="clip"/>
            <a:lstStyle/>
            <a:p>
              <a:r>
                <a:rPr lang="fr-FR"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19</xdr:col>
      <xdr:colOff>737727</xdr:colOff>
      <xdr:row>1</xdr:row>
      <xdr:rowOff>20996</xdr:rowOff>
    </xdr:from>
    <xdr:to>
      <xdr:col>25</xdr:col>
      <xdr:colOff>748458</xdr:colOff>
      <xdr:row>15</xdr:row>
      <xdr:rowOff>134555</xdr:rowOff>
    </xdr:to>
    <mc:AlternateContent xmlns:mc="http://schemas.openxmlformats.org/markup-compatibility/2006">
      <mc:Choice xmlns:cx1="http://schemas.microsoft.com/office/drawing/2015/9/8/chartex" Requires="cx1">
        <xdr:graphicFrame macro="">
          <xdr:nvGraphicFramePr>
            <xdr:cNvPr id="5" name="Graphique 4">
              <a:extLst>
                <a:ext uri="{FF2B5EF4-FFF2-40B4-BE49-F238E27FC236}">
                  <a16:creationId xmlns:a16="http://schemas.microsoft.com/office/drawing/2014/main" id="{D6012F5B-1CC1-4C15-AD3E-F7E53CE2F0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422227" y="211496"/>
              <a:ext cx="4963731" cy="2780559"/>
            </a:xfrm>
            <a:prstGeom prst="rect">
              <a:avLst/>
            </a:prstGeom>
            <a:solidFill>
              <a:prstClr val="white"/>
            </a:solidFill>
            <a:ln w="1">
              <a:solidFill>
                <a:prstClr val="green"/>
              </a:solidFill>
            </a:ln>
          </xdr:spPr>
          <xdr:txBody>
            <a:bodyPr vertOverflow="clip" horzOverflow="clip"/>
            <a:lstStyle/>
            <a:p>
              <a:r>
                <a:rPr lang="fr-FR"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26</xdr:col>
      <xdr:colOff>111125</xdr:colOff>
      <xdr:row>1</xdr:row>
      <xdr:rowOff>0</xdr:rowOff>
    </xdr:from>
    <xdr:to>
      <xdr:col>32</xdr:col>
      <xdr:colOff>111125</xdr:colOff>
      <xdr:row>15</xdr:row>
      <xdr:rowOff>76200</xdr:rowOff>
    </xdr:to>
    <mc:AlternateContent xmlns:mc="http://schemas.openxmlformats.org/markup-compatibility/2006">
      <mc:Choice xmlns:cx1="http://schemas.microsoft.com/office/drawing/2015/9/8/chartex" Requires="cx1">
        <xdr:graphicFrame macro="">
          <xdr:nvGraphicFramePr>
            <xdr:cNvPr id="6" name="Graphique 5">
              <a:extLst>
                <a:ext uri="{FF2B5EF4-FFF2-40B4-BE49-F238E27FC236}">
                  <a16:creationId xmlns:a16="http://schemas.microsoft.com/office/drawing/2014/main" id="{1032525E-DF5F-4DAE-8BE2-B793039E2B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1574125" y="190500"/>
              <a:ext cx="4953000" cy="2743200"/>
            </a:xfrm>
            <a:prstGeom prst="rect">
              <a:avLst/>
            </a:prstGeom>
            <a:solidFill>
              <a:prstClr val="white"/>
            </a:solidFill>
            <a:ln w="1">
              <a:solidFill>
                <a:prstClr val="green"/>
              </a:solidFill>
            </a:ln>
          </xdr:spPr>
          <xdr:txBody>
            <a:bodyPr vertOverflow="clip" horzOverflow="clip"/>
            <a:lstStyle/>
            <a:p>
              <a:r>
                <a:rPr lang="fr-FR"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32</xdr:col>
      <xdr:colOff>460375</xdr:colOff>
      <xdr:row>1</xdr:row>
      <xdr:rowOff>0</xdr:rowOff>
    </xdr:from>
    <xdr:to>
      <xdr:col>38</xdr:col>
      <xdr:colOff>460375</xdr:colOff>
      <xdr:row>15</xdr:row>
      <xdr:rowOff>76200</xdr:rowOff>
    </xdr:to>
    <mc:AlternateContent xmlns:mc="http://schemas.openxmlformats.org/markup-compatibility/2006">
      <mc:Choice xmlns:cx1="http://schemas.microsoft.com/office/drawing/2015/9/8/chartex" Requires="cx1">
        <xdr:graphicFrame macro="">
          <xdr:nvGraphicFramePr>
            <xdr:cNvPr id="7" name="Graphique 6">
              <a:extLst>
                <a:ext uri="{FF2B5EF4-FFF2-40B4-BE49-F238E27FC236}">
                  <a16:creationId xmlns:a16="http://schemas.microsoft.com/office/drawing/2014/main" id="{8D9B10AF-7FD7-4E0E-885B-E5377001F5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6876375" y="190500"/>
              <a:ext cx="4953000" cy="2743200"/>
            </a:xfrm>
            <a:prstGeom prst="rect">
              <a:avLst/>
            </a:prstGeom>
            <a:solidFill>
              <a:prstClr val="white"/>
            </a:solidFill>
            <a:ln w="1">
              <a:solidFill>
                <a:prstClr val="green"/>
              </a:solidFill>
            </a:ln>
          </xdr:spPr>
          <xdr:txBody>
            <a:bodyPr vertOverflow="clip" horzOverflow="clip"/>
            <a:lstStyle/>
            <a:p>
              <a:r>
                <a:rPr lang="fr-FR"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38</xdr:col>
      <xdr:colOff>751974</xdr:colOff>
      <xdr:row>1</xdr:row>
      <xdr:rowOff>16711</xdr:rowOff>
    </xdr:from>
    <xdr:to>
      <xdr:col>44</xdr:col>
      <xdr:colOff>711869</xdr:colOff>
      <xdr:row>16</xdr:row>
      <xdr:rowOff>2674</xdr:rowOff>
    </xdr:to>
    <mc:AlternateContent xmlns:mc="http://schemas.openxmlformats.org/markup-compatibility/2006">
      <mc:Choice xmlns:cx1="http://schemas.microsoft.com/office/drawing/2015/9/8/chartex" Requires="cx1">
        <xdr:graphicFrame macro="">
          <xdr:nvGraphicFramePr>
            <xdr:cNvPr id="8" name="Graphique 7">
              <a:extLst>
                <a:ext uri="{FF2B5EF4-FFF2-40B4-BE49-F238E27FC236}">
                  <a16:creationId xmlns:a16="http://schemas.microsoft.com/office/drawing/2014/main" id="{0DE01B86-C32E-4FC0-A8FB-8D9CB42ED1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2120974" y="207211"/>
              <a:ext cx="4912895" cy="2843463"/>
            </a:xfrm>
            <a:prstGeom prst="rect">
              <a:avLst/>
            </a:prstGeom>
            <a:solidFill>
              <a:prstClr val="white"/>
            </a:solidFill>
            <a:ln w="1">
              <a:solidFill>
                <a:prstClr val="green"/>
              </a:solidFill>
            </a:ln>
          </xdr:spPr>
          <xdr:txBody>
            <a:bodyPr vertOverflow="clip" horzOverflow="clip"/>
            <a:lstStyle/>
            <a:p>
              <a:r>
                <a:rPr lang="fr-FR"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45</xdr:col>
      <xdr:colOff>225322</xdr:colOff>
      <xdr:row>1</xdr:row>
      <xdr:rowOff>61452</xdr:rowOff>
    </xdr:from>
    <xdr:to>
      <xdr:col>51</xdr:col>
      <xdr:colOff>249902</xdr:colOff>
      <xdr:row>16</xdr:row>
      <xdr:rowOff>39330</xdr:rowOff>
    </xdr:to>
    <mc:AlternateContent xmlns:mc="http://schemas.openxmlformats.org/markup-compatibility/2006">
      <mc:Choice xmlns:cx1="http://schemas.microsoft.com/office/drawing/2015/9/8/chartex" Requires="cx1">
        <xdr:graphicFrame macro="">
          <xdr:nvGraphicFramePr>
            <xdr:cNvPr id="9" name="Graphique 8">
              <a:extLst>
                <a:ext uri="{FF2B5EF4-FFF2-40B4-BE49-F238E27FC236}">
                  <a16:creationId xmlns:a16="http://schemas.microsoft.com/office/drawing/2014/main" id="{60D080FA-7B77-4556-BD1A-50BA3270C1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37372822" y="251952"/>
              <a:ext cx="4977580" cy="2835378"/>
            </a:xfrm>
            <a:prstGeom prst="rect">
              <a:avLst/>
            </a:prstGeom>
            <a:solidFill>
              <a:prstClr val="white"/>
            </a:solidFill>
            <a:ln w="1">
              <a:solidFill>
                <a:prstClr val="green"/>
              </a:solidFill>
            </a:ln>
          </xdr:spPr>
          <xdr:txBody>
            <a:bodyPr vertOverflow="clip" horzOverflow="clip"/>
            <a:lstStyle/>
            <a:p>
              <a:r>
                <a:rPr lang="fr-FR"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51</xdr:col>
      <xdr:colOff>608544</xdr:colOff>
      <xdr:row>1</xdr:row>
      <xdr:rowOff>26463</xdr:rowOff>
    </xdr:from>
    <xdr:to>
      <xdr:col>57</xdr:col>
      <xdr:colOff>576794</xdr:colOff>
      <xdr:row>15</xdr:row>
      <xdr:rowOff>176746</xdr:rowOff>
    </xdr:to>
    <mc:AlternateContent xmlns:mc="http://schemas.openxmlformats.org/markup-compatibility/2006">
      <mc:Choice xmlns:cx1="http://schemas.microsoft.com/office/drawing/2015/9/8/chartex" Requires="cx1">
        <xdr:graphicFrame macro="">
          <xdr:nvGraphicFramePr>
            <xdr:cNvPr id="10" name="Graphique 9">
              <a:extLst>
                <a:ext uri="{FF2B5EF4-FFF2-40B4-BE49-F238E27FC236}">
                  <a16:creationId xmlns:a16="http://schemas.microsoft.com/office/drawing/2014/main" id="{D9CFC4F8-116E-4D9B-B224-10E0BC1BAE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42709044" y="216963"/>
              <a:ext cx="4921250" cy="2817283"/>
            </a:xfrm>
            <a:prstGeom prst="rect">
              <a:avLst/>
            </a:prstGeom>
            <a:solidFill>
              <a:prstClr val="white"/>
            </a:solidFill>
            <a:ln w="1">
              <a:solidFill>
                <a:prstClr val="green"/>
              </a:solidFill>
            </a:ln>
          </xdr:spPr>
          <xdr:txBody>
            <a:bodyPr vertOverflow="clip" horzOverflow="clip"/>
            <a:lstStyle/>
            <a:p>
              <a:r>
                <a:rPr lang="fr-FR"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58</xdr:col>
      <xdr:colOff>26458</xdr:colOff>
      <xdr:row>0</xdr:row>
      <xdr:rowOff>132293</xdr:rowOff>
    </xdr:from>
    <xdr:to>
      <xdr:col>63</xdr:col>
      <xdr:colOff>762000</xdr:colOff>
      <xdr:row>15</xdr:row>
      <xdr:rowOff>97368</xdr:rowOff>
    </xdr:to>
    <mc:AlternateContent xmlns:mc="http://schemas.openxmlformats.org/markup-compatibility/2006">
      <mc:Choice xmlns:cx1="http://schemas.microsoft.com/office/drawing/2015/9/8/chartex" Requires="cx1">
        <xdr:graphicFrame macro="">
          <xdr:nvGraphicFramePr>
            <xdr:cNvPr id="11" name="Graphique 10">
              <a:extLst>
                <a:ext uri="{FF2B5EF4-FFF2-40B4-BE49-F238E27FC236}">
                  <a16:creationId xmlns:a16="http://schemas.microsoft.com/office/drawing/2014/main" id="{627A9DB7-3E34-43C2-86E9-77C872B60E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47905458" y="132293"/>
              <a:ext cx="4863042" cy="2822575"/>
            </a:xfrm>
            <a:prstGeom prst="rect">
              <a:avLst/>
            </a:prstGeom>
            <a:solidFill>
              <a:prstClr val="white"/>
            </a:solidFill>
            <a:ln w="1">
              <a:solidFill>
                <a:prstClr val="green"/>
              </a:solidFill>
            </a:ln>
          </xdr:spPr>
          <xdr:txBody>
            <a:bodyPr vertOverflow="clip" horzOverflow="clip"/>
            <a:lstStyle/>
            <a:p>
              <a:r>
                <a:rPr lang="fr-FR"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64</xdr:col>
      <xdr:colOff>476251</xdr:colOff>
      <xdr:row>0</xdr:row>
      <xdr:rowOff>79377</xdr:rowOff>
    </xdr:from>
    <xdr:to>
      <xdr:col>70</xdr:col>
      <xdr:colOff>444501</xdr:colOff>
      <xdr:row>15</xdr:row>
      <xdr:rowOff>44452</xdr:rowOff>
    </xdr:to>
    <mc:AlternateContent xmlns:mc="http://schemas.openxmlformats.org/markup-compatibility/2006">
      <mc:Choice xmlns:cx1="http://schemas.microsoft.com/office/drawing/2015/9/8/chartex" Requires="cx1">
        <xdr:graphicFrame macro="">
          <xdr:nvGraphicFramePr>
            <xdr:cNvPr id="12" name="Graphique 11">
              <a:extLst>
                <a:ext uri="{FF2B5EF4-FFF2-40B4-BE49-F238E27FC236}">
                  <a16:creationId xmlns:a16="http://schemas.microsoft.com/office/drawing/2014/main" id="{0C8CB0EA-F760-4E04-998B-B119E01DDB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53308251" y="79377"/>
              <a:ext cx="4921250" cy="2822575"/>
            </a:xfrm>
            <a:prstGeom prst="rect">
              <a:avLst/>
            </a:prstGeom>
            <a:solidFill>
              <a:prstClr val="white"/>
            </a:solidFill>
            <a:ln w="1">
              <a:solidFill>
                <a:prstClr val="green"/>
              </a:solidFill>
            </a:ln>
          </xdr:spPr>
          <xdr:txBody>
            <a:bodyPr vertOverflow="clip" horzOverflow="clip"/>
            <a:lstStyle/>
            <a:p>
              <a:r>
                <a:rPr lang="fr-FR"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71</xdr:col>
      <xdr:colOff>0</xdr:colOff>
      <xdr:row>0</xdr:row>
      <xdr:rowOff>158750</xdr:rowOff>
    </xdr:from>
    <xdr:to>
      <xdr:col>76</xdr:col>
      <xdr:colOff>746175</xdr:colOff>
      <xdr:row>15</xdr:row>
      <xdr:rowOff>158715</xdr:rowOff>
    </xdr:to>
    <mc:AlternateContent xmlns:mc="http://schemas.openxmlformats.org/markup-compatibility/2006">
      <mc:Choice xmlns:cx1="http://schemas.microsoft.com/office/drawing/2015/9/8/chartex" Requires="cx1">
        <xdr:graphicFrame macro="">
          <xdr:nvGraphicFramePr>
            <xdr:cNvPr id="13" name="Graphique 12">
              <a:extLst>
                <a:ext uri="{FF2B5EF4-FFF2-40B4-BE49-F238E27FC236}">
                  <a16:creationId xmlns:a16="http://schemas.microsoft.com/office/drawing/2014/main" id="{D885AC8D-2C63-4ED2-90AF-D055AE13E7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58610500" y="158750"/>
              <a:ext cx="4873675" cy="2857465"/>
            </a:xfrm>
            <a:prstGeom prst="rect">
              <a:avLst/>
            </a:prstGeom>
            <a:solidFill>
              <a:prstClr val="white"/>
            </a:solidFill>
            <a:ln w="1">
              <a:solidFill>
                <a:prstClr val="green"/>
              </a:solidFill>
            </a:ln>
          </xdr:spPr>
          <xdr:txBody>
            <a:bodyPr vertOverflow="clip" horzOverflow="clip"/>
            <a:lstStyle/>
            <a:p>
              <a:r>
                <a:rPr lang="fr-FR"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F3454-34C9-604C-A9A5-4572120FFC78}">
  <dimension ref="B2:N32"/>
  <sheetViews>
    <sheetView zoomScale="112" workbookViewId="0">
      <selection activeCell="C30" sqref="C30"/>
    </sheetView>
  </sheetViews>
  <sheetFormatPr baseColWidth="10" defaultRowHeight="15" x14ac:dyDescent="0.2"/>
  <sheetData>
    <row r="2" spans="2:13" x14ac:dyDescent="0.2">
      <c r="F2" s="120" t="s">
        <v>121</v>
      </c>
      <c r="G2" s="120"/>
      <c r="H2" s="120"/>
      <c r="I2" s="120"/>
    </row>
    <row r="3" spans="2:13" x14ac:dyDescent="0.2">
      <c r="F3" s="119" t="s">
        <v>108</v>
      </c>
      <c r="G3" s="119"/>
      <c r="H3" s="119"/>
      <c r="I3" s="119"/>
    </row>
    <row r="5" spans="2:13" x14ac:dyDescent="0.2">
      <c r="F5" t="s">
        <v>120</v>
      </c>
      <c r="G5" s="119" t="s">
        <v>109</v>
      </c>
      <c r="H5" s="119"/>
      <c r="I5" s="119"/>
    </row>
    <row r="7" spans="2:13" ht="16" thickBot="1" x14ac:dyDescent="0.25"/>
    <row r="8" spans="2:13" x14ac:dyDescent="0.2">
      <c r="B8" s="122" t="s">
        <v>106</v>
      </c>
      <c r="C8" s="123"/>
      <c r="D8" s="123"/>
      <c r="E8" s="123"/>
      <c r="F8" s="123"/>
      <c r="G8" s="123"/>
      <c r="H8" s="123"/>
      <c r="I8" s="123"/>
      <c r="J8" s="123"/>
      <c r="K8" s="123"/>
      <c r="L8" s="123"/>
      <c r="M8" s="124"/>
    </row>
    <row r="9" spans="2:13" x14ac:dyDescent="0.2">
      <c r="B9" s="125"/>
      <c r="C9" s="126"/>
      <c r="D9" s="126"/>
      <c r="E9" s="126"/>
      <c r="F9" s="126"/>
      <c r="G9" s="126"/>
      <c r="H9" s="126"/>
      <c r="I9" s="126"/>
      <c r="J9" s="126"/>
      <c r="K9" s="126"/>
      <c r="L9" s="126"/>
      <c r="M9" s="127"/>
    </row>
    <row r="10" spans="2:13" ht="16" thickBot="1" x14ac:dyDescent="0.25">
      <c r="B10" s="128"/>
      <c r="C10" s="129"/>
      <c r="D10" s="129"/>
      <c r="E10" s="129"/>
      <c r="F10" s="129"/>
      <c r="G10" s="129"/>
      <c r="H10" s="129"/>
      <c r="I10" s="129"/>
      <c r="J10" s="129"/>
      <c r="K10" s="129"/>
      <c r="L10" s="129"/>
      <c r="M10" s="130"/>
    </row>
    <row r="11" spans="2:13" ht="19" x14ac:dyDescent="0.2">
      <c r="B11" s="45"/>
      <c r="C11" s="45"/>
      <c r="D11" s="45"/>
      <c r="E11" s="45"/>
      <c r="F11" s="45"/>
      <c r="G11" s="45"/>
      <c r="H11" s="45"/>
      <c r="I11" s="45"/>
      <c r="J11" s="45"/>
      <c r="K11" s="45"/>
      <c r="L11" s="45"/>
      <c r="M11" s="45"/>
    </row>
    <row r="12" spans="2:13" x14ac:dyDescent="0.2">
      <c r="B12" s="44"/>
      <c r="C12" s="44"/>
      <c r="D12" s="44"/>
      <c r="E12" s="44"/>
      <c r="F12" s="44"/>
      <c r="G12" s="44"/>
      <c r="H12" s="44"/>
      <c r="I12" s="44"/>
      <c r="J12" s="44"/>
      <c r="K12" s="44"/>
      <c r="L12" s="44"/>
      <c r="M12" s="44"/>
    </row>
    <row r="13" spans="2:13" ht="16" thickBot="1" x14ac:dyDescent="0.25"/>
    <row r="14" spans="2:13" ht="16" thickBot="1" x14ac:dyDescent="0.25">
      <c r="B14" s="47" t="s">
        <v>118</v>
      </c>
      <c r="C14" s="121" t="s">
        <v>107</v>
      </c>
      <c r="D14" s="121"/>
      <c r="E14" s="121"/>
      <c r="F14" s="121"/>
      <c r="G14" s="121"/>
      <c r="H14" s="121"/>
      <c r="I14" s="121"/>
      <c r="J14" s="121"/>
      <c r="K14" s="121"/>
      <c r="L14" s="121"/>
      <c r="M14" s="2"/>
    </row>
    <row r="15" spans="2:13" x14ac:dyDescent="0.2">
      <c r="B15" s="44"/>
      <c r="C15" s="37"/>
      <c r="D15" s="37"/>
      <c r="E15" s="37"/>
      <c r="F15" s="37"/>
      <c r="G15" s="37"/>
      <c r="H15" s="37"/>
      <c r="I15" s="37"/>
      <c r="J15" s="37"/>
      <c r="K15" s="37"/>
      <c r="L15" s="37"/>
      <c r="M15" s="2"/>
    </row>
    <row r="16" spans="2:13" ht="16" thickBot="1" x14ac:dyDescent="0.25"/>
    <row r="17" spans="2:14" ht="16" thickBot="1" x14ac:dyDescent="0.25">
      <c r="B17" s="47" t="s">
        <v>117</v>
      </c>
      <c r="C17" s="121" t="s">
        <v>119</v>
      </c>
      <c r="D17" s="121"/>
      <c r="E17" s="121"/>
      <c r="F17" s="121"/>
      <c r="G17" s="121"/>
      <c r="H17" s="121"/>
      <c r="I17" s="121"/>
      <c r="J17" s="121"/>
      <c r="K17" s="121"/>
      <c r="L17" s="121"/>
    </row>
    <row r="18" spans="2:14" x14ac:dyDescent="0.2">
      <c r="J18" s="46"/>
      <c r="K18" s="46"/>
      <c r="L18" s="46"/>
      <c r="M18" s="46"/>
    </row>
    <row r="19" spans="2:14" ht="16" thickBot="1" x14ac:dyDescent="0.25"/>
    <row r="20" spans="2:14" ht="16" thickBot="1" x14ac:dyDescent="0.25">
      <c r="B20" s="47" t="s">
        <v>110</v>
      </c>
      <c r="C20" s="117"/>
      <c r="D20" s="118"/>
      <c r="E20" s="118"/>
      <c r="F20" s="118"/>
      <c r="G20" s="118"/>
      <c r="H20" s="118"/>
      <c r="I20" s="118"/>
      <c r="J20" s="118"/>
      <c r="K20" s="118"/>
      <c r="L20" s="118"/>
      <c r="M20" s="46"/>
    </row>
    <row r="21" spans="2:14" x14ac:dyDescent="0.2">
      <c r="B21" s="44"/>
      <c r="C21" s="110"/>
      <c r="D21" s="110"/>
      <c r="E21" s="110"/>
      <c r="F21" s="110"/>
      <c r="G21" s="110"/>
      <c r="H21" s="110"/>
      <c r="I21" s="110"/>
      <c r="J21" s="110"/>
      <c r="K21" s="110"/>
      <c r="L21" s="110"/>
      <c r="M21" s="46"/>
    </row>
    <row r="22" spans="2:14" x14ac:dyDescent="0.2">
      <c r="B22" s="44"/>
      <c r="C22" s="113" t="s">
        <v>229</v>
      </c>
      <c r="D22" s="110"/>
      <c r="E22" s="131" t="s">
        <v>230</v>
      </c>
      <c r="F22" s="131"/>
      <c r="G22" s="131"/>
      <c r="H22" s="131"/>
      <c r="I22" s="131"/>
      <c r="J22" s="131"/>
      <c r="K22" s="131"/>
      <c r="L22" s="131"/>
      <c r="M22" s="46"/>
    </row>
    <row r="23" spans="2:14" x14ac:dyDescent="0.2">
      <c r="B23" s="44"/>
      <c r="C23" s="111"/>
      <c r="D23" s="110"/>
      <c r="E23" s="110"/>
      <c r="F23" s="110"/>
      <c r="G23" s="110"/>
      <c r="H23" s="110"/>
      <c r="I23" s="110"/>
      <c r="J23" s="110"/>
      <c r="K23" s="110"/>
      <c r="L23" s="110"/>
      <c r="M23" s="46"/>
    </row>
    <row r="24" spans="2:14" x14ac:dyDescent="0.2">
      <c r="B24" s="44"/>
      <c r="C24" s="112" t="s">
        <v>228</v>
      </c>
      <c r="D24" s="110"/>
      <c r="E24" s="131" t="s">
        <v>231</v>
      </c>
      <c r="F24" s="131"/>
      <c r="G24" s="131"/>
      <c r="H24" s="131"/>
      <c r="I24" s="131"/>
      <c r="J24" s="131"/>
      <c r="K24" s="131"/>
      <c r="L24" s="131"/>
      <c r="M24" s="46"/>
    </row>
    <row r="25" spans="2:14" x14ac:dyDescent="0.2">
      <c r="B25" s="44"/>
      <c r="C25" s="111"/>
      <c r="D25" s="110"/>
      <c r="E25" s="110"/>
      <c r="F25" s="110"/>
      <c r="G25" s="110"/>
      <c r="H25" s="110"/>
      <c r="I25" s="110"/>
      <c r="J25" s="110"/>
      <c r="K25" s="110"/>
      <c r="L25" s="110"/>
      <c r="M25" s="46"/>
    </row>
    <row r="26" spans="2:14" x14ac:dyDescent="0.2">
      <c r="B26" s="44"/>
      <c r="C26" s="113" t="s">
        <v>227</v>
      </c>
      <c r="D26" s="110"/>
      <c r="E26" s="131" t="s">
        <v>232</v>
      </c>
      <c r="F26" s="131"/>
      <c r="G26" s="131"/>
      <c r="H26" s="131"/>
      <c r="I26" s="131"/>
      <c r="J26" s="131"/>
      <c r="K26" s="131"/>
      <c r="L26" s="131"/>
      <c r="M26" s="46"/>
    </row>
    <row r="27" spans="2:14" x14ac:dyDescent="0.2">
      <c r="B27" s="44"/>
      <c r="C27" s="111"/>
      <c r="D27" s="110"/>
      <c r="E27" s="110"/>
      <c r="F27" s="110"/>
      <c r="G27" s="110"/>
      <c r="H27" s="110"/>
      <c r="I27" s="110"/>
      <c r="J27" s="110"/>
      <c r="K27" s="110"/>
      <c r="L27" s="110"/>
      <c r="M27" s="46"/>
    </row>
    <row r="28" spans="2:14" x14ac:dyDescent="0.2">
      <c r="C28" s="114" t="s">
        <v>111</v>
      </c>
      <c r="E28" s="116" t="s">
        <v>112</v>
      </c>
      <c r="F28" s="116"/>
      <c r="G28" s="116"/>
      <c r="H28" s="116"/>
      <c r="I28" s="116"/>
      <c r="J28" s="116"/>
      <c r="K28" s="116"/>
      <c r="L28" s="116"/>
      <c r="M28" s="46"/>
      <c r="N28" s="46"/>
    </row>
    <row r="29" spans="2:14" x14ac:dyDescent="0.2">
      <c r="B29" s="46"/>
      <c r="C29" s="115"/>
      <c r="D29" s="46"/>
      <c r="E29" s="46"/>
      <c r="F29" s="46"/>
      <c r="G29" s="46"/>
      <c r="H29" s="46"/>
      <c r="I29" s="46"/>
      <c r="J29" s="46"/>
      <c r="K29" s="46"/>
      <c r="L29" s="46"/>
      <c r="M29" s="46"/>
    </row>
    <row r="30" spans="2:14" x14ac:dyDescent="0.2">
      <c r="C30" s="114" t="s">
        <v>113</v>
      </c>
      <c r="E30" s="116" t="s">
        <v>114</v>
      </c>
      <c r="F30" s="116"/>
      <c r="G30" s="116"/>
      <c r="H30" s="116"/>
      <c r="I30" s="116"/>
      <c r="J30" s="116"/>
      <c r="K30" s="116"/>
      <c r="L30" s="116"/>
    </row>
    <row r="31" spans="2:14" x14ac:dyDescent="0.2">
      <c r="C31" s="115"/>
    </row>
    <row r="32" spans="2:14" x14ac:dyDescent="0.2">
      <c r="C32" s="114" t="s">
        <v>115</v>
      </c>
      <c r="E32" s="116" t="s">
        <v>116</v>
      </c>
      <c r="F32" s="116"/>
      <c r="G32" s="116"/>
      <c r="H32" s="116"/>
      <c r="I32" s="116"/>
      <c r="J32" s="116"/>
      <c r="K32" s="116"/>
      <c r="L32" s="116"/>
    </row>
  </sheetData>
  <mergeCells count="13">
    <mergeCell ref="F2:I2"/>
    <mergeCell ref="G5:I5"/>
    <mergeCell ref="C14:L14"/>
    <mergeCell ref="B8:M10"/>
    <mergeCell ref="C17:L17"/>
    <mergeCell ref="E32:L32"/>
    <mergeCell ref="E30:L30"/>
    <mergeCell ref="E28:L28"/>
    <mergeCell ref="C20:L20"/>
    <mergeCell ref="F3:I3"/>
    <mergeCell ref="E22:L22"/>
    <mergeCell ref="E24:L24"/>
    <mergeCell ref="E26:L26"/>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035D5-122E-4DBA-BF76-1A96801F2DE0}">
  <dimension ref="A1:J21"/>
  <sheetViews>
    <sheetView zoomScale="75" workbookViewId="0">
      <selection activeCell="I5" sqref="I5"/>
    </sheetView>
  </sheetViews>
  <sheetFormatPr baseColWidth="10" defaultRowHeight="15" x14ac:dyDescent="0.2"/>
  <cols>
    <col min="1" max="1" width="15.83203125" customWidth="1"/>
    <col min="2" max="2" width="33.33203125" customWidth="1"/>
    <col min="3" max="3" width="19.33203125" customWidth="1"/>
    <col min="4" max="4" width="71.1640625" customWidth="1"/>
    <col min="5" max="5" width="51.6640625" customWidth="1"/>
    <col min="6" max="6" width="28.33203125" customWidth="1"/>
    <col min="7" max="7" width="90.5" customWidth="1"/>
    <col min="8" max="8" width="25.1640625" customWidth="1"/>
    <col min="9" max="9" width="25.5" customWidth="1"/>
  </cols>
  <sheetData>
    <row r="1" spans="1:9" ht="20" customHeight="1" thickBot="1" x14ac:dyDescent="0.25">
      <c r="A1" s="39" t="s">
        <v>130</v>
      </c>
      <c r="B1" s="40" t="s">
        <v>131</v>
      </c>
      <c r="C1" s="40" t="s">
        <v>140</v>
      </c>
      <c r="D1" s="40" t="s">
        <v>132</v>
      </c>
      <c r="E1" s="40" t="s">
        <v>134</v>
      </c>
      <c r="F1" s="40" t="s">
        <v>133</v>
      </c>
      <c r="G1" s="40" t="s">
        <v>139</v>
      </c>
      <c r="H1" s="41" t="s">
        <v>156</v>
      </c>
    </row>
    <row r="2" spans="1:9" ht="40" customHeight="1" x14ac:dyDescent="0.2">
      <c r="A2" s="133">
        <v>1</v>
      </c>
      <c r="B2" s="133" t="s">
        <v>135</v>
      </c>
      <c r="C2" s="136">
        <v>40878</v>
      </c>
      <c r="D2" s="134" t="s">
        <v>225</v>
      </c>
      <c r="E2" s="133"/>
      <c r="F2" s="55" t="s">
        <v>136</v>
      </c>
      <c r="G2" s="56" t="s">
        <v>158</v>
      </c>
      <c r="H2" s="61">
        <v>3</v>
      </c>
      <c r="I2" s="109" t="s">
        <v>224</v>
      </c>
    </row>
    <row r="3" spans="1:9" ht="40" customHeight="1" x14ac:dyDescent="0.2">
      <c r="A3" s="132"/>
      <c r="B3" s="132"/>
      <c r="C3" s="132"/>
      <c r="D3" s="135"/>
      <c r="E3" s="132"/>
      <c r="F3" s="53" t="s">
        <v>137</v>
      </c>
      <c r="G3" s="54" t="s">
        <v>159</v>
      </c>
      <c r="H3" s="58">
        <v>2</v>
      </c>
      <c r="I3" s="109" t="s">
        <v>226</v>
      </c>
    </row>
    <row r="4" spans="1:9" ht="40" customHeight="1" x14ac:dyDescent="0.2">
      <c r="A4" s="132"/>
      <c r="B4" s="132"/>
      <c r="C4" s="132"/>
      <c r="D4" s="135"/>
      <c r="E4" s="132"/>
      <c r="F4" s="53" t="s">
        <v>138</v>
      </c>
      <c r="G4" s="54" t="s">
        <v>160</v>
      </c>
      <c r="H4" s="58">
        <v>2</v>
      </c>
    </row>
    <row r="5" spans="1:9" ht="40" customHeight="1" x14ac:dyDescent="0.2">
      <c r="A5" s="53">
        <v>2</v>
      </c>
      <c r="B5" s="53" t="s">
        <v>141</v>
      </c>
      <c r="C5" s="51">
        <v>42095</v>
      </c>
      <c r="D5" s="52" t="s">
        <v>142</v>
      </c>
      <c r="E5" s="53"/>
      <c r="F5" s="53" t="s">
        <v>143</v>
      </c>
      <c r="G5" s="54" t="s">
        <v>161</v>
      </c>
      <c r="H5" s="58">
        <v>2</v>
      </c>
    </row>
    <row r="6" spans="1:9" ht="40" customHeight="1" x14ac:dyDescent="0.2">
      <c r="A6" s="53">
        <v>3</v>
      </c>
      <c r="B6" s="53" t="s">
        <v>144</v>
      </c>
      <c r="C6" s="51">
        <v>39052</v>
      </c>
      <c r="D6" s="52" t="s">
        <v>154</v>
      </c>
      <c r="E6" s="53"/>
      <c r="F6" s="53" t="s">
        <v>11</v>
      </c>
      <c r="G6" s="54" t="s">
        <v>162</v>
      </c>
      <c r="H6" s="58">
        <v>5</v>
      </c>
    </row>
    <row r="7" spans="1:9" ht="40" customHeight="1" x14ac:dyDescent="0.2">
      <c r="A7" s="64">
        <v>4</v>
      </c>
      <c r="B7" s="64" t="s">
        <v>145</v>
      </c>
      <c r="C7" s="65">
        <v>41153</v>
      </c>
      <c r="D7" s="66" t="s">
        <v>146</v>
      </c>
      <c r="E7" s="64"/>
      <c r="F7" s="64" t="s">
        <v>147</v>
      </c>
      <c r="G7" s="67" t="s">
        <v>163</v>
      </c>
      <c r="H7" s="68">
        <v>27</v>
      </c>
    </row>
    <row r="8" spans="1:9" ht="40" customHeight="1" x14ac:dyDescent="0.2">
      <c r="A8" s="53">
        <v>5</v>
      </c>
      <c r="B8" s="53" t="s">
        <v>148</v>
      </c>
      <c r="C8" s="51">
        <v>40787</v>
      </c>
      <c r="D8" s="52" t="s">
        <v>153</v>
      </c>
      <c r="E8" s="59" t="s">
        <v>157</v>
      </c>
      <c r="F8" s="53" t="s">
        <v>147</v>
      </c>
      <c r="G8" s="54" t="s">
        <v>164</v>
      </c>
      <c r="H8" s="58">
        <v>3</v>
      </c>
    </row>
    <row r="9" spans="1:9" ht="40" customHeight="1" x14ac:dyDescent="0.2">
      <c r="A9" s="132">
        <v>6</v>
      </c>
      <c r="B9" s="132" t="s">
        <v>148</v>
      </c>
      <c r="C9" s="137">
        <v>43070</v>
      </c>
      <c r="D9" s="135" t="s">
        <v>149</v>
      </c>
      <c r="E9" s="132"/>
      <c r="F9" s="53" t="s">
        <v>150</v>
      </c>
      <c r="G9" s="54" t="s">
        <v>14</v>
      </c>
      <c r="H9" s="58">
        <v>1</v>
      </c>
    </row>
    <row r="10" spans="1:9" ht="40" customHeight="1" x14ac:dyDescent="0.2">
      <c r="A10" s="132"/>
      <c r="B10" s="132"/>
      <c r="C10" s="137"/>
      <c r="D10" s="135"/>
      <c r="E10" s="132"/>
      <c r="F10" s="53" t="s">
        <v>151</v>
      </c>
      <c r="G10" s="54" t="s">
        <v>165</v>
      </c>
      <c r="H10" s="58">
        <v>3</v>
      </c>
    </row>
    <row r="11" spans="1:9" ht="40" customHeight="1" x14ac:dyDescent="0.2">
      <c r="A11" s="132"/>
      <c r="B11" s="132"/>
      <c r="C11" s="137"/>
      <c r="D11" s="135"/>
      <c r="E11" s="132"/>
      <c r="F11" s="53" t="s">
        <v>152</v>
      </c>
      <c r="G11" s="54" t="s">
        <v>155</v>
      </c>
      <c r="H11" s="58">
        <v>1</v>
      </c>
    </row>
    <row r="12" spans="1:9" ht="40" customHeight="1" x14ac:dyDescent="0.2">
      <c r="A12" s="53">
        <v>7</v>
      </c>
      <c r="B12" s="53"/>
      <c r="C12" s="53"/>
      <c r="D12" s="53"/>
      <c r="E12" s="53"/>
      <c r="F12" s="53"/>
      <c r="G12" s="54"/>
      <c r="H12" s="57"/>
    </row>
    <row r="13" spans="1:9" ht="40" customHeight="1" x14ac:dyDescent="0.2">
      <c r="A13" s="53">
        <v>8</v>
      </c>
      <c r="B13" s="53"/>
      <c r="C13" s="53"/>
      <c r="D13" s="53"/>
      <c r="E13" s="53"/>
      <c r="F13" s="53"/>
      <c r="G13" s="54"/>
      <c r="H13" s="57"/>
    </row>
    <row r="14" spans="1:9" ht="40" customHeight="1" x14ac:dyDescent="0.2">
      <c r="A14" s="53">
        <v>9</v>
      </c>
      <c r="B14" s="53"/>
      <c r="C14" s="53"/>
      <c r="D14" s="53"/>
      <c r="E14" s="53"/>
      <c r="F14" s="53"/>
      <c r="G14" s="54"/>
      <c r="H14" s="57"/>
    </row>
    <row r="15" spans="1:9" ht="40" customHeight="1" x14ac:dyDescent="0.2">
      <c r="A15" s="53">
        <v>10</v>
      </c>
      <c r="B15" s="53"/>
      <c r="C15" s="53"/>
      <c r="D15" s="53"/>
      <c r="E15" s="53"/>
      <c r="F15" s="53"/>
      <c r="G15" s="54"/>
      <c r="H15" s="57"/>
    </row>
    <row r="16" spans="1:9" ht="40" customHeight="1" x14ac:dyDescent="0.2">
      <c r="A16" s="53">
        <v>11</v>
      </c>
      <c r="B16" s="53"/>
      <c r="C16" s="53"/>
      <c r="D16" s="53"/>
      <c r="E16" s="53"/>
      <c r="F16" s="53"/>
      <c r="G16" s="54"/>
      <c r="H16" s="57"/>
    </row>
    <row r="17" spans="1:10" ht="40" customHeight="1" thickBot="1" x14ac:dyDescent="0.25">
      <c r="A17" s="53">
        <v>12</v>
      </c>
      <c r="B17" s="53"/>
      <c r="C17" s="53"/>
      <c r="D17" s="53"/>
      <c r="E17" s="53"/>
      <c r="F17" s="53"/>
      <c r="G17" s="54"/>
      <c r="H17" s="62"/>
    </row>
    <row r="18" spans="1:10" ht="40" customHeight="1" thickBot="1" x14ac:dyDescent="0.25">
      <c r="A18" s="63"/>
      <c r="B18" s="63"/>
      <c r="C18" s="63"/>
      <c r="D18" s="63"/>
      <c r="E18" s="63"/>
      <c r="F18" s="63"/>
      <c r="G18" s="63"/>
      <c r="H18" s="69">
        <f>SUM(H2:H6,H8:H16)</f>
        <v>22</v>
      </c>
      <c r="I18" s="63"/>
      <c r="J18" s="63"/>
    </row>
    <row r="19" spans="1:10" x14ac:dyDescent="0.2">
      <c r="A19" s="63"/>
      <c r="B19" s="63"/>
      <c r="C19" s="63"/>
      <c r="D19" s="63"/>
      <c r="E19" s="63"/>
      <c r="F19" s="63"/>
      <c r="G19" s="63"/>
      <c r="H19" s="63"/>
      <c r="I19" s="63"/>
      <c r="J19" s="63"/>
    </row>
    <row r="20" spans="1:10" x14ac:dyDescent="0.2">
      <c r="A20" s="63"/>
      <c r="B20" s="63"/>
      <c r="C20" s="63"/>
      <c r="D20" s="63"/>
      <c r="E20" s="63"/>
      <c r="F20" s="63"/>
      <c r="G20" s="63"/>
      <c r="H20" s="63"/>
      <c r="I20" s="63"/>
      <c r="J20" s="63"/>
    </row>
    <row r="21" spans="1:10" x14ac:dyDescent="0.2">
      <c r="A21" s="63"/>
      <c r="B21" s="63"/>
      <c r="C21" s="63"/>
      <c r="D21" s="63"/>
      <c r="E21" s="63"/>
      <c r="F21" s="63"/>
      <c r="G21" s="63"/>
      <c r="H21" s="63"/>
      <c r="I21" s="63"/>
      <c r="J21" s="63"/>
    </row>
  </sheetData>
  <mergeCells count="10">
    <mergeCell ref="E9:E11"/>
    <mergeCell ref="A2:A4"/>
    <mergeCell ref="B2:B4"/>
    <mergeCell ref="D2:D4"/>
    <mergeCell ref="E2:E4"/>
    <mergeCell ref="C2:C4"/>
    <mergeCell ref="A9:A11"/>
    <mergeCell ref="B9:B11"/>
    <mergeCell ref="C9:C11"/>
    <mergeCell ref="D9:D11"/>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6712A-7362-4C03-9B52-253A082EED15}">
  <dimension ref="A1:D25"/>
  <sheetViews>
    <sheetView zoomScale="75" workbookViewId="0">
      <selection activeCell="G12" sqref="G12"/>
    </sheetView>
  </sheetViews>
  <sheetFormatPr baseColWidth="10" defaultRowHeight="15" x14ac:dyDescent="0.2"/>
  <cols>
    <col min="1" max="1" width="31.5" customWidth="1"/>
    <col min="2" max="2" width="38.83203125" customWidth="1"/>
    <col min="3" max="3" width="34.1640625" customWidth="1"/>
    <col min="4" max="4" width="85" customWidth="1"/>
  </cols>
  <sheetData>
    <row r="1" spans="1:4" ht="20" customHeight="1" thickBot="1" x14ac:dyDescent="0.25">
      <c r="A1" s="73" t="s">
        <v>126</v>
      </c>
      <c r="B1" s="71" t="s">
        <v>127</v>
      </c>
      <c r="C1" s="40" t="s">
        <v>128</v>
      </c>
      <c r="D1" s="41" t="s">
        <v>129</v>
      </c>
    </row>
    <row r="2" spans="1:4" ht="56" customHeight="1" x14ac:dyDescent="0.2">
      <c r="A2" s="74" t="s">
        <v>178</v>
      </c>
      <c r="B2" s="72"/>
      <c r="C2" s="60"/>
      <c r="D2" s="77" t="s">
        <v>179</v>
      </c>
    </row>
    <row r="3" spans="1:4" ht="103" customHeight="1" x14ac:dyDescent="0.2">
      <c r="A3" s="75" t="s">
        <v>166</v>
      </c>
      <c r="B3" s="81"/>
      <c r="C3" s="70"/>
      <c r="D3" s="78" t="s">
        <v>186</v>
      </c>
    </row>
    <row r="4" spans="1:4" ht="30" customHeight="1" x14ac:dyDescent="0.2">
      <c r="A4" s="75" t="s">
        <v>196</v>
      </c>
      <c r="B4" s="81"/>
      <c r="C4" s="70"/>
      <c r="D4" s="78" t="s">
        <v>167</v>
      </c>
    </row>
    <row r="5" spans="1:4" ht="145" customHeight="1" x14ac:dyDescent="0.2">
      <c r="A5" s="75" t="s">
        <v>168</v>
      </c>
      <c r="B5" s="81" t="s">
        <v>184</v>
      </c>
      <c r="C5" s="70"/>
      <c r="D5" s="78" t="s">
        <v>188</v>
      </c>
    </row>
    <row r="6" spans="1:4" ht="30" customHeight="1" x14ac:dyDescent="0.2">
      <c r="A6" s="75" t="s">
        <v>169</v>
      </c>
      <c r="B6" s="81" t="s">
        <v>183</v>
      </c>
      <c r="C6" s="70"/>
      <c r="D6" s="78" t="s">
        <v>174</v>
      </c>
    </row>
    <row r="7" spans="1:4" ht="88" customHeight="1" x14ac:dyDescent="0.2">
      <c r="A7" s="75" t="s">
        <v>170</v>
      </c>
      <c r="B7" s="82" t="s">
        <v>189</v>
      </c>
      <c r="C7" s="70"/>
      <c r="D7" s="78" t="s">
        <v>187</v>
      </c>
    </row>
    <row r="8" spans="1:4" ht="30" customHeight="1" x14ac:dyDescent="0.2">
      <c r="A8" s="75" t="s">
        <v>124</v>
      </c>
      <c r="B8" s="81" t="s">
        <v>182</v>
      </c>
      <c r="C8" s="70" t="s">
        <v>185</v>
      </c>
      <c r="D8" s="78" t="s">
        <v>190</v>
      </c>
    </row>
    <row r="9" spans="1:4" ht="30" customHeight="1" x14ac:dyDescent="0.2">
      <c r="A9" s="75" t="s">
        <v>171</v>
      </c>
      <c r="B9" s="81" t="s">
        <v>182</v>
      </c>
      <c r="C9" s="70" t="s">
        <v>185</v>
      </c>
      <c r="D9" s="78" t="s">
        <v>191</v>
      </c>
    </row>
    <row r="10" spans="1:4" ht="30" customHeight="1" x14ac:dyDescent="0.2">
      <c r="A10" s="75" t="s">
        <v>173</v>
      </c>
      <c r="B10" s="81" t="s">
        <v>182</v>
      </c>
      <c r="C10" s="70"/>
      <c r="D10" s="78" t="s">
        <v>192</v>
      </c>
    </row>
    <row r="11" spans="1:4" ht="30" customHeight="1" x14ac:dyDescent="0.2">
      <c r="A11" s="75" t="s">
        <v>172</v>
      </c>
      <c r="B11" s="81" t="s">
        <v>181</v>
      </c>
      <c r="C11" s="70"/>
      <c r="D11" s="78"/>
    </row>
    <row r="12" spans="1:4" ht="30" customHeight="1" x14ac:dyDescent="0.2">
      <c r="A12" s="75" t="s">
        <v>197</v>
      </c>
      <c r="B12" s="81" t="s">
        <v>180</v>
      </c>
      <c r="C12" s="70"/>
      <c r="D12" s="78"/>
    </row>
    <row r="13" spans="1:4" ht="30" customHeight="1" x14ac:dyDescent="0.2">
      <c r="A13" s="75" t="s">
        <v>175</v>
      </c>
      <c r="B13" s="81"/>
      <c r="C13" s="70"/>
      <c r="D13" s="78" t="s">
        <v>176</v>
      </c>
    </row>
    <row r="14" spans="1:4" ht="30" customHeight="1" x14ac:dyDescent="0.2">
      <c r="A14" s="75" t="s">
        <v>177</v>
      </c>
      <c r="B14" s="81"/>
      <c r="C14" s="70"/>
      <c r="D14" s="78" t="s">
        <v>193</v>
      </c>
    </row>
    <row r="15" spans="1:4" ht="30" customHeight="1" thickBot="1" x14ac:dyDescent="0.25">
      <c r="A15" s="76" t="s">
        <v>198</v>
      </c>
      <c r="B15" s="83" t="s">
        <v>194</v>
      </c>
      <c r="C15" s="79"/>
      <c r="D15" s="80" t="s">
        <v>195</v>
      </c>
    </row>
    <row r="16" spans="1:4" ht="30" customHeight="1" x14ac:dyDescent="0.2"/>
    <row r="17" ht="30" customHeight="1" x14ac:dyDescent="0.2"/>
    <row r="18" ht="30" customHeight="1" x14ac:dyDescent="0.2"/>
    <row r="19" ht="30" customHeight="1" x14ac:dyDescent="0.2"/>
    <row r="20" ht="30" customHeight="1" x14ac:dyDescent="0.2"/>
    <row r="21" ht="30" customHeight="1" x14ac:dyDescent="0.2"/>
    <row r="22" ht="30" customHeight="1" x14ac:dyDescent="0.2"/>
    <row r="23" ht="30" customHeight="1" x14ac:dyDescent="0.2"/>
    <row r="24" ht="30" customHeight="1" x14ac:dyDescent="0.2"/>
    <row r="25" ht="30" customHeight="1"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3B2D7-51F9-4988-929F-A8876C809E03}">
  <dimension ref="A1:N20"/>
  <sheetViews>
    <sheetView workbookViewId="0">
      <selection activeCell="I6" sqref="I6"/>
    </sheetView>
  </sheetViews>
  <sheetFormatPr baseColWidth="10" defaultRowHeight="15" x14ac:dyDescent="0.2"/>
  <cols>
    <col min="1" max="1" width="10" customWidth="1"/>
    <col min="2" max="2" width="27.6640625" customWidth="1"/>
    <col min="3" max="3" width="12.83203125" customWidth="1"/>
  </cols>
  <sheetData>
    <row r="1" spans="1:12" ht="16" thickBot="1" x14ac:dyDescent="0.25">
      <c r="A1" s="22"/>
      <c r="B1" s="84" t="s">
        <v>199</v>
      </c>
      <c r="C1" s="85" t="s">
        <v>216</v>
      </c>
      <c r="D1" s="85" t="s">
        <v>217</v>
      </c>
      <c r="E1" s="86" t="s">
        <v>218</v>
      </c>
      <c r="G1" s="147" t="s">
        <v>222</v>
      </c>
      <c r="H1" s="147"/>
      <c r="I1" s="147"/>
      <c r="J1" s="147"/>
      <c r="K1" s="147"/>
      <c r="L1" s="147"/>
    </row>
    <row r="2" spans="1:12" ht="25" customHeight="1" x14ac:dyDescent="0.2">
      <c r="A2" s="138" t="s">
        <v>213</v>
      </c>
      <c r="B2" s="87" t="s">
        <v>200</v>
      </c>
      <c r="C2" s="88">
        <v>2</v>
      </c>
      <c r="D2" s="88">
        <v>120</v>
      </c>
      <c r="E2" s="89">
        <f>C2*D2</f>
        <v>240</v>
      </c>
    </row>
    <row r="3" spans="1:12" ht="25" customHeight="1" x14ac:dyDescent="0.2">
      <c r="A3" s="139"/>
      <c r="B3" s="90" t="s">
        <v>201</v>
      </c>
      <c r="C3" s="91">
        <v>2</v>
      </c>
      <c r="D3" s="91">
        <v>150</v>
      </c>
      <c r="E3" s="92">
        <f t="shared" ref="E3:E9" si="0">C3*D3</f>
        <v>300</v>
      </c>
    </row>
    <row r="4" spans="1:12" ht="25" customHeight="1" x14ac:dyDescent="0.2">
      <c r="A4" s="139"/>
      <c r="B4" s="90" t="s">
        <v>202</v>
      </c>
      <c r="C4" s="91">
        <v>2</v>
      </c>
      <c r="D4" s="91">
        <v>110</v>
      </c>
      <c r="E4" s="92">
        <f t="shared" si="0"/>
        <v>220</v>
      </c>
    </row>
    <row r="5" spans="1:12" ht="25" customHeight="1" x14ac:dyDescent="0.2">
      <c r="A5" s="139"/>
      <c r="B5" s="93" t="s">
        <v>219</v>
      </c>
      <c r="C5" s="91">
        <v>2</v>
      </c>
      <c r="D5" s="91">
        <v>290</v>
      </c>
      <c r="E5" s="92">
        <f t="shared" si="0"/>
        <v>580</v>
      </c>
    </row>
    <row r="6" spans="1:12" ht="25" customHeight="1" x14ac:dyDescent="0.2">
      <c r="A6" s="139"/>
      <c r="B6" s="90" t="s">
        <v>203</v>
      </c>
      <c r="C6" s="91">
        <v>2</v>
      </c>
      <c r="D6" s="91">
        <v>80</v>
      </c>
      <c r="E6" s="92">
        <f t="shared" si="0"/>
        <v>160</v>
      </c>
    </row>
    <row r="7" spans="1:12" ht="25" customHeight="1" x14ac:dyDescent="0.2">
      <c r="A7" s="139"/>
      <c r="B7" s="90" t="s">
        <v>204</v>
      </c>
      <c r="C7" s="91">
        <v>2</v>
      </c>
      <c r="D7" s="91">
        <v>180</v>
      </c>
      <c r="E7" s="92">
        <f t="shared" si="0"/>
        <v>360</v>
      </c>
    </row>
    <row r="8" spans="1:12" ht="25" customHeight="1" x14ac:dyDescent="0.2">
      <c r="A8" s="139"/>
      <c r="B8" s="90" t="s">
        <v>205</v>
      </c>
      <c r="C8" s="91">
        <v>1</v>
      </c>
      <c r="D8" s="91">
        <v>910</v>
      </c>
      <c r="E8" s="92">
        <f t="shared" si="0"/>
        <v>910</v>
      </c>
    </row>
    <row r="9" spans="1:12" ht="25" customHeight="1" x14ac:dyDescent="0.2">
      <c r="A9" s="139"/>
      <c r="B9" s="90" t="s">
        <v>206</v>
      </c>
      <c r="C9" s="91">
        <v>2</v>
      </c>
      <c r="D9" s="91">
        <v>190</v>
      </c>
      <c r="E9" s="92">
        <f t="shared" si="0"/>
        <v>380</v>
      </c>
    </row>
    <row r="10" spans="1:12" ht="25" customHeight="1" thickBot="1" x14ac:dyDescent="0.25">
      <c r="A10" s="139"/>
      <c r="B10" s="90" t="s">
        <v>207</v>
      </c>
      <c r="C10" s="91">
        <v>1</v>
      </c>
      <c r="D10" s="91">
        <v>3546.67</v>
      </c>
      <c r="E10" s="92">
        <v>3546.67</v>
      </c>
    </row>
    <row r="11" spans="1:12" ht="44" customHeight="1" thickBot="1" x14ac:dyDescent="0.25">
      <c r="A11" s="140"/>
      <c r="B11" s="94" t="s">
        <v>208</v>
      </c>
      <c r="C11" s="95">
        <v>1</v>
      </c>
      <c r="D11" s="95">
        <v>3908.33</v>
      </c>
      <c r="E11" s="96">
        <f>C11*D11</f>
        <v>3908.33</v>
      </c>
      <c r="F11" s="106">
        <f>SUM(E2:E11)</f>
        <v>10605</v>
      </c>
    </row>
    <row r="12" spans="1:12" ht="25" customHeight="1" x14ac:dyDescent="0.2">
      <c r="A12" s="141" t="s">
        <v>214</v>
      </c>
      <c r="B12" s="97" t="s">
        <v>209</v>
      </c>
      <c r="C12" s="98">
        <v>1</v>
      </c>
      <c r="D12" s="98">
        <v>846.67</v>
      </c>
      <c r="E12" s="99">
        <f>D12*C12</f>
        <v>846.67</v>
      </c>
    </row>
    <row r="13" spans="1:12" ht="25" customHeight="1" x14ac:dyDescent="0.2">
      <c r="A13" s="142"/>
      <c r="B13" s="100" t="s">
        <v>210</v>
      </c>
      <c r="C13" s="101">
        <v>2</v>
      </c>
      <c r="D13" s="101">
        <v>145</v>
      </c>
      <c r="E13" s="102">
        <f t="shared" ref="E13:E16" si="1">D13*C13</f>
        <v>290</v>
      </c>
    </row>
    <row r="14" spans="1:12" ht="25" customHeight="1" x14ac:dyDescent="0.2">
      <c r="A14" s="142"/>
      <c r="B14" s="100" t="s">
        <v>211</v>
      </c>
      <c r="C14" s="101">
        <v>1</v>
      </c>
      <c r="D14" s="101">
        <v>740</v>
      </c>
      <c r="E14" s="102">
        <f t="shared" si="1"/>
        <v>740</v>
      </c>
    </row>
    <row r="15" spans="1:12" ht="25" customHeight="1" thickBot="1" x14ac:dyDescent="0.25">
      <c r="A15" s="142"/>
      <c r="B15" s="100" t="s">
        <v>210</v>
      </c>
      <c r="C15" s="101"/>
      <c r="D15" s="101"/>
      <c r="E15" s="102">
        <f t="shared" si="1"/>
        <v>0</v>
      </c>
    </row>
    <row r="16" spans="1:12" ht="25" customHeight="1" thickBot="1" x14ac:dyDescent="0.25">
      <c r="A16" s="143"/>
      <c r="B16" s="103" t="s">
        <v>212</v>
      </c>
      <c r="C16" s="104">
        <v>1</v>
      </c>
      <c r="D16" s="104">
        <v>760</v>
      </c>
      <c r="E16" s="105">
        <f t="shared" si="1"/>
        <v>760</v>
      </c>
      <c r="F16" s="107">
        <f>SUM(E12:E16)</f>
        <v>2636.67</v>
      </c>
    </row>
    <row r="17" spans="1:14" ht="16" thickBot="1" x14ac:dyDescent="0.25"/>
    <row r="18" spans="1:14" ht="25" customHeight="1" thickBot="1" x14ac:dyDescent="0.25">
      <c r="B18" s="148" t="s">
        <v>220</v>
      </c>
      <c r="C18" s="149"/>
      <c r="D18" s="149"/>
      <c r="E18" s="150"/>
      <c r="F18" s="108">
        <f>F11+F16</f>
        <v>13241.67</v>
      </c>
    </row>
    <row r="19" spans="1:14" ht="16" thickBot="1" x14ac:dyDescent="0.25"/>
    <row r="20" spans="1:14" ht="16" customHeight="1" thickBot="1" x14ac:dyDescent="0.25">
      <c r="A20" t="s">
        <v>221</v>
      </c>
      <c r="B20" s="144" t="s">
        <v>215</v>
      </c>
      <c r="C20" s="145"/>
      <c r="D20" s="145"/>
      <c r="E20" s="145"/>
      <c r="F20" s="145"/>
      <c r="G20" s="145"/>
      <c r="H20" s="145"/>
      <c r="I20" s="145"/>
      <c r="J20" s="145"/>
      <c r="K20" s="145"/>
      <c r="L20" s="145"/>
      <c r="M20" s="145"/>
      <c r="N20" s="146"/>
    </row>
  </sheetData>
  <mergeCells count="5">
    <mergeCell ref="A2:A11"/>
    <mergeCell ref="A12:A16"/>
    <mergeCell ref="B20:N20"/>
    <mergeCell ref="G1:L1"/>
    <mergeCell ref="B18:E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AFE8-7F98-41D8-A6D6-484F80F0D103}">
  <dimension ref="A1:AD80"/>
  <sheetViews>
    <sheetView topLeftCell="M37" zoomScale="50" zoomScaleNormal="41" workbookViewId="0">
      <selection activeCell="E129" sqref="E129"/>
    </sheetView>
  </sheetViews>
  <sheetFormatPr baseColWidth="10" defaultRowHeight="15" x14ac:dyDescent="0.2"/>
  <cols>
    <col min="1" max="27" width="30.6640625" customWidth="1"/>
    <col min="28" max="31" width="10.83203125" customWidth="1"/>
    <col min="51" max="51" width="25.5" customWidth="1"/>
  </cols>
  <sheetData>
    <row r="1" spans="1:30" s="1" customFormat="1" ht="20" customHeight="1" thickBot="1" x14ac:dyDescent="0.25">
      <c r="A1" s="39" t="s">
        <v>0</v>
      </c>
      <c r="B1" s="40" t="s">
        <v>18</v>
      </c>
      <c r="C1" s="40" t="s">
        <v>1</v>
      </c>
      <c r="D1" s="40" t="s">
        <v>94</v>
      </c>
      <c r="E1" s="40" t="s">
        <v>2</v>
      </c>
      <c r="F1" s="40" t="s">
        <v>96</v>
      </c>
      <c r="G1" s="40" t="s">
        <v>84</v>
      </c>
      <c r="H1" s="40" t="s">
        <v>19</v>
      </c>
      <c r="I1" s="40" t="s">
        <v>20</v>
      </c>
      <c r="J1" s="40" t="s">
        <v>21</v>
      </c>
      <c r="K1" s="40" t="s">
        <v>22</v>
      </c>
      <c r="L1" s="40" t="s">
        <v>87</v>
      </c>
      <c r="M1" s="40" t="s">
        <v>4</v>
      </c>
      <c r="N1" s="40" t="s">
        <v>23</v>
      </c>
      <c r="O1" s="40" t="s">
        <v>24</v>
      </c>
      <c r="P1" s="40" t="s">
        <v>25</v>
      </c>
      <c r="Q1" s="40" t="s">
        <v>26</v>
      </c>
      <c r="R1" s="40" t="s">
        <v>27</v>
      </c>
      <c r="S1" s="40" t="s">
        <v>28</v>
      </c>
      <c r="T1" s="40" t="s">
        <v>29</v>
      </c>
      <c r="U1" s="40" t="s">
        <v>30</v>
      </c>
      <c r="V1" s="40" t="s">
        <v>31</v>
      </c>
      <c r="W1" s="40" t="s">
        <v>3</v>
      </c>
      <c r="X1" s="40" t="s">
        <v>32</v>
      </c>
      <c r="Y1" s="40" t="s">
        <v>5</v>
      </c>
      <c r="Z1" s="40" t="s">
        <v>6</v>
      </c>
      <c r="AA1" s="41" t="s">
        <v>33</v>
      </c>
      <c r="AB1" s="21"/>
      <c r="AC1" s="21"/>
    </row>
    <row r="2" spans="1:30" s="1" customFormat="1" ht="20" customHeight="1" x14ac:dyDescent="0.2">
      <c r="A2" s="42"/>
      <c r="B2" s="42"/>
      <c r="C2" s="42"/>
      <c r="D2" s="42" t="s">
        <v>95</v>
      </c>
      <c r="E2" s="42"/>
      <c r="F2" s="42" t="s">
        <v>91</v>
      </c>
      <c r="G2" s="42" t="s">
        <v>97</v>
      </c>
      <c r="H2" s="42"/>
      <c r="I2" s="42" t="s">
        <v>90</v>
      </c>
      <c r="J2" s="42"/>
      <c r="K2" s="42" t="s">
        <v>89</v>
      </c>
      <c r="L2" s="42" t="s">
        <v>88</v>
      </c>
      <c r="M2" s="42"/>
      <c r="N2" s="42"/>
      <c r="O2" s="42"/>
      <c r="P2" s="42" t="s">
        <v>89</v>
      </c>
      <c r="Q2" s="42" t="s">
        <v>88</v>
      </c>
      <c r="R2" s="42" t="s">
        <v>89</v>
      </c>
      <c r="S2" s="42"/>
      <c r="T2" s="42"/>
      <c r="U2" s="42"/>
      <c r="V2" s="42"/>
      <c r="W2" s="42"/>
      <c r="X2" s="42"/>
      <c r="Y2" s="42"/>
      <c r="Z2" s="42"/>
      <c r="AA2" s="42"/>
      <c r="AB2" s="21"/>
      <c r="AC2" s="37"/>
      <c r="AD2" s="37"/>
    </row>
    <row r="3" spans="1:30" s="10" customFormat="1" ht="15" customHeight="1" x14ac:dyDescent="0.2">
      <c r="A3" s="18" t="s">
        <v>7</v>
      </c>
      <c r="B3" s="18" t="s">
        <v>7</v>
      </c>
      <c r="C3" s="18">
        <v>27</v>
      </c>
      <c r="D3" s="18">
        <v>150</v>
      </c>
      <c r="E3" s="18" t="s">
        <v>8</v>
      </c>
      <c r="F3" s="18">
        <v>1.9</v>
      </c>
      <c r="G3" s="18">
        <v>3</v>
      </c>
      <c r="H3" s="18"/>
      <c r="I3" s="18">
        <v>2726</v>
      </c>
      <c r="J3" s="18"/>
      <c r="K3" s="18">
        <v>16.765999999999998</v>
      </c>
      <c r="L3" s="18" t="s">
        <v>9</v>
      </c>
      <c r="M3" s="18">
        <f>AVERAGE(0.65,0.69)</f>
        <v>0.66999999999999993</v>
      </c>
      <c r="N3" s="18"/>
      <c r="O3" s="18"/>
      <c r="P3" s="18">
        <v>9.61</v>
      </c>
      <c r="Q3" s="18">
        <v>303</v>
      </c>
      <c r="R3" s="18">
        <v>0.151</v>
      </c>
      <c r="S3" s="18">
        <v>2.5000000000000001E-3</v>
      </c>
      <c r="T3" s="18"/>
      <c r="U3" s="18"/>
      <c r="V3" s="18">
        <f>AVERAGE(322,303)</f>
        <v>312.5</v>
      </c>
      <c r="W3" s="18">
        <v>21.3</v>
      </c>
      <c r="X3" s="18">
        <v>2.1</v>
      </c>
      <c r="Y3" s="18"/>
      <c r="Z3" s="18"/>
      <c r="AA3" s="18">
        <v>3</v>
      </c>
      <c r="AC3" s="23">
        <v>27</v>
      </c>
      <c r="AD3" s="25">
        <f>COUNTA(F3:AA3)/(COUNTA(F3:AA3)+COUNTBLANK(F3:AA3))</f>
        <v>0.63636363636363635</v>
      </c>
    </row>
    <row r="4" spans="1:30" s="10" customFormat="1" ht="15" customHeight="1" x14ac:dyDescent="0.2">
      <c r="A4" s="16" t="s">
        <v>7</v>
      </c>
      <c r="B4" s="16" t="s">
        <v>7</v>
      </c>
      <c r="C4" s="16">
        <v>31</v>
      </c>
      <c r="D4" s="16">
        <v>150</v>
      </c>
      <c r="E4" s="16" t="s">
        <v>8</v>
      </c>
      <c r="F4" s="16">
        <v>2.78</v>
      </c>
      <c r="G4" s="16">
        <v>1.66</v>
      </c>
      <c r="H4" s="16"/>
      <c r="I4" s="16"/>
      <c r="J4" s="16"/>
      <c r="K4" s="16">
        <v>14.532999999999999</v>
      </c>
      <c r="L4" s="16" t="s">
        <v>10</v>
      </c>
      <c r="M4" s="16">
        <f>AVERAGE(0.47,0.5)</f>
        <v>0.48499999999999999</v>
      </c>
      <c r="N4" s="16"/>
      <c r="O4" s="16"/>
      <c r="P4" s="16">
        <v>10.57</v>
      </c>
      <c r="Q4" s="16">
        <v>359</v>
      </c>
      <c r="R4" s="16">
        <v>0.127</v>
      </c>
      <c r="S4" s="16">
        <v>2.5000000000000001E-3</v>
      </c>
      <c r="T4" s="16"/>
      <c r="U4" s="16"/>
      <c r="V4" s="16">
        <f>AVERAGE(381,359)</f>
        <v>370</v>
      </c>
      <c r="W4" s="16">
        <v>31.4</v>
      </c>
      <c r="X4" s="16">
        <v>2.6</v>
      </c>
      <c r="Y4" s="16"/>
      <c r="Z4" s="16"/>
      <c r="AA4" s="16">
        <v>2</v>
      </c>
      <c r="AC4" s="23">
        <v>31</v>
      </c>
      <c r="AD4" s="25">
        <f t="shared" ref="AD4:AD67" si="0">COUNTA(F4:AA4)/(COUNTA(F4:AA4)+COUNTBLANK(F4:AA4))</f>
        <v>0.59090909090909094</v>
      </c>
    </row>
    <row r="5" spans="1:30" s="10" customFormat="1" ht="15" customHeight="1" x14ac:dyDescent="0.2">
      <c r="A5" s="16" t="s">
        <v>11</v>
      </c>
      <c r="B5" s="16" t="s">
        <v>11</v>
      </c>
      <c r="C5" s="16">
        <v>370</v>
      </c>
      <c r="D5" s="16">
        <v>63</v>
      </c>
      <c r="E5" s="16"/>
      <c r="F5" s="16"/>
      <c r="G5" s="16"/>
      <c r="H5" s="16"/>
      <c r="I5" s="16"/>
      <c r="J5" s="16"/>
      <c r="K5" s="16"/>
      <c r="L5" s="16"/>
      <c r="M5" s="16"/>
      <c r="N5" s="16"/>
      <c r="O5" s="16"/>
      <c r="P5" s="16"/>
      <c r="Q5" s="16"/>
      <c r="R5" s="16"/>
      <c r="S5" s="16"/>
      <c r="T5" s="16"/>
      <c r="U5" s="16"/>
      <c r="V5" s="16"/>
      <c r="W5" s="16">
        <v>36</v>
      </c>
      <c r="X5" s="16">
        <v>4.05</v>
      </c>
      <c r="Y5" s="16"/>
      <c r="Z5" s="16"/>
      <c r="AA5" s="16"/>
      <c r="AC5" s="23">
        <v>370</v>
      </c>
      <c r="AD5" s="25">
        <f t="shared" si="0"/>
        <v>9.0909090909090912E-2</v>
      </c>
    </row>
    <row r="6" spans="1:30" s="10" customFormat="1" ht="15" customHeight="1" x14ac:dyDescent="0.2">
      <c r="A6" s="16" t="s">
        <v>11</v>
      </c>
      <c r="B6" s="16" t="s">
        <v>11</v>
      </c>
      <c r="C6" s="16">
        <v>368</v>
      </c>
      <c r="D6" s="16">
        <v>63</v>
      </c>
      <c r="E6" s="16"/>
      <c r="F6" s="16"/>
      <c r="G6" s="16"/>
      <c r="H6" s="16"/>
      <c r="I6" s="16"/>
      <c r="J6" s="16"/>
      <c r="K6" s="16"/>
      <c r="L6" s="16"/>
      <c r="M6" s="16"/>
      <c r="N6" s="16"/>
      <c r="O6" s="16"/>
      <c r="P6" s="16"/>
      <c r="Q6" s="16"/>
      <c r="R6" s="16"/>
      <c r="S6" s="16"/>
      <c r="T6" s="16"/>
      <c r="U6" s="16"/>
      <c r="V6" s="16"/>
      <c r="W6" s="16">
        <v>31.3</v>
      </c>
      <c r="X6" s="16">
        <v>3.78</v>
      </c>
      <c r="Y6" s="16"/>
      <c r="Z6" s="16"/>
      <c r="AA6" s="16"/>
      <c r="AC6" s="23">
        <v>368</v>
      </c>
      <c r="AD6" s="25">
        <f t="shared" si="0"/>
        <v>9.0909090909090912E-2</v>
      </c>
    </row>
    <row r="7" spans="1:30" s="10" customFormat="1" ht="15" customHeight="1" x14ac:dyDescent="0.2">
      <c r="A7" s="16" t="s">
        <v>11</v>
      </c>
      <c r="B7" s="16" t="s">
        <v>11</v>
      </c>
      <c r="C7" s="16">
        <v>365</v>
      </c>
      <c r="D7" s="16">
        <v>63</v>
      </c>
      <c r="E7" s="16"/>
      <c r="F7" s="16"/>
      <c r="G7" s="16"/>
      <c r="H7" s="16"/>
      <c r="I7" s="16"/>
      <c r="J7" s="16"/>
      <c r="K7" s="16"/>
      <c r="L7" s="16"/>
      <c r="M7" s="16"/>
      <c r="N7" s="16"/>
      <c r="O7" s="16"/>
      <c r="P7" s="16"/>
      <c r="Q7" s="16"/>
      <c r="R7" s="16"/>
      <c r="S7" s="16"/>
      <c r="T7" s="16"/>
      <c r="U7" s="16"/>
      <c r="V7" s="16"/>
      <c r="W7" s="16">
        <v>35.299999999999997</v>
      </c>
      <c r="X7" s="16"/>
      <c r="Y7" s="16"/>
      <c r="Z7" s="16"/>
      <c r="AA7" s="16"/>
      <c r="AC7" s="23">
        <v>365</v>
      </c>
      <c r="AD7" s="25">
        <f t="shared" si="0"/>
        <v>4.5454545454545456E-2</v>
      </c>
    </row>
    <row r="8" spans="1:30" s="10" customFormat="1" ht="15" customHeight="1" x14ac:dyDescent="0.2">
      <c r="A8" s="16" t="s">
        <v>11</v>
      </c>
      <c r="B8" s="16" t="s">
        <v>11</v>
      </c>
      <c r="C8" s="16">
        <v>363</v>
      </c>
      <c r="D8" s="16">
        <v>63</v>
      </c>
      <c r="E8" s="16"/>
      <c r="F8" s="16"/>
      <c r="G8" s="16"/>
      <c r="H8" s="16"/>
      <c r="I8" s="16"/>
      <c r="J8" s="16"/>
      <c r="K8" s="16"/>
      <c r="L8" s="16"/>
      <c r="M8" s="16"/>
      <c r="N8" s="16"/>
      <c r="O8" s="16"/>
      <c r="P8" s="16"/>
      <c r="Q8" s="16"/>
      <c r="R8" s="16"/>
      <c r="S8" s="16"/>
      <c r="T8" s="16"/>
      <c r="U8" s="16"/>
      <c r="V8" s="16"/>
      <c r="W8" s="16"/>
      <c r="X8" s="16"/>
      <c r="Y8" s="16"/>
      <c r="Z8" s="16"/>
      <c r="AA8" s="16"/>
      <c r="AC8" s="23">
        <v>363</v>
      </c>
      <c r="AD8" s="25">
        <f t="shared" si="0"/>
        <v>0</v>
      </c>
    </row>
    <row r="9" spans="1:30" s="10" customFormat="1" ht="15" customHeight="1" x14ac:dyDescent="0.2">
      <c r="A9" s="16" t="s">
        <v>11</v>
      </c>
      <c r="B9" s="16" t="s">
        <v>11</v>
      </c>
      <c r="C9" s="16">
        <v>362</v>
      </c>
      <c r="D9" s="16">
        <v>63</v>
      </c>
      <c r="E9" s="16"/>
      <c r="F9" s="16"/>
      <c r="G9" s="16"/>
      <c r="H9" s="16"/>
      <c r="I9" s="16"/>
      <c r="J9" s="16"/>
      <c r="K9" s="16"/>
      <c r="L9" s="16"/>
      <c r="M9" s="16"/>
      <c r="N9" s="16"/>
      <c r="O9" s="16"/>
      <c r="P9" s="16"/>
      <c r="Q9" s="16"/>
      <c r="R9" s="16"/>
      <c r="S9" s="16"/>
      <c r="T9" s="16"/>
      <c r="U9" s="16"/>
      <c r="V9" s="16"/>
      <c r="W9" s="16">
        <v>51.7</v>
      </c>
      <c r="X9" s="16">
        <v>4.88</v>
      </c>
      <c r="Y9" s="16"/>
      <c r="Z9" s="16"/>
      <c r="AA9" s="16"/>
      <c r="AC9" s="23">
        <v>362</v>
      </c>
      <c r="AD9" s="25">
        <f t="shared" si="0"/>
        <v>9.0909090909090912E-2</v>
      </c>
    </row>
    <row r="10" spans="1:30" s="10" customFormat="1" ht="15" customHeight="1" x14ac:dyDescent="0.2">
      <c r="A10" s="16" t="s">
        <v>12</v>
      </c>
      <c r="B10" s="16" t="s">
        <v>12</v>
      </c>
      <c r="C10" s="16">
        <v>117</v>
      </c>
      <c r="D10" s="16">
        <v>225</v>
      </c>
      <c r="E10" s="16"/>
      <c r="F10" s="16">
        <v>1.03</v>
      </c>
      <c r="G10" s="16"/>
      <c r="H10" s="16"/>
      <c r="I10" s="16">
        <v>3750</v>
      </c>
      <c r="J10" s="16"/>
      <c r="K10" s="16">
        <v>21.2</v>
      </c>
      <c r="L10" s="16">
        <v>2017</v>
      </c>
      <c r="M10" s="16"/>
      <c r="N10" s="16"/>
      <c r="O10" s="16"/>
      <c r="P10" s="16"/>
      <c r="Q10" s="16">
        <v>146</v>
      </c>
      <c r="R10" s="16">
        <f>AVERAGE(0.055,0.039,0.046)</f>
        <v>4.6666666666666669E-2</v>
      </c>
      <c r="S10" s="16">
        <v>1E-3</v>
      </c>
      <c r="T10" s="16"/>
      <c r="U10" s="16"/>
      <c r="V10" s="16"/>
      <c r="W10" s="16">
        <v>12.7</v>
      </c>
      <c r="X10" s="16"/>
      <c r="Y10" s="16">
        <v>1.88</v>
      </c>
      <c r="Z10" s="16"/>
      <c r="AA10" s="16">
        <v>5</v>
      </c>
      <c r="AC10" s="23">
        <v>117</v>
      </c>
      <c r="AD10" s="25">
        <f t="shared" si="0"/>
        <v>0.45454545454545453</v>
      </c>
    </row>
    <row r="11" spans="1:30" s="10" customFormat="1" ht="15" customHeight="1" x14ac:dyDescent="0.2">
      <c r="A11" s="16" t="s">
        <v>12</v>
      </c>
      <c r="B11" s="16" t="s">
        <v>12</v>
      </c>
      <c r="C11" s="16">
        <v>142</v>
      </c>
      <c r="D11" s="16">
        <v>225</v>
      </c>
      <c r="E11" s="16"/>
      <c r="F11" s="16">
        <v>1.25</v>
      </c>
      <c r="G11" s="16">
        <v>1.5</v>
      </c>
      <c r="H11" s="16"/>
      <c r="I11" s="16"/>
      <c r="J11" s="16"/>
      <c r="K11" s="16">
        <v>19.8</v>
      </c>
      <c r="L11" s="16">
        <v>2077</v>
      </c>
      <c r="M11" s="16"/>
      <c r="N11" s="16"/>
      <c r="O11" s="16"/>
      <c r="P11" s="16"/>
      <c r="Q11" s="16">
        <v>263</v>
      </c>
      <c r="R11" s="16">
        <f>AVERAGE(0.067,0.074,0.071)</f>
        <v>7.0666666666666669E-2</v>
      </c>
      <c r="S11" s="16">
        <v>1E-3</v>
      </c>
      <c r="T11" s="16"/>
      <c r="U11" s="16"/>
      <c r="V11" s="16"/>
      <c r="W11" s="16">
        <v>19.5</v>
      </c>
      <c r="X11" s="16"/>
      <c r="Y11" s="16">
        <v>3.29</v>
      </c>
      <c r="Z11" s="16"/>
      <c r="AA11" s="16">
        <v>5</v>
      </c>
      <c r="AC11" s="23">
        <v>142</v>
      </c>
      <c r="AD11" s="25">
        <f t="shared" si="0"/>
        <v>0.45454545454545453</v>
      </c>
    </row>
    <row r="12" spans="1:30" s="10" customFormat="1" ht="15" customHeight="1" x14ac:dyDescent="0.2">
      <c r="A12" s="16" t="s">
        <v>12</v>
      </c>
      <c r="B12" s="16" t="s">
        <v>12</v>
      </c>
      <c r="C12" s="16">
        <v>165</v>
      </c>
      <c r="D12" s="16">
        <v>225</v>
      </c>
      <c r="E12" s="16"/>
      <c r="F12" s="16">
        <v>1.8</v>
      </c>
      <c r="G12" s="16"/>
      <c r="H12" s="16"/>
      <c r="I12" s="16"/>
      <c r="J12" s="16"/>
      <c r="K12" s="16">
        <v>19.8</v>
      </c>
      <c r="L12" s="16">
        <v>2082</v>
      </c>
      <c r="M12" s="16"/>
      <c r="N12" s="16"/>
      <c r="O12" s="16"/>
      <c r="P12" s="16"/>
      <c r="Q12" s="16">
        <v>208</v>
      </c>
      <c r="R12" s="16">
        <f>AVERAGE(0.059,0.057,0.057)</f>
        <v>5.7666666666666665E-2</v>
      </c>
      <c r="S12" s="16">
        <v>1E-3</v>
      </c>
      <c r="T12" s="16"/>
      <c r="U12" s="16"/>
      <c r="V12" s="16"/>
      <c r="W12" s="16"/>
      <c r="X12" s="16"/>
      <c r="Y12" s="16">
        <v>2.6</v>
      </c>
      <c r="Z12" s="16"/>
      <c r="AA12" s="16">
        <v>5</v>
      </c>
      <c r="AC12" s="23">
        <v>165</v>
      </c>
      <c r="AD12" s="25">
        <f t="shared" si="0"/>
        <v>0.36363636363636365</v>
      </c>
    </row>
    <row r="13" spans="1:30" s="10" customFormat="1" ht="15" customHeight="1" x14ac:dyDescent="0.2">
      <c r="A13" s="16" t="s">
        <v>13</v>
      </c>
      <c r="B13" s="16" t="s">
        <v>13</v>
      </c>
      <c r="C13" s="16" t="s">
        <v>14</v>
      </c>
      <c r="D13" s="16">
        <v>90</v>
      </c>
      <c r="E13" s="16"/>
      <c r="F13" s="16"/>
      <c r="G13" s="17">
        <f>AVERAGE(2,1,1)</f>
        <v>1.3333333333333333</v>
      </c>
      <c r="H13" s="16"/>
      <c r="I13" s="16">
        <v>1850</v>
      </c>
      <c r="J13" s="16"/>
      <c r="K13" s="16">
        <v>12</v>
      </c>
      <c r="L13" s="16">
        <v>2285</v>
      </c>
      <c r="M13" s="16">
        <v>0.42</v>
      </c>
      <c r="N13" s="16"/>
      <c r="O13" s="16"/>
      <c r="P13" s="16"/>
      <c r="Q13" s="16">
        <v>325</v>
      </c>
      <c r="R13" s="16">
        <f>AVERAGE(2,1,1)</f>
        <v>1.3333333333333333</v>
      </c>
      <c r="S13" s="16"/>
      <c r="T13" s="16"/>
      <c r="U13" s="16"/>
      <c r="V13" s="16"/>
      <c r="W13" s="16">
        <v>24</v>
      </c>
      <c r="X13" s="16">
        <v>1.5</v>
      </c>
      <c r="Y13" s="16"/>
      <c r="Z13" s="16">
        <v>19</v>
      </c>
      <c r="AA13" s="16"/>
      <c r="AC13" s="23" t="s">
        <v>14</v>
      </c>
      <c r="AD13" s="25">
        <f t="shared" si="0"/>
        <v>0.45454545454545453</v>
      </c>
    </row>
    <row r="14" spans="1:30" s="10" customFormat="1" ht="15" customHeight="1" x14ac:dyDescent="0.2">
      <c r="A14" s="16" t="s">
        <v>13</v>
      </c>
      <c r="B14" s="16" t="s">
        <v>13</v>
      </c>
      <c r="C14" s="16" t="s">
        <v>15</v>
      </c>
      <c r="D14" s="16">
        <v>90</v>
      </c>
      <c r="E14" s="16"/>
      <c r="F14" s="16"/>
      <c r="G14" s="17">
        <f>AVERAGE(2,1,3)</f>
        <v>2</v>
      </c>
      <c r="H14" s="16"/>
      <c r="I14" s="16">
        <v>2539</v>
      </c>
      <c r="J14" s="16"/>
      <c r="K14" s="16">
        <v>14.2</v>
      </c>
      <c r="L14" s="16">
        <v>2229</v>
      </c>
      <c r="M14" s="16">
        <v>0.47</v>
      </c>
      <c r="N14" s="16"/>
      <c r="O14" s="16"/>
      <c r="P14" s="16"/>
      <c r="Q14" s="16">
        <v>379</v>
      </c>
      <c r="R14" s="16">
        <f>AVERAGE(2,1,3)</f>
        <v>2</v>
      </c>
      <c r="S14" s="16"/>
      <c r="T14" s="16"/>
      <c r="U14" s="16"/>
      <c r="V14" s="16"/>
      <c r="W14" s="16">
        <v>17.399999999999999</v>
      </c>
      <c r="X14" s="16">
        <v>4.5999999999999996</v>
      </c>
      <c r="Y14" s="16"/>
      <c r="Z14" s="16">
        <v>25.5</v>
      </c>
      <c r="AA14" s="16"/>
      <c r="AC14" s="23" t="s">
        <v>15</v>
      </c>
      <c r="AD14" s="25">
        <f t="shared" si="0"/>
        <v>0.45454545454545453</v>
      </c>
    </row>
    <row r="15" spans="1:30" s="10" customFormat="1" ht="15" customHeight="1" x14ac:dyDescent="0.2">
      <c r="A15" s="16" t="s">
        <v>13</v>
      </c>
      <c r="B15" s="16" t="s">
        <v>13</v>
      </c>
      <c r="C15" s="16" t="s">
        <v>16</v>
      </c>
      <c r="D15" s="16">
        <v>90</v>
      </c>
      <c r="E15" s="16"/>
      <c r="F15" s="16"/>
      <c r="G15" s="17">
        <f>AVERAGE(3,12)</f>
        <v>7.5</v>
      </c>
      <c r="H15" s="16"/>
      <c r="I15" s="16">
        <v>2849</v>
      </c>
      <c r="J15" s="16"/>
      <c r="K15" s="16">
        <v>17</v>
      </c>
      <c r="L15" s="16">
        <v>2118</v>
      </c>
      <c r="M15" s="16">
        <v>0.51</v>
      </c>
      <c r="N15" s="16"/>
      <c r="O15" s="16"/>
      <c r="P15" s="16"/>
      <c r="Q15" s="16">
        <v>666</v>
      </c>
      <c r="R15" s="16">
        <f>AVERAGE(3,12)</f>
        <v>7.5</v>
      </c>
      <c r="S15" s="16"/>
      <c r="T15" s="16"/>
      <c r="U15" s="16"/>
      <c r="V15" s="16"/>
      <c r="W15" s="16">
        <v>20.7</v>
      </c>
      <c r="X15" s="16">
        <v>0.8</v>
      </c>
      <c r="Y15" s="16"/>
      <c r="Z15" s="16">
        <v>17</v>
      </c>
      <c r="AA15" s="16"/>
      <c r="AC15" s="23" t="s">
        <v>16</v>
      </c>
      <c r="AD15" s="25">
        <f t="shared" si="0"/>
        <v>0.45454545454545453</v>
      </c>
    </row>
    <row r="16" spans="1:30" s="10" customFormat="1" ht="15" customHeight="1" x14ac:dyDescent="0.2">
      <c r="A16" s="16" t="s">
        <v>13</v>
      </c>
      <c r="B16" s="16" t="s">
        <v>13</v>
      </c>
      <c r="C16" s="16" t="s">
        <v>17</v>
      </c>
      <c r="D16" s="16">
        <v>90</v>
      </c>
      <c r="E16" s="16"/>
      <c r="F16" s="16"/>
      <c r="G16" s="17">
        <f>AVERAGE(13,9,25)</f>
        <v>15.666666666666666</v>
      </c>
      <c r="H16" s="16"/>
      <c r="I16" s="16">
        <v>1790</v>
      </c>
      <c r="J16" s="16"/>
      <c r="K16" s="16">
        <v>12.9</v>
      </c>
      <c r="L16" s="16">
        <v>2259</v>
      </c>
      <c r="M16" s="16">
        <v>0.53</v>
      </c>
      <c r="N16" s="16"/>
      <c r="O16" s="16"/>
      <c r="P16" s="16"/>
      <c r="Q16" s="16">
        <v>284</v>
      </c>
      <c r="R16" s="16">
        <f>AVERAGE(13,9,25)</f>
        <v>15.666666666666666</v>
      </c>
      <c r="S16" s="16"/>
      <c r="T16" s="16"/>
      <c r="U16" s="16"/>
      <c r="V16" s="16"/>
      <c r="W16" s="16">
        <v>24.8</v>
      </c>
      <c r="X16" s="16">
        <v>1.05</v>
      </c>
      <c r="Y16" s="16"/>
      <c r="Z16" s="16">
        <v>16</v>
      </c>
      <c r="AA16" s="16"/>
      <c r="AC16" s="23" t="s">
        <v>17</v>
      </c>
      <c r="AD16" s="25">
        <f t="shared" si="0"/>
        <v>0.45454545454545453</v>
      </c>
    </row>
    <row r="17" spans="1:30" s="10" customFormat="1" ht="15" customHeight="1" x14ac:dyDescent="0.2">
      <c r="A17" s="16" t="s">
        <v>13</v>
      </c>
      <c r="B17" s="16" t="s">
        <v>13</v>
      </c>
      <c r="C17" s="16">
        <v>24</v>
      </c>
      <c r="D17" s="16">
        <v>90</v>
      </c>
      <c r="E17" s="16"/>
      <c r="F17" s="16"/>
      <c r="G17" s="17">
        <f>AVERAGE(4,1,34)</f>
        <v>13</v>
      </c>
      <c r="H17" s="16"/>
      <c r="I17" s="16">
        <v>1803</v>
      </c>
      <c r="J17" s="16"/>
      <c r="K17" s="16">
        <v>14.1</v>
      </c>
      <c r="L17" s="16">
        <v>2214</v>
      </c>
      <c r="M17" s="16">
        <v>0.49</v>
      </c>
      <c r="N17" s="16"/>
      <c r="O17" s="16"/>
      <c r="P17" s="16"/>
      <c r="Q17" s="16">
        <v>413</v>
      </c>
      <c r="R17" s="16">
        <f>AVERAGE(4,1,34)</f>
        <v>13</v>
      </c>
      <c r="S17" s="16"/>
      <c r="T17" s="16"/>
      <c r="U17" s="16"/>
      <c r="V17" s="16"/>
      <c r="W17" s="16">
        <v>31</v>
      </c>
      <c r="X17" s="16">
        <v>0.85</v>
      </c>
      <c r="Y17" s="16"/>
      <c r="Z17" s="16">
        <v>12</v>
      </c>
      <c r="AA17" s="16"/>
      <c r="AC17" s="23">
        <v>24</v>
      </c>
      <c r="AD17" s="25">
        <f t="shared" si="0"/>
        <v>0.45454545454545453</v>
      </c>
    </row>
    <row r="18" spans="1:30" s="10" customFormat="1" ht="15" customHeight="1" x14ac:dyDescent="0.2">
      <c r="A18" s="16" t="s">
        <v>34</v>
      </c>
      <c r="B18" s="16" t="s">
        <v>34</v>
      </c>
      <c r="C18" s="16">
        <v>102</v>
      </c>
      <c r="D18" s="16"/>
      <c r="E18" s="16" t="s">
        <v>35</v>
      </c>
      <c r="F18" s="16"/>
      <c r="G18" s="16">
        <v>0</v>
      </c>
      <c r="H18" s="16"/>
      <c r="I18" s="16"/>
      <c r="J18" s="16"/>
      <c r="K18" s="16">
        <v>21.8</v>
      </c>
      <c r="L18" s="16">
        <v>1949</v>
      </c>
      <c r="M18" s="16">
        <v>0.78</v>
      </c>
      <c r="N18" s="16"/>
      <c r="O18" s="16"/>
      <c r="P18" s="16">
        <v>3.26</v>
      </c>
      <c r="Q18" s="16">
        <v>413</v>
      </c>
      <c r="R18" s="16"/>
      <c r="S18" s="16"/>
      <c r="T18" s="16"/>
      <c r="U18" s="16"/>
      <c r="V18" s="16"/>
      <c r="W18" s="16" t="s">
        <v>85</v>
      </c>
      <c r="X18" s="16" t="s">
        <v>85</v>
      </c>
      <c r="Y18" s="16"/>
      <c r="Z18" s="16"/>
      <c r="AA18" s="16">
        <v>3.5</v>
      </c>
      <c r="AC18" s="23">
        <v>102</v>
      </c>
      <c r="AD18" s="25">
        <f t="shared" si="0"/>
        <v>0.40909090909090912</v>
      </c>
    </row>
    <row r="19" spans="1:30" s="10" customFormat="1" ht="15" customHeight="1" x14ac:dyDescent="0.2">
      <c r="A19" s="16" t="s">
        <v>34</v>
      </c>
      <c r="B19" s="16" t="s">
        <v>34</v>
      </c>
      <c r="C19" s="16">
        <v>113</v>
      </c>
      <c r="D19" s="16"/>
      <c r="E19" s="16" t="s">
        <v>35</v>
      </c>
      <c r="F19" s="16"/>
      <c r="G19" s="16">
        <v>0</v>
      </c>
      <c r="H19" s="16"/>
      <c r="I19" s="16"/>
      <c r="J19" s="16"/>
      <c r="K19" s="16">
        <v>18.7</v>
      </c>
      <c r="L19" s="16" t="s">
        <v>37</v>
      </c>
      <c r="M19" s="16">
        <v>0.57999999999999996</v>
      </c>
      <c r="N19" s="16"/>
      <c r="O19" s="16"/>
      <c r="P19" s="16">
        <v>4.625</v>
      </c>
      <c r="Q19" s="16">
        <v>366.5</v>
      </c>
      <c r="R19" s="16"/>
      <c r="S19" s="16"/>
      <c r="T19" s="16"/>
      <c r="U19" s="16"/>
      <c r="V19" s="16"/>
      <c r="W19" s="16">
        <v>5</v>
      </c>
      <c r="X19" s="16" t="s">
        <v>85</v>
      </c>
      <c r="Y19" s="16"/>
      <c r="Z19" s="16"/>
      <c r="AA19" s="16">
        <v>3.5</v>
      </c>
      <c r="AC19" s="23">
        <v>113</v>
      </c>
      <c r="AD19" s="25">
        <f t="shared" si="0"/>
        <v>0.40909090909090912</v>
      </c>
    </row>
    <row r="20" spans="1:30" s="10" customFormat="1" ht="15" customHeight="1" x14ac:dyDescent="0.2">
      <c r="A20" s="16" t="s">
        <v>34</v>
      </c>
      <c r="B20" s="16" t="s">
        <v>34</v>
      </c>
      <c r="C20" s="16">
        <v>120</v>
      </c>
      <c r="D20" s="16"/>
      <c r="E20" s="16" t="s">
        <v>35</v>
      </c>
      <c r="F20" s="16"/>
      <c r="G20" s="16">
        <v>0</v>
      </c>
      <c r="H20" s="16"/>
      <c r="I20" s="16"/>
      <c r="J20" s="16"/>
      <c r="K20" s="16">
        <v>17.25</v>
      </c>
      <c r="L20" s="16" t="s">
        <v>38</v>
      </c>
      <c r="M20" s="16">
        <v>0.75</v>
      </c>
      <c r="N20" s="16"/>
      <c r="O20" s="16"/>
      <c r="P20" s="16">
        <v>4.76</v>
      </c>
      <c r="Q20" s="16">
        <v>385</v>
      </c>
      <c r="R20" s="16"/>
      <c r="S20" s="16"/>
      <c r="T20" s="16"/>
      <c r="U20" s="16"/>
      <c r="V20" s="16"/>
      <c r="W20" s="16">
        <v>23.5</v>
      </c>
      <c r="X20" s="16" t="s">
        <v>85</v>
      </c>
      <c r="Y20" s="16"/>
      <c r="Z20" s="16"/>
      <c r="AA20" s="16">
        <v>3.5</v>
      </c>
      <c r="AC20" s="23">
        <v>120</v>
      </c>
      <c r="AD20" s="25">
        <f t="shared" si="0"/>
        <v>0.40909090909090912</v>
      </c>
    </row>
    <row r="21" spans="1:30" s="10" customFormat="1" ht="15" customHeight="1" x14ac:dyDescent="0.2">
      <c r="A21" s="16" t="s">
        <v>34</v>
      </c>
      <c r="B21" s="16" t="s">
        <v>34</v>
      </c>
      <c r="C21" s="16">
        <v>158</v>
      </c>
      <c r="D21" s="16"/>
      <c r="E21" s="16" t="s">
        <v>35</v>
      </c>
      <c r="F21" s="16"/>
      <c r="G21" s="16">
        <v>0</v>
      </c>
      <c r="H21" s="16"/>
      <c r="I21" s="16"/>
      <c r="J21" s="16"/>
      <c r="K21" s="16">
        <v>21.3</v>
      </c>
      <c r="L21" s="16">
        <v>1976</v>
      </c>
      <c r="M21" s="16">
        <v>0.78</v>
      </c>
      <c r="N21" s="16"/>
      <c r="O21" s="16"/>
      <c r="P21" s="16">
        <v>5.86</v>
      </c>
      <c r="Q21" s="16">
        <v>373</v>
      </c>
      <c r="R21" s="16"/>
      <c r="S21" s="16"/>
      <c r="T21" s="16"/>
      <c r="U21" s="16"/>
      <c r="V21" s="16"/>
      <c r="W21" s="16">
        <v>18</v>
      </c>
      <c r="X21" s="16" t="s">
        <v>85</v>
      </c>
      <c r="Y21" s="16"/>
      <c r="Z21" s="16"/>
      <c r="AA21" s="16">
        <v>3.5</v>
      </c>
      <c r="AC21" s="23">
        <v>158</v>
      </c>
      <c r="AD21" s="25">
        <f t="shared" si="0"/>
        <v>0.40909090909090912</v>
      </c>
    </row>
    <row r="22" spans="1:30" s="10" customFormat="1" ht="15" customHeight="1" x14ac:dyDescent="0.2">
      <c r="A22" s="16" t="s">
        <v>34</v>
      </c>
      <c r="B22" s="16" t="s">
        <v>34</v>
      </c>
      <c r="C22" s="16">
        <v>173</v>
      </c>
      <c r="D22" s="16"/>
      <c r="E22" s="16" t="s">
        <v>35</v>
      </c>
      <c r="F22" s="16"/>
      <c r="G22" s="16">
        <v>0</v>
      </c>
      <c r="H22" s="16"/>
      <c r="I22" s="16"/>
      <c r="J22" s="16"/>
      <c r="K22" s="16">
        <v>20.5</v>
      </c>
      <c r="L22" s="16">
        <v>2015</v>
      </c>
      <c r="M22" s="16">
        <v>0.82</v>
      </c>
      <c r="N22" s="16"/>
      <c r="O22" s="16"/>
      <c r="P22" s="16">
        <v>4.76</v>
      </c>
      <c r="Q22" s="16">
        <v>346</v>
      </c>
      <c r="R22" s="16"/>
      <c r="S22" s="16"/>
      <c r="T22" s="16"/>
      <c r="U22" s="16"/>
      <c r="V22" s="16"/>
      <c r="W22" s="16">
        <v>7.8</v>
      </c>
      <c r="X22" s="16" t="s">
        <v>85</v>
      </c>
      <c r="Y22" s="16"/>
      <c r="Z22" s="16"/>
      <c r="AA22" s="16">
        <v>3.5</v>
      </c>
      <c r="AC22" s="23">
        <v>173</v>
      </c>
      <c r="AD22" s="25">
        <f t="shared" si="0"/>
        <v>0.40909090909090912</v>
      </c>
    </row>
    <row r="23" spans="1:30" s="10" customFormat="1" ht="15" customHeight="1" x14ac:dyDescent="0.2">
      <c r="A23" s="16" t="s">
        <v>39</v>
      </c>
      <c r="B23" s="16" t="s">
        <v>39</v>
      </c>
      <c r="C23" s="16">
        <v>115</v>
      </c>
      <c r="D23" s="16"/>
      <c r="E23" s="16"/>
      <c r="F23" s="16"/>
      <c r="G23" s="16">
        <v>5</v>
      </c>
      <c r="H23" s="16">
        <v>343.2</v>
      </c>
      <c r="I23" s="16" t="s">
        <v>40</v>
      </c>
      <c r="J23" s="16"/>
      <c r="K23" s="16">
        <v>13.5</v>
      </c>
      <c r="L23" s="16">
        <v>2293</v>
      </c>
      <c r="M23" s="16">
        <v>0.56999999999999995</v>
      </c>
      <c r="N23" s="16"/>
      <c r="O23" s="16"/>
      <c r="P23" s="16"/>
      <c r="Q23" s="16">
        <v>267</v>
      </c>
      <c r="R23" s="16">
        <v>0.23599999999999999</v>
      </c>
      <c r="S23" s="16">
        <v>8.9999999999999993E-3</v>
      </c>
      <c r="T23" s="16">
        <v>0.9</v>
      </c>
      <c r="U23" s="16">
        <v>2.5</v>
      </c>
      <c r="V23" s="16"/>
      <c r="W23" s="16">
        <v>37.1</v>
      </c>
      <c r="X23" s="16">
        <v>5.6</v>
      </c>
      <c r="Y23" s="16"/>
      <c r="Z23" s="16"/>
      <c r="AA23" s="16">
        <v>2</v>
      </c>
      <c r="AC23" s="23">
        <v>115</v>
      </c>
      <c r="AD23" s="25">
        <f t="shared" si="0"/>
        <v>0.63636363636363635</v>
      </c>
    </row>
    <row r="24" spans="1:30" s="10" customFormat="1" ht="15" customHeight="1" x14ac:dyDescent="0.2">
      <c r="A24" s="16" t="s">
        <v>39</v>
      </c>
      <c r="B24" s="16" t="s">
        <v>39</v>
      </c>
      <c r="C24" s="16">
        <v>106</v>
      </c>
      <c r="D24" s="16"/>
      <c r="E24" s="16"/>
      <c r="F24" s="16"/>
      <c r="G24" s="16">
        <v>4.5</v>
      </c>
      <c r="H24" s="16">
        <v>82.4</v>
      </c>
      <c r="I24" s="16" t="s">
        <v>41</v>
      </c>
      <c r="J24" s="16"/>
      <c r="K24" s="16">
        <v>21.9</v>
      </c>
      <c r="L24" s="16">
        <v>2055</v>
      </c>
      <c r="M24" s="16">
        <v>0.65</v>
      </c>
      <c r="N24" s="16"/>
      <c r="O24" s="16"/>
      <c r="P24" s="16"/>
      <c r="Q24" s="16">
        <v>324</v>
      </c>
      <c r="R24" s="16">
        <v>0.25600000000000001</v>
      </c>
      <c r="S24" s="16">
        <v>8.0000000000000002E-3</v>
      </c>
      <c r="T24" s="16">
        <v>1.98</v>
      </c>
      <c r="U24" s="16">
        <v>2.5</v>
      </c>
      <c r="V24" s="16"/>
      <c r="W24" s="16">
        <v>19.5</v>
      </c>
      <c r="X24" s="16">
        <v>2.5</v>
      </c>
      <c r="Y24" s="16"/>
      <c r="Z24" s="16"/>
      <c r="AA24" s="16">
        <v>2</v>
      </c>
      <c r="AC24" s="23">
        <v>106</v>
      </c>
      <c r="AD24" s="25">
        <f t="shared" si="0"/>
        <v>0.63636363636363635</v>
      </c>
    </row>
    <row r="25" spans="1:30" s="10" customFormat="1" ht="15" customHeight="1" x14ac:dyDescent="0.2">
      <c r="A25" s="16" t="s">
        <v>39</v>
      </c>
      <c r="B25" s="16" t="s">
        <v>39</v>
      </c>
      <c r="C25" s="16">
        <v>78</v>
      </c>
      <c r="D25" s="16"/>
      <c r="E25" s="16"/>
      <c r="F25" s="16"/>
      <c r="G25" s="16">
        <v>1.25</v>
      </c>
      <c r="H25" s="16">
        <v>470</v>
      </c>
      <c r="I25" s="16" t="s">
        <v>42</v>
      </c>
      <c r="J25" s="16"/>
      <c r="K25" s="16">
        <v>27.2</v>
      </c>
      <c r="L25" s="16">
        <v>1895</v>
      </c>
      <c r="M25" s="16">
        <v>0.53</v>
      </c>
      <c r="N25" s="16"/>
      <c r="O25" s="16"/>
      <c r="P25" s="16"/>
      <c r="Q25" s="16">
        <v>478</v>
      </c>
      <c r="R25" s="16">
        <v>0.437</v>
      </c>
      <c r="S25" s="16">
        <v>3.0000000000000001E-3</v>
      </c>
      <c r="T25" s="16">
        <v>4.68</v>
      </c>
      <c r="U25" s="16">
        <v>4.8600000000000003</v>
      </c>
      <c r="V25" s="16"/>
      <c r="W25" s="16">
        <v>28.9</v>
      </c>
      <c r="X25" s="16">
        <v>3.7</v>
      </c>
      <c r="Y25" s="16"/>
      <c r="Z25" s="16"/>
      <c r="AA25" s="16">
        <v>5</v>
      </c>
      <c r="AC25" s="23">
        <v>78</v>
      </c>
      <c r="AD25" s="25">
        <f t="shared" si="0"/>
        <v>0.63636363636363635</v>
      </c>
    </row>
    <row r="26" spans="1:30" s="10" customFormat="1" ht="15" customHeight="1" x14ac:dyDescent="0.2">
      <c r="A26" s="16" t="s">
        <v>39</v>
      </c>
      <c r="B26" s="16" t="s">
        <v>39</v>
      </c>
      <c r="C26" s="16">
        <v>41</v>
      </c>
      <c r="D26" s="16"/>
      <c r="E26" s="16"/>
      <c r="F26" s="16"/>
      <c r="G26" s="16">
        <v>0.75</v>
      </c>
      <c r="H26" s="16">
        <v>355</v>
      </c>
      <c r="I26" s="16" t="s">
        <v>43</v>
      </c>
      <c r="J26" s="16"/>
      <c r="K26" s="16">
        <v>21.9</v>
      </c>
      <c r="L26" s="16">
        <v>2091</v>
      </c>
      <c r="M26" s="16">
        <v>0.92</v>
      </c>
      <c r="N26" s="16"/>
      <c r="O26" s="16"/>
      <c r="P26" s="16"/>
      <c r="Q26" s="16">
        <v>255</v>
      </c>
      <c r="R26" s="16">
        <v>0.22</v>
      </c>
      <c r="S26" s="16">
        <v>1.0999999999999999E-2</v>
      </c>
      <c r="T26" s="16">
        <v>0.79</v>
      </c>
      <c r="U26" s="16">
        <v>2.44</v>
      </c>
      <c r="V26" s="16"/>
      <c r="W26" s="16">
        <v>14.5</v>
      </c>
      <c r="X26" s="16">
        <v>3.3</v>
      </c>
      <c r="Y26" s="16"/>
      <c r="Z26" s="16"/>
      <c r="AA26" s="16">
        <v>5</v>
      </c>
      <c r="AC26" s="23">
        <v>41</v>
      </c>
      <c r="AD26" s="25">
        <f t="shared" si="0"/>
        <v>0.63636363636363635</v>
      </c>
    </row>
    <row r="27" spans="1:30" s="10" customFormat="1" ht="15" customHeight="1" x14ac:dyDescent="0.2">
      <c r="A27" s="16" t="s">
        <v>39</v>
      </c>
      <c r="B27" s="16" t="s">
        <v>39</v>
      </c>
      <c r="C27" s="16">
        <v>215</v>
      </c>
      <c r="D27" s="16"/>
      <c r="E27" s="16"/>
      <c r="F27" s="16"/>
      <c r="G27" s="16">
        <v>0</v>
      </c>
      <c r="H27" s="16" t="s">
        <v>36</v>
      </c>
      <c r="I27" s="16" t="s">
        <v>36</v>
      </c>
      <c r="J27" s="16"/>
      <c r="K27" s="16">
        <v>13.8</v>
      </c>
      <c r="L27" s="16">
        <v>2251</v>
      </c>
      <c r="M27" s="16">
        <v>0.51</v>
      </c>
      <c r="N27" s="16"/>
      <c r="O27" s="16"/>
      <c r="P27" s="16"/>
      <c r="Q27" s="16">
        <v>295</v>
      </c>
      <c r="R27" s="16">
        <v>0.21099999999999999</v>
      </c>
      <c r="S27" s="16">
        <v>3.6999999999999998E-2</v>
      </c>
      <c r="T27" s="16">
        <v>1.35</v>
      </c>
      <c r="U27" s="16">
        <v>2.82</v>
      </c>
      <c r="V27" s="16"/>
      <c r="W27" s="16">
        <v>64.8</v>
      </c>
      <c r="X27" s="16">
        <v>4.5999999999999996</v>
      </c>
      <c r="Y27" s="16"/>
      <c r="Z27" s="16"/>
      <c r="AA27" s="16">
        <v>3</v>
      </c>
      <c r="AC27" s="23">
        <v>215</v>
      </c>
      <c r="AD27" s="25">
        <f t="shared" si="0"/>
        <v>0.63636363636363635</v>
      </c>
    </row>
    <row r="28" spans="1:30" s="10" customFormat="1" ht="15" customHeight="1" x14ac:dyDescent="0.2">
      <c r="A28" s="16" t="s">
        <v>44</v>
      </c>
      <c r="B28" s="16"/>
      <c r="C28" s="16">
        <v>27</v>
      </c>
      <c r="D28" s="16"/>
      <c r="E28" s="16"/>
      <c r="F28" s="16"/>
      <c r="G28" s="16">
        <v>2</v>
      </c>
      <c r="H28" s="16"/>
      <c r="I28" s="16" t="s">
        <v>45</v>
      </c>
      <c r="J28" s="16"/>
      <c r="K28" s="16"/>
      <c r="L28" s="16"/>
      <c r="M28" s="16"/>
      <c r="N28" s="16"/>
      <c r="O28" s="16"/>
      <c r="P28" s="16"/>
      <c r="Q28" s="16"/>
      <c r="R28" s="16"/>
      <c r="S28" s="16"/>
      <c r="T28" s="16"/>
      <c r="U28" s="16"/>
      <c r="V28" s="16"/>
      <c r="W28" s="16"/>
      <c r="X28" s="16"/>
      <c r="Y28" s="16"/>
      <c r="Z28" s="16"/>
      <c r="AA28" s="16">
        <v>5</v>
      </c>
      <c r="AC28" s="23">
        <v>27</v>
      </c>
      <c r="AD28" s="25">
        <f t="shared" si="0"/>
        <v>0.13636363636363635</v>
      </c>
    </row>
    <row r="29" spans="1:30" s="10" customFormat="1" ht="15" customHeight="1" x14ac:dyDescent="0.2">
      <c r="A29" s="16" t="s">
        <v>44</v>
      </c>
      <c r="B29" s="16"/>
      <c r="C29" s="16">
        <v>40</v>
      </c>
      <c r="D29" s="16"/>
      <c r="E29" s="16"/>
      <c r="F29" s="16"/>
      <c r="G29" s="16" t="s">
        <v>46</v>
      </c>
      <c r="H29" s="16"/>
      <c r="I29" s="16" t="s">
        <v>47</v>
      </c>
      <c r="J29" s="16"/>
      <c r="K29" s="16"/>
      <c r="L29" s="16"/>
      <c r="M29" s="16"/>
      <c r="N29" s="16"/>
      <c r="O29" s="16"/>
      <c r="P29" s="16"/>
      <c r="Q29" s="16"/>
      <c r="R29" s="16"/>
      <c r="S29" s="16"/>
      <c r="T29" s="16"/>
      <c r="U29" s="16"/>
      <c r="V29" s="16"/>
      <c r="W29" s="16">
        <v>26.9</v>
      </c>
      <c r="X29" s="16"/>
      <c r="Y29" s="16"/>
      <c r="Z29" s="16"/>
      <c r="AA29" s="16">
        <v>2</v>
      </c>
      <c r="AC29" s="23">
        <v>40</v>
      </c>
      <c r="AD29" s="25">
        <f t="shared" si="0"/>
        <v>0.18181818181818182</v>
      </c>
    </row>
    <row r="30" spans="1:30" s="10" customFormat="1" ht="15" customHeight="1" x14ac:dyDescent="0.2">
      <c r="A30" s="16" t="s">
        <v>44</v>
      </c>
      <c r="B30" s="16"/>
      <c r="C30" s="16">
        <v>41</v>
      </c>
      <c r="D30" s="16"/>
      <c r="E30" s="16"/>
      <c r="F30" s="16"/>
      <c r="G30" s="16"/>
      <c r="H30" s="16"/>
      <c r="I30" s="16"/>
      <c r="J30" s="16"/>
      <c r="K30" s="16"/>
      <c r="L30" s="16"/>
      <c r="M30" s="16"/>
      <c r="N30" s="16"/>
      <c r="O30" s="16"/>
      <c r="P30" s="16"/>
      <c r="Q30" s="16"/>
      <c r="R30" s="16"/>
      <c r="S30" s="16"/>
      <c r="T30" s="16"/>
      <c r="U30" s="16"/>
      <c r="V30" s="16"/>
      <c r="W30" s="16"/>
      <c r="X30" s="16"/>
      <c r="Y30" s="16"/>
      <c r="Z30" s="16"/>
      <c r="AA30" s="16">
        <v>5</v>
      </c>
      <c r="AC30" s="23">
        <v>41</v>
      </c>
      <c r="AD30" s="25">
        <f t="shared" si="0"/>
        <v>4.5454545454545456E-2</v>
      </c>
    </row>
    <row r="31" spans="1:30" s="10" customFormat="1" ht="15" customHeight="1" x14ac:dyDescent="0.2">
      <c r="A31" s="16" t="s">
        <v>44</v>
      </c>
      <c r="B31" s="16"/>
      <c r="C31" s="16">
        <v>52</v>
      </c>
      <c r="D31" s="16"/>
      <c r="E31" s="16"/>
      <c r="F31" s="16"/>
      <c r="G31" s="16"/>
      <c r="H31" s="16"/>
      <c r="I31" s="16"/>
      <c r="J31" s="16"/>
      <c r="K31" s="16"/>
      <c r="L31" s="16"/>
      <c r="M31" s="16"/>
      <c r="N31" s="16"/>
      <c r="O31" s="16"/>
      <c r="P31" s="16"/>
      <c r="Q31" s="16"/>
      <c r="R31" s="16"/>
      <c r="S31" s="16"/>
      <c r="T31" s="16"/>
      <c r="U31" s="16"/>
      <c r="V31" s="16"/>
      <c r="W31" s="16"/>
      <c r="X31" s="16"/>
      <c r="Y31" s="16"/>
      <c r="Z31" s="16"/>
      <c r="AA31" s="16">
        <v>5</v>
      </c>
      <c r="AC31" s="23">
        <v>52</v>
      </c>
      <c r="AD31" s="25">
        <f t="shared" si="0"/>
        <v>4.5454545454545456E-2</v>
      </c>
    </row>
    <row r="32" spans="1:30" s="10" customFormat="1" ht="15" customHeight="1" x14ac:dyDescent="0.2">
      <c r="A32" s="16" t="s">
        <v>44</v>
      </c>
      <c r="B32" s="16"/>
      <c r="C32" s="16">
        <v>94</v>
      </c>
      <c r="D32" s="16"/>
      <c r="E32" s="16"/>
      <c r="F32" s="16"/>
      <c r="G32" s="16"/>
      <c r="H32" s="16"/>
      <c r="I32" s="16" t="s">
        <v>48</v>
      </c>
      <c r="J32" s="16"/>
      <c r="K32" s="16"/>
      <c r="L32" s="16"/>
      <c r="M32" s="16"/>
      <c r="N32" s="16"/>
      <c r="O32" s="16"/>
      <c r="P32" s="16"/>
      <c r="Q32" s="16"/>
      <c r="R32" s="16"/>
      <c r="S32" s="16"/>
      <c r="T32" s="16"/>
      <c r="U32" s="16"/>
      <c r="V32" s="16"/>
      <c r="W32" s="16">
        <v>22.8</v>
      </c>
      <c r="X32" s="16"/>
      <c r="Y32" s="16"/>
      <c r="Z32" s="16"/>
      <c r="AA32" s="16">
        <v>4</v>
      </c>
      <c r="AC32" s="23">
        <v>94</v>
      </c>
      <c r="AD32" s="25">
        <f t="shared" si="0"/>
        <v>0.13636363636363635</v>
      </c>
    </row>
    <row r="33" spans="1:30" s="10" customFormat="1" ht="15" customHeight="1" x14ac:dyDescent="0.2">
      <c r="A33" s="16" t="s">
        <v>44</v>
      </c>
      <c r="B33" s="16"/>
      <c r="C33" s="16">
        <v>95</v>
      </c>
      <c r="D33" s="16"/>
      <c r="E33" s="16"/>
      <c r="F33" s="16"/>
      <c r="G33" s="16"/>
      <c r="H33" s="16"/>
      <c r="I33" s="16"/>
      <c r="J33" s="16"/>
      <c r="K33" s="16"/>
      <c r="L33" s="16"/>
      <c r="M33" s="16"/>
      <c r="N33" s="16"/>
      <c r="O33" s="16"/>
      <c r="P33" s="16"/>
      <c r="Q33" s="16"/>
      <c r="R33" s="16"/>
      <c r="S33" s="16"/>
      <c r="T33" s="16"/>
      <c r="U33" s="16"/>
      <c r="V33" s="16"/>
      <c r="W33" s="16">
        <v>21.4</v>
      </c>
      <c r="X33" s="16"/>
      <c r="Y33" s="16"/>
      <c r="Z33" s="16"/>
      <c r="AA33" s="16">
        <v>4</v>
      </c>
      <c r="AC33" s="23">
        <v>95</v>
      </c>
      <c r="AD33" s="25">
        <f t="shared" si="0"/>
        <v>9.0909090909090912E-2</v>
      </c>
    </row>
    <row r="34" spans="1:30" s="10" customFormat="1" ht="15" customHeight="1" x14ac:dyDescent="0.2">
      <c r="A34" s="16" t="s">
        <v>44</v>
      </c>
      <c r="B34" s="16"/>
      <c r="C34" s="16">
        <v>100</v>
      </c>
      <c r="D34" s="16"/>
      <c r="E34" s="16"/>
      <c r="F34" s="16"/>
      <c r="G34" s="16"/>
      <c r="H34" s="16"/>
      <c r="I34" s="16" t="s">
        <v>49</v>
      </c>
      <c r="J34" s="16"/>
      <c r="K34" s="16"/>
      <c r="L34" s="16"/>
      <c r="M34" s="16"/>
      <c r="N34" s="16"/>
      <c r="O34" s="16"/>
      <c r="P34" s="16"/>
      <c r="Q34" s="16"/>
      <c r="R34" s="16"/>
      <c r="S34" s="16"/>
      <c r="T34" s="16"/>
      <c r="U34" s="16"/>
      <c r="V34" s="16"/>
      <c r="W34" s="16">
        <v>23</v>
      </c>
      <c r="X34" s="16"/>
      <c r="Y34" s="16"/>
      <c r="Z34" s="16"/>
      <c r="AA34" s="16">
        <v>5</v>
      </c>
      <c r="AC34" s="23">
        <v>100</v>
      </c>
      <c r="AD34" s="25">
        <f t="shared" si="0"/>
        <v>0.13636363636363635</v>
      </c>
    </row>
    <row r="35" spans="1:30" s="10" customFormat="1" ht="15" customHeight="1" x14ac:dyDescent="0.2">
      <c r="A35" s="16" t="s">
        <v>44</v>
      </c>
      <c r="B35" s="16" t="s">
        <v>50</v>
      </c>
      <c r="C35" s="16">
        <v>5</v>
      </c>
      <c r="D35" s="16"/>
      <c r="E35" s="16" t="s">
        <v>35</v>
      </c>
      <c r="F35" s="16"/>
      <c r="G35" s="16">
        <v>1.5</v>
      </c>
      <c r="H35" s="16"/>
      <c r="I35" s="16">
        <v>4323</v>
      </c>
      <c r="J35" s="16"/>
      <c r="K35" s="16">
        <v>14.5</v>
      </c>
      <c r="L35" s="16">
        <v>2209</v>
      </c>
      <c r="M35" s="16">
        <v>0.56000000000000005</v>
      </c>
      <c r="N35" s="16"/>
      <c r="O35" s="16"/>
      <c r="P35" s="16"/>
      <c r="Q35" s="16">
        <v>313</v>
      </c>
      <c r="R35" s="16">
        <v>0.17399999999999999</v>
      </c>
      <c r="S35" s="16">
        <v>2.5000000000000001E-3</v>
      </c>
      <c r="T35" s="16"/>
      <c r="U35" s="16">
        <v>4.33</v>
      </c>
      <c r="V35" s="16">
        <v>313</v>
      </c>
      <c r="W35" s="16">
        <v>19.66</v>
      </c>
      <c r="X35" s="16">
        <v>3.9</v>
      </c>
      <c r="Y35" s="16"/>
      <c r="Z35" s="16"/>
      <c r="AA35" s="16">
        <v>2.5</v>
      </c>
      <c r="AC35" s="23">
        <v>5</v>
      </c>
      <c r="AD35" s="25">
        <f t="shared" si="0"/>
        <v>0.59090909090909094</v>
      </c>
    </row>
    <row r="36" spans="1:30" s="10" customFormat="1" ht="15" customHeight="1" x14ac:dyDescent="0.2">
      <c r="A36" s="16" t="s">
        <v>44</v>
      </c>
      <c r="B36" s="16" t="s">
        <v>50</v>
      </c>
      <c r="C36" s="16">
        <v>23</v>
      </c>
      <c r="D36" s="16"/>
      <c r="E36" s="16" t="s">
        <v>8</v>
      </c>
      <c r="F36" s="16"/>
      <c r="G36" s="16">
        <v>2.5</v>
      </c>
      <c r="H36" s="16"/>
      <c r="I36" s="16" t="s">
        <v>51</v>
      </c>
      <c r="J36" s="16"/>
      <c r="K36" s="16">
        <v>14.75</v>
      </c>
      <c r="L36" s="16" t="s">
        <v>52</v>
      </c>
      <c r="M36" s="16">
        <v>0.505</v>
      </c>
      <c r="N36" s="16"/>
      <c r="O36" s="16"/>
      <c r="P36" s="16"/>
      <c r="Q36" s="16">
        <v>307.5</v>
      </c>
      <c r="R36" s="16">
        <v>0.30099999999999999</v>
      </c>
      <c r="S36" s="16">
        <v>2.5000000000000001E-3</v>
      </c>
      <c r="T36" s="16"/>
      <c r="U36" s="16">
        <v>3.35</v>
      </c>
      <c r="V36" s="16">
        <v>307.5</v>
      </c>
      <c r="W36" s="16">
        <v>20.3</v>
      </c>
      <c r="X36" s="16" t="s">
        <v>85</v>
      </c>
      <c r="Y36" s="16"/>
      <c r="Z36" s="16"/>
      <c r="AA36" s="16">
        <v>2</v>
      </c>
      <c r="AC36" s="23">
        <v>23</v>
      </c>
      <c r="AD36" s="25">
        <f t="shared" si="0"/>
        <v>0.59090909090909094</v>
      </c>
    </row>
    <row r="37" spans="1:30" s="10" customFormat="1" ht="15" customHeight="1" x14ac:dyDescent="0.2">
      <c r="A37" s="16" t="s">
        <v>44</v>
      </c>
      <c r="B37" s="16" t="s">
        <v>50</v>
      </c>
      <c r="C37" s="16">
        <v>13</v>
      </c>
      <c r="D37" s="16"/>
      <c r="E37" s="16" t="s">
        <v>8</v>
      </c>
      <c r="F37" s="16"/>
      <c r="G37" s="16">
        <v>1.5</v>
      </c>
      <c r="H37" s="16"/>
      <c r="I37" s="16" t="s">
        <v>53</v>
      </c>
      <c r="J37" s="16"/>
      <c r="K37" s="16">
        <v>18.100000000000001</v>
      </c>
      <c r="L37" s="16">
        <v>2103</v>
      </c>
      <c r="M37" s="16">
        <v>0.55000000000000004</v>
      </c>
      <c r="N37" s="16"/>
      <c r="O37" s="16"/>
      <c r="P37" s="16"/>
      <c r="Q37" s="16">
        <v>354</v>
      </c>
      <c r="R37" s="16">
        <v>1.2E-2</v>
      </c>
      <c r="S37" s="16">
        <v>0.13400000000000001</v>
      </c>
      <c r="T37" s="16"/>
      <c r="U37" s="16">
        <v>3.69</v>
      </c>
      <c r="V37" s="16">
        <v>354</v>
      </c>
      <c r="W37" s="16">
        <v>23.9</v>
      </c>
      <c r="X37" s="16">
        <v>2.1</v>
      </c>
      <c r="Y37" s="16"/>
      <c r="Z37" s="16"/>
      <c r="AA37" s="16">
        <v>2</v>
      </c>
      <c r="AC37" s="23">
        <v>13</v>
      </c>
      <c r="AD37" s="25">
        <f t="shared" si="0"/>
        <v>0.59090909090909094</v>
      </c>
    </row>
    <row r="38" spans="1:30" s="10" customFormat="1" ht="15" customHeight="1" x14ac:dyDescent="0.2">
      <c r="A38" s="16" t="s">
        <v>44</v>
      </c>
      <c r="B38" s="16" t="s">
        <v>50</v>
      </c>
      <c r="C38" s="16">
        <v>16</v>
      </c>
      <c r="D38" s="16"/>
      <c r="E38" s="16" t="s">
        <v>8</v>
      </c>
      <c r="F38" s="16"/>
      <c r="G38" s="16">
        <v>0.9</v>
      </c>
      <c r="H38" s="16"/>
      <c r="I38" s="16" t="s">
        <v>54</v>
      </c>
      <c r="J38" s="16"/>
      <c r="K38" s="16">
        <v>13.4</v>
      </c>
      <c r="L38" s="16">
        <v>2160</v>
      </c>
      <c r="M38" s="16">
        <v>0.4</v>
      </c>
      <c r="N38" s="16"/>
      <c r="O38" s="16"/>
      <c r="P38" s="16"/>
      <c r="Q38" s="16">
        <v>426</v>
      </c>
      <c r="R38" s="16">
        <v>0.22500000000000001</v>
      </c>
      <c r="S38" s="16">
        <v>1.2999999999999999E-3</v>
      </c>
      <c r="T38" s="16"/>
      <c r="U38" s="16">
        <v>4.66</v>
      </c>
      <c r="V38" s="16">
        <v>426</v>
      </c>
      <c r="W38" s="16">
        <v>16.05</v>
      </c>
      <c r="X38" s="16">
        <v>3.15</v>
      </c>
      <c r="Y38" s="16"/>
      <c r="Z38" s="16"/>
      <c r="AA38" s="16">
        <v>2</v>
      </c>
      <c r="AC38" s="23">
        <v>16</v>
      </c>
      <c r="AD38" s="25">
        <f t="shared" si="0"/>
        <v>0.59090909090909094</v>
      </c>
    </row>
    <row r="39" spans="1:30" s="10" customFormat="1" ht="15" customHeight="1" x14ac:dyDescent="0.2">
      <c r="A39" s="16" t="s">
        <v>44</v>
      </c>
      <c r="B39" s="16" t="s">
        <v>50</v>
      </c>
      <c r="C39" s="16">
        <v>56</v>
      </c>
      <c r="D39" s="16"/>
      <c r="E39" s="16" t="s">
        <v>8</v>
      </c>
      <c r="F39" s="16"/>
      <c r="G39" s="16">
        <v>0</v>
      </c>
      <c r="H39" s="16"/>
      <c r="I39" s="16">
        <v>3654</v>
      </c>
      <c r="J39" s="16"/>
      <c r="K39" s="16">
        <v>14.8</v>
      </c>
      <c r="L39" s="16">
        <v>2180</v>
      </c>
      <c r="M39" s="16">
        <v>0.55000000000000004</v>
      </c>
      <c r="N39" s="16"/>
      <c r="O39" s="16"/>
      <c r="P39" s="16"/>
      <c r="Q39" s="16">
        <v>322</v>
      </c>
      <c r="R39" s="16">
        <v>3.7999999999999999E-2</v>
      </c>
      <c r="S39" s="16">
        <v>2.5000000000000001E-3</v>
      </c>
      <c r="T39" s="16"/>
      <c r="U39" s="16">
        <v>4.4800000000000004</v>
      </c>
      <c r="V39" s="16">
        <v>322</v>
      </c>
      <c r="W39" s="16">
        <v>10.5</v>
      </c>
      <c r="X39" s="16" t="s">
        <v>85</v>
      </c>
      <c r="Y39" s="16"/>
      <c r="Z39" s="16"/>
      <c r="AA39" s="16">
        <v>1.5</v>
      </c>
      <c r="AC39" s="23">
        <v>56</v>
      </c>
      <c r="AD39" s="25">
        <f t="shared" si="0"/>
        <v>0.59090909090909094</v>
      </c>
    </row>
    <row r="40" spans="1:30" s="10" customFormat="1" ht="15" customHeight="1" x14ac:dyDescent="0.2">
      <c r="A40" s="16" t="s">
        <v>55</v>
      </c>
      <c r="B40" s="16" t="s">
        <v>56</v>
      </c>
      <c r="C40" s="16">
        <v>1</v>
      </c>
      <c r="D40" s="16"/>
      <c r="E40" s="16" t="s">
        <v>57</v>
      </c>
      <c r="F40" s="16"/>
      <c r="G40" s="16">
        <v>0</v>
      </c>
      <c r="H40" s="16"/>
      <c r="I40" s="16">
        <v>4609</v>
      </c>
      <c r="J40" s="16"/>
      <c r="K40" s="16"/>
      <c r="L40" s="16"/>
      <c r="M40" s="16"/>
      <c r="N40" s="16"/>
      <c r="O40" s="16"/>
      <c r="P40" s="16"/>
      <c r="Q40" s="16"/>
      <c r="R40" s="16"/>
      <c r="S40" s="16"/>
      <c r="T40" s="16"/>
      <c r="U40" s="16"/>
      <c r="V40" s="16"/>
      <c r="W40" s="16"/>
      <c r="X40" s="16"/>
      <c r="Y40" s="16"/>
      <c r="Z40" s="16"/>
      <c r="AA40" s="16">
        <v>0</v>
      </c>
      <c r="AC40" s="23">
        <v>1</v>
      </c>
      <c r="AD40" s="25">
        <f t="shared" si="0"/>
        <v>0.13636363636363635</v>
      </c>
    </row>
    <row r="41" spans="1:30" s="10" customFormat="1" ht="15" customHeight="1" x14ac:dyDescent="0.2">
      <c r="A41" s="16" t="s">
        <v>55</v>
      </c>
      <c r="B41" s="16" t="s">
        <v>56</v>
      </c>
      <c r="C41" s="16">
        <v>7</v>
      </c>
      <c r="D41" s="16"/>
      <c r="E41" s="16" t="s">
        <v>57</v>
      </c>
      <c r="F41" s="16"/>
      <c r="G41" s="16">
        <v>5</v>
      </c>
      <c r="H41" s="16"/>
      <c r="I41" s="16">
        <v>4719</v>
      </c>
      <c r="J41" s="16"/>
      <c r="K41" s="16"/>
      <c r="L41" s="16"/>
      <c r="M41" s="16"/>
      <c r="N41" s="16"/>
      <c r="O41" s="16"/>
      <c r="P41" s="16"/>
      <c r="Q41" s="16"/>
      <c r="R41" s="16"/>
      <c r="S41" s="16"/>
      <c r="T41" s="16"/>
      <c r="U41" s="16"/>
      <c r="V41" s="16"/>
      <c r="W41" s="16"/>
      <c r="X41" s="16"/>
      <c r="Y41" s="16"/>
      <c r="Z41" s="16"/>
      <c r="AA41" s="16">
        <v>0.5</v>
      </c>
      <c r="AC41" s="23">
        <v>7</v>
      </c>
      <c r="AD41" s="25">
        <f t="shared" si="0"/>
        <v>0.13636363636363635</v>
      </c>
    </row>
    <row r="42" spans="1:30" s="10" customFormat="1" ht="15" customHeight="1" x14ac:dyDescent="0.2">
      <c r="A42" s="16" t="s">
        <v>55</v>
      </c>
      <c r="B42" s="16" t="s">
        <v>56</v>
      </c>
      <c r="C42" s="16">
        <v>5</v>
      </c>
      <c r="D42" s="16"/>
      <c r="E42" s="16" t="s">
        <v>35</v>
      </c>
      <c r="F42" s="16"/>
      <c r="G42" s="16">
        <v>35</v>
      </c>
      <c r="H42" s="16"/>
      <c r="I42" s="16">
        <v>3666</v>
      </c>
      <c r="J42" s="16">
        <v>1.97</v>
      </c>
      <c r="K42" s="16">
        <v>25.3</v>
      </c>
      <c r="L42" s="16">
        <v>1970</v>
      </c>
      <c r="M42" s="16">
        <v>1.1000000000000001</v>
      </c>
      <c r="N42" s="16">
        <v>9.1660000000000004</v>
      </c>
      <c r="O42" s="16">
        <v>16.399999999999999</v>
      </c>
      <c r="P42" s="16"/>
      <c r="Q42" s="16">
        <f>O42*L42/100</f>
        <v>323.08</v>
      </c>
      <c r="R42" s="16">
        <v>2.5666666666666602</v>
      </c>
      <c r="S42" s="16">
        <v>6.5000000000000002E-2</v>
      </c>
      <c r="T42" s="16"/>
      <c r="U42" s="16"/>
      <c r="V42" s="16">
        <v>230</v>
      </c>
      <c r="W42" s="16">
        <v>9</v>
      </c>
      <c r="X42" s="16"/>
      <c r="Y42" s="16"/>
      <c r="Z42" s="16"/>
      <c r="AA42" s="16">
        <v>3.5</v>
      </c>
      <c r="AC42" s="23">
        <v>5</v>
      </c>
      <c r="AD42" s="25">
        <f t="shared" si="0"/>
        <v>0.63636363636363635</v>
      </c>
    </row>
    <row r="43" spans="1:30" s="10" customFormat="1" ht="15" customHeight="1" x14ac:dyDescent="0.2">
      <c r="A43" s="16" t="s">
        <v>55</v>
      </c>
      <c r="B43" s="16" t="s">
        <v>56</v>
      </c>
      <c r="C43" s="16">
        <v>99</v>
      </c>
      <c r="D43" s="16"/>
      <c r="E43" s="16" t="s">
        <v>35</v>
      </c>
      <c r="F43" s="16"/>
      <c r="G43" s="16">
        <v>0</v>
      </c>
      <c r="H43" s="16"/>
      <c r="I43" s="16">
        <v>1660</v>
      </c>
      <c r="J43" s="16">
        <v>2.12</v>
      </c>
      <c r="K43" s="16">
        <v>18.899999999999999</v>
      </c>
      <c r="L43" s="16">
        <v>2120</v>
      </c>
      <c r="M43" s="16">
        <v>1.2250000000000001</v>
      </c>
      <c r="N43" s="16">
        <v>13.532999999999999</v>
      </c>
      <c r="O43" s="16">
        <v>18.3</v>
      </c>
      <c r="P43" s="16"/>
      <c r="Q43" s="16">
        <f t="shared" ref="Q43" si="1">O43*L43/100</f>
        <v>387.96</v>
      </c>
      <c r="R43" s="16">
        <v>2.8330000000000002</v>
      </c>
      <c r="S43" s="16">
        <v>7.4999999999999997E-2</v>
      </c>
      <c r="T43" s="16"/>
      <c r="U43" s="16"/>
      <c r="V43" s="16">
        <v>145</v>
      </c>
      <c r="W43" s="16">
        <v>9.1974999999999998</v>
      </c>
      <c r="X43" s="16"/>
      <c r="Y43" s="16"/>
      <c r="Z43" s="16"/>
      <c r="AA43" s="16">
        <v>4.5</v>
      </c>
      <c r="AC43" s="23">
        <v>99</v>
      </c>
      <c r="AD43" s="25">
        <f t="shared" si="0"/>
        <v>0.63636363636363635</v>
      </c>
    </row>
    <row r="44" spans="1:30" s="10" customFormat="1" ht="15" customHeight="1" x14ac:dyDescent="0.2">
      <c r="A44" s="16" t="s">
        <v>55</v>
      </c>
      <c r="B44" s="16" t="s">
        <v>58</v>
      </c>
      <c r="C44" s="16">
        <v>27</v>
      </c>
      <c r="D44" s="16"/>
      <c r="E44" s="16" t="s">
        <v>35</v>
      </c>
      <c r="F44" s="16"/>
      <c r="G44" s="16"/>
      <c r="H44" s="16"/>
      <c r="I44" s="16"/>
      <c r="J44" s="16"/>
      <c r="K44" s="16">
        <v>18.100000000000001</v>
      </c>
      <c r="L44" s="16"/>
      <c r="M44" s="16">
        <v>0.47499999999999998</v>
      </c>
      <c r="N44" s="16">
        <v>5.0000000000000001E-3</v>
      </c>
      <c r="O44" s="16">
        <v>16.8</v>
      </c>
      <c r="P44" s="16"/>
      <c r="Q44" s="16"/>
      <c r="R44" s="16"/>
      <c r="S44" s="16"/>
      <c r="T44" s="16"/>
      <c r="U44" s="16"/>
      <c r="V44" s="16">
        <v>480</v>
      </c>
      <c r="W44" s="16">
        <v>6.1</v>
      </c>
      <c r="X44" s="16">
        <v>1.5</v>
      </c>
      <c r="Y44" s="16"/>
      <c r="Z44" s="16"/>
      <c r="AA44" s="16">
        <v>4</v>
      </c>
      <c r="AC44" s="23">
        <v>27</v>
      </c>
      <c r="AD44" s="25">
        <f t="shared" si="0"/>
        <v>0.36363636363636365</v>
      </c>
    </row>
    <row r="45" spans="1:30" s="10" customFormat="1" ht="15" customHeight="1" x14ac:dyDescent="0.2">
      <c r="A45" s="16" t="s">
        <v>55</v>
      </c>
      <c r="B45" s="16" t="s">
        <v>58</v>
      </c>
      <c r="C45" s="16">
        <v>54</v>
      </c>
      <c r="D45" s="16"/>
      <c r="E45" s="16" t="s">
        <v>35</v>
      </c>
      <c r="F45" s="16"/>
      <c r="G45" s="16"/>
      <c r="H45" s="16"/>
      <c r="I45" s="16">
        <v>3201</v>
      </c>
      <c r="J45" s="16"/>
      <c r="K45" s="16">
        <v>23.5</v>
      </c>
      <c r="L45" s="16"/>
      <c r="M45" s="16">
        <v>0.7</v>
      </c>
      <c r="N45" s="16">
        <v>0.03</v>
      </c>
      <c r="O45" s="16">
        <v>14.3</v>
      </c>
      <c r="P45" s="16"/>
      <c r="Q45" s="16"/>
      <c r="R45" s="16"/>
      <c r="S45" s="16"/>
      <c r="T45" s="16"/>
      <c r="U45" s="16"/>
      <c r="V45" s="16">
        <v>370</v>
      </c>
      <c r="W45" s="16">
        <v>1.6</v>
      </c>
      <c r="X45" s="16">
        <v>0.7</v>
      </c>
      <c r="Y45" s="16"/>
      <c r="Z45" s="16"/>
      <c r="AA45" s="16">
        <v>4</v>
      </c>
      <c r="AC45" s="23">
        <v>54</v>
      </c>
      <c r="AD45" s="25">
        <f t="shared" si="0"/>
        <v>0.40909090909090912</v>
      </c>
    </row>
    <row r="46" spans="1:30" s="10" customFormat="1" ht="15" customHeight="1" x14ac:dyDescent="0.2">
      <c r="A46" s="16" t="s">
        <v>55</v>
      </c>
      <c r="B46" s="16" t="s">
        <v>58</v>
      </c>
      <c r="C46" s="16">
        <v>103</v>
      </c>
      <c r="D46" s="16"/>
      <c r="E46" s="16" t="s">
        <v>8</v>
      </c>
      <c r="F46" s="16"/>
      <c r="G46" s="16"/>
      <c r="H46" s="16"/>
      <c r="I46" s="16" t="s">
        <v>59</v>
      </c>
      <c r="J46" s="16"/>
      <c r="K46" s="16">
        <v>13.1</v>
      </c>
      <c r="L46" s="16"/>
      <c r="M46" s="16">
        <v>0.4</v>
      </c>
      <c r="N46" s="16">
        <v>0.03</v>
      </c>
      <c r="O46" s="16">
        <v>16</v>
      </c>
      <c r="P46" s="16"/>
      <c r="Q46" s="16"/>
      <c r="R46" s="16"/>
      <c r="S46" s="16"/>
      <c r="T46" s="16"/>
      <c r="U46" s="16"/>
      <c r="V46" s="16">
        <v>400</v>
      </c>
      <c r="W46" s="16">
        <v>2.2999999999999998</v>
      </c>
      <c r="X46" s="16">
        <v>1.3</v>
      </c>
      <c r="Y46" s="16"/>
      <c r="Z46" s="16"/>
      <c r="AA46" s="16">
        <v>4</v>
      </c>
      <c r="AC46" s="23">
        <v>103</v>
      </c>
      <c r="AD46" s="25">
        <f t="shared" si="0"/>
        <v>0.40909090909090912</v>
      </c>
    </row>
    <row r="47" spans="1:30" s="10" customFormat="1" ht="15" customHeight="1" x14ac:dyDescent="0.2">
      <c r="A47" s="16" t="s">
        <v>55</v>
      </c>
      <c r="B47" s="16" t="s">
        <v>58</v>
      </c>
      <c r="C47" s="16">
        <v>202</v>
      </c>
      <c r="D47" s="16"/>
      <c r="E47" s="16" t="s">
        <v>60</v>
      </c>
      <c r="F47" s="16"/>
      <c r="G47" s="16"/>
      <c r="H47" s="16"/>
      <c r="I47" s="16" t="s">
        <v>61</v>
      </c>
      <c r="J47" s="16"/>
      <c r="K47" s="16">
        <v>19.899999999999999</v>
      </c>
      <c r="L47" s="16"/>
      <c r="M47" s="16">
        <v>0.55000000000000004</v>
      </c>
      <c r="N47" s="16">
        <v>0.09</v>
      </c>
      <c r="O47" s="16">
        <v>16</v>
      </c>
      <c r="P47" s="16"/>
      <c r="Q47" s="16"/>
      <c r="R47" s="16"/>
      <c r="S47" s="16"/>
      <c r="T47" s="16"/>
      <c r="U47" s="16"/>
      <c r="V47" s="16">
        <v>425</v>
      </c>
      <c r="W47" s="16">
        <v>21.8</v>
      </c>
      <c r="X47" s="16">
        <v>2.6</v>
      </c>
      <c r="Y47" s="16"/>
      <c r="Z47" s="16"/>
      <c r="AA47" s="16">
        <v>1</v>
      </c>
      <c r="AC47" s="23">
        <v>202</v>
      </c>
      <c r="AD47" s="25">
        <f t="shared" si="0"/>
        <v>0.40909090909090912</v>
      </c>
    </row>
    <row r="48" spans="1:30" s="10" customFormat="1" ht="15" customHeight="1" x14ac:dyDescent="0.2">
      <c r="A48" s="16" t="s">
        <v>55</v>
      </c>
      <c r="B48" s="16" t="s">
        <v>58</v>
      </c>
      <c r="C48" s="16">
        <v>575</v>
      </c>
      <c r="D48" s="16"/>
      <c r="E48" s="16" t="s">
        <v>8</v>
      </c>
      <c r="F48" s="16"/>
      <c r="G48" s="16"/>
      <c r="H48" s="16"/>
      <c r="I48" s="16"/>
      <c r="J48" s="16"/>
      <c r="K48" s="16">
        <v>12.6</v>
      </c>
      <c r="L48" s="16"/>
      <c r="M48" s="16">
        <v>0.375</v>
      </c>
      <c r="N48" s="16">
        <v>5.0000000000000001E-3</v>
      </c>
      <c r="O48" s="16">
        <v>17</v>
      </c>
      <c r="P48" s="16"/>
      <c r="Q48" s="16"/>
      <c r="R48" s="16"/>
      <c r="S48" s="16"/>
      <c r="T48" s="16"/>
      <c r="U48" s="16"/>
      <c r="V48" s="16">
        <v>445</v>
      </c>
      <c r="W48" s="16">
        <v>8.1</v>
      </c>
      <c r="X48" s="16"/>
      <c r="Y48" s="16"/>
      <c r="Z48" s="16"/>
      <c r="AA48" s="16">
        <v>3</v>
      </c>
      <c r="AC48" s="23">
        <v>575</v>
      </c>
      <c r="AD48" s="25">
        <f t="shared" si="0"/>
        <v>0.31818181818181818</v>
      </c>
    </row>
    <row r="49" spans="1:30" s="10" customFormat="1" ht="15" customHeight="1" x14ac:dyDescent="0.2">
      <c r="A49" s="16" t="s">
        <v>62</v>
      </c>
      <c r="B49" s="16" t="s">
        <v>63</v>
      </c>
      <c r="C49" s="16">
        <v>3</v>
      </c>
      <c r="D49" s="16"/>
      <c r="E49" s="16" t="s">
        <v>8</v>
      </c>
      <c r="F49" s="16"/>
      <c r="G49" s="16">
        <v>0</v>
      </c>
      <c r="H49" s="16"/>
      <c r="I49" s="16">
        <v>4371</v>
      </c>
      <c r="J49" s="16"/>
      <c r="K49" s="16">
        <v>15.55</v>
      </c>
      <c r="L49" s="16">
        <v>2158</v>
      </c>
      <c r="M49" s="16">
        <v>0.56000000000000005</v>
      </c>
      <c r="N49" s="16"/>
      <c r="O49" s="16"/>
      <c r="P49" s="16"/>
      <c r="Q49" s="16">
        <v>290</v>
      </c>
      <c r="R49" s="16">
        <v>0.40699999999999997</v>
      </c>
      <c r="S49" s="16">
        <v>2.5000000000000001E-3</v>
      </c>
      <c r="T49" s="16"/>
      <c r="U49" s="16">
        <v>3.0350000000000001</v>
      </c>
      <c r="V49" s="16">
        <v>286.5</v>
      </c>
      <c r="W49" s="16">
        <v>53</v>
      </c>
      <c r="X49" s="16">
        <v>4.8</v>
      </c>
      <c r="Y49" s="16"/>
      <c r="Z49" s="16"/>
      <c r="AA49" s="16">
        <v>2</v>
      </c>
      <c r="AC49" s="23">
        <v>3</v>
      </c>
      <c r="AD49" s="25">
        <f t="shared" si="0"/>
        <v>0.59090909090909094</v>
      </c>
    </row>
    <row r="50" spans="1:30" s="10" customFormat="1" ht="15" customHeight="1" x14ac:dyDescent="0.2">
      <c r="A50" s="16" t="s">
        <v>62</v>
      </c>
      <c r="B50" s="16" t="s">
        <v>63</v>
      </c>
      <c r="C50" s="16">
        <v>6</v>
      </c>
      <c r="D50" s="16"/>
      <c r="E50" s="16" t="s">
        <v>8</v>
      </c>
      <c r="F50" s="16"/>
      <c r="G50" s="16">
        <v>0</v>
      </c>
      <c r="H50" s="16"/>
      <c r="I50" s="16">
        <v>4405</v>
      </c>
      <c r="J50" s="16"/>
      <c r="K50" s="16">
        <v>10</v>
      </c>
      <c r="L50" s="16">
        <v>2310</v>
      </c>
      <c r="M50" s="16">
        <v>0.36</v>
      </c>
      <c r="N50" s="16"/>
      <c r="O50" s="16"/>
      <c r="P50" s="16"/>
      <c r="Q50" s="16">
        <v>310</v>
      </c>
      <c r="R50" s="16">
        <v>0.438</v>
      </c>
      <c r="S50" s="16">
        <v>2.5000000000000001E-3</v>
      </c>
      <c r="T50" s="16"/>
      <c r="U50" s="16">
        <v>3.13</v>
      </c>
      <c r="V50" s="16">
        <v>310</v>
      </c>
      <c r="W50" s="16">
        <v>43.332999999999998</v>
      </c>
      <c r="X50" s="16">
        <v>4.3</v>
      </c>
      <c r="Y50" s="16"/>
      <c r="Z50" s="16"/>
      <c r="AA50" s="16">
        <v>0</v>
      </c>
      <c r="AC50" s="23">
        <v>6</v>
      </c>
      <c r="AD50" s="25">
        <f t="shared" si="0"/>
        <v>0.59090909090909094</v>
      </c>
    </row>
    <row r="51" spans="1:30" s="10" customFormat="1" ht="15" customHeight="1" x14ac:dyDescent="0.2">
      <c r="A51" s="16" t="s">
        <v>62</v>
      </c>
      <c r="B51" s="16" t="s">
        <v>63</v>
      </c>
      <c r="C51" s="16">
        <v>21</v>
      </c>
      <c r="D51" s="16"/>
      <c r="E51" s="16" t="s">
        <v>35</v>
      </c>
      <c r="F51" s="16"/>
      <c r="G51" s="16">
        <v>0</v>
      </c>
      <c r="H51" s="16"/>
      <c r="I51" s="16">
        <v>4012</v>
      </c>
      <c r="J51" s="16"/>
      <c r="K51" s="16">
        <v>13.2</v>
      </c>
      <c r="L51" s="16">
        <v>2281</v>
      </c>
      <c r="M51" s="16">
        <v>0.4</v>
      </c>
      <c r="N51" s="16"/>
      <c r="O51" s="16"/>
      <c r="P51" s="16"/>
      <c r="Q51" s="16">
        <v>337.5</v>
      </c>
      <c r="R51" s="16">
        <v>0.32200000000000001</v>
      </c>
      <c r="S51" s="16">
        <v>2.5000000000000001E-3</v>
      </c>
      <c r="T51" s="16"/>
      <c r="U51" s="16">
        <v>2.79</v>
      </c>
      <c r="V51" s="16">
        <v>338</v>
      </c>
      <c r="W51" s="16">
        <v>22.5</v>
      </c>
      <c r="X51" s="16">
        <v>3.4</v>
      </c>
      <c r="Y51" s="16"/>
      <c r="Z51" s="16"/>
      <c r="AA51" s="16">
        <v>2</v>
      </c>
      <c r="AC51" s="23">
        <v>21</v>
      </c>
      <c r="AD51" s="25">
        <f t="shared" si="0"/>
        <v>0.59090909090909094</v>
      </c>
    </row>
    <row r="52" spans="1:30" s="10" customFormat="1" ht="15" customHeight="1" x14ac:dyDescent="0.2">
      <c r="A52" s="16" t="s">
        <v>62</v>
      </c>
      <c r="B52" s="16" t="s">
        <v>63</v>
      </c>
      <c r="C52" s="16">
        <v>37</v>
      </c>
      <c r="D52" s="16"/>
      <c r="E52" s="16" t="s">
        <v>35</v>
      </c>
      <c r="F52" s="16"/>
      <c r="G52" s="16">
        <v>0</v>
      </c>
      <c r="H52" s="16"/>
      <c r="I52" s="16">
        <v>4022</v>
      </c>
      <c r="J52" s="16"/>
      <c r="K52" s="16">
        <v>19.7</v>
      </c>
      <c r="L52" s="16">
        <v>2043</v>
      </c>
      <c r="M52" s="16">
        <v>0.63</v>
      </c>
      <c r="N52" s="16"/>
      <c r="O52" s="16"/>
      <c r="P52" s="16"/>
      <c r="Q52" s="16">
        <v>327.5</v>
      </c>
      <c r="R52" s="16">
        <v>0.38500000000000001</v>
      </c>
      <c r="S52" s="16">
        <v>2.5000000000000001E-3</v>
      </c>
      <c r="T52" s="16"/>
      <c r="U52" s="16">
        <v>3.11</v>
      </c>
      <c r="V52" s="16">
        <v>328</v>
      </c>
      <c r="W52" s="16" t="s">
        <v>85</v>
      </c>
      <c r="X52" s="16" t="s">
        <v>85</v>
      </c>
      <c r="Y52" s="16"/>
      <c r="Z52" s="16"/>
      <c r="AA52" s="16">
        <v>2.5</v>
      </c>
      <c r="AC52" s="23">
        <v>37</v>
      </c>
      <c r="AD52" s="25">
        <f t="shared" si="0"/>
        <v>0.59090909090909094</v>
      </c>
    </row>
    <row r="53" spans="1:30" s="10" customFormat="1" ht="15" customHeight="1" x14ac:dyDescent="0.2">
      <c r="A53" s="16" t="s">
        <v>62</v>
      </c>
      <c r="B53" s="16" t="s">
        <v>63</v>
      </c>
      <c r="C53" s="16">
        <v>49</v>
      </c>
      <c r="D53" s="16"/>
      <c r="E53" s="16" t="s">
        <v>35</v>
      </c>
      <c r="F53" s="16"/>
      <c r="G53" s="16">
        <v>0</v>
      </c>
      <c r="H53" s="16"/>
      <c r="I53" s="16">
        <v>3481</v>
      </c>
      <c r="J53" s="16"/>
      <c r="K53" s="16">
        <v>14.8</v>
      </c>
      <c r="L53" s="16">
        <v>2238</v>
      </c>
      <c r="M53" s="16">
        <v>0.35</v>
      </c>
      <c r="N53" s="16"/>
      <c r="O53" s="16"/>
      <c r="P53" s="16"/>
      <c r="Q53" s="16">
        <v>492.5</v>
      </c>
      <c r="R53" s="16">
        <v>0.29299999999999998</v>
      </c>
      <c r="S53" s="16">
        <v>2.5000000000000001E-3</v>
      </c>
      <c r="T53" s="16"/>
      <c r="U53" s="16">
        <v>3.84</v>
      </c>
      <c r="V53" s="16">
        <v>494</v>
      </c>
      <c r="W53" s="16">
        <v>13.666</v>
      </c>
      <c r="X53" s="16">
        <v>1.5</v>
      </c>
      <c r="Y53" s="16"/>
      <c r="Z53" s="16"/>
      <c r="AA53" s="16">
        <v>2.5</v>
      </c>
      <c r="AC53" s="23">
        <v>49</v>
      </c>
      <c r="AD53" s="25">
        <f t="shared" si="0"/>
        <v>0.59090909090909094</v>
      </c>
    </row>
    <row r="54" spans="1:30" s="10" customFormat="1" ht="15" customHeight="1" x14ac:dyDescent="0.2">
      <c r="A54" s="16" t="s">
        <v>62</v>
      </c>
      <c r="B54" s="16" t="s">
        <v>64</v>
      </c>
      <c r="C54" s="16">
        <v>23</v>
      </c>
      <c r="D54" s="16"/>
      <c r="E54" s="16" t="s">
        <v>8</v>
      </c>
      <c r="F54" s="16"/>
      <c r="G54" s="16">
        <v>0</v>
      </c>
      <c r="H54" s="16"/>
      <c r="I54" s="16">
        <v>4080</v>
      </c>
      <c r="J54" s="16"/>
      <c r="K54" s="16">
        <v>18.850000000000001</v>
      </c>
      <c r="L54" s="16" t="s">
        <v>65</v>
      </c>
      <c r="M54" s="16">
        <v>0.495</v>
      </c>
      <c r="N54" s="16"/>
      <c r="O54" s="16"/>
      <c r="P54" s="16"/>
      <c r="Q54" s="16">
        <v>371.5</v>
      </c>
      <c r="R54" s="16">
        <v>0.39200000000000002</v>
      </c>
      <c r="S54" s="16">
        <v>2.5000000000000001E-3</v>
      </c>
      <c r="T54" s="16"/>
      <c r="U54" s="16">
        <v>2.4750000000000001</v>
      </c>
      <c r="V54" s="16">
        <v>369</v>
      </c>
      <c r="W54" s="16">
        <v>34</v>
      </c>
      <c r="X54" s="16" t="s">
        <v>85</v>
      </c>
      <c r="Y54" s="16"/>
      <c r="Z54" s="16"/>
      <c r="AA54" s="16">
        <v>2</v>
      </c>
      <c r="AC54" s="23">
        <v>23</v>
      </c>
      <c r="AD54" s="25">
        <f t="shared" si="0"/>
        <v>0.59090909090909094</v>
      </c>
    </row>
    <row r="55" spans="1:30" s="10" customFormat="1" ht="15" customHeight="1" x14ac:dyDescent="0.2">
      <c r="A55" s="16" t="s">
        <v>62</v>
      </c>
      <c r="B55" s="16" t="s">
        <v>64</v>
      </c>
      <c r="C55" s="16">
        <v>47</v>
      </c>
      <c r="D55" s="16"/>
      <c r="E55" s="16" t="s">
        <v>35</v>
      </c>
      <c r="F55" s="16"/>
      <c r="G55" s="16">
        <v>0</v>
      </c>
      <c r="H55" s="16"/>
      <c r="I55" s="16">
        <v>4394</v>
      </c>
      <c r="J55" s="16"/>
      <c r="K55" s="16">
        <v>14</v>
      </c>
      <c r="L55" s="16">
        <v>2218</v>
      </c>
      <c r="M55" s="16">
        <v>0.35</v>
      </c>
      <c r="N55" s="16"/>
      <c r="O55" s="16"/>
      <c r="P55" s="16"/>
      <c r="Q55" s="16">
        <v>524</v>
      </c>
      <c r="R55" s="16">
        <v>0.24</v>
      </c>
      <c r="S55" s="16">
        <v>2.5000000000000001E-3</v>
      </c>
      <c r="T55" s="16"/>
      <c r="U55" s="16">
        <v>4.54</v>
      </c>
      <c r="V55" s="16">
        <v>524</v>
      </c>
      <c r="W55" s="16" t="s">
        <v>85</v>
      </c>
      <c r="X55" s="16" t="s">
        <v>85</v>
      </c>
      <c r="Y55" s="16"/>
      <c r="Z55" s="16"/>
      <c r="AA55" s="16">
        <v>2</v>
      </c>
      <c r="AC55" s="23">
        <v>47</v>
      </c>
      <c r="AD55" s="25">
        <f t="shared" si="0"/>
        <v>0.59090909090909094</v>
      </c>
    </row>
    <row r="56" spans="1:30" s="10" customFormat="1" ht="15" customHeight="1" x14ac:dyDescent="0.2">
      <c r="A56" s="16" t="s">
        <v>62</v>
      </c>
      <c r="B56" s="16" t="s">
        <v>64</v>
      </c>
      <c r="C56" s="16">
        <v>62</v>
      </c>
      <c r="D56" s="16"/>
      <c r="E56" s="16" t="s">
        <v>35</v>
      </c>
      <c r="F56" s="16"/>
      <c r="G56" s="16">
        <v>0</v>
      </c>
      <c r="H56" s="16"/>
      <c r="I56" s="16">
        <v>3641</v>
      </c>
      <c r="J56" s="16"/>
      <c r="K56" s="16">
        <v>11.7</v>
      </c>
      <c r="L56" s="16">
        <v>2248</v>
      </c>
      <c r="M56" s="16">
        <v>0.5</v>
      </c>
      <c r="N56" s="16"/>
      <c r="O56" s="16"/>
      <c r="P56" s="16"/>
      <c r="Q56" s="16">
        <v>342</v>
      </c>
      <c r="R56" s="16">
        <v>0.39200000000000002</v>
      </c>
      <c r="S56" s="16">
        <v>2.5000000000000001E-3</v>
      </c>
      <c r="T56" s="16"/>
      <c r="U56" s="16">
        <v>2.9</v>
      </c>
      <c r="V56" s="16">
        <v>342</v>
      </c>
      <c r="W56" s="16">
        <v>17</v>
      </c>
      <c r="X56" s="16" t="s">
        <v>85</v>
      </c>
      <c r="Y56" s="16"/>
      <c r="Z56" s="16"/>
      <c r="AA56" s="16">
        <v>3</v>
      </c>
      <c r="AC56" s="23">
        <v>62</v>
      </c>
      <c r="AD56" s="25">
        <f t="shared" si="0"/>
        <v>0.59090909090909094</v>
      </c>
    </row>
    <row r="57" spans="1:30" s="10" customFormat="1" ht="15" customHeight="1" x14ac:dyDescent="0.2">
      <c r="A57" s="16" t="s">
        <v>62</v>
      </c>
      <c r="B57" s="16" t="s">
        <v>64</v>
      </c>
      <c r="C57" s="16">
        <v>75</v>
      </c>
      <c r="D57" s="16"/>
      <c r="E57" s="16" t="s">
        <v>35</v>
      </c>
      <c r="F57" s="16"/>
      <c r="G57" s="16">
        <v>0</v>
      </c>
      <c r="H57" s="16"/>
      <c r="I57" s="16" t="s">
        <v>36</v>
      </c>
      <c r="J57" s="16"/>
      <c r="K57" s="16" t="s">
        <v>36</v>
      </c>
      <c r="L57" s="16" t="s">
        <v>85</v>
      </c>
      <c r="M57" s="16" t="s">
        <v>85</v>
      </c>
      <c r="N57" s="16"/>
      <c r="O57" s="16"/>
      <c r="P57" s="16"/>
      <c r="Q57" s="16" t="s">
        <v>85</v>
      </c>
      <c r="R57" s="16">
        <v>0.83099999999999996</v>
      </c>
      <c r="S57" s="16">
        <v>2.5000000000000001E-3</v>
      </c>
      <c r="T57" s="16"/>
      <c r="U57" s="16" t="s">
        <v>36</v>
      </c>
      <c r="V57" s="16" t="s">
        <v>36</v>
      </c>
      <c r="W57" s="16" t="s">
        <v>85</v>
      </c>
      <c r="X57" s="16" t="s">
        <v>85</v>
      </c>
      <c r="Y57" s="16"/>
      <c r="Z57" s="16"/>
      <c r="AA57" s="16">
        <v>2.5</v>
      </c>
      <c r="AC57" s="23">
        <v>75</v>
      </c>
      <c r="AD57" s="25">
        <f t="shared" si="0"/>
        <v>0.59090909090909094</v>
      </c>
    </row>
    <row r="58" spans="1:30" s="10" customFormat="1" ht="15" customHeight="1" x14ac:dyDescent="0.2">
      <c r="A58" s="16" t="s">
        <v>62</v>
      </c>
      <c r="B58" s="16" t="s">
        <v>64</v>
      </c>
      <c r="C58" s="16">
        <v>91</v>
      </c>
      <c r="D58" s="16"/>
      <c r="E58" s="16" t="s">
        <v>8</v>
      </c>
      <c r="F58" s="16"/>
      <c r="G58" s="16">
        <v>3.5</v>
      </c>
      <c r="H58" s="16"/>
      <c r="I58" s="16">
        <v>4288</v>
      </c>
      <c r="J58" s="16"/>
      <c r="K58" s="16">
        <v>11.6</v>
      </c>
      <c r="L58" s="16">
        <v>2230</v>
      </c>
      <c r="M58" s="16">
        <v>0.52</v>
      </c>
      <c r="N58" s="16"/>
      <c r="O58" s="16"/>
      <c r="P58" s="16"/>
      <c r="Q58" s="16">
        <v>236.5</v>
      </c>
      <c r="R58" s="16">
        <v>0.59499999999999997</v>
      </c>
      <c r="S58" s="16">
        <v>2.5000000000000001E-3</v>
      </c>
      <c r="T58" s="16"/>
      <c r="U58" s="16">
        <v>3.02</v>
      </c>
      <c r="V58" s="16">
        <v>236</v>
      </c>
      <c r="W58" s="16">
        <v>39.5</v>
      </c>
      <c r="X58" s="16">
        <v>4.4000000000000004</v>
      </c>
      <c r="Y58" s="16"/>
      <c r="Z58" s="16"/>
      <c r="AA58" s="16">
        <v>0</v>
      </c>
      <c r="AC58" s="23">
        <v>91</v>
      </c>
      <c r="AD58" s="25">
        <f t="shared" si="0"/>
        <v>0.59090909090909094</v>
      </c>
    </row>
    <row r="59" spans="1:30" s="10" customFormat="1" ht="15" customHeight="1" x14ac:dyDescent="0.2">
      <c r="A59" s="16" t="s">
        <v>62</v>
      </c>
      <c r="B59" s="16" t="s">
        <v>64</v>
      </c>
      <c r="C59" s="16">
        <v>93</v>
      </c>
      <c r="D59" s="16"/>
      <c r="E59" s="16" t="s">
        <v>8</v>
      </c>
      <c r="F59" s="16"/>
      <c r="G59" s="16">
        <v>0</v>
      </c>
      <c r="H59" s="16"/>
      <c r="I59" s="16">
        <v>3639</v>
      </c>
      <c r="J59" s="16"/>
      <c r="K59" s="16">
        <v>20.6</v>
      </c>
      <c r="L59" s="16">
        <v>2054</v>
      </c>
      <c r="M59" s="16">
        <v>1.0900000000000001</v>
      </c>
      <c r="N59" s="16"/>
      <c r="O59" s="16"/>
      <c r="P59" s="16"/>
      <c r="Q59" s="16">
        <v>178</v>
      </c>
      <c r="R59" s="16">
        <v>0.247</v>
      </c>
      <c r="S59" s="16">
        <v>2.5000000000000001E-3</v>
      </c>
      <c r="T59" s="16"/>
      <c r="U59" s="16">
        <v>2.11</v>
      </c>
      <c r="V59" s="16">
        <v>178</v>
      </c>
      <c r="W59" s="16">
        <v>18.332999999999998</v>
      </c>
      <c r="X59" s="16">
        <v>1.2</v>
      </c>
      <c r="Y59" s="16"/>
      <c r="Z59" s="16"/>
      <c r="AA59" s="16">
        <v>3</v>
      </c>
      <c r="AC59" s="23">
        <v>93</v>
      </c>
      <c r="AD59" s="25">
        <f t="shared" si="0"/>
        <v>0.59090909090909094</v>
      </c>
    </row>
    <row r="60" spans="1:30" s="10" customFormat="1" ht="15" customHeight="1" x14ac:dyDescent="0.2">
      <c r="A60" s="16" t="s">
        <v>66</v>
      </c>
      <c r="B60" s="16" t="s">
        <v>63</v>
      </c>
      <c r="C60" s="16">
        <v>38</v>
      </c>
      <c r="D60" s="16"/>
      <c r="E60" s="16" t="s">
        <v>35</v>
      </c>
      <c r="F60" s="16"/>
      <c r="G60" s="16">
        <v>10</v>
      </c>
      <c r="H60" s="16"/>
      <c r="I60" s="16" t="s">
        <v>67</v>
      </c>
      <c r="J60" s="16">
        <v>2.14</v>
      </c>
      <c r="K60" s="16">
        <v>19</v>
      </c>
      <c r="L60" s="16">
        <v>2140</v>
      </c>
      <c r="M60" s="16">
        <v>0.57499999999999996</v>
      </c>
      <c r="N60" s="16">
        <v>0.03</v>
      </c>
      <c r="O60" s="16">
        <v>20.5</v>
      </c>
      <c r="P60" s="16"/>
      <c r="Q60" s="16">
        <f>O60*L60/100</f>
        <v>438.7</v>
      </c>
      <c r="R60" s="16">
        <v>1.9</v>
      </c>
      <c r="S60" s="16"/>
      <c r="T60" s="16"/>
      <c r="U60" s="16"/>
      <c r="V60" s="16">
        <v>470</v>
      </c>
      <c r="W60" s="16">
        <v>26.2</v>
      </c>
      <c r="X60" s="16"/>
      <c r="Y60" s="16"/>
      <c r="Z60" s="16"/>
      <c r="AA60" s="16">
        <v>2</v>
      </c>
      <c r="AC60" s="23">
        <v>38</v>
      </c>
      <c r="AD60" s="25">
        <f t="shared" si="0"/>
        <v>0.59090909090909094</v>
      </c>
    </row>
    <row r="61" spans="1:30" s="10" customFormat="1" ht="15" customHeight="1" x14ac:dyDescent="0.2">
      <c r="A61" s="16" t="s">
        <v>66</v>
      </c>
      <c r="B61" s="16" t="s">
        <v>63</v>
      </c>
      <c r="C61" s="16">
        <v>50</v>
      </c>
      <c r="D61" s="16"/>
      <c r="E61" s="16" t="s">
        <v>35</v>
      </c>
      <c r="F61" s="16"/>
      <c r="G61" s="16">
        <v>0</v>
      </c>
      <c r="H61" s="16"/>
      <c r="I61" s="16" t="s">
        <v>68</v>
      </c>
      <c r="J61" s="16">
        <v>2.2599999999999998</v>
      </c>
      <c r="K61" s="16">
        <v>14.8</v>
      </c>
      <c r="L61" s="16">
        <v>2260</v>
      </c>
      <c r="M61" s="16">
        <v>0.375</v>
      </c>
      <c r="N61" s="16">
        <v>0.03</v>
      </c>
      <c r="O61" s="16">
        <v>19.2</v>
      </c>
      <c r="P61" s="16"/>
      <c r="Q61" s="16">
        <f t="shared" ref="Q61:Q69" si="2">O61*L61/100</f>
        <v>433.92</v>
      </c>
      <c r="R61" s="16">
        <v>2.1</v>
      </c>
      <c r="S61" s="16"/>
      <c r="T61" s="16"/>
      <c r="U61" s="16"/>
      <c r="V61" s="16">
        <v>655</v>
      </c>
      <c r="W61" s="16">
        <v>15.2</v>
      </c>
      <c r="X61" s="16">
        <v>1.7</v>
      </c>
      <c r="Y61" s="16"/>
      <c r="Z61" s="16"/>
      <c r="AA61" s="16">
        <v>2</v>
      </c>
      <c r="AC61" s="23">
        <v>50</v>
      </c>
      <c r="AD61" s="25">
        <f t="shared" si="0"/>
        <v>0.63636363636363635</v>
      </c>
    </row>
    <row r="62" spans="1:30" s="10" customFormat="1" ht="15" customHeight="1" x14ac:dyDescent="0.2">
      <c r="A62" s="16" t="s">
        <v>66</v>
      </c>
      <c r="B62" s="16" t="s">
        <v>63</v>
      </c>
      <c r="C62" s="16">
        <v>68</v>
      </c>
      <c r="D62" s="16"/>
      <c r="E62" s="16" t="s">
        <v>35</v>
      </c>
      <c r="F62" s="16"/>
      <c r="G62" s="16">
        <v>75</v>
      </c>
      <c r="H62" s="16"/>
      <c r="I62" s="16" t="s">
        <v>69</v>
      </c>
      <c r="J62" s="16">
        <v>2.1800000000000002</v>
      </c>
      <c r="K62" s="16">
        <v>18.3</v>
      </c>
      <c r="L62" s="16">
        <v>2180</v>
      </c>
      <c r="M62" s="16">
        <v>0.65</v>
      </c>
      <c r="N62" s="16">
        <v>0.04</v>
      </c>
      <c r="O62" s="16">
        <v>22.9</v>
      </c>
      <c r="P62" s="16"/>
      <c r="Q62" s="16">
        <f t="shared" si="2"/>
        <v>499.22</v>
      </c>
      <c r="R62" s="16">
        <v>2.5</v>
      </c>
      <c r="S62" s="16"/>
      <c r="T62" s="16"/>
      <c r="U62" s="16"/>
      <c r="V62" s="16">
        <v>355</v>
      </c>
      <c r="W62" s="16">
        <v>29.1</v>
      </c>
      <c r="X62" s="16"/>
      <c r="Y62" s="16"/>
      <c r="Z62" s="16"/>
      <c r="AA62" s="16">
        <v>4</v>
      </c>
      <c r="AC62" s="23">
        <v>68</v>
      </c>
      <c r="AD62" s="25">
        <f t="shared" si="0"/>
        <v>0.59090909090909094</v>
      </c>
    </row>
    <row r="63" spans="1:30" s="10" customFormat="1" ht="15" customHeight="1" x14ac:dyDescent="0.2">
      <c r="A63" s="16" t="s">
        <v>66</v>
      </c>
      <c r="B63" s="16" t="s">
        <v>63</v>
      </c>
      <c r="C63" s="16">
        <v>118</v>
      </c>
      <c r="D63" s="16"/>
      <c r="E63" s="16" t="s">
        <v>35</v>
      </c>
      <c r="F63" s="16"/>
      <c r="G63" s="16" t="s">
        <v>85</v>
      </c>
      <c r="H63" s="16"/>
      <c r="I63" s="16" t="s">
        <v>70</v>
      </c>
      <c r="J63" s="16">
        <v>2.1800000000000002</v>
      </c>
      <c r="K63" s="16">
        <v>17.2</v>
      </c>
      <c r="L63" s="16">
        <v>2180</v>
      </c>
      <c r="M63" s="16">
        <v>0.55000000000000004</v>
      </c>
      <c r="N63" s="16">
        <v>0.04</v>
      </c>
      <c r="O63" s="16">
        <v>19.7</v>
      </c>
      <c r="P63" s="16"/>
      <c r="Q63" s="16">
        <f t="shared" si="2"/>
        <v>429.46</v>
      </c>
      <c r="R63" s="16">
        <v>1.6</v>
      </c>
      <c r="S63" s="16"/>
      <c r="T63" s="16"/>
      <c r="U63" s="16"/>
      <c r="V63" s="16">
        <v>360</v>
      </c>
      <c r="W63" s="16">
        <v>17.8</v>
      </c>
      <c r="X63" s="16">
        <v>0.9</v>
      </c>
      <c r="Y63" s="16"/>
      <c r="Z63" s="16"/>
      <c r="AA63" s="16">
        <v>2</v>
      </c>
      <c r="AC63" s="23">
        <v>118</v>
      </c>
      <c r="AD63" s="25">
        <f t="shared" si="0"/>
        <v>0.63636363636363635</v>
      </c>
    </row>
    <row r="64" spans="1:30" s="10" customFormat="1" ht="15" customHeight="1" x14ac:dyDescent="0.2">
      <c r="A64" s="16" t="s">
        <v>66</v>
      </c>
      <c r="B64" s="16" t="s">
        <v>63</v>
      </c>
      <c r="C64" s="16">
        <v>142</v>
      </c>
      <c r="D64" s="16"/>
      <c r="E64" s="16" t="s">
        <v>8</v>
      </c>
      <c r="F64" s="16"/>
      <c r="G64" s="16">
        <v>0.25</v>
      </c>
      <c r="H64" s="16"/>
      <c r="I64" s="16" t="s">
        <v>71</v>
      </c>
      <c r="J64" s="16">
        <v>2.25</v>
      </c>
      <c r="K64" s="16">
        <v>13</v>
      </c>
      <c r="L64" s="16">
        <v>2250</v>
      </c>
      <c r="M64" s="16">
        <v>0.375</v>
      </c>
      <c r="N64" s="16">
        <v>0.01</v>
      </c>
      <c r="O64" s="16">
        <v>20.6</v>
      </c>
      <c r="P64" s="16"/>
      <c r="Q64" s="16">
        <f t="shared" si="2"/>
        <v>463.5</v>
      </c>
      <c r="R64" s="16">
        <v>3.5</v>
      </c>
      <c r="S64" s="16"/>
      <c r="T64" s="16"/>
      <c r="U64" s="16"/>
      <c r="V64" s="16">
        <v>520</v>
      </c>
      <c r="W64" s="16">
        <v>41.8</v>
      </c>
      <c r="X64" s="16">
        <v>3.1</v>
      </c>
      <c r="Y64" s="16"/>
      <c r="Z64" s="16"/>
      <c r="AA64" s="16">
        <v>1</v>
      </c>
      <c r="AC64" s="23">
        <v>142</v>
      </c>
      <c r="AD64" s="25">
        <f t="shared" si="0"/>
        <v>0.63636363636363635</v>
      </c>
    </row>
    <row r="65" spans="1:30" s="10" customFormat="1" ht="15" customHeight="1" x14ac:dyDescent="0.2">
      <c r="A65" s="16" t="s">
        <v>66</v>
      </c>
      <c r="B65" s="16" t="s">
        <v>72</v>
      </c>
      <c r="C65" s="16">
        <v>51</v>
      </c>
      <c r="D65" s="16"/>
      <c r="E65" s="16" t="s">
        <v>35</v>
      </c>
      <c r="F65" s="16"/>
      <c r="G65" s="16">
        <v>0.1</v>
      </c>
      <c r="H65" s="16"/>
      <c r="I65" s="16" t="s">
        <v>73</v>
      </c>
      <c r="J65" s="16">
        <v>2.2000000000000002</v>
      </c>
      <c r="K65" s="16">
        <v>17.7</v>
      </c>
      <c r="L65" s="16">
        <v>2200</v>
      </c>
      <c r="M65" s="16">
        <v>0.375</v>
      </c>
      <c r="N65" s="16">
        <v>0.02</v>
      </c>
      <c r="O65" s="16">
        <v>25</v>
      </c>
      <c r="P65" s="16"/>
      <c r="Q65" s="16">
        <f t="shared" si="2"/>
        <v>550</v>
      </c>
      <c r="R65" s="16">
        <v>1.7</v>
      </c>
      <c r="S65" s="16"/>
      <c r="T65" s="16"/>
      <c r="U65" s="16"/>
      <c r="V65" s="16">
        <v>505</v>
      </c>
      <c r="W65" s="16">
        <v>27.7</v>
      </c>
      <c r="X65" s="16"/>
      <c r="Y65" s="16"/>
      <c r="Z65" s="16"/>
      <c r="AA65" s="16">
        <v>2</v>
      </c>
      <c r="AC65" s="23">
        <v>51</v>
      </c>
      <c r="AD65" s="25">
        <f t="shared" si="0"/>
        <v>0.59090909090909094</v>
      </c>
    </row>
    <row r="66" spans="1:30" s="10" customFormat="1" ht="15" customHeight="1" x14ac:dyDescent="0.2">
      <c r="A66" s="16" t="s">
        <v>66</v>
      </c>
      <c r="B66" s="16" t="s">
        <v>72</v>
      </c>
      <c r="C66" s="16">
        <v>84</v>
      </c>
      <c r="D66" s="16"/>
      <c r="E66" s="16" t="s">
        <v>35</v>
      </c>
      <c r="F66" s="16"/>
      <c r="G66" s="16" t="s">
        <v>85</v>
      </c>
      <c r="H66" s="16"/>
      <c r="I66" s="16" t="s">
        <v>74</v>
      </c>
      <c r="J66" s="16">
        <v>2.2799999999999998</v>
      </c>
      <c r="K66" s="16">
        <v>15</v>
      </c>
      <c r="L66" s="16">
        <v>2280</v>
      </c>
      <c r="M66" s="16">
        <v>0.52500000000000002</v>
      </c>
      <c r="N66" s="16">
        <v>0.03</v>
      </c>
      <c r="O66" s="16">
        <v>22.7</v>
      </c>
      <c r="P66" s="16"/>
      <c r="Q66" s="16">
        <f t="shared" si="2"/>
        <v>517.55999999999995</v>
      </c>
      <c r="R66" s="16">
        <v>1.7</v>
      </c>
      <c r="S66" s="16"/>
      <c r="T66" s="16"/>
      <c r="U66" s="16"/>
      <c r="V66" s="16">
        <v>380</v>
      </c>
      <c r="W66" s="16">
        <v>15.7</v>
      </c>
      <c r="X66" s="16">
        <v>1</v>
      </c>
      <c r="Y66" s="16"/>
      <c r="Z66" s="16"/>
      <c r="AA66" s="16">
        <v>3</v>
      </c>
      <c r="AC66" s="23">
        <v>84</v>
      </c>
      <c r="AD66" s="25">
        <f t="shared" si="0"/>
        <v>0.63636363636363635</v>
      </c>
    </row>
    <row r="67" spans="1:30" s="10" customFormat="1" ht="15" customHeight="1" x14ac:dyDescent="0.2">
      <c r="A67" s="16" t="s">
        <v>66</v>
      </c>
      <c r="B67" s="16" t="s">
        <v>72</v>
      </c>
      <c r="C67" s="16">
        <v>113</v>
      </c>
      <c r="D67" s="16"/>
      <c r="E67" s="16" t="s">
        <v>35</v>
      </c>
      <c r="F67" s="16"/>
      <c r="G67" s="16">
        <v>0.5</v>
      </c>
      <c r="H67" s="16"/>
      <c r="I67" s="16" t="s">
        <v>75</v>
      </c>
      <c r="J67" s="16">
        <v>2.16</v>
      </c>
      <c r="K67" s="16">
        <v>19.100000000000001</v>
      </c>
      <c r="L67" s="16">
        <v>2160</v>
      </c>
      <c r="M67" s="16">
        <v>0.47499999999999998</v>
      </c>
      <c r="N67" s="16">
        <v>0.02</v>
      </c>
      <c r="O67" s="16">
        <v>21.1</v>
      </c>
      <c r="P67" s="16"/>
      <c r="Q67" s="16">
        <f t="shared" si="2"/>
        <v>455.76</v>
      </c>
      <c r="R67" s="16">
        <v>1.1000000000000001</v>
      </c>
      <c r="S67" s="16"/>
      <c r="T67" s="16"/>
      <c r="U67" s="16"/>
      <c r="V67" s="16">
        <v>605</v>
      </c>
      <c r="W67" s="16">
        <v>22.5</v>
      </c>
      <c r="X67" s="16"/>
      <c r="Y67" s="16"/>
      <c r="Z67" s="16"/>
      <c r="AA67" s="16">
        <v>3</v>
      </c>
      <c r="AC67" s="23">
        <v>113</v>
      </c>
      <c r="AD67" s="25">
        <f t="shared" si="0"/>
        <v>0.59090909090909094</v>
      </c>
    </row>
    <row r="68" spans="1:30" s="10" customFormat="1" ht="15" customHeight="1" x14ac:dyDescent="0.2">
      <c r="A68" s="16" t="s">
        <v>66</v>
      </c>
      <c r="B68" s="16" t="s">
        <v>72</v>
      </c>
      <c r="C68" s="16">
        <v>122</v>
      </c>
      <c r="D68" s="16"/>
      <c r="E68" s="16" t="s">
        <v>8</v>
      </c>
      <c r="F68" s="16"/>
      <c r="G68" s="16">
        <v>1</v>
      </c>
      <c r="H68" s="16"/>
      <c r="I68" s="16" t="s">
        <v>76</v>
      </c>
      <c r="J68" s="16">
        <v>2.2000000000000002</v>
      </c>
      <c r="K68" s="16">
        <v>17.7</v>
      </c>
      <c r="L68" s="16">
        <v>2200</v>
      </c>
      <c r="M68" s="16">
        <v>0.42499999999999999</v>
      </c>
      <c r="N68" s="16">
        <v>0.01</v>
      </c>
      <c r="O68" s="16">
        <v>22.2</v>
      </c>
      <c r="P68" s="16"/>
      <c r="Q68" s="16">
        <f t="shared" si="2"/>
        <v>488.4</v>
      </c>
      <c r="R68" s="16">
        <v>4</v>
      </c>
      <c r="S68" s="16"/>
      <c r="T68" s="16"/>
      <c r="U68" s="16"/>
      <c r="V68" s="16">
        <v>630</v>
      </c>
      <c r="W68" s="16">
        <v>39.700000000000003</v>
      </c>
      <c r="X68" s="16">
        <v>3.7</v>
      </c>
      <c r="Y68" s="16"/>
      <c r="Z68" s="16"/>
      <c r="AA68" s="16">
        <v>1</v>
      </c>
      <c r="AC68" s="23">
        <v>122</v>
      </c>
      <c r="AD68" s="25">
        <f t="shared" ref="AD68:AD76" si="3">COUNTA(F68:AA68)/(COUNTA(F68:AA68)+COUNTBLANK(F68:AA68))</f>
        <v>0.63636363636363635</v>
      </c>
    </row>
    <row r="69" spans="1:30" s="10" customFormat="1" ht="15" customHeight="1" x14ac:dyDescent="0.2">
      <c r="A69" s="16" t="s">
        <v>66</v>
      </c>
      <c r="B69" s="16" t="s">
        <v>72</v>
      </c>
      <c r="C69" s="16">
        <v>134</v>
      </c>
      <c r="D69" s="16"/>
      <c r="E69" s="16" t="s">
        <v>8</v>
      </c>
      <c r="F69" s="16"/>
      <c r="G69" s="16">
        <v>1</v>
      </c>
      <c r="H69" s="16"/>
      <c r="I69" s="16" t="s">
        <v>77</v>
      </c>
      <c r="J69" s="16">
        <v>2.2599999999999998</v>
      </c>
      <c r="K69" s="16">
        <v>14.4</v>
      </c>
      <c r="L69" s="16">
        <v>2260</v>
      </c>
      <c r="M69" s="16">
        <v>0.6</v>
      </c>
      <c r="N69" s="16">
        <v>7.0000000000000007E-2</v>
      </c>
      <c r="O69" s="16">
        <v>26.4</v>
      </c>
      <c r="P69" s="16"/>
      <c r="Q69" s="16">
        <f t="shared" si="2"/>
        <v>596.64</v>
      </c>
      <c r="R69" s="16">
        <v>4.7</v>
      </c>
      <c r="S69" s="16"/>
      <c r="T69" s="16"/>
      <c r="U69" s="16"/>
      <c r="V69" s="16">
        <v>335</v>
      </c>
      <c r="W69" s="16">
        <v>31.2</v>
      </c>
      <c r="X69" s="16"/>
      <c r="Y69" s="16"/>
      <c r="Z69" s="16"/>
      <c r="AA69" s="16">
        <v>1</v>
      </c>
      <c r="AC69" s="23">
        <v>134</v>
      </c>
      <c r="AD69" s="25">
        <f t="shared" si="3"/>
        <v>0.59090909090909094</v>
      </c>
    </row>
    <row r="70" spans="1:30" s="10" customFormat="1" ht="15" customHeight="1" x14ac:dyDescent="0.2">
      <c r="A70" s="16" t="s">
        <v>78</v>
      </c>
      <c r="B70" s="16" t="s">
        <v>79</v>
      </c>
      <c r="C70" s="16">
        <v>8</v>
      </c>
      <c r="D70" s="16">
        <v>63</v>
      </c>
      <c r="E70" s="16" t="s">
        <v>35</v>
      </c>
      <c r="F70" s="16">
        <v>3.6</v>
      </c>
      <c r="G70" s="16">
        <v>25</v>
      </c>
      <c r="H70" s="16" t="s">
        <v>86</v>
      </c>
      <c r="I70" s="16">
        <v>3142</v>
      </c>
      <c r="J70" s="16"/>
      <c r="K70" s="16">
        <v>15.7</v>
      </c>
      <c r="L70" s="16">
        <v>2260</v>
      </c>
      <c r="M70" s="16">
        <f>(0.35+0.4)/2</f>
        <v>0.375</v>
      </c>
      <c r="N70" s="16">
        <v>0.02</v>
      </c>
      <c r="O70" s="16">
        <v>15.4</v>
      </c>
      <c r="P70" s="16"/>
      <c r="Q70" s="16">
        <f>O70*L70/100</f>
        <v>348.04</v>
      </c>
      <c r="R70" s="16"/>
      <c r="S70" s="16"/>
      <c r="T70" s="16"/>
      <c r="U70" s="16"/>
      <c r="V70" s="16">
        <v>520</v>
      </c>
      <c r="W70" s="16">
        <v>15.3</v>
      </c>
      <c r="X70" s="16">
        <v>1.7</v>
      </c>
      <c r="Y70" s="16"/>
      <c r="Z70" s="16"/>
      <c r="AA70" s="16">
        <v>2</v>
      </c>
      <c r="AC70" s="23">
        <v>8</v>
      </c>
      <c r="AD70" s="25">
        <f t="shared" si="3"/>
        <v>0.63636363636363635</v>
      </c>
    </row>
    <row r="71" spans="1:30" s="10" customFormat="1" ht="15" customHeight="1" x14ac:dyDescent="0.2">
      <c r="A71" s="16" t="s">
        <v>78</v>
      </c>
      <c r="B71" s="16" t="s">
        <v>79</v>
      </c>
      <c r="C71" s="16">
        <v>12</v>
      </c>
      <c r="D71" s="16">
        <v>63</v>
      </c>
      <c r="E71" s="16" t="s">
        <v>80</v>
      </c>
      <c r="F71" s="16">
        <v>2.5</v>
      </c>
      <c r="G71" s="16" t="s">
        <v>85</v>
      </c>
      <c r="H71" s="16" t="s">
        <v>86</v>
      </c>
      <c r="I71" s="16">
        <v>2809.7</v>
      </c>
      <c r="J71" s="16"/>
      <c r="K71" s="16">
        <v>25.5</v>
      </c>
      <c r="L71" s="16">
        <v>1990</v>
      </c>
      <c r="M71" s="16">
        <f>(0.5 +0.6)/2</f>
        <v>0.55000000000000004</v>
      </c>
      <c r="N71" s="16">
        <v>0.24</v>
      </c>
      <c r="O71" s="16">
        <v>13.8</v>
      </c>
      <c r="P71" s="16"/>
      <c r="Q71" s="16">
        <f t="shared" ref="Q71:Q76" si="4">O71*L71/100</f>
        <v>274.62</v>
      </c>
      <c r="R71" s="16"/>
      <c r="S71" s="16"/>
      <c r="T71" s="16"/>
      <c r="U71" s="16"/>
      <c r="V71" s="16">
        <v>525</v>
      </c>
      <c r="W71" s="16"/>
      <c r="X71" s="16"/>
      <c r="Y71" s="16"/>
      <c r="Z71" s="16"/>
      <c r="AA71" s="16">
        <v>5</v>
      </c>
      <c r="AC71" s="23">
        <v>12</v>
      </c>
      <c r="AD71" s="25">
        <f t="shared" si="3"/>
        <v>0.54545454545454541</v>
      </c>
    </row>
    <row r="72" spans="1:30" s="10" customFormat="1" ht="15" customHeight="1" x14ac:dyDescent="0.2">
      <c r="A72" s="16" t="s">
        <v>78</v>
      </c>
      <c r="B72" s="16" t="s">
        <v>79</v>
      </c>
      <c r="C72" s="16">
        <v>16</v>
      </c>
      <c r="D72" s="16">
        <v>63</v>
      </c>
      <c r="E72" s="16" t="s">
        <v>80</v>
      </c>
      <c r="F72" s="16">
        <v>3.15</v>
      </c>
      <c r="G72" s="16">
        <v>15</v>
      </c>
      <c r="H72" s="16" t="s">
        <v>86</v>
      </c>
      <c r="I72" s="16">
        <v>4533.3999999999996</v>
      </c>
      <c r="J72" s="16"/>
      <c r="K72" s="16">
        <v>15.8</v>
      </c>
      <c r="L72" s="16">
        <v>2240</v>
      </c>
      <c r="M72" s="16">
        <f>(0.6+0.7)/2</f>
        <v>0.64999999999999991</v>
      </c>
      <c r="N72" s="16">
        <v>7.0000000000000007E-2</v>
      </c>
      <c r="O72" s="16">
        <v>23.2</v>
      </c>
      <c r="P72" s="16"/>
      <c r="Q72" s="16">
        <f t="shared" si="4"/>
        <v>519.67999999999995</v>
      </c>
      <c r="R72" s="16"/>
      <c r="S72" s="16"/>
      <c r="T72" s="16"/>
      <c r="U72" s="16"/>
      <c r="V72" s="16">
        <v>290</v>
      </c>
      <c r="W72" s="16">
        <v>24.4</v>
      </c>
      <c r="X72" s="16">
        <v>3.6</v>
      </c>
      <c r="Y72" s="16"/>
      <c r="Z72" s="16"/>
      <c r="AA72" s="16">
        <v>1</v>
      </c>
      <c r="AC72" s="23">
        <v>16</v>
      </c>
      <c r="AD72" s="25">
        <f t="shared" si="3"/>
        <v>0.63636363636363635</v>
      </c>
    </row>
    <row r="73" spans="1:30" s="10" customFormat="1" ht="15" customHeight="1" x14ac:dyDescent="0.2">
      <c r="A73" s="16" t="s">
        <v>78</v>
      </c>
      <c r="B73" s="16" t="s">
        <v>81</v>
      </c>
      <c r="C73" s="16">
        <v>16</v>
      </c>
      <c r="D73" s="16">
        <v>63</v>
      </c>
      <c r="E73" s="16" t="s">
        <v>80</v>
      </c>
      <c r="F73" s="16">
        <v>3.3</v>
      </c>
      <c r="G73" s="16">
        <v>0</v>
      </c>
      <c r="H73" s="16" t="s">
        <v>92</v>
      </c>
      <c r="I73" s="16">
        <v>4731.8</v>
      </c>
      <c r="J73" s="16"/>
      <c r="K73" s="16">
        <v>19.2</v>
      </c>
      <c r="L73" s="16">
        <v>2120</v>
      </c>
      <c r="M73" s="16">
        <f>(0.45+0.55)/2</f>
        <v>0.5</v>
      </c>
      <c r="N73" s="16">
        <v>0.01</v>
      </c>
      <c r="O73" s="16">
        <v>20.9</v>
      </c>
      <c r="P73" s="16"/>
      <c r="Q73" s="16">
        <f t="shared" si="4"/>
        <v>443.08</v>
      </c>
      <c r="R73" s="16"/>
      <c r="S73" s="16"/>
      <c r="T73" s="16"/>
      <c r="U73" s="16"/>
      <c r="V73" s="16">
        <v>515</v>
      </c>
      <c r="W73" s="16">
        <v>16.899999999999999</v>
      </c>
      <c r="X73" s="16">
        <v>2.4</v>
      </c>
      <c r="Y73" s="16"/>
      <c r="Z73" s="16"/>
      <c r="AA73" s="16">
        <v>3</v>
      </c>
      <c r="AC73" s="23">
        <v>16</v>
      </c>
      <c r="AD73" s="25">
        <f t="shared" si="3"/>
        <v>0.63636363636363635</v>
      </c>
    </row>
    <row r="74" spans="1:30" s="10" customFormat="1" ht="15" customHeight="1" x14ac:dyDescent="0.2">
      <c r="A74" s="16" t="s">
        <v>78</v>
      </c>
      <c r="B74" s="16" t="s">
        <v>81</v>
      </c>
      <c r="C74" s="16">
        <v>19</v>
      </c>
      <c r="D74" s="16">
        <v>63</v>
      </c>
      <c r="E74" s="16" t="s">
        <v>80</v>
      </c>
      <c r="F74" s="16">
        <v>3.85</v>
      </c>
      <c r="G74" s="16">
        <v>0</v>
      </c>
      <c r="H74" s="16" t="s">
        <v>93</v>
      </c>
      <c r="I74" s="16">
        <v>4597.8</v>
      </c>
      <c r="J74" s="16"/>
      <c r="K74" s="16">
        <v>16.600000000000001</v>
      </c>
      <c r="L74" s="16">
        <v>2170</v>
      </c>
      <c r="M74" s="16">
        <f>(0.45+0.5)/2</f>
        <v>0.47499999999999998</v>
      </c>
      <c r="N74" s="16">
        <v>0.01</v>
      </c>
      <c r="O74" s="16">
        <v>21.5</v>
      </c>
      <c r="P74" s="16"/>
      <c r="Q74" s="16">
        <f t="shared" si="4"/>
        <v>466.55</v>
      </c>
      <c r="R74" s="16"/>
      <c r="S74" s="16"/>
      <c r="T74" s="16"/>
      <c r="U74" s="16"/>
      <c r="V74" s="16">
        <v>505</v>
      </c>
      <c r="W74" s="16">
        <v>15.3</v>
      </c>
      <c r="X74" s="16">
        <v>3.4</v>
      </c>
      <c r="Y74" s="16"/>
      <c r="Z74" s="16"/>
      <c r="AA74" s="16">
        <v>3</v>
      </c>
      <c r="AC74" s="23">
        <v>19</v>
      </c>
      <c r="AD74" s="25">
        <f t="shared" si="3"/>
        <v>0.63636363636363635</v>
      </c>
    </row>
    <row r="75" spans="1:30" s="10" customFormat="1" ht="15" customHeight="1" x14ac:dyDescent="0.2">
      <c r="A75" s="16" t="s">
        <v>78</v>
      </c>
      <c r="B75" s="16" t="s">
        <v>82</v>
      </c>
      <c r="C75" s="16">
        <v>67</v>
      </c>
      <c r="D75" s="16"/>
      <c r="E75" s="16" t="s">
        <v>80</v>
      </c>
      <c r="F75" s="16">
        <v>3</v>
      </c>
      <c r="G75" s="16">
        <v>5</v>
      </c>
      <c r="H75" s="16" t="s">
        <v>86</v>
      </c>
      <c r="I75" s="16">
        <v>4138.3999999999996</v>
      </c>
      <c r="J75" s="16"/>
      <c r="K75" s="16">
        <v>14.5</v>
      </c>
      <c r="L75" s="16">
        <v>2270</v>
      </c>
      <c r="M75" s="16">
        <f>(0.4+0.5)/2</f>
        <v>0.45</v>
      </c>
      <c r="N75" s="16">
        <v>0.05</v>
      </c>
      <c r="O75" s="16">
        <v>19.2</v>
      </c>
      <c r="P75" s="16"/>
      <c r="Q75" s="16">
        <f t="shared" si="4"/>
        <v>435.84</v>
      </c>
      <c r="R75" s="16"/>
      <c r="S75" s="16"/>
      <c r="T75" s="16"/>
      <c r="U75" s="16"/>
      <c r="V75" s="16">
        <v>440</v>
      </c>
      <c r="W75" s="16">
        <v>13.5</v>
      </c>
      <c r="X75" s="16">
        <v>2</v>
      </c>
      <c r="Y75" s="16"/>
      <c r="Z75" s="16"/>
      <c r="AA75" s="16">
        <v>1</v>
      </c>
      <c r="AC75" s="23">
        <v>67</v>
      </c>
      <c r="AD75" s="25">
        <f t="shared" si="3"/>
        <v>0.63636363636363635</v>
      </c>
    </row>
    <row r="76" spans="1:30" s="10" customFormat="1" ht="15" customHeight="1" thickBot="1" x14ac:dyDescent="0.25">
      <c r="A76" s="16" t="s">
        <v>78</v>
      </c>
      <c r="B76" s="16" t="s">
        <v>82</v>
      </c>
      <c r="C76" s="16">
        <v>88</v>
      </c>
      <c r="D76" s="16"/>
      <c r="E76" s="16" t="s">
        <v>83</v>
      </c>
      <c r="F76" s="16">
        <v>2.2999999999999998</v>
      </c>
      <c r="G76" s="16">
        <v>0</v>
      </c>
      <c r="H76" s="16" t="s">
        <v>86</v>
      </c>
      <c r="I76" s="16">
        <v>2532.6</v>
      </c>
      <c r="J76" s="16"/>
      <c r="K76" s="16">
        <v>18.600000000000001</v>
      </c>
      <c r="L76" s="16">
        <v>2180</v>
      </c>
      <c r="M76" s="16">
        <f>(0.55+0.65)/2</f>
        <v>0.60000000000000009</v>
      </c>
      <c r="N76" s="16">
        <v>0.06</v>
      </c>
      <c r="O76" s="16">
        <v>16.5</v>
      </c>
      <c r="P76" s="16"/>
      <c r="Q76" s="16">
        <f t="shared" si="4"/>
        <v>359.7</v>
      </c>
      <c r="R76" s="16"/>
      <c r="S76" s="16"/>
      <c r="T76" s="16"/>
      <c r="U76" s="16"/>
      <c r="V76" s="16">
        <v>335</v>
      </c>
      <c r="W76" s="16">
        <v>10.7</v>
      </c>
      <c r="X76" s="16">
        <v>2.7</v>
      </c>
      <c r="Y76" s="16"/>
      <c r="Z76" s="16"/>
      <c r="AA76" s="16">
        <v>3</v>
      </c>
      <c r="AC76" s="24">
        <v>88</v>
      </c>
      <c r="AD76" s="26">
        <f t="shared" si="3"/>
        <v>0.63636363636363635</v>
      </c>
    </row>
    <row r="77" spans="1:30" s="11" customFormat="1" ht="15" customHeight="1" thickBot="1" x14ac:dyDescent="0.25"/>
    <row r="78" spans="1:30" s="12" customFormat="1" ht="16" thickBot="1" x14ac:dyDescent="0.25">
      <c r="A78" s="22"/>
      <c r="B78" s="22"/>
      <c r="C78" s="38" t="s">
        <v>99</v>
      </c>
      <c r="D78" s="43">
        <f t="shared" ref="D78:E78" si="5">COUNTA(D3:D76)/(COUNTA(D3:D76)+COUNTBLANK(D3:D76))</f>
        <v>0.27027027027027029</v>
      </c>
      <c r="E78" s="43">
        <f t="shared" si="5"/>
        <v>0.66216216216216217</v>
      </c>
      <c r="F78" s="43">
        <f>COUNTA(F3:F76)/(COUNTA(F3:F76)+COUNTBLANK(F3:F76))</f>
        <v>0.16216216216216217</v>
      </c>
      <c r="G78" s="43">
        <f t="shared" ref="G78:AA78" si="6">COUNTA(G3:G76)/(COUNTA(G3:G76)+COUNTBLANK(G3:G76))</f>
        <v>0.77027027027027029</v>
      </c>
      <c r="H78" s="43">
        <f t="shared" si="6"/>
        <v>0.16216216216216217</v>
      </c>
      <c r="I78" s="43">
        <f t="shared" si="6"/>
        <v>0.7567567567567568</v>
      </c>
      <c r="J78" s="43">
        <f t="shared" si="6"/>
        <v>0.16216216216216217</v>
      </c>
      <c r="K78" s="43">
        <f t="shared" si="6"/>
        <v>0.81081081081081086</v>
      </c>
      <c r="L78" s="43">
        <f t="shared" si="6"/>
        <v>0.7432432432432432</v>
      </c>
      <c r="M78" s="43">
        <f t="shared" si="6"/>
        <v>0.77027027027027029</v>
      </c>
      <c r="N78" s="43">
        <f t="shared" si="6"/>
        <v>0.32432432432432434</v>
      </c>
      <c r="O78" s="43">
        <f t="shared" si="6"/>
        <v>0.32432432432432434</v>
      </c>
      <c r="P78" s="43">
        <f t="shared" si="6"/>
        <v>9.45945945945946E-2</v>
      </c>
      <c r="Q78" s="43">
        <f t="shared" si="6"/>
        <v>0.7432432432432432</v>
      </c>
      <c r="R78" s="43">
        <f t="shared" si="6"/>
        <v>0.58108108108108103</v>
      </c>
      <c r="S78" s="43">
        <f t="shared" si="6"/>
        <v>0.3783783783783784</v>
      </c>
      <c r="T78" s="43">
        <f t="shared" si="6"/>
        <v>6.7567567567567571E-2</v>
      </c>
      <c r="U78" s="43">
        <f t="shared" si="6"/>
        <v>0.28378378378378377</v>
      </c>
      <c r="V78" s="43">
        <f t="shared" si="6"/>
        <v>0.56756756756756754</v>
      </c>
      <c r="W78" s="43">
        <f t="shared" si="6"/>
        <v>0.89189189189189189</v>
      </c>
      <c r="X78" s="43">
        <f t="shared" si="6"/>
        <v>0.68918918918918914</v>
      </c>
      <c r="Y78" s="43">
        <f t="shared" si="6"/>
        <v>4.0540540540540543E-2</v>
      </c>
      <c r="Z78" s="43">
        <f t="shared" si="6"/>
        <v>6.7567567567567571E-2</v>
      </c>
      <c r="AA78" s="43">
        <f t="shared" si="6"/>
        <v>0.86486486486486491</v>
      </c>
    </row>
    <row r="79" spans="1:30" s="11" customFormat="1" x14ac:dyDescent="0.2">
      <c r="A79" s="2"/>
      <c r="B79" s="2"/>
      <c r="D79" s="12"/>
      <c r="I79" s="13"/>
      <c r="K79" s="14"/>
      <c r="L79" s="15"/>
      <c r="M79" s="15"/>
      <c r="O79" s="15"/>
      <c r="Q79" s="15"/>
      <c r="S79" s="13"/>
      <c r="W79" s="15"/>
      <c r="X79" s="15"/>
    </row>
    <row r="80" spans="1:30" s="11" customFormat="1" x14ac:dyDescent="0.2">
      <c r="A80" s="2"/>
      <c r="B80" s="2"/>
      <c r="C80" s="2"/>
      <c r="D80" s="12"/>
      <c r="I80" s="13"/>
      <c r="K80" s="14"/>
      <c r="L80" s="15"/>
      <c r="M80" s="15"/>
      <c r="O80" s="15"/>
      <c r="Q80" s="15"/>
      <c r="S80" s="13"/>
      <c r="W80" s="15"/>
      <c r="X80" s="15"/>
    </row>
  </sheetData>
  <conditionalFormatting sqref="D3:AA76">
    <cfRule type="containsBlanks" dxfId="1" priority="1">
      <formula>LEN(TRIM(D3))=0</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E2D3E-70B3-4CB6-AEC3-8999BA555DFD}">
  <dimension ref="A1:N76"/>
  <sheetViews>
    <sheetView tabSelected="1" topLeftCell="B2" zoomScale="58" zoomScaleNormal="43" workbookViewId="0">
      <selection activeCell="C29" sqref="C29"/>
    </sheetView>
  </sheetViews>
  <sheetFormatPr baseColWidth="10" defaultRowHeight="15" x14ac:dyDescent="0.2"/>
  <cols>
    <col min="1" max="14" width="30.6640625" customWidth="1"/>
  </cols>
  <sheetData>
    <row r="1" spans="1:14" ht="20" customHeight="1" thickBot="1" x14ac:dyDescent="0.25">
      <c r="A1" s="6" t="s">
        <v>0</v>
      </c>
      <c r="B1" s="6" t="s">
        <v>1</v>
      </c>
      <c r="C1" s="7" t="s">
        <v>84</v>
      </c>
      <c r="D1" s="6" t="s">
        <v>122</v>
      </c>
      <c r="E1" s="7" t="s">
        <v>87</v>
      </c>
      <c r="F1" s="6" t="s">
        <v>22</v>
      </c>
      <c r="G1" s="7" t="s">
        <v>124</v>
      </c>
      <c r="H1" s="6" t="s">
        <v>26</v>
      </c>
      <c r="I1" s="7" t="s">
        <v>105</v>
      </c>
      <c r="J1" s="6" t="s">
        <v>28</v>
      </c>
      <c r="K1" s="7" t="s">
        <v>100</v>
      </c>
      <c r="L1" s="6" t="s">
        <v>104</v>
      </c>
      <c r="M1" s="7" t="s">
        <v>103</v>
      </c>
      <c r="N1" s="35" t="s">
        <v>125</v>
      </c>
    </row>
    <row r="2" spans="1:14" ht="20" customHeight="1" thickBot="1" x14ac:dyDescent="0.25">
      <c r="A2" s="8"/>
      <c r="B2" s="8" t="s">
        <v>123</v>
      </c>
      <c r="C2" s="9" t="s">
        <v>97</v>
      </c>
      <c r="D2" s="8" t="s">
        <v>90</v>
      </c>
      <c r="E2" s="9" t="s">
        <v>88</v>
      </c>
      <c r="F2" s="8" t="s">
        <v>89</v>
      </c>
      <c r="G2" s="9" t="s">
        <v>98</v>
      </c>
      <c r="H2" s="8" t="s">
        <v>88</v>
      </c>
      <c r="I2" s="9" t="s">
        <v>89</v>
      </c>
      <c r="J2" s="8" t="s">
        <v>89</v>
      </c>
      <c r="K2" s="9" t="s">
        <v>88</v>
      </c>
      <c r="L2" s="8" t="s">
        <v>101</v>
      </c>
      <c r="M2" s="9" t="s">
        <v>101</v>
      </c>
      <c r="N2" s="8" t="s">
        <v>102</v>
      </c>
    </row>
    <row r="3" spans="1:14" x14ac:dyDescent="0.2">
      <c r="A3" s="5" t="s">
        <v>7</v>
      </c>
      <c r="B3" s="48">
        <v>27</v>
      </c>
      <c r="C3" s="27">
        <v>3</v>
      </c>
      <c r="D3" s="28">
        <v>2726</v>
      </c>
      <c r="E3" s="27">
        <v>2139.6660000000002</v>
      </c>
      <c r="F3" s="28">
        <v>16.765999999999998</v>
      </c>
      <c r="G3" s="27">
        <f>AVERAGE(0.65,0.69)</f>
        <v>0.66999999999999993</v>
      </c>
      <c r="H3" s="28">
        <v>303</v>
      </c>
      <c r="I3" s="27">
        <v>0.151</v>
      </c>
      <c r="J3" s="28">
        <v>2.5000000000000001E-3</v>
      </c>
      <c r="K3" s="27">
        <v>312.5</v>
      </c>
      <c r="L3" s="28">
        <v>21.3</v>
      </c>
      <c r="M3" s="27">
        <v>2.1</v>
      </c>
      <c r="N3" s="19">
        <v>3</v>
      </c>
    </row>
    <row r="4" spans="1:14" x14ac:dyDescent="0.2">
      <c r="A4" s="3" t="s">
        <v>7</v>
      </c>
      <c r="B4" s="49">
        <v>31</v>
      </c>
      <c r="C4" s="29">
        <v>1.66</v>
      </c>
      <c r="D4" s="30"/>
      <c r="E4" s="29">
        <v>2179.3330000000001</v>
      </c>
      <c r="F4" s="30">
        <v>14.532999999999999</v>
      </c>
      <c r="G4" s="29">
        <f>AVERAGE(0.47,0.5)</f>
        <v>0.48499999999999999</v>
      </c>
      <c r="H4" s="30">
        <v>359</v>
      </c>
      <c r="I4" s="29">
        <v>0.127</v>
      </c>
      <c r="J4" s="30">
        <v>2.5000000000000001E-3</v>
      </c>
      <c r="K4" s="29">
        <v>370</v>
      </c>
      <c r="L4" s="30">
        <v>31.4</v>
      </c>
      <c r="M4" s="29">
        <v>2.6</v>
      </c>
      <c r="N4" s="20">
        <v>2</v>
      </c>
    </row>
    <row r="5" spans="1:14" x14ac:dyDescent="0.2">
      <c r="A5" s="3" t="s">
        <v>11</v>
      </c>
      <c r="B5" s="49">
        <v>370</v>
      </c>
      <c r="C5" s="29"/>
      <c r="D5" s="30"/>
      <c r="E5" s="29"/>
      <c r="F5" s="30"/>
      <c r="G5" s="29"/>
      <c r="H5" s="30"/>
      <c r="I5" s="29"/>
      <c r="J5" s="30"/>
      <c r="K5" s="29"/>
      <c r="L5" s="30">
        <v>36</v>
      </c>
      <c r="M5" s="29">
        <v>4.05</v>
      </c>
      <c r="N5" s="20"/>
    </row>
    <row r="6" spans="1:14" x14ac:dyDescent="0.2">
      <c r="A6" s="3" t="s">
        <v>11</v>
      </c>
      <c r="B6" s="49">
        <v>368</v>
      </c>
      <c r="C6" s="29"/>
      <c r="D6" s="30"/>
      <c r="E6" s="29"/>
      <c r="F6" s="30"/>
      <c r="G6" s="29"/>
      <c r="H6" s="30"/>
      <c r="I6" s="29"/>
      <c r="J6" s="30"/>
      <c r="K6" s="29"/>
      <c r="L6" s="30">
        <v>31.3</v>
      </c>
      <c r="M6" s="29">
        <v>3.78</v>
      </c>
      <c r="N6" s="20"/>
    </row>
    <row r="7" spans="1:14" x14ac:dyDescent="0.2">
      <c r="A7" s="3" t="s">
        <v>11</v>
      </c>
      <c r="B7" s="49">
        <v>365</v>
      </c>
      <c r="C7" s="29"/>
      <c r="D7" s="30"/>
      <c r="E7" s="29"/>
      <c r="F7" s="30"/>
      <c r="G7" s="29"/>
      <c r="H7" s="30"/>
      <c r="I7" s="29"/>
      <c r="J7" s="30"/>
      <c r="K7" s="29"/>
      <c r="L7" s="30">
        <v>35.299999999999997</v>
      </c>
      <c r="M7" s="29"/>
      <c r="N7" s="20"/>
    </row>
    <row r="8" spans="1:14" x14ac:dyDescent="0.2">
      <c r="A8" s="3" t="s">
        <v>11</v>
      </c>
      <c r="B8" s="49">
        <v>363</v>
      </c>
      <c r="C8" s="29"/>
      <c r="D8" s="30"/>
      <c r="E8" s="29"/>
      <c r="F8" s="30"/>
      <c r="G8" s="29"/>
      <c r="H8" s="30"/>
      <c r="I8" s="29"/>
      <c r="J8" s="30"/>
      <c r="K8" s="29"/>
      <c r="L8" s="30"/>
      <c r="M8" s="29"/>
      <c r="N8" s="20"/>
    </row>
    <row r="9" spans="1:14" x14ac:dyDescent="0.2">
      <c r="A9" s="3" t="s">
        <v>11</v>
      </c>
      <c r="B9" s="49">
        <v>362</v>
      </c>
      <c r="C9" s="29"/>
      <c r="D9" s="30"/>
      <c r="E9" s="29"/>
      <c r="F9" s="30"/>
      <c r="G9" s="29"/>
      <c r="H9" s="30"/>
      <c r="I9" s="29"/>
      <c r="J9" s="30"/>
      <c r="K9" s="29"/>
      <c r="L9" s="30">
        <v>51.7</v>
      </c>
      <c r="M9" s="29">
        <v>4.88</v>
      </c>
      <c r="N9" s="20"/>
    </row>
    <row r="10" spans="1:14" x14ac:dyDescent="0.2">
      <c r="A10" s="3" t="s">
        <v>12</v>
      </c>
      <c r="B10" s="49">
        <v>117</v>
      </c>
      <c r="C10" s="29"/>
      <c r="D10" s="30">
        <v>3750</v>
      </c>
      <c r="E10" s="29">
        <v>2017</v>
      </c>
      <c r="F10" s="30">
        <v>21.2</v>
      </c>
      <c r="G10" s="29"/>
      <c r="H10" s="30">
        <v>146</v>
      </c>
      <c r="I10" s="29">
        <v>4.6666666666666669E-2</v>
      </c>
      <c r="J10" s="30">
        <v>1E-3</v>
      </c>
      <c r="K10" s="29"/>
      <c r="L10" s="30">
        <v>12.7</v>
      </c>
      <c r="M10" s="29"/>
      <c r="N10" s="20">
        <v>5</v>
      </c>
    </row>
    <row r="11" spans="1:14" x14ac:dyDescent="0.2">
      <c r="A11" s="3" t="s">
        <v>12</v>
      </c>
      <c r="B11" s="49">
        <v>142</v>
      </c>
      <c r="C11" s="29">
        <v>1.5</v>
      </c>
      <c r="D11" s="30"/>
      <c r="E11" s="29">
        <v>2077</v>
      </c>
      <c r="F11" s="30">
        <v>19.8</v>
      </c>
      <c r="G11" s="29"/>
      <c r="H11" s="30">
        <v>263</v>
      </c>
      <c r="I11" s="29">
        <v>7.0666666666666669E-2</v>
      </c>
      <c r="J11" s="30">
        <v>1E-3</v>
      </c>
      <c r="K11" s="29"/>
      <c r="L11" s="30">
        <v>19.5</v>
      </c>
      <c r="M11" s="29"/>
      <c r="N11" s="20">
        <v>5</v>
      </c>
    </row>
    <row r="12" spans="1:14" x14ac:dyDescent="0.2">
      <c r="A12" s="3" t="s">
        <v>12</v>
      </c>
      <c r="B12" s="49">
        <v>165</v>
      </c>
      <c r="C12" s="29"/>
      <c r="D12" s="30"/>
      <c r="E12" s="29">
        <v>2082</v>
      </c>
      <c r="F12" s="30">
        <v>19.8</v>
      </c>
      <c r="G12" s="29"/>
      <c r="H12" s="30">
        <v>208</v>
      </c>
      <c r="I12" s="29">
        <v>5.7666666666666665E-2</v>
      </c>
      <c r="J12" s="30">
        <v>1E-3</v>
      </c>
      <c r="K12" s="29"/>
      <c r="L12" s="30"/>
      <c r="M12" s="29"/>
      <c r="N12" s="20">
        <v>5</v>
      </c>
    </row>
    <row r="13" spans="1:14" x14ac:dyDescent="0.2">
      <c r="A13" s="3" t="s">
        <v>13</v>
      </c>
      <c r="B13" s="49" t="s">
        <v>14</v>
      </c>
      <c r="C13" s="31">
        <v>1.3333333333333333</v>
      </c>
      <c r="D13" s="30">
        <v>1850</v>
      </c>
      <c r="E13" s="29">
        <v>2285</v>
      </c>
      <c r="F13" s="30">
        <v>12</v>
      </c>
      <c r="G13" s="29">
        <v>0.42</v>
      </c>
      <c r="H13" s="30">
        <v>325</v>
      </c>
      <c r="I13" s="29">
        <v>1.3333333333333333</v>
      </c>
      <c r="J13" s="30"/>
      <c r="K13" s="29"/>
      <c r="L13" s="30">
        <v>24</v>
      </c>
      <c r="M13" s="29">
        <v>1.5</v>
      </c>
      <c r="N13" s="20"/>
    </row>
    <row r="14" spans="1:14" x14ac:dyDescent="0.2">
      <c r="A14" s="3" t="s">
        <v>13</v>
      </c>
      <c r="B14" s="49" t="s">
        <v>15</v>
      </c>
      <c r="C14" s="31">
        <v>2</v>
      </c>
      <c r="D14" s="30">
        <v>2539</v>
      </c>
      <c r="E14" s="29">
        <v>2229</v>
      </c>
      <c r="F14" s="30">
        <v>14.2</v>
      </c>
      <c r="G14" s="29">
        <v>0.47</v>
      </c>
      <c r="H14" s="30">
        <v>379</v>
      </c>
      <c r="I14" s="29">
        <v>2</v>
      </c>
      <c r="J14" s="30"/>
      <c r="K14" s="29"/>
      <c r="L14" s="30">
        <v>17.399999999999999</v>
      </c>
      <c r="M14" s="29">
        <v>4.5999999999999996</v>
      </c>
      <c r="N14" s="20"/>
    </row>
    <row r="15" spans="1:14" x14ac:dyDescent="0.2">
      <c r="A15" s="3" t="s">
        <v>13</v>
      </c>
      <c r="B15" s="49" t="s">
        <v>16</v>
      </c>
      <c r="C15" s="31">
        <v>7.5</v>
      </c>
      <c r="D15" s="30">
        <v>2849</v>
      </c>
      <c r="E15" s="29">
        <v>2118</v>
      </c>
      <c r="F15" s="30">
        <v>17</v>
      </c>
      <c r="G15" s="29">
        <v>0.51</v>
      </c>
      <c r="H15" s="30">
        <v>666</v>
      </c>
      <c r="I15" s="29">
        <v>7.5</v>
      </c>
      <c r="J15" s="30"/>
      <c r="K15" s="29"/>
      <c r="L15" s="30">
        <v>20.7</v>
      </c>
      <c r="M15" s="29">
        <v>0.8</v>
      </c>
      <c r="N15" s="20"/>
    </row>
    <row r="16" spans="1:14" x14ac:dyDescent="0.2">
      <c r="A16" s="3" t="s">
        <v>13</v>
      </c>
      <c r="B16" s="49" t="s">
        <v>17</v>
      </c>
      <c r="C16" s="31">
        <v>15.666666666666666</v>
      </c>
      <c r="D16" s="30">
        <v>1790</v>
      </c>
      <c r="E16" s="29">
        <v>2259</v>
      </c>
      <c r="F16" s="30">
        <v>12.9</v>
      </c>
      <c r="G16" s="29">
        <v>0.53</v>
      </c>
      <c r="H16" s="30">
        <v>284</v>
      </c>
      <c r="I16" s="29">
        <v>15.666666666666666</v>
      </c>
      <c r="J16" s="30"/>
      <c r="K16" s="29"/>
      <c r="L16" s="30">
        <v>24.8</v>
      </c>
      <c r="M16" s="29">
        <v>1.05</v>
      </c>
      <c r="N16" s="20"/>
    </row>
    <row r="17" spans="1:14" x14ac:dyDescent="0.2">
      <c r="A17" s="3" t="s">
        <v>13</v>
      </c>
      <c r="B17" s="49">
        <v>24</v>
      </c>
      <c r="C17" s="31">
        <v>13</v>
      </c>
      <c r="D17" s="30">
        <v>1803</v>
      </c>
      <c r="E17" s="29">
        <v>2214</v>
      </c>
      <c r="F17" s="30">
        <v>14.1</v>
      </c>
      <c r="G17" s="29">
        <v>0.49</v>
      </c>
      <c r="H17" s="30">
        <v>413</v>
      </c>
      <c r="I17" s="29">
        <v>13</v>
      </c>
      <c r="J17" s="30"/>
      <c r="K17" s="29"/>
      <c r="L17" s="30">
        <v>31</v>
      </c>
      <c r="M17" s="29">
        <v>0.85</v>
      </c>
      <c r="N17" s="20"/>
    </row>
    <row r="18" spans="1:14" x14ac:dyDescent="0.2">
      <c r="A18" s="3" t="s">
        <v>34</v>
      </c>
      <c r="B18" s="49">
        <v>102</v>
      </c>
      <c r="C18" s="29">
        <v>0</v>
      </c>
      <c r="D18" s="30"/>
      <c r="E18" s="29">
        <v>1949</v>
      </c>
      <c r="F18" s="30">
        <v>21.8</v>
      </c>
      <c r="G18" s="29">
        <v>0.78</v>
      </c>
      <c r="H18" s="30">
        <v>413</v>
      </c>
      <c r="I18" s="29"/>
      <c r="J18" s="30"/>
      <c r="K18" s="29"/>
      <c r="L18" s="30" t="s">
        <v>85</v>
      </c>
      <c r="M18" s="29" t="s">
        <v>85</v>
      </c>
      <c r="N18" s="20">
        <v>3.5</v>
      </c>
    </row>
    <row r="19" spans="1:14" x14ac:dyDescent="0.2">
      <c r="A19" s="3" t="s">
        <v>34</v>
      </c>
      <c r="B19" s="49">
        <v>113</v>
      </c>
      <c r="C19" s="29">
        <v>0</v>
      </c>
      <c r="D19" s="30"/>
      <c r="E19" s="29">
        <v>2062.5</v>
      </c>
      <c r="F19" s="30">
        <v>18.7</v>
      </c>
      <c r="G19" s="29">
        <v>0.57999999999999996</v>
      </c>
      <c r="H19" s="30">
        <v>366.5</v>
      </c>
      <c r="I19" s="29"/>
      <c r="J19" s="30"/>
      <c r="K19" s="29"/>
      <c r="L19" s="30">
        <v>5</v>
      </c>
      <c r="M19" s="29" t="s">
        <v>85</v>
      </c>
      <c r="N19" s="20">
        <v>3.5</v>
      </c>
    </row>
    <row r="20" spans="1:14" x14ac:dyDescent="0.2">
      <c r="A20" s="3" t="s">
        <v>34</v>
      </c>
      <c r="B20" s="49">
        <v>120</v>
      </c>
      <c r="C20" s="29">
        <v>0</v>
      </c>
      <c r="D20" s="30"/>
      <c r="E20" s="29">
        <v>2071</v>
      </c>
      <c r="F20" s="30">
        <v>17.25</v>
      </c>
      <c r="G20" s="29">
        <v>0.75</v>
      </c>
      <c r="H20" s="30">
        <v>385</v>
      </c>
      <c r="I20" s="29"/>
      <c r="J20" s="30"/>
      <c r="K20" s="29"/>
      <c r="L20" s="30">
        <v>23.5</v>
      </c>
      <c r="M20" s="29" t="s">
        <v>85</v>
      </c>
      <c r="N20" s="20">
        <v>3.5</v>
      </c>
    </row>
    <row r="21" spans="1:14" x14ac:dyDescent="0.2">
      <c r="A21" s="3" t="s">
        <v>34</v>
      </c>
      <c r="B21" s="49">
        <v>158</v>
      </c>
      <c r="C21" s="29">
        <v>0</v>
      </c>
      <c r="D21" s="30"/>
      <c r="E21" s="29">
        <v>1976</v>
      </c>
      <c r="F21" s="30">
        <v>21.3</v>
      </c>
      <c r="G21" s="29">
        <v>0.78</v>
      </c>
      <c r="H21" s="30">
        <v>373</v>
      </c>
      <c r="I21" s="29"/>
      <c r="J21" s="30"/>
      <c r="K21" s="29"/>
      <c r="L21" s="30">
        <v>18</v>
      </c>
      <c r="M21" s="29" t="s">
        <v>85</v>
      </c>
      <c r="N21" s="20">
        <v>3.5</v>
      </c>
    </row>
    <row r="22" spans="1:14" x14ac:dyDescent="0.2">
      <c r="A22" s="3" t="s">
        <v>34</v>
      </c>
      <c r="B22" s="49">
        <v>173</v>
      </c>
      <c r="C22" s="29">
        <v>0</v>
      </c>
      <c r="D22" s="30"/>
      <c r="E22" s="29">
        <v>2015</v>
      </c>
      <c r="F22" s="30">
        <v>20.5</v>
      </c>
      <c r="G22" s="29">
        <v>0.82</v>
      </c>
      <c r="H22" s="30">
        <v>346</v>
      </c>
      <c r="I22" s="29"/>
      <c r="J22" s="30"/>
      <c r="K22" s="29"/>
      <c r="L22" s="30">
        <v>7.8</v>
      </c>
      <c r="M22" s="29" t="s">
        <v>85</v>
      </c>
      <c r="N22" s="20">
        <v>3.5</v>
      </c>
    </row>
    <row r="23" spans="1:14" x14ac:dyDescent="0.2">
      <c r="A23" s="3" t="s">
        <v>39</v>
      </c>
      <c r="B23" s="49">
        <v>115</v>
      </c>
      <c r="C23" s="29">
        <v>5</v>
      </c>
      <c r="D23" s="30">
        <v>4171.8329999999996</v>
      </c>
      <c r="E23" s="29">
        <v>2293</v>
      </c>
      <c r="F23" s="30">
        <v>13.5</v>
      </c>
      <c r="G23" s="29">
        <v>0.56999999999999995</v>
      </c>
      <c r="H23" s="30">
        <v>267</v>
      </c>
      <c r="I23" s="29">
        <v>0.23599999999999999</v>
      </c>
      <c r="J23" s="30">
        <v>8.9999999999999993E-3</v>
      </c>
      <c r="K23" s="29"/>
      <c r="L23" s="30">
        <v>37.1</v>
      </c>
      <c r="M23" s="29">
        <v>5.6</v>
      </c>
      <c r="N23" s="20">
        <v>2</v>
      </c>
    </row>
    <row r="24" spans="1:14" x14ac:dyDescent="0.2">
      <c r="A24" s="3" t="s">
        <v>39</v>
      </c>
      <c r="B24" s="49">
        <v>106</v>
      </c>
      <c r="C24" s="29">
        <v>4.5</v>
      </c>
      <c r="D24" s="30">
        <v>3924</v>
      </c>
      <c r="E24" s="29">
        <v>2055</v>
      </c>
      <c r="F24" s="30">
        <v>21.9</v>
      </c>
      <c r="G24" s="29">
        <v>0.65</v>
      </c>
      <c r="H24" s="30">
        <v>324</v>
      </c>
      <c r="I24" s="29">
        <v>0.25600000000000001</v>
      </c>
      <c r="J24" s="30">
        <v>8.0000000000000002E-3</v>
      </c>
      <c r="K24" s="29"/>
      <c r="L24" s="30">
        <v>19.5</v>
      </c>
      <c r="M24" s="29">
        <v>2.5</v>
      </c>
      <c r="N24" s="20">
        <v>2</v>
      </c>
    </row>
    <row r="25" spans="1:14" x14ac:dyDescent="0.2">
      <c r="A25" s="3" t="s">
        <v>39</v>
      </c>
      <c r="B25" s="49">
        <v>78</v>
      </c>
      <c r="C25" s="29">
        <v>1.25</v>
      </c>
      <c r="D25" s="30">
        <v>3456.6660000000002</v>
      </c>
      <c r="E25" s="29">
        <v>1895</v>
      </c>
      <c r="F25" s="30">
        <v>27.2</v>
      </c>
      <c r="G25" s="29">
        <v>0.53</v>
      </c>
      <c r="H25" s="30">
        <v>478</v>
      </c>
      <c r="I25" s="29">
        <v>0.437</v>
      </c>
      <c r="J25" s="30">
        <v>3.0000000000000001E-3</v>
      </c>
      <c r="K25" s="29"/>
      <c r="L25" s="30">
        <v>28.9</v>
      </c>
      <c r="M25" s="29">
        <v>3.7</v>
      </c>
      <c r="N25" s="20">
        <v>5</v>
      </c>
    </row>
    <row r="26" spans="1:14" x14ac:dyDescent="0.2">
      <c r="A26" s="3" t="s">
        <v>39</v>
      </c>
      <c r="B26" s="49">
        <v>41</v>
      </c>
      <c r="C26" s="29">
        <v>0.75</v>
      </c>
      <c r="D26" s="30">
        <v>3920</v>
      </c>
      <c r="E26" s="29">
        <v>2091</v>
      </c>
      <c r="F26" s="30">
        <v>21.9</v>
      </c>
      <c r="G26" s="29">
        <v>0.92</v>
      </c>
      <c r="H26" s="30">
        <v>255</v>
      </c>
      <c r="I26" s="29">
        <v>0.22</v>
      </c>
      <c r="J26" s="30">
        <v>1.0999999999999999E-2</v>
      </c>
      <c r="K26" s="29"/>
      <c r="L26" s="30">
        <v>14.5</v>
      </c>
      <c r="M26" s="29">
        <v>3.3</v>
      </c>
      <c r="N26" s="20">
        <v>5</v>
      </c>
    </row>
    <row r="27" spans="1:14" x14ac:dyDescent="0.2">
      <c r="A27" s="3" t="s">
        <v>39</v>
      </c>
      <c r="B27" s="49">
        <v>215</v>
      </c>
      <c r="C27" s="29">
        <v>0</v>
      </c>
      <c r="D27" s="30" t="s">
        <v>85</v>
      </c>
      <c r="E27" s="29">
        <v>2251</v>
      </c>
      <c r="F27" s="30">
        <v>13.8</v>
      </c>
      <c r="G27" s="29">
        <v>0.51</v>
      </c>
      <c r="H27" s="30">
        <v>295</v>
      </c>
      <c r="I27" s="29">
        <v>0.21099999999999999</v>
      </c>
      <c r="J27" s="30">
        <v>3.6999999999999998E-2</v>
      </c>
      <c r="K27" s="29"/>
      <c r="L27" s="30">
        <v>64.8</v>
      </c>
      <c r="M27" s="29">
        <v>4.5999999999999996</v>
      </c>
      <c r="N27" s="20">
        <v>3</v>
      </c>
    </row>
    <row r="28" spans="1:14" x14ac:dyDescent="0.2">
      <c r="A28" s="3" t="s">
        <v>44</v>
      </c>
      <c r="B28" s="49">
        <v>27</v>
      </c>
      <c r="C28" s="29">
        <v>2</v>
      </c>
      <c r="D28" s="30">
        <v>3034</v>
      </c>
      <c r="E28" s="29"/>
      <c r="F28" s="30"/>
      <c r="G28" s="29"/>
      <c r="H28" s="30"/>
      <c r="I28" s="29"/>
      <c r="J28" s="30"/>
      <c r="K28" s="29"/>
      <c r="L28" s="30"/>
      <c r="M28" s="29"/>
      <c r="N28" s="20">
        <v>5</v>
      </c>
    </row>
    <row r="29" spans="1:14" x14ac:dyDescent="0.2">
      <c r="A29" s="3" t="s">
        <v>44</v>
      </c>
      <c r="B29" s="49">
        <v>40</v>
      </c>
      <c r="C29" s="32" t="s">
        <v>223</v>
      </c>
      <c r="D29" s="30">
        <v>3861</v>
      </c>
      <c r="E29" s="29"/>
      <c r="F29" s="30"/>
      <c r="G29" s="29"/>
      <c r="H29" s="30"/>
      <c r="I29" s="29"/>
      <c r="J29" s="30"/>
      <c r="K29" s="29"/>
      <c r="L29" s="30">
        <v>26.9</v>
      </c>
      <c r="M29" s="29"/>
      <c r="N29" s="20">
        <v>2</v>
      </c>
    </row>
    <row r="30" spans="1:14" x14ac:dyDescent="0.2">
      <c r="A30" s="3" t="s">
        <v>44</v>
      </c>
      <c r="B30" s="49">
        <v>41</v>
      </c>
      <c r="C30" s="29"/>
      <c r="D30" s="30"/>
      <c r="E30" s="29"/>
      <c r="F30" s="30"/>
      <c r="G30" s="29"/>
      <c r="H30" s="30"/>
      <c r="I30" s="29"/>
      <c r="J30" s="30"/>
      <c r="K30" s="29"/>
      <c r="L30" s="30"/>
      <c r="M30" s="29"/>
      <c r="N30" s="20">
        <v>5</v>
      </c>
    </row>
    <row r="31" spans="1:14" x14ac:dyDescent="0.2">
      <c r="A31" s="3" t="s">
        <v>44</v>
      </c>
      <c r="B31" s="49">
        <v>52</v>
      </c>
      <c r="C31" s="29"/>
      <c r="D31" s="30"/>
      <c r="E31" s="29"/>
      <c r="F31" s="30"/>
      <c r="G31" s="29"/>
      <c r="H31" s="30"/>
      <c r="I31" s="29"/>
      <c r="J31" s="30"/>
      <c r="K31" s="29"/>
      <c r="L31" s="30"/>
      <c r="M31" s="29"/>
      <c r="N31" s="20">
        <v>5</v>
      </c>
    </row>
    <row r="32" spans="1:14" x14ac:dyDescent="0.2">
      <c r="A32" s="3" t="s">
        <v>44</v>
      </c>
      <c r="B32" s="49">
        <v>94</v>
      </c>
      <c r="C32" s="29"/>
      <c r="D32" s="30">
        <v>3370.6660000000002</v>
      </c>
      <c r="E32" s="29"/>
      <c r="F32" s="30"/>
      <c r="G32" s="29"/>
      <c r="H32" s="30"/>
      <c r="I32" s="29"/>
      <c r="J32" s="30"/>
      <c r="K32" s="29"/>
      <c r="L32" s="30">
        <v>22.8</v>
      </c>
      <c r="M32" s="29"/>
      <c r="N32" s="20">
        <v>4</v>
      </c>
    </row>
    <row r="33" spans="1:14" x14ac:dyDescent="0.2">
      <c r="A33" s="3" t="s">
        <v>44</v>
      </c>
      <c r="B33" s="49">
        <v>95</v>
      </c>
      <c r="C33" s="29"/>
      <c r="D33" s="30"/>
      <c r="E33" s="29"/>
      <c r="F33" s="30"/>
      <c r="G33" s="29"/>
      <c r="H33" s="30"/>
      <c r="I33" s="29"/>
      <c r="J33" s="30"/>
      <c r="K33" s="29"/>
      <c r="L33" s="30">
        <v>21.4</v>
      </c>
      <c r="M33" s="29"/>
      <c r="N33" s="20">
        <v>4</v>
      </c>
    </row>
    <row r="34" spans="1:14" x14ac:dyDescent="0.2">
      <c r="A34" s="3" t="s">
        <v>44</v>
      </c>
      <c r="B34" s="49">
        <v>100</v>
      </c>
      <c r="C34" s="29"/>
      <c r="D34" s="30">
        <v>3909</v>
      </c>
      <c r="E34" s="29"/>
      <c r="F34" s="30"/>
      <c r="G34" s="29"/>
      <c r="H34" s="30"/>
      <c r="I34" s="29"/>
      <c r="J34" s="30"/>
      <c r="K34" s="29"/>
      <c r="L34" s="30">
        <v>23</v>
      </c>
      <c r="M34" s="29"/>
      <c r="N34" s="20">
        <v>5</v>
      </c>
    </row>
    <row r="35" spans="1:14" x14ac:dyDescent="0.2">
      <c r="A35" s="3" t="s">
        <v>44</v>
      </c>
      <c r="B35" s="49">
        <v>5</v>
      </c>
      <c r="C35" s="29">
        <v>1.5</v>
      </c>
      <c r="D35" s="30">
        <v>4323</v>
      </c>
      <c r="E35" s="29">
        <v>2209</v>
      </c>
      <c r="F35" s="30">
        <v>14.5</v>
      </c>
      <c r="G35" s="29">
        <v>0.56000000000000005</v>
      </c>
      <c r="H35" s="30">
        <v>313</v>
      </c>
      <c r="I35" s="29">
        <v>0.17399999999999999</v>
      </c>
      <c r="J35" s="30">
        <v>2.5000000000000001E-3</v>
      </c>
      <c r="K35" s="29">
        <v>313</v>
      </c>
      <c r="L35" s="30">
        <v>19.66</v>
      </c>
      <c r="M35" s="29">
        <v>3.9</v>
      </c>
      <c r="N35" s="20">
        <v>2.5</v>
      </c>
    </row>
    <row r="36" spans="1:14" x14ac:dyDescent="0.2">
      <c r="A36" s="3" t="s">
        <v>44</v>
      </c>
      <c r="B36" s="49">
        <v>23</v>
      </c>
      <c r="C36" s="29">
        <v>2.5</v>
      </c>
      <c r="D36" s="30">
        <v>3912.6660000000002</v>
      </c>
      <c r="E36" s="32">
        <v>2245.5</v>
      </c>
      <c r="F36" s="30">
        <v>14.75</v>
      </c>
      <c r="G36" s="29">
        <v>0.505</v>
      </c>
      <c r="H36" s="30">
        <v>307.5</v>
      </c>
      <c r="I36" s="29">
        <v>0.30099999999999999</v>
      </c>
      <c r="J36" s="30">
        <v>2.5000000000000001E-3</v>
      </c>
      <c r="K36" s="29">
        <v>307.5</v>
      </c>
      <c r="L36" s="30">
        <v>20.3</v>
      </c>
      <c r="M36" s="29" t="s">
        <v>85</v>
      </c>
      <c r="N36" s="20">
        <v>2</v>
      </c>
    </row>
    <row r="37" spans="1:14" x14ac:dyDescent="0.2">
      <c r="A37" s="3" t="s">
        <v>44</v>
      </c>
      <c r="B37" s="49">
        <v>13</v>
      </c>
      <c r="C37" s="29">
        <v>1.5</v>
      </c>
      <c r="D37" s="30">
        <v>4322.3329999999996</v>
      </c>
      <c r="E37" s="29">
        <v>2103</v>
      </c>
      <c r="F37" s="30">
        <v>18.100000000000001</v>
      </c>
      <c r="G37" s="29">
        <v>0.55000000000000004</v>
      </c>
      <c r="H37" s="30">
        <v>354</v>
      </c>
      <c r="I37" s="29">
        <v>1.2E-2</v>
      </c>
      <c r="J37" s="30">
        <v>0.13400000000000001</v>
      </c>
      <c r="K37" s="29">
        <v>354</v>
      </c>
      <c r="L37" s="30">
        <v>23.9</v>
      </c>
      <c r="M37" s="29">
        <v>2.1</v>
      </c>
      <c r="N37" s="20">
        <v>2</v>
      </c>
    </row>
    <row r="38" spans="1:14" x14ac:dyDescent="0.2">
      <c r="A38" s="3" t="s">
        <v>44</v>
      </c>
      <c r="B38" s="49">
        <v>16</v>
      </c>
      <c r="C38" s="29">
        <v>0.9</v>
      </c>
      <c r="D38" s="30">
        <v>4368</v>
      </c>
      <c r="E38" s="29">
        <v>2160</v>
      </c>
      <c r="F38" s="30">
        <v>13.4</v>
      </c>
      <c r="G38" s="29">
        <v>0.4</v>
      </c>
      <c r="H38" s="30">
        <v>426</v>
      </c>
      <c r="I38" s="29">
        <v>0.22500000000000001</v>
      </c>
      <c r="J38" s="30">
        <v>1.2999999999999999E-3</v>
      </c>
      <c r="K38" s="29">
        <v>426</v>
      </c>
      <c r="L38" s="30">
        <v>16.05</v>
      </c>
      <c r="M38" s="29">
        <v>3.15</v>
      </c>
      <c r="N38" s="20">
        <v>2</v>
      </c>
    </row>
    <row r="39" spans="1:14" x14ac:dyDescent="0.2">
      <c r="A39" s="3" t="s">
        <v>44</v>
      </c>
      <c r="B39" s="49">
        <v>56</v>
      </c>
      <c r="C39" s="29">
        <v>0</v>
      </c>
      <c r="D39" s="30">
        <v>3654</v>
      </c>
      <c r="E39" s="29">
        <v>2180</v>
      </c>
      <c r="F39" s="30">
        <v>14.8</v>
      </c>
      <c r="G39" s="29">
        <v>0.55000000000000004</v>
      </c>
      <c r="H39" s="30">
        <v>322</v>
      </c>
      <c r="I39" s="29">
        <v>3.7999999999999999E-2</v>
      </c>
      <c r="J39" s="30">
        <v>2.5000000000000001E-3</v>
      </c>
      <c r="K39" s="29">
        <v>322</v>
      </c>
      <c r="L39" s="30">
        <v>10.5</v>
      </c>
      <c r="M39" s="29" t="s">
        <v>85</v>
      </c>
      <c r="N39" s="20">
        <v>1.5</v>
      </c>
    </row>
    <row r="40" spans="1:14" x14ac:dyDescent="0.2">
      <c r="A40" s="3" t="s">
        <v>55</v>
      </c>
      <c r="B40" s="49">
        <v>1</v>
      </c>
      <c r="C40" s="29">
        <v>0</v>
      </c>
      <c r="D40" s="30">
        <v>4609</v>
      </c>
      <c r="E40" s="29"/>
      <c r="F40" s="30"/>
      <c r="G40" s="29"/>
      <c r="H40" s="30"/>
      <c r="I40" s="29"/>
      <c r="J40" s="30"/>
      <c r="K40" s="29"/>
      <c r="L40" s="30"/>
      <c r="M40" s="29"/>
      <c r="N40" s="20">
        <v>0</v>
      </c>
    </row>
    <row r="41" spans="1:14" x14ac:dyDescent="0.2">
      <c r="A41" s="3" t="s">
        <v>55</v>
      </c>
      <c r="B41" s="49">
        <v>7</v>
      </c>
      <c r="C41" s="29">
        <v>5</v>
      </c>
      <c r="D41" s="30">
        <v>4719</v>
      </c>
      <c r="E41" s="29"/>
      <c r="F41" s="30"/>
      <c r="G41" s="29"/>
      <c r="H41" s="30"/>
      <c r="I41" s="29"/>
      <c r="J41" s="30"/>
      <c r="K41" s="29"/>
      <c r="L41" s="30"/>
      <c r="M41" s="29"/>
      <c r="N41" s="20">
        <v>0.5</v>
      </c>
    </row>
    <row r="42" spans="1:14" x14ac:dyDescent="0.2">
      <c r="A42" s="3" t="s">
        <v>55</v>
      </c>
      <c r="B42" s="49">
        <v>5</v>
      </c>
      <c r="C42" s="29">
        <v>35</v>
      </c>
      <c r="D42" s="30">
        <v>3666</v>
      </c>
      <c r="E42" s="29">
        <v>1970</v>
      </c>
      <c r="F42" s="30">
        <v>25.3</v>
      </c>
      <c r="G42" s="29">
        <v>1.1000000000000001</v>
      </c>
      <c r="H42" s="30">
        <v>323.08</v>
      </c>
      <c r="I42" s="29">
        <v>2.5666666666666602</v>
      </c>
      <c r="J42" s="30">
        <v>6.5000000000000002E-2</v>
      </c>
      <c r="K42" s="29">
        <v>230</v>
      </c>
      <c r="L42" s="30">
        <v>9</v>
      </c>
      <c r="M42" s="29"/>
      <c r="N42" s="20">
        <v>3.5</v>
      </c>
    </row>
    <row r="43" spans="1:14" x14ac:dyDescent="0.2">
      <c r="A43" s="3" t="s">
        <v>55</v>
      </c>
      <c r="B43" s="49">
        <v>99</v>
      </c>
      <c r="C43" s="29">
        <v>0</v>
      </c>
      <c r="D43" s="30">
        <v>1660</v>
      </c>
      <c r="E43" s="29">
        <v>2120</v>
      </c>
      <c r="F43" s="30">
        <v>18.899999999999999</v>
      </c>
      <c r="G43" s="29">
        <v>1.2250000000000001</v>
      </c>
      <c r="H43" s="30">
        <v>387.96</v>
      </c>
      <c r="I43" s="29">
        <v>2.8330000000000002</v>
      </c>
      <c r="J43" s="30">
        <v>7.4999999999999997E-2</v>
      </c>
      <c r="K43" s="29">
        <v>145</v>
      </c>
      <c r="L43" s="30">
        <v>9.1974999999999998</v>
      </c>
      <c r="M43" s="29"/>
      <c r="N43" s="20">
        <v>4.5</v>
      </c>
    </row>
    <row r="44" spans="1:14" x14ac:dyDescent="0.2">
      <c r="A44" s="3" t="s">
        <v>55</v>
      </c>
      <c r="B44" s="49">
        <v>27</v>
      </c>
      <c r="C44" s="29"/>
      <c r="D44" s="30"/>
      <c r="E44" s="29"/>
      <c r="F44" s="30">
        <v>18.100000000000001</v>
      </c>
      <c r="G44" s="29">
        <v>0.47499999999999998</v>
      </c>
      <c r="H44" s="30"/>
      <c r="I44" s="29"/>
      <c r="J44" s="30"/>
      <c r="K44" s="29">
        <v>480</v>
      </c>
      <c r="L44" s="30">
        <v>6.1</v>
      </c>
      <c r="M44" s="29">
        <v>1.5</v>
      </c>
      <c r="N44" s="20">
        <v>4</v>
      </c>
    </row>
    <row r="45" spans="1:14" x14ac:dyDescent="0.2">
      <c r="A45" s="3" t="s">
        <v>55</v>
      </c>
      <c r="B45" s="49">
        <v>54</v>
      </c>
      <c r="C45" s="29"/>
      <c r="D45" s="30">
        <v>3201</v>
      </c>
      <c r="E45" s="29"/>
      <c r="F45" s="30">
        <v>23.5</v>
      </c>
      <c r="G45" s="29">
        <v>0.7</v>
      </c>
      <c r="H45" s="30"/>
      <c r="I45" s="29"/>
      <c r="J45" s="30"/>
      <c r="K45" s="29">
        <v>370</v>
      </c>
      <c r="L45" s="30">
        <v>1.6</v>
      </c>
      <c r="M45" s="29">
        <v>0.7</v>
      </c>
      <c r="N45" s="20">
        <v>4</v>
      </c>
    </row>
    <row r="46" spans="1:14" x14ac:dyDescent="0.2">
      <c r="A46" s="3" t="s">
        <v>55</v>
      </c>
      <c r="B46" s="49">
        <v>103</v>
      </c>
      <c r="C46" s="29"/>
      <c r="D46" s="30">
        <v>3856.5</v>
      </c>
      <c r="E46" s="29"/>
      <c r="F46" s="30">
        <v>13.1</v>
      </c>
      <c r="G46" s="29">
        <v>0.4</v>
      </c>
      <c r="H46" s="30"/>
      <c r="I46" s="29"/>
      <c r="J46" s="30"/>
      <c r="K46" s="29">
        <v>400</v>
      </c>
      <c r="L46" s="30">
        <v>2.2999999999999998</v>
      </c>
      <c r="M46" s="29">
        <v>1.3</v>
      </c>
      <c r="N46" s="20">
        <v>4</v>
      </c>
    </row>
    <row r="47" spans="1:14" x14ac:dyDescent="0.2">
      <c r="A47" s="3" t="s">
        <v>55</v>
      </c>
      <c r="B47" s="49">
        <v>202</v>
      </c>
      <c r="C47" s="29"/>
      <c r="D47" s="30">
        <v>4211.5</v>
      </c>
      <c r="E47" s="29"/>
      <c r="F47" s="30">
        <v>19.899999999999999</v>
      </c>
      <c r="G47" s="29">
        <v>0.55000000000000004</v>
      </c>
      <c r="H47" s="30"/>
      <c r="I47" s="29"/>
      <c r="J47" s="30"/>
      <c r="K47" s="29">
        <v>425</v>
      </c>
      <c r="L47" s="30">
        <v>21.8</v>
      </c>
      <c r="M47" s="29">
        <v>2.6</v>
      </c>
      <c r="N47" s="20">
        <v>1</v>
      </c>
    </row>
    <row r="48" spans="1:14" x14ac:dyDescent="0.2">
      <c r="A48" s="3" t="s">
        <v>55</v>
      </c>
      <c r="B48" s="49">
        <v>575</v>
      </c>
      <c r="C48" s="29"/>
      <c r="D48" s="30"/>
      <c r="E48" s="29"/>
      <c r="F48" s="30">
        <v>12.6</v>
      </c>
      <c r="G48" s="29">
        <v>0.375</v>
      </c>
      <c r="H48" s="30"/>
      <c r="I48" s="29"/>
      <c r="J48" s="30"/>
      <c r="K48" s="29">
        <v>445</v>
      </c>
      <c r="L48" s="30">
        <v>8.1</v>
      </c>
      <c r="M48" s="29"/>
      <c r="N48" s="20">
        <v>3</v>
      </c>
    </row>
    <row r="49" spans="1:14" x14ac:dyDescent="0.2">
      <c r="A49" s="3" t="s">
        <v>62</v>
      </c>
      <c r="B49" s="49">
        <v>3</v>
      </c>
      <c r="C49" s="29">
        <v>0</v>
      </c>
      <c r="D49" s="30">
        <v>4371</v>
      </c>
      <c r="E49" s="29">
        <v>2158</v>
      </c>
      <c r="F49" s="30">
        <v>15.55</v>
      </c>
      <c r="G49" s="29">
        <v>0.56000000000000005</v>
      </c>
      <c r="H49" s="30">
        <v>290</v>
      </c>
      <c r="I49" s="29">
        <v>0.40699999999999997</v>
      </c>
      <c r="J49" s="30">
        <v>2.5000000000000001E-3</v>
      </c>
      <c r="K49" s="29">
        <v>286.5</v>
      </c>
      <c r="L49" s="30">
        <v>53</v>
      </c>
      <c r="M49" s="29">
        <v>4.8</v>
      </c>
      <c r="N49" s="20">
        <v>2</v>
      </c>
    </row>
    <row r="50" spans="1:14" x14ac:dyDescent="0.2">
      <c r="A50" s="3" t="s">
        <v>62</v>
      </c>
      <c r="B50" s="49">
        <v>6</v>
      </c>
      <c r="C50" s="29">
        <v>0</v>
      </c>
      <c r="D50" s="30">
        <v>4405</v>
      </c>
      <c r="E50" s="29">
        <v>2310</v>
      </c>
      <c r="F50" s="30">
        <v>10</v>
      </c>
      <c r="G50" s="29">
        <v>0.36</v>
      </c>
      <c r="H50" s="30">
        <v>310</v>
      </c>
      <c r="I50" s="29">
        <v>0.438</v>
      </c>
      <c r="J50" s="30">
        <v>2.5000000000000001E-3</v>
      </c>
      <c r="K50" s="29">
        <v>310</v>
      </c>
      <c r="L50" s="30">
        <v>43.332999999999998</v>
      </c>
      <c r="M50" s="29">
        <v>4.3</v>
      </c>
      <c r="N50" s="20">
        <v>0</v>
      </c>
    </row>
    <row r="51" spans="1:14" x14ac:dyDescent="0.2">
      <c r="A51" s="3" t="s">
        <v>62</v>
      </c>
      <c r="B51" s="49">
        <v>21</v>
      </c>
      <c r="C51" s="29">
        <v>0</v>
      </c>
      <c r="D51" s="30">
        <v>4012</v>
      </c>
      <c r="E51" s="29">
        <v>2281</v>
      </c>
      <c r="F51" s="30">
        <v>13.2</v>
      </c>
      <c r="G51" s="29">
        <v>0.4</v>
      </c>
      <c r="H51" s="30">
        <v>337.5</v>
      </c>
      <c r="I51" s="29">
        <v>0.32200000000000001</v>
      </c>
      <c r="J51" s="30">
        <v>2.5000000000000001E-3</v>
      </c>
      <c r="K51" s="29">
        <v>338</v>
      </c>
      <c r="L51" s="30">
        <v>22.5</v>
      </c>
      <c r="M51" s="29">
        <v>3.4</v>
      </c>
      <c r="N51" s="20">
        <v>2</v>
      </c>
    </row>
    <row r="52" spans="1:14" x14ac:dyDescent="0.2">
      <c r="A52" s="3" t="s">
        <v>62</v>
      </c>
      <c r="B52" s="49">
        <v>37</v>
      </c>
      <c r="C52" s="29">
        <v>0</v>
      </c>
      <c r="D52" s="30">
        <v>4022</v>
      </c>
      <c r="E52" s="29">
        <v>2043</v>
      </c>
      <c r="F52" s="30">
        <v>19.7</v>
      </c>
      <c r="G52" s="29">
        <v>0.63</v>
      </c>
      <c r="H52" s="30">
        <v>327.5</v>
      </c>
      <c r="I52" s="29">
        <v>0.38500000000000001</v>
      </c>
      <c r="J52" s="30">
        <v>2.5000000000000001E-3</v>
      </c>
      <c r="K52" s="29">
        <v>328</v>
      </c>
      <c r="L52" s="30" t="s">
        <v>85</v>
      </c>
      <c r="M52" s="29" t="s">
        <v>85</v>
      </c>
      <c r="N52" s="20">
        <v>2.5</v>
      </c>
    </row>
    <row r="53" spans="1:14" x14ac:dyDescent="0.2">
      <c r="A53" s="3" t="s">
        <v>62</v>
      </c>
      <c r="B53" s="49">
        <v>49</v>
      </c>
      <c r="C53" s="29">
        <v>0</v>
      </c>
      <c r="D53" s="30">
        <v>3481</v>
      </c>
      <c r="E53" s="29">
        <v>2238</v>
      </c>
      <c r="F53" s="30">
        <v>14.8</v>
      </c>
      <c r="G53" s="29">
        <v>0.35</v>
      </c>
      <c r="H53" s="30">
        <v>492.5</v>
      </c>
      <c r="I53" s="29">
        <v>0.29299999999999998</v>
      </c>
      <c r="J53" s="30">
        <v>2.5000000000000001E-3</v>
      </c>
      <c r="K53" s="29">
        <v>494</v>
      </c>
      <c r="L53" s="30">
        <v>13.666</v>
      </c>
      <c r="M53" s="29">
        <v>1.5</v>
      </c>
      <c r="N53" s="20">
        <v>2.5</v>
      </c>
    </row>
    <row r="54" spans="1:14" x14ac:dyDescent="0.2">
      <c r="A54" s="3" t="s">
        <v>62</v>
      </c>
      <c r="B54" s="49">
        <v>23</v>
      </c>
      <c r="C54" s="29">
        <v>0</v>
      </c>
      <c r="D54" s="30">
        <v>4080</v>
      </c>
      <c r="E54" s="29">
        <v>2054.5</v>
      </c>
      <c r="F54" s="30">
        <v>18.850000000000001</v>
      </c>
      <c r="G54" s="29">
        <v>0.495</v>
      </c>
      <c r="H54" s="30">
        <v>371.5</v>
      </c>
      <c r="I54" s="29">
        <v>0.39200000000000002</v>
      </c>
      <c r="J54" s="30">
        <v>2.5000000000000001E-3</v>
      </c>
      <c r="K54" s="29">
        <v>369</v>
      </c>
      <c r="L54" s="30">
        <v>34</v>
      </c>
      <c r="M54" s="29" t="s">
        <v>85</v>
      </c>
      <c r="N54" s="20">
        <v>2</v>
      </c>
    </row>
    <row r="55" spans="1:14" x14ac:dyDescent="0.2">
      <c r="A55" s="3" t="s">
        <v>62</v>
      </c>
      <c r="B55" s="49">
        <v>47</v>
      </c>
      <c r="C55" s="29">
        <v>0</v>
      </c>
      <c r="D55" s="30">
        <v>4394</v>
      </c>
      <c r="E55" s="29">
        <v>2218</v>
      </c>
      <c r="F55" s="30">
        <v>14</v>
      </c>
      <c r="G55" s="29">
        <v>0.35</v>
      </c>
      <c r="H55" s="30">
        <v>524</v>
      </c>
      <c r="I55" s="29">
        <v>0.24</v>
      </c>
      <c r="J55" s="30">
        <v>2.5000000000000001E-3</v>
      </c>
      <c r="K55" s="29">
        <v>524</v>
      </c>
      <c r="L55" s="30" t="s">
        <v>85</v>
      </c>
      <c r="M55" s="29" t="s">
        <v>85</v>
      </c>
      <c r="N55" s="20">
        <v>2</v>
      </c>
    </row>
    <row r="56" spans="1:14" x14ac:dyDescent="0.2">
      <c r="A56" s="3" t="s">
        <v>62</v>
      </c>
      <c r="B56" s="49">
        <v>62</v>
      </c>
      <c r="C56" s="29">
        <v>0</v>
      </c>
      <c r="D56" s="30">
        <v>3641</v>
      </c>
      <c r="E56" s="29">
        <v>2248</v>
      </c>
      <c r="F56" s="30">
        <v>11.7</v>
      </c>
      <c r="G56" s="29">
        <v>0.5</v>
      </c>
      <c r="H56" s="30">
        <v>342</v>
      </c>
      <c r="I56" s="29">
        <v>0.39200000000000002</v>
      </c>
      <c r="J56" s="30">
        <v>2.5000000000000001E-3</v>
      </c>
      <c r="K56" s="29">
        <v>342</v>
      </c>
      <c r="L56" s="30">
        <v>17</v>
      </c>
      <c r="M56" s="29" t="s">
        <v>85</v>
      </c>
      <c r="N56" s="20">
        <v>3</v>
      </c>
    </row>
    <row r="57" spans="1:14" x14ac:dyDescent="0.2">
      <c r="A57" s="3" t="s">
        <v>62</v>
      </c>
      <c r="B57" s="49">
        <v>75</v>
      </c>
      <c r="C57" s="29">
        <v>0</v>
      </c>
      <c r="D57" s="30"/>
      <c r="E57" s="29" t="s">
        <v>85</v>
      </c>
      <c r="F57" s="30"/>
      <c r="G57" s="29" t="s">
        <v>85</v>
      </c>
      <c r="H57" s="30" t="s">
        <v>85</v>
      </c>
      <c r="I57" s="29">
        <v>0.83099999999999996</v>
      </c>
      <c r="J57" s="30">
        <v>2.5000000000000001E-3</v>
      </c>
      <c r="K57" s="29" t="s">
        <v>85</v>
      </c>
      <c r="L57" s="30" t="s">
        <v>85</v>
      </c>
      <c r="M57" s="29" t="s">
        <v>85</v>
      </c>
      <c r="N57" s="20">
        <v>2.5</v>
      </c>
    </row>
    <row r="58" spans="1:14" x14ac:dyDescent="0.2">
      <c r="A58" s="3" t="s">
        <v>62</v>
      </c>
      <c r="B58" s="49">
        <v>91</v>
      </c>
      <c r="C58" s="29">
        <v>3.5</v>
      </c>
      <c r="D58" s="30">
        <v>4288</v>
      </c>
      <c r="E58" s="29">
        <v>2230</v>
      </c>
      <c r="F58" s="30">
        <v>11.6</v>
      </c>
      <c r="G58" s="29">
        <v>0.52</v>
      </c>
      <c r="H58" s="30">
        <v>236.5</v>
      </c>
      <c r="I58" s="29">
        <v>0.59499999999999997</v>
      </c>
      <c r="J58" s="30">
        <v>2.5000000000000001E-3</v>
      </c>
      <c r="K58" s="29">
        <v>236</v>
      </c>
      <c r="L58" s="30">
        <v>39.5</v>
      </c>
      <c r="M58" s="29">
        <v>4.4000000000000004</v>
      </c>
      <c r="N58" s="20">
        <v>0</v>
      </c>
    </row>
    <row r="59" spans="1:14" x14ac:dyDescent="0.2">
      <c r="A59" s="3" t="s">
        <v>62</v>
      </c>
      <c r="B59" s="49">
        <v>93</v>
      </c>
      <c r="C59" s="29">
        <v>0</v>
      </c>
      <c r="D59" s="30">
        <v>3639</v>
      </c>
      <c r="E59" s="29">
        <v>2054</v>
      </c>
      <c r="F59" s="30">
        <v>20.6</v>
      </c>
      <c r="G59" s="29">
        <v>1.0900000000000001</v>
      </c>
      <c r="H59" s="30">
        <v>178</v>
      </c>
      <c r="I59" s="29">
        <v>0.247</v>
      </c>
      <c r="J59" s="30">
        <v>2.5000000000000001E-3</v>
      </c>
      <c r="K59" s="29">
        <v>178</v>
      </c>
      <c r="L59" s="30">
        <v>18.332999999999998</v>
      </c>
      <c r="M59" s="29">
        <v>1.2</v>
      </c>
      <c r="N59" s="20">
        <v>3</v>
      </c>
    </row>
    <row r="60" spans="1:14" x14ac:dyDescent="0.2">
      <c r="A60" s="3" t="s">
        <v>66</v>
      </c>
      <c r="B60" s="49">
        <v>38</v>
      </c>
      <c r="C60" s="29">
        <v>10</v>
      </c>
      <c r="D60" s="30">
        <v>4050</v>
      </c>
      <c r="E60" s="29">
        <v>2140</v>
      </c>
      <c r="F60" s="30">
        <v>19</v>
      </c>
      <c r="G60" s="29">
        <v>0.57499999999999996</v>
      </c>
      <c r="H60" s="30">
        <v>438.7</v>
      </c>
      <c r="I60" s="29">
        <v>1.9</v>
      </c>
      <c r="J60" s="30"/>
      <c r="K60" s="29">
        <v>470</v>
      </c>
      <c r="L60" s="30">
        <v>26.2</v>
      </c>
      <c r="M60" s="29"/>
      <c r="N60" s="20">
        <v>2</v>
      </c>
    </row>
    <row r="61" spans="1:14" x14ac:dyDescent="0.2">
      <c r="A61" s="3" t="s">
        <v>66</v>
      </c>
      <c r="B61" s="49">
        <v>50</v>
      </c>
      <c r="C61" s="29">
        <v>0</v>
      </c>
      <c r="D61" s="30">
        <v>4605</v>
      </c>
      <c r="E61" s="29">
        <v>2260</v>
      </c>
      <c r="F61" s="30">
        <v>14.8</v>
      </c>
      <c r="G61" s="29">
        <v>0.375</v>
      </c>
      <c r="H61" s="30">
        <v>433.92</v>
      </c>
      <c r="I61" s="29">
        <v>2.1</v>
      </c>
      <c r="J61" s="30"/>
      <c r="K61" s="29">
        <v>655</v>
      </c>
      <c r="L61" s="30">
        <v>15.2</v>
      </c>
      <c r="M61" s="29">
        <v>1.7</v>
      </c>
      <c r="N61" s="20">
        <v>2</v>
      </c>
    </row>
    <row r="62" spans="1:14" x14ac:dyDescent="0.2">
      <c r="A62" s="3" t="s">
        <v>66</v>
      </c>
      <c r="B62" s="49">
        <v>68</v>
      </c>
      <c r="C62" s="29">
        <v>75</v>
      </c>
      <c r="D62" s="30">
        <v>4236.6660000000002</v>
      </c>
      <c r="E62" s="29">
        <v>2180</v>
      </c>
      <c r="F62" s="30">
        <v>18.3</v>
      </c>
      <c r="G62" s="29">
        <v>0.65</v>
      </c>
      <c r="H62" s="30">
        <v>499.22</v>
      </c>
      <c r="I62" s="29">
        <v>2.5</v>
      </c>
      <c r="J62" s="30"/>
      <c r="K62" s="29">
        <v>355</v>
      </c>
      <c r="L62" s="30">
        <v>29.1</v>
      </c>
      <c r="M62" s="29"/>
      <c r="N62" s="20">
        <v>4</v>
      </c>
    </row>
    <row r="63" spans="1:14" x14ac:dyDescent="0.2">
      <c r="A63" s="3" t="s">
        <v>66</v>
      </c>
      <c r="B63" s="49">
        <v>118</v>
      </c>
      <c r="C63" s="29" t="s">
        <v>85</v>
      </c>
      <c r="D63" s="30">
        <v>3925</v>
      </c>
      <c r="E63" s="29">
        <v>2180</v>
      </c>
      <c r="F63" s="30">
        <v>17.2</v>
      </c>
      <c r="G63" s="29">
        <v>0.55000000000000004</v>
      </c>
      <c r="H63" s="30">
        <v>429.46</v>
      </c>
      <c r="I63" s="29">
        <v>1.6</v>
      </c>
      <c r="J63" s="30"/>
      <c r="K63" s="29">
        <v>360</v>
      </c>
      <c r="L63" s="30">
        <v>17.8</v>
      </c>
      <c r="M63" s="29">
        <v>0.9</v>
      </c>
      <c r="N63" s="20">
        <v>2</v>
      </c>
    </row>
    <row r="64" spans="1:14" x14ac:dyDescent="0.2">
      <c r="A64" s="3" t="s">
        <v>66</v>
      </c>
      <c r="B64" s="49">
        <v>142</v>
      </c>
      <c r="C64" s="29">
        <v>0.25</v>
      </c>
      <c r="D64" s="30">
        <v>4521.25</v>
      </c>
      <c r="E64" s="29">
        <v>2250</v>
      </c>
      <c r="F64" s="30">
        <v>13</v>
      </c>
      <c r="G64" s="29">
        <v>0.375</v>
      </c>
      <c r="H64" s="30">
        <v>463.5</v>
      </c>
      <c r="I64" s="29">
        <v>3.5</v>
      </c>
      <c r="J64" s="30"/>
      <c r="K64" s="29">
        <v>520</v>
      </c>
      <c r="L64" s="30">
        <v>41.8</v>
      </c>
      <c r="M64" s="29">
        <v>3.1</v>
      </c>
      <c r="N64" s="20">
        <v>1</v>
      </c>
    </row>
    <row r="65" spans="1:14" x14ac:dyDescent="0.2">
      <c r="A65" s="3" t="s">
        <v>66</v>
      </c>
      <c r="B65" s="49">
        <v>51</v>
      </c>
      <c r="C65" s="29">
        <v>0.1</v>
      </c>
      <c r="D65" s="30">
        <v>4270</v>
      </c>
      <c r="E65" s="29">
        <v>2200</v>
      </c>
      <c r="F65" s="30">
        <v>17.7</v>
      </c>
      <c r="G65" s="29">
        <v>0.375</v>
      </c>
      <c r="H65" s="30">
        <v>550</v>
      </c>
      <c r="I65" s="29">
        <v>1.7</v>
      </c>
      <c r="J65" s="30"/>
      <c r="K65" s="29">
        <v>505</v>
      </c>
      <c r="L65" s="30">
        <v>27.7</v>
      </c>
      <c r="M65" s="29"/>
      <c r="N65" s="20">
        <v>2</v>
      </c>
    </row>
    <row r="66" spans="1:14" x14ac:dyDescent="0.2">
      <c r="A66" s="3" t="s">
        <v>66</v>
      </c>
      <c r="B66" s="49">
        <v>84</v>
      </c>
      <c r="C66" s="29" t="s">
        <v>85</v>
      </c>
      <c r="D66" s="30">
        <v>3967.5</v>
      </c>
      <c r="E66" s="29">
        <v>2280</v>
      </c>
      <c r="F66" s="30">
        <v>15</v>
      </c>
      <c r="G66" s="29">
        <v>0.52500000000000002</v>
      </c>
      <c r="H66" s="30">
        <v>517.55999999999995</v>
      </c>
      <c r="I66" s="29">
        <v>1.7</v>
      </c>
      <c r="J66" s="30"/>
      <c r="K66" s="29">
        <v>380</v>
      </c>
      <c r="L66" s="30">
        <v>15.7</v>
      </c>
      <c r="M66" s="29">
        <v>1</v>
      </c>
      <c r="N66" s="20">
        <v>3</v>
      </c>
    </row>
    <row r="67" spans="1:14" x14ac:dyDescent="0.2">
      <c r="A67" s="3" t="s">
        <v>66</v>
      </c>
      <c r="B67" s="49">
        <v>113</v>
      </c>
      <c r="C67" s="29">
        <v>0.5</v>
      </c>
      <c r="D67" s="30">
        <v>4080</v>
      </c>
      <c r="E67" s="29">
        <v>2160</v>
      </c>
      <c r="F67" s="30">
        <v>19.100000000000001</v>
      </c>
      <c r="G67" s="29">
        <v>0.47499999999999998</v>
      </c>
      <c r="H67" s="30">
        <v>455.76</v>
      </c>
      <c r="I67" s="29">
        <v>1.1000000000000001</v>
      </c>
      <c r="J67" s="30"/>
      <c r="K67" s="29">
        <v>605</v>
      </c>
      <c r="L67" s="30">
        <v>22.5</v>
      </c>
      <c r="M67" s="29"/>
      <c r="N67" s="20">
        <v>3</v>
      </c>
    </row>
    <row r="68" spans="1:14" x14ac:dyDescent="0.2">
      <c r="A68" s="3" t="s">
        <v>66</v>
      </c>
      <c r="B68" s="49">
        <v>122</v>
      </c>
      <c r="C68" s="29">
        <v>1</v>
      </c>
      <c r="D68" s="30">
        <v>4393.3329999999996</v>
      </c>
      <c r="E68" s="29">
        <v>2200</v>
      </c>
      <c r="F68" s="30">
        <v>17.7</v>
      </c>
      <c r="G68" s="29">
        <v>0.42499999999999999</v>
      </c>
      <c r="H68" s="30">
        <v>488.4</v>
      </c>
      <c r="I68" s="29">
        <v>4</v>
      </c>
      <c r="J68" s="30"/>
      <c r="K68" s="29">
        <v>630</v>
      </c>
      <c r="L68" s="30">
        <v>39.700000000000003</v>
      </c>
      <c r="M68" s="29">
        <v>3.7</v>
      </c>
      <c r="N68" s="20">
        <v>1</v>
      </c>
    </row>
    <row r="69" spans="1:14" x14ac:dyDescent="0.2">
      <c r="A69" s="3" t="s">
        <v>66</v>
      </c>
      <c r="B69" s="49">
        <v>134</v>
      </c>
      <c r="C69" s="29">
        <v>1</v>
      </c>
      <c r="D69" s="30">
        <v>4205</v>
      </c>
      <c r="E69" s="29">
        <v>2260</v>
      </c>
      <c r="F69" s="30">
        <v>14.4</v>
      </c>
      <c r="G69" s="29">
        <v>0.6</v>
      </c>
      <c r="H69" s="30">
        <v>596.64</v>
      </c>
      <c r="I69" s="29">
        <v>4.7</v>
      </c>
      <c r="J69" s="30"/>
      <c r="K69" s="29">
        <v>335</v>
      </c>
      <c r="L69" s="30">
        <v>31.2</v>
      </c>
      <c r="M69" s="29"/>
      <c r="N69" s="20">
        <v>1</v>
      </c>
    </row>
    <row r="70" spans="1:14" x14ac:dyDescent="0.2">
      <c r="A70" s="3" t="s">
        <v>78</v>
      </c>
      <c r="B70" s="49">
        <v>8</v>
      </c>
      <c r="C70" s="29">
        <v>25</v>
      </c>
      <c r="D70" s="30">
        <v>3142</v>
      </c>
      <c r="E70" s="29">
        <v>2260</v>
      </c>
      <c r="F70" s="30">
        <v>15.7</v>
      </c>
      <c r="G70" s="29">
        <f>(0.35+0.4)/2</f>
        <v>0.375</v>
      </c>
      <c r="H70" s="30">
        <v>348.04</v>
      </c>
      <c r="I70" s="29"/>
      <c r="J70" s="30"/>
      <c r="K70" s="29">
        <v>520</v>
      </c>
      <c r="L70" s="30">
        <v>15.3</v>
      </c>
      <c r="M70" s="29">
        <v>1.7</v>
      </c>
      <c r="N70" s="20">
        <v>2</v>
      </c>
    </row>
    <row r="71" spans="1:14" x14ac:dyDescent="0.2">
      <c r="A71" s="3" t="s">
        <v>78</v>
      </c>
      <c r="B71" s="49">
        <v>12</v>
      </c>
      <c r="C71" s="29" t="s">
        <v>85</v>
      </c>
      <c r="D71" s="30">
        <v>2809.7</v>
      </c>
      <c r="E71" s="29">
        <v>1990</v>
      </c>
      <c r="F71" s="30">
        <v>25.5</v>
      </c>
      <c r="G71" s="29">
        <f>(0.5 +0.6)/2</f>
        <v>0.55000000000000004</v>
      </c>
      <c r="H71" s="30">
        <v>274.62</v>
      </c>
      <c r="I71" s="29"/>
      <c r="J71" s="30"/>
      <c r="K71" s="29">
        <v>525</v>
      </c>
      <c r="L71" s="30"/>
      <c r="M71" s="29"/>
      <c r="N71" s="20">
        <v>5</v>
      </c>
    </row>
    <row r="72" spans="1:14" x14ac:dyDescent="0.2">
      <c r="A72" s="3" t="s">
        <v>78</v>
      </c>
      <c r="B72" s="49">
        <v>16</v>
      </c>
      <c r="C72" s="29">
        <v>15</v>
      </c>
      <c r="D72" s="30">
        <v>4533.3999999999996</v>
      </c>
      <c r="E72" s="29">
        <v>2240</v>
      </c>
      <c r="F72" s="30">
        <v>15.8</v>
      </c>
      <c r="G72" s="29">
        <f>(0.6+0.7)/2</f>
        <v>0.64999999999999991</v>
      </c>
      <c r="H72" s="30">
        <v>519.67999999999995</v>
      </c>
      <c r="I72" s="29"/>
      <c r="J72" s="30"/>
      <c r="K72" s="29">
        <v>290</v>
      </c>
      <c r="L72" s="30">
        <v>24.4</v>
      </c>
      <c r="M72" s="29">
        <v>3.6</v>
      </c>
      <c r="N72" s="20">
        <v>1</v>
      </c>
    </row>
    <row r="73" spans="1:14" x14ac:dyDescent="0.2">
      <c r="A73" s="3" t="s">
        <v>78</v>
      </c>
      <c r="B73" s="49">
        <v>16</v>
      </c>
      <c r="C73" s="29">
        <v>0</v>
      </c>
      <c r="D73" s="30">
        <v>4731.8</v>
      </c>
      <c r="E73" s="29">
        <v>2120</v>
      </c>
      <c r="F73" s="30">
        <v>19.2</v>
      </c>
      <c r="G73" s="29">
        <f>(0.45+0.55)/2</f>
        <v>0.5</v>
      </c>
      <c r="H73" s="30">
        <v>443.08</v>
      </c>
      <c r="I73" s="29"/>
      <c r="J73" s="30"/>
      <c r="K73" s="29">
        <v>515</v>
      </c>
      <c r="L73" s="30">
        <v>16.899999999999999</v>
      </c>
      <c r="M73" s="29">
        <v>2.4</v>
      </c>
      <c r="N73" s="20">
        <v>3</v>
      </c>
    </row>
    <row r="74" spans="1:14" x14ac:dyDescent="0.2">
      <c r="A74" s="3" t="s">
        <v>78</v>
      </c>
      <c r="B74" s="49">
        <v>19</v>
      </c>
      <c r="C74" s="29">
        <v>0</v>
      </c>
      <c r="D74" s="30">
        <v>4597.8</v>
      </c>
      <c r="E74" s="29">
        <v>2170</v>
      </c>
      <c r="F74" s="30">
        <v>16.600000000000001</v>
      </c>
      <c r="G74" s="29">
        <f>(0.45+0.5)/2</f>
        <v>0.47499999999999998</v>
      </c>
      <c r="H74" s="30">
        <v>466.55</v>
      </c>
      <c r="I74" s="29"/>
      <c r="J74" s="30"/>
      <c r="K74" s="29">
        <v>505</v>
      </c>
      <c r="L74" s="30">
        <v>15.3</v>
      </c>
      <c r="M74" s="29">
        <v>3.4</v>
      </c>
      <c r="N74" s="20">
        <v>3</v>
      </c>
    </row>
    <row r="75" spans="1:14" x14ac:dyDescent="0.2">
      <c r="A75" s="3" t="s">
        <v>78</v>
      </c>
      <c r="B75" s="49">
        <v>67</v>
      </c>
      <c r="C75" s="29">
        <v>5</v>
      </c>
      <c r="D75" s="30">
        <v>4138.3999999999996</v>
      </c>
      <c r="E75" s="29">
        <v>2270</v>
      </c>
      <c r="F75" s="30">
        <v>14.5</v>
      </c>
      <c r="G75" s="29">
        <f>(0.4+0.5)/2</f>
        <v>0.45</v>
      </c>
      <c r="H75" s="30">
        <v>435.84</v>
      </c>
      <c r="I75" s="29"/>
      <c r="J75" s="30"/>
      <c r="K75" s="29">
        <v>440</v>
      </c>
      <c r="L75" s="30">
        <v>13.5</v>
      </c>
      <c r="M75" s="29">
        <v>2</v>
      </c>
      <c r="N75" s="20">
        <v>1</v>
      </c>
    </row>
    <row r="76" spans="1:14" ht="16" thickBot="1" x14ac:dyDescent="0.25">
      <c r="A76" s="4" t="s">
        <v>78</v>
      </c>
      <c r="B76" s="50">
        <v>88</v>
      </c>
      <c r="C76" s="33">
        <v>0</v>
      </c>
      <c r="D76" s="34">
        <v>2532.6</v>
      </c>
      <c r="E76" s="33">
        <v>2180</v>
      </c>
      <c r="F76" s="34">
        <v>18.600000000000001</v>
      </c>
      <c r="G76" s="33">
        <f>(0.55+0.65)/2</f>
        <v>0.60000000000000009</v>
      </c>
      <c r="H76" s="34">
        <v>359.7</v>
      </c>
      <c r="I76" s="33"/>
      <c r="J76" s="34"/>
      <c r="K76" s="33">
        <v>335</v>
      </c>
      <c r="L76" s="34">
        <v>10.7</v>
      </c>
      <c r="M76" s="33">
        <v>2.7</v>
      </c>
      <c r="N76" s="36">
        <v>3</v>
      </c>
    </row>
  </sheetData>
  <conditionalFormatting sqref="C3:N76">
    <cfRule type="containsBlanks" dxfId="0" priority="2">
      <formula>LEN(TRIM(C3))=0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B41EC-4F32-4177-8400-5FD97E291715}">
  <dimension ref="A1"/>
  <sheetViews>
    <sheetView zoomScale="25" zoomScaleNormal="55" workbookViewId="0">
      <selection activeCell="A18" sqref="A18"/>
    </sheetView>
  </sheetViews>
  <sheetFormatPr baseColWidth="10"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Général</vt:lpstr>
      <vt:lpstr>Nomenclature</vt:lpstr>
      <vt:lpstr>Interprétation variable</vt:lpstr>
      <vt:lpstr>cout essai</vt:lpstr>
      <vt:lpstr>données</vt:lpstr>
      <vt:lpstr>données_exploitables</vt:lpstr>
      <vt:lpstr>histogrammes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cp:lastPrinted>2020-10-16T14:18:19Z</cp:lastPrinted>
  <dcterms:created xsi:type="dcterms:W3CDTF">2020-10-09T09:51:25Z</dcterms:created>
  <dcterms:modified xsi:type="dcterms:W3CDTF">2020-10-22T15:17:06Z</dcterms:modified>
</cp:coreProperties>
</file>