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680" yWindow="-120" windowWidth="29040" windowHeight="15840"/>
  </bookViews>
  <sheets>
    <sheet name="0519-LR6" sheetId="8" r:id="rId1"/>
    <sheet name="Sheet1" sheetId="9" r:id="rId2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3" i="9" l="1"/>
  <c r="B2" i="9"/>
  <c r="C2" i="9"/>
  <c r="B3" i="9"/>
  <c r="C3" i="9"/>
  <c r="B5" i="9"/>
  <c r="C5" i="9"/>
  <c r="B30" i="9"/>
  <c r="C30" i="9"/>
  <c r="C28" i="9"/>
  <c r="D28" i="9"/>
  <c r="D23" i="9"/>
  <c r="E23" i="9"/>
  <c r="D24" i="9"/>
  <c r="E24" i="9"/>
  <c r="D25" i="9"/>
  <c r="E25" i="9"/>
  <c r="C26" i="9"/>
  <c r="D26" i="9"/>
  <c r="D9" i="9"/>
  <c r="E9" i="9"/>
  <c r="D10" i="9"/>
  <c r="E10" i="9"/>
  <c r="D11" i="9"/>
  <c r="E11" i="9"/>
  <c r="D12" i="9"/>
  <c r="E12" i="9"/>
  <c r="D13" i="9"/>
  <c r="E13" i="9"/>
  <c r="D14" i="9"/>
  <c r="E14" i="9"/>
  <c r="D15" i="9"/>
  <c r="E15" i="9"/>
  <c r="D16" i="9"/>
  <c r="E16" i="9"/>
  <c r="D17" i="9"/>
  <c r="E17" i="9"/>
  <c r="C18" i="9"/>
  <c r="D18" i="9"/>
  <c r="D6" i="9"/>
  <c r="E6" i="9"/>
  <c r="D7" i="9"/>
  <c r="E7" i="9"/>
  <c r="D8" i="9"/>
  <c r="E8" i="9"/>
  <c r="B27" i="9"/>
  <c r="C27" i="9"/>
  <c r="C19" i="9"/>
  <c r="D19" i="9"/>
  <c r="C20" i="9"/>
  <c r="D20" i="9"/>
  <c r="C21" i="9"/>
  <c r="D21" i="9"/>
  <c r="C22" i="9"/>
  <c r="D22" i="9"/>
  <c r="B29" i="9"/>
  <c r="C29" i="9"/>
  <c r="B31" i="9"/>
  <c r="C31" i="9"/>
  <c r="B4" i="9"/>
  <c r="C4" i="9"/>
  <c r="B32" i="9"/>
  <c r="C32" i="9"/>
  <c r="L1" i="9"/>
  <c r="M1" i="9" s="1"/>
  <c r="N1" i="9" s="1"/>
  <c r="O1" i="9" s="1"/>
  <c r="P1" i="9" s="1"/>
  <c r="Q1" i="9" s="1"/>
  <c r="R1" i="9" s="1"/>
  <c r="S1" i="9" s="1"/>
  <c r="T1" i="9" s="1"/>
  <c r="U1" i="9" s="1"/>
  <c r="V1" i="9" s="1"/>
  <c r="W1" i="9" s="1"/>
  <c r="X1" i="9" s="1"/>
  <c r="Y1" i="9" s="1"/>
  <c r="Z1" i="9" s="1"/>
  <c r="AA1" i="9" s="1"/>
  <c r="AB1" i="9" s="1"/>
  <c r="AC1" i="9" s="1"/>
  <c r="AD1" i="9" s="1"/>
  <c r="AE1" i="9" s="1"/>
  <c r="AF1" i="9" s="1"/>
  <c r="AG1" i="9" s="1"/>
  <c r="AH1" i="9" s="1"/>
  <c r="AI1" i="9" s="1"/>
  <c r="AJ1" i="9" s="1"/>
  <c r="AK1" i="9" s="1"/>
  <c r="AL1" i="9" s="1"/>
  <c r="AM1" i="9" s="1"/>
  <c r="AN1" i="9" s="1"/>
  <c r="AO1" i="9" s="1"/>
  <c r="AP1" i="9" s="1"/>
  <c r="AQ1" i="9" s="1"/>
  <c r="AR1" i="9" s="1"/>
  <c r="I2" i="9"/>
  <c r="J2" i="9"/>
  <c r="I3" i="9"/>
  <c r="J3" i="9"/>
  <c r="I5" i="9"/>
  <c r="J5" i="9"/>
  <c r="I30" i="9"/>
  <c r="J30" i="9"/>
  <c r="I28" i="9"/>
  <c r="J28" i="9"/>
  <c r="I23" i="9"/>
  <c r="J23" i="9"/>
  <c r="I24" i="9"/>
  <c r="J24" i="9"/>
  <c r="I25" i="9"/>
  <c r="J25" i="9"/>
  <c r="I26" i="9"/>
  <c r="J26" i="9"/>
  <c r="I9" i="9"/>
  <c r="J9" i="9"/>
  <c r="I10" i="9"/>
  <c r="J10" i="9"/>
  <c r="I11" i="9"/>
  <c r="J11" i="9"/>
  <c r="I12" i="9"/>
  <c r="J12" i="9"/>
  <c r="I13" i="9"/>
  <c r="J13" i="9"/>
  <c r="I14" i="9"/>
  <c r="J14" i="9"/>
  <c r="I15" i="9"/>
  <c r="J15" i="9"/>
  <c r="I16" i="9"/>
  <c r="J16" i="9"/>
  <c r="I17" i="9"/>
  <c r="J17" i="9"/>
  <c r="I18" i="9"/>
  <c r="J18" i="9"/>
  <c r="I6" i="9"/>
  <c r="J6" i="9"/>
  <c r="I7" i="9"/>
  <c r="J7" i="9"/>
  <c r="I8" i="9"/>
  <c r="J8" i="9"/>
  <c r="I27" i="9"/>
  <c r="J27" i="9"/>
  <c r="I19" i="9"/>
  <c r="J19" i="9"/>
  <c r="I20" i="9"/>
  <c r="J20" i="9"/>
  <c r="I21" i="9"/>
  <c r="J21" i="9"/>
  <c r="I22" i="9"/>
  <c r="J22" i="9"/>
  <c r="I29" i="9"/>
  <c r="J29" i="9"/>
  <c r="I31" i="9"/>
  <c r="J31" i="9"/>
  <c r="I4" i="9"/>
  <c r="J4" i="9"/>
  <c r="I32" i="9"/>
  <c r="J32" i="9"/>
  <c r="J33" i="9"/>
  <c r="I33" i="9"/>
  <c r="A33" i="9"/>
  <c r="I37" i="8"/>
  <c r="I35" i="8" l="1"/>
  <c r="I34" i="8"/>
  <c r="J35" i="8"/>
  <c r="J34" i="8"/>
  <c r="J33" i="8"/>
  <c r="J32" i="8"/>
  <c r="I32" i="8" s="1"/>
  <c r="I33" i="8"/>
  <c r="I27" i="8"/>
  <c r="J31" i="8" s="1"/>
  <c r="I31" i="8" s="1"/>
  <c r="J27" i="8"/>
  <c r="I26" i="8"/>
  <c r="I25" i="8"/>
  <c r="I24" i="8"/>
  <c r="J26" i="8"/>
  <c r="J25" i="8"/>
  <c r="J24" i="8"/>
  <c r="I23" i="8"/>
  <c r="J23" i="8"/>
  <c r="J9" i="8"/>
  <c r="I9" i="8" s="1"/>
  <c r="J13" i="8"/>
  <c r="I13" i="8" s="1"/>
  <c r="I8" i="8"/>
  <c r="J8" i="8"/>
  <c r="I7" i="8"/>
  <c r="J7" i="8"/>
  <c r="J6" i="8"/>
  <c r="I6" i="8"/>
  <c r="I5" i="8"/>
  <c r="I4" i="8"/>
  <c r="J4" i="8"/>
  <c r="J28" i="8" l="1"/>
  <c r="I28" i="8" s="1"/>
  <c r="J29" i="8"/>
  <c r="I29" i="8" s="1"/>
  <c r="J30" i="8"/>
  <c r="I30" i="8" s="1"/>
  <c r="J10" i="8"/>
  <c r="I10" i="8" s="1"/>
  <c r="J11" i="8"/>
  <c r="I11" i="8" s="1"/>
  <c r="J12" i="8"/>
  <c r="I12" i="8" s="1"/>
  <c r="J20" i="8"/>
  <c r="J21" i="8"/>
  <c r="J22" i="8"/>
  <c r="J14" i="8"/>
  <c r="I14" i="8" s="1"/>
  <c r="J17" i="8"/>
  <c r="J18" i="8"/>
  <c r="J19" i="8"/>
  <c r="J15" i="8"/>
  <c r="J16" i="8"/>
  <c r="D26" i="8"/>
  <c r="D25" i="8"/>
  <c r="D24" i="8"/>
  <c r="D22" i="8"/>
  <c r="D21" i="8"/>
  <c r="D20" i="8"/>
  <c r="D19" i="8"/>
  <c r="D18" i="8"/>
  <c r="D17" i="8"/>
  <c r="D16" i="8"/>
  <c r="D15" i="8"/>
  <c r="D14" i="8"/>
  <c r="D12" i="8"/>
  <c r="D11" i="8"/>
  <c r="D10" i="8"/>
  <c r="C31" i="8" l="1"/>
  <c r="C30" i="8"/>
  <c r="C29" i="8"/>
  <c r="C28" i="8"/>
  <c r="C23" i="8"/>
  <c r="C13" i="8"/>
  <c r="B35" i="8" l="1"/>
  <c r="B34" i="8"/>
  <c r="B33" i="8"/>
  <c r="B32" i="8"/>
  <c r="B27" i="8"/>
  <c r="C9" i="8"/>
  <c r="B8" i="8"/>
  <c r="B7" i="8"/>
  <c r="B6" i="8"/>
  <c r="B5" i="8"/>
  <c r="J5" i="8"/>
  <c r="A4" i="8"/>
  <c r="I18" i="8" l="1"/>
  <c r="I20" i="8" l="1"/>
  <c r="I17" i="8"/>
  <c r="I19" i="8"/>
  <c r="I22" i="8"/>
  <c r="I16" i="8"/>
  <c r="I15" i="8"/>
  <c r="I21" i="8"/>
</calcChain>
</file>

<file path=xl/sharedStrings.xml><?xml version="1.0" encoding="utf-8"?>
<sst xmlns="http://schemas.openxmlformats.org/spreadsheetml/2006/main" count="40" uniqueCount="40">
  <si>
    <t>VES-2PH-108C - 2PH-24-120-275-2T-C</t>
  </si>
  <si>
    <t>VES-2PH-111C - 2PH-24-96-275-2T-C</t>
  </si>
  <si>
    <t>FRC-100-2 - FRC-100 2" PIPING</t>
  </si>
  <si>
    <t>START</t>
  </si>
  <si>
    <t>FINISH</t>
  </si>
  <si>
    <t>Build Qty</t>
  </si>
  <si>
    <t>Copies Of MO</t>
  </si>
  <si>
    <t>0519-LR6</t>
  </si>
  <si>
    <t>SKD-QS-100 - STRUCTURAL SKID QS-100</t>
  </si>
  <si>
    <t>QS-100-PIP - QS-100 PIPING</t>
  </si>
  <si>
    <t>QS-100-1 - QS-100 1" PIPING</t>
  </si>
  <si>
    <t>QS-100-2-1 - QS-100 2" PIPING 1 OF 9 DUMP LINES</t>
  </si>
  <si>
    <t>QS-100-2-2 - QS-100 2" PIPING 2 OF 9 INLET / DUMP</t>
  </si>
  <si>
    <t>QS-100-2-3 - QS-100 2" PIPING 3 OF 9 DEPRESSURE LINE</t>
  </si>
  <si>
    <t>QS-100-2-4 - QS-100 2" PIPING 4 OF 9 HIGH PRESSURE IN</t>
  </si>
  <si>
    <t>QS-100-2-6 - QS-100 2" PIPING 6 OF 9 FG INLET</t>
  </si>
  <si>
    <t>QS-100-2-7 - QS-100 2" PIPING 7 OF 9 FUEL GAS OUT</t>
  </si>
  <si>
    <t>QS-100-2-8 - QS-100 2" PIPING 8 OF 9 FUEL GAS LIQUID OUT</t>
  </si>
  <si>
    <t>QS-100-2-9 - QS-100 2" PIPING 9 OF 9 FUEL GAS PRESSURE LINE</t>
  </si>
  <si>
    <t>QS-100-4 - FRC-100 4" PIPING</t>
  </si>
  <si>
    <t>QS-100-4-1 - FRC-100 4" PIPING 1 OF 3</t>
  </si>
  <si>
    <t>QS-100-4-2 - FRC-100 4" PIPING 2 OF 3</t>
  </si>
  <si>
    <t>QS-100-AUX - QS-100 AUXILARY PACKAGE</t>
  </si>
  <si>
    <t>QS-100-SG - QS-100 SIGHT GLASS</t>
  </si>
  <si>
    <t>QS-100-RV-1.5 - QS-100 RV 1-1/2" ASSY</t>
  </si>
  <si>
    <t>QS-100-RV-1 - QS-100 RV 1" ASSY</t>
  </si>
  <si>
    <t>QS-100-CT - QS-100 CABLE TRAY</t>
  </si>
  <si>
    <t>QS-100-4-3 - FRC-100 4" PIPING 3 OF 3</t>
  </si>
  <si>
    <t>QS-100-2-5 - QS-100 2" PIPING 5 OF 9 MANUAL DRAIN PLUG</t>
  </si>
  <si>
    <t>QS-100-1-1 - QS-100 1" PIPING 1 OF 3 CHARGE GAS</t>
  </si>
  <si>
    <t>QS-100-1-2 - QS-100 1" PIPING 2 OF 3 PRESSURE REG</t>
  </si>
  <si>
    <t>QS-100-1-3 - QS-100 1" PIPING 3 OF 3 INST GAS</t>
  </si>
  <si>
    <t>QS-100-PG - QS-100 PRESSURE GAUGE</t>
  </si>
  <si>
    <t>QS-100-PKG (ASSMEBLY 6 PAGES)</t>
  </si>
  <si>
    <t>QS-100-ES - QS-100 ELECTRICAL BOX STAND (SKID FOLDER)</t>
  </si>
  <si>
    <t>QS-100-PS-2-1 - QS-100 PIPE STAND (SKID FOLDER)</t>
  </si>
  <si>
    <t>Lead Time</t>
  </si>
  <si>
    <t>Finish Date</t>
  </si>
  <si>
    <t>MO#</t>
  </si>
  <si>
    <t>VES-FGF-100C - 8-3/2T-275-1-36-F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</si>
</sst>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yy;@"/>
    <numFmt numFmtId="166" formatCode="[$-409]d\-mmm\-yy;@"/>
  </numFmts>
  <fonts count="1" x14ac:knownFonts="1">
    <font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/>
    </xf>
    <xf numFmtId="0" fontId="0" fillId="0" borderId="2" xfId="0" applyBorder="1" applyAlignment="1">
      <alignment vertical="center"/>
    </xf>
    <xf numFmtId="164" fontId="0" fillId="0" borderId="3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0" xfId="0" applyAlignment="1">
      <alignment horizontal="center"/>
    </xf>
    <xf numFmtId="14" fontId="0" fillId="0" borderId="2" xfId="0" applyNumberFormat="1" applyBorder="1" applyAlignment="1">
      <alignment horizontal="left" vertical="center"/>
    </xf>
    <xf numFmtId="0" fontId="0" fillId="0" borderId="7" xfId="0" applyBorder="1" applyAlignment="1">
      <alignment vertical="center"/>
    </xf>
    <xf numFmtId="0" fontId="0" fillId="0" borderId="0" xfId="0" applyBorder="1" applyAlignment="1">
      <alignment vertical="center"/>
    </xf>
    <xf numFmtId="164" fontId="0" fillId="0" borderId="1" xfId="0" applyNumberFormat="1" applyFill="1" applyBorder="1" applyAlignment="1">
      <alignment horizontal="center" vertical="center"/>
    </xf>
    <xf numFmtId="166" fontId="0" fillId="0" borderId="0" xfId="0" applyNumberFormat="1" applyAlignment="1">
      <alignment textRotation="90"/>
    </xf>
    <xf numFmtId="0" fontId="0" fillId="0" borderId="1" xfId="0" applyBorder="1"/>
    <xf numFmtId="166" fontId="0" fillId="0" borderId="1" xfId="0" applyNumberFormat="1" applyBorder="1"/>
    <xf numFmtId="0" fontId="0" fillId="2" borderId="1" xfId="0" applyFill="1" applyBorder="1"/>
    <xf numFmtId="0" fontId="0" fillId="0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3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3"/>
  <sheetViews>
    <sheetView tabSelected="1" topLeftCell="A13" workbookViewId="0">
      <selection sqref="A1:M35"/>
    </sheetView>
  </sheetViews>
  <sheetFormatPr defaultRowHeight="15" x14ac:dyDescent="0.25"/>
  <cols>
    <col min="1" max="8" width="15.7109375" customWidth="1"/>
    <col min="9" max="10" width="15.7109375" style="6" customWidth="1"/>
    <col min="11" max="12" width="15.7109375" customWidth="1"/>
    <col min="13" max="13" width="12.7109375" style="15" customWidth="1"/>
  </cols>
  <sheetData>
    <row r="1" spans="1:13" s="2" customFormat="1" ht="20.100000000000001" customHeight="1" x14ac:dyDescent="0.25">
      <c r="A1" s="7" t="s">
        <v>7</v>
      </c>
      <c r="B1" s="11" t="s">
        <v>38</v>
      </c>
      <c r="C1" s="18"/>
      <c r="D1" s="18"/>
      <c r="E1" s="18"/>
      <c r="F1" s="18"/>
      <c r="G1" s="18"/>
      <c r="H1" s="18"/>
      <c r="K1" s="1"/>
      <c r="L1" s="1"/>
      <c r="M1" s="1"/>
    </row>
    <row r="2" spans="1:13" s="2" customFormat="1" ht="20.100000000000001" customHeight="1" x14ac:dyDescent="0.25">
      <c r="A2" s="16">
        <v>43921</v>
      </c>
      <c r="B2" s="11" t="s">
        <v>37</v>
      </c>
      <c r="C2" s="18"/>
      <c r="D2" s="18"/>
      <c r="E2" s="18"/>
      <c r="F2" s="18"/>
      <c r="G2" s="18"/>
      <c r="H2" s="18"/>
    </row>
    <row r="3" spans="1:13" s="2" customFormat="1" ht="20.100000000000001" customHeight="1" x14ac:dyDescent="0.25">
      <c r="A3" s="3"/>
      <c r="B3" s="14"/>
      <c r="C3" s="14"/>
      <c r="D3" s="14"/>
      <c r="E3" s="14"/>
      <c r="F3" s="14"/>
      <c r="G3" s="14"/>
      <c r="H3" s="17"/>
      <c r="I3" s="8" t="s">
        <v>3</v>
      </c>
      <c r="J3" s="9" t="s">
        <v>4</v>
      </c>
      <c r="K3" s="4" t="s">
        <v>5</v>
      </c>
      <c r="L3" s="4" t="s">
        <v>6</v>
      </c>
      <c r="M3" s="4" t="s">
        <v>36</v>
      </c>
    </row>
    <row r="4" spans="1:13" s="2" customFormat="1" ht="20.100000000000001" customHeight="1" x14ac:dyDescent="0.25">
      <c r="A4" s="7" t="str">
        <f>A1&amp;"-01"</f>
        <v>0519-LR6-01</v>
      </c>
      <c r="B4" s="3" t="s">
        <v>33</v>
      </c>
      <c r="C4" s="3"/>
      <c r="D4" s="3"/>
      <c r="E4" s="3"/>
      <c r="F4" s="3"/>
      <c r="G4" s="3"/>
      <c r="H4" s="11"/>
      <c r="I4" s="10">
        <f t="shared" ref="I4:I35" si="0">J4-M4</f>
        <v>43911</v>
      </c>
      <c r="J4" s="19">
        <f>A2</f>
        <v>43921</v>
      </c>
      <c r="K4" s="4">
        <v>1</v>
      </c>
      <c r="L4" s="4">
        <v>6</v>
      </c>
      <c r="M4" s="4">
        <v>10</v>
      </c>
    </row>
    <row r="5" spans="1:13" s="2" customFormat="1" ht="20.100000000000001" customHeight="1" x14ac:dyDescent="0.25">
      <c r="A5" s="7"/>
      <c r="B5" s="3" t="str">
        <f>$A$1&amp;"-02"</f>
        <v>0519-LR6-02</v>
      </c>
      <c r="C5" s="3" t="s">
        <v>0</v>
      </c>
      <c r="D5" s="3"/>
      <c r="E5" s="3"/>
      <c r="F5" s="3"/>
      <c r="G5" s="3"/>
      <c r="H5" s="11"/>
      <c r="I5" s="10">
        <f t="shared" si="0"/>
        <v>43889</v>
      </c>
      <c r="J5" s="10">
        <f>I4-1</f>
        <v>43910</v>
      </c>
      <c r="K5" s="4">
        <v>1</v>
      </c>
      <c r="L5" s="4">
        <v>6</v>
      </c>
      <c r="M5" s="4">
        <v>21</v>
      </c>
    </row>
    <row r="6" spans="1:13" s="2" customFormat="1" ht="20.100000000000001" customHeight="1" x14ac:dyDescent="0.25">
      <c r="A6" s="7"/>
      <c r="B6" s="3" t="str">
        <f>$A$1&amp;"-03"</f>
        <v>0519-LR6-03</v>
      </c>
      <c r="C6" s="3" t="s">
        <v>1</v>
      </c>
      <c r="D6" s="3"/>
      <c r="E6" s="3"/>
      <c r="F6" s="3"/>
      <c r="G6" s="3"/>
      <c r="H6" s="11"/>
      <c r="I6" s="10">
        <f t="shared" si="0"/>
        <v>43889</v>
      </c>
      <c r="J6" s="10">
        <f>I4-1</f>
        <v>43910</v>
      </c>
      <c r="K6" s="4">
        <v>1</v>
      </c>
      <c r="L6" s="4">
        <v>6</v>
      </c>
      <c r="M6" s="4">
        <v>21</v>
      </c>
    </row>
    <row r="7" spans="1:13" s="2" customFormat="1" ht="20.100000000000001" customHeight="1" x14ac:dyDescent="0.25">
      <c r="A7" s="7"/>
      <c r="B7" s="3" t="str">
        <f>$A$1&amp;"-04"</f>
        <v>0519-LR6-04</v>
      </c>
      <c r="C7" s="3" t="s">
        <v>8</v>
      </c>
      <c r="D7" s="3"/>
      <c r="E7" s="3"/>
      <c r="F7" s="3"/>
      <c r="G7" s="3"/>
      <c r="H7" s="11"/>
      <c r="I7" s="10">
        <f t="shared" si="0"/>
        <v>43897</v>
      </c>
      <c r="J7" s="10">
        <f>I4-1</f>
        <v>43910</v>
      </c>
      <c r="K7" s="4">
        <v>1</v>
      </c>
      <c r="L7" s="4">
        <v>4</v>
      </c>
      <c r="M7" s="4">
        <v>13</v>
      </c>
    </row>
    <row r="8" spans="1:13" s="2" customFormat="1" ht="20.100000000000001" customHeight="1" x14ac:dyDescent="0.25">
      <c r="A8" s="7"/>
      <c r="B8" s="3" t="str">
        <f>$A$1&amp;"-05"</f>
        <v>0519-LR6-05</v>
      </c>
      <c r="C8" s="3" t="s">
        <v>9</v>
      </c>
      <c r="D8" s="3"/>
      <c r="E8" s="3"/>
      <c r="F8" s="3"/>
      <c r="G8" s="3"/>
      <c r="H8" s="11"/>
      <c r="I8" s="10">
        <f t="shared" si="0"/>
        <v>43908</v>
      </c>
      <c r="J8" s="10">
        <f>I4-1</f>
        <v>43910</v>
      </c>
      <c r="K8" s="4">
        <v>1</v>
      </c>
      <c r="L8" s="4">
        <v>4</v>
      </c>
      <c r="M8" s="4">
        <v>2</v>
      </c>
    </row>
    <row r="9" spans="1:13" s="2" customFormat="1" ht="20.100000000000001" customHeight="1" x14ac:dyDescent="0.25">
      <c r="A9" s="7"/>
      <c r="B9" s="13"/>
      <c r="C9" s="13" t="str">
        <f>$A$1&amp;"-11"</f>
        <v>0519-LR6-11</v>
      </c>
      <c r="D9" s="3" t="s">
        <v>10</v>
      </c>
      <c r="E9" s="3"/>
      <c r="F9" s="3"/>
      <c r="G9" s="3"/>
      <c r="H9" s="11"/>
      <c r="I9" s="10">
        <f t="shared" si="0"/>
        <v>43906</v>
      </c>
      <c r="J9" s="10">
        <f>$I$8-1</f>
        <v>43907</v>
      </c>
      <c r="K9" s="4">
        <v>1</v>
      </c>
      <c r="L9" s="4">
        <v>4</v>
      </c>
      <c r="M9" s="4">
        <v>1</v>
      </c>
    </row>
    <row r="10" spans="1:13" s="2" customFormat="1" ht="20.100000000000001" customHeight="1" x14ac:dyDescent="0.25">
      <c r="A10" s="7"/>
      <c r="B10" s="3"/>
      <c r="C10" s="3"/>
      <c r="D10" s="3" t="str">
        <f>$A$1&amp;"-18"</f>
        <v>0519-LR6-18</v>
      </c>
      <c r="E10" s="3" t="s">
        <v>29</v>
      </c>
      <c r="F10" s="3"/>
      <c r="G10" s="3"/>
      <c r="H10" s="11"/>
      <c r="I10" s="10">
        <f t="shared" si="0"/>
        <v>43904</v>
      </c>
      <c r="J10" s="10">
        <f>$I$9-1</f>
        <v>43905</v>
      </c>
      <c r="K10" s="4">
        <v>1</v>
      </c>
      <c r="L10" s="4">
        <v>4</v>
      </c>
      <c r="M10" s="4">
        <v>1</v>
      </c>
    </row>
    <row r="11" spans="1:13" s="2" customFormat="1" ht="20.100000000000001" customHeight="1" x14ac:dyDescent="0.25">
      <c r="A11" s="7"/>
      <c r="B11" s="14"/>
      <c r="C11" s="14"/>
      <c r="D11" s="3" t="str">
        <f>$A$1&amp;"-19"</f>
        <v>0519-LR6-19</v>
      </c>
      <c r="E11" s="3" t="s">
        <v>30</v>
      </c>
      <c r="F11" s="3"/>
      <c r="G11" s="3"/>
      <c r="H11" s="11"/>
      <c r="I11" s="10">
        <f t="shared" si="0"/>
        <v>43904</v>
      </c>
      <c r="J11" s="10">
        <f t="shared" ref="J11:J12" si="1">$I$9-1</f>
        <v>43905</v>
      </c>
      <c r="K11" s="4">
        <v>1</v>
      </c>
      <c r="L11" s="4">
        <v>4</v>
      </c>
      <c r="M11" s="4">
        <v>1</v>
      </c>
    </row>
    <row r="12" spans="1:13" s="2" customFormat="1" ht="20.100000000000001" customHeight="1" x14ac:dyDescent="0.25">
      <c r="A12" s="7"/>
      <c r="B12" s="3"/>
      <c r="C12" s="3"/>
      <c r="D12" s="3" t="str">
        <f>$A$1&amp;"-20"</f>
        <v>0519-LR6-20</v>
      </c>
      <c r="E12" s="3" t="s">
        <v>31</v>
      </c>
      <c r="F12" s="3"/>
      <c r="G12" s="3"/>
      <c r="H12" s="11"/>
      <c r="I12" s="10">
        <f t="shared" si="0"/>
        <v>43904</v>
      </c>
      <c r="J12" s="10">
        <f t="shared" si="1"/>
        <v>43905</v>
      </c>
      <c r="K12" s="4">
        <v>1</v>
      </c>
      <c r="L12" s="4">
        <v>4</v>
      </c>
      <c r="M12" s="4">
        <v>1</v>
      </c>
    </row>
    <row r="13" spans="1:13" s="2" customFormat="1" ht="20.100000000000001" customHeight="1" x14ac:dyDescent="0.25">
      <c r="A13" s="7"/>
      <c r="B13" s="3"/>
      <c r="C13" s="3" t="str">
        <f>$A$1&amp;"-12"</f>
        <v>0519-LR6-12</v>
      </c>
      <c r="D13" s="3" t="s">
        <v>2</v>
      </c>
      <c r="E13" s="3"/>
      <c r="F13" s="3"/>
      <c r="G13" s="3"/>
      <c r="H13" s="11"/>
      <c r="I13" s="10">
        <f t="shared" si="0"/>
        <v>43905</v>
      </c>
      <c r="J13" s="10">
        <f>$I$8-1</f>
        <v>43907</v>
      </c>
      <c r="K13" s="4">
        <v>1</v>
      </c>
      <c r="L13" s="4">
        <v>4</v>
      </c>
      <c r="M13" s="4">
        <v>2</v>
      </c>
    </row>
    <row r="14" spans="1:13" s="2" customFormat="1" ht="20.100000000000001" customHeight="1" x14ac:dyDescent="0.25">
      <c r="A14" s="7"/>
      <c r="B14" s="3"/>
      <c r="C14" s="3"/>
      <c r="D14" s="3" t="str">
        <f>$A$1&amp;"-21"</f>
        <v>0519-LR6-21</v>
      </c>
      <c r="E14" s="3" t="s">
        <v>11</v>
      </c>
      <c r="F14" s="3"/>
      <c r="G14" s="3"/>
      <c r="H14" s="11"/>
      <c r="I14" s="10">
        <f t="shared" si="0"/>
        <v>43902</v>
      </c>
      <c r="J14" s="10">
        <f>$I$13-1</f>
        <v>43904</v>
      </c>
      <c r="K14" s="4">
        <v>1</v>
      </c>
      <c r="L14" s="4">
        <v>4</v>
      </c>
      <c r="M14" s="4">
        <v>2</v>
      </c>
    </row>
    <row r="15" spans="1:13" s="2" customFormat="1" ht="20.100000000000001" customHeight="1" x14ac:dyDescent="0.25">
      <c r="A15" s="7"/>
      <c r="B15" s="3"/>
      <c r="C15" s="3"/>
      <c r="D15" s="3" t="str">
        <f>$A$1&amp;"-22"</f>
        <v>0519-LR6-22</v>
      </c>
      <c r="E15" s="3" t="s">
        <v>12</v>
      </c>
      <c r="F15" s="3"/>
      <c r="G15" s="3"/>
      <c r="H15" s="11"/>
      <c r="I15" s="10">
        <f t="shared" si="0"/>
        <v>43902</v>
      </c>
      <c r="J15" s="10">
        <f t="shared" ref="J15:J22" si="2">$I$13-1</f>
        <v>43904</v>
      </c>
      <c r="K15" s="4">
        <v>1</v>
      </c>
      <c r="L15" s="4">
        <v>4</v>
      </c>
      <c r="M15" s="4">
        <v>2</v>
      </c>
    </row>
    <row r="16" spans="1:13" s="2" customFormat="1" ht="20.100000000000001" customHeight="1" x14ac:dyDescent="0.25">
      <c r="A16" s="7"/>
      <c r="B16" s="3"/>
      <c r="C16" s="3"/>
      <c r="D16" s="3" t="str">
        <f>$A$1&amp;"-23"</f>
        <v>0519-LR6-23</v>
      </c>
      <c r="E16" s="3" t="s">
        <v>13</v>
      </c>
      <c r="F16" s="3"/>
      <c r="G16" s="3"/>
      <c r="H16" s="11"/>
      <c r="I16" s="10">
        <f t="shared" si="0"/>
        <v>43902</v>
      </c>
      <c r="J16" s="10">
        <f t="shared" si="2"/>
        <v>43904</v>
      </c>
      <c r="K16" s="4">
        <v>1</v>
      </c>
      <c r="L16" s="4">
        <v>4</v>
      </c>
      <c r="M16" s="4">
        <v>2</v>
      </c>
    </row>
    <row r="17" spans="1:13" s="2" customFormat="1" ht="20.100000000000001" customHeight="1" x14ac:dyDescent="0.25">
      <c r="A17" s="7"/>
      <c r="B17" s="3"/>
      <c r="C17" s="3"/>
      <c r="D17" s="3" t="str">
        <f>$A$1&amp;"-24"</f>
        <v>0519-LR6-24</v>
      </c>
      <c r="E17" s="3" t="s">
        <v>14</v>
      </c>
      <c r="F17" s="3"/>
      <c r="G17" s="3"/>
      <c r="H17" s="11"/>
      <c r="I17" s="10">
        <f t="shared" si="0"/>
        <v>43902</v>
      </c>
      <c r="J17" s="10">
        <f t="shared" si="2"/>
        <v>43904</v>
      </c>
      <c r="K17" s="4">
        <v>1</v>
      </c>
      <c r="L17" s="4">
        <v>4</v>
      </c>
      <c r="M17" s="4">
        <v>2</v>
      </c>
    </row>
    <row r="18" spans="1:13" s="2" customFormat="1" ht="20.100000000000001" customHeight="1" x14ac:dyDescent="0.25">
      <c r="A18" s="7"/>
      <c r="B18" s="3"/>
      <c r="C18" s="3"/>
      <c r="D18" s="3" t="str">
        <f>$A$1&amp;"-25"</f>
        <v>0519-LR6-25</v>
      </c>
      <c r="E18" s="3" t="s">
        <v>28</v>
      </c>
      <c r="F18" s="3"/>
      <c r="G18" s="3"/>
      <c r="H18" s="11"/>
      <c r="I18" s="10">
        <f t="shared" si="0"/>
        <v>43902</v>
      </c>
      <c r="J18" s="10">
        <f t="shared" si="2"/>
        <v>43904</v>
      </c>
      <c r="K18" s="4">
        <v>1</v>
      </c>
      <c r="L18" s="4">
        <v>4</v>
      </c>
      <c r="M18" s="4">
        <v>2</v>
      </c>
    </row>
    <row r="19" spans="1:13" s="2" customFormat="1" ht="20.100000000000001" customHeight="1" x14ac:dyDescent="0.25">
      <c r="A19" s="7"/>
      <c r="B19" s="3"/>
      <c r="C19" s="3"/>
      <c r="D19" s="3" t="str">
        <f>$A$1&amp;"-26"</f>
        <v>0519-LR6-26</v>
      </c>
      <c r="E19" s="3" t="s">
        <v>15</v>
      </c>
      <c r="F19" s="3"/>
      <c r="G19" s="3"/>
      <c r="H19" s="11"/>
      <c r="I19" s="10">
        <f t="shared" si="0"/>
        <v>43902</v>
      </c>
      <c r="J19" s="10">
        <f t="shared" si="2"/>
        <v>43904</v>
      </c>
      <c r="K19" s="4">
        <v>1</v>
      </c>
      <c r="L19" s="4">
        <v>4</v>
      </c>
      <c r="M19" s="4">
        <v>2</v>
      </c>
    </row>
    <row r="20" spans="1:13" s="2" customFormat="1" ht="20.100000000000001" customHeight="1" x14ac:dyDescent="0.25">
      <c r="A20" s="7"/>
      <c r="B20" s="3"/>
      <c r="C20" s="3"/>
      <c r="D20" s="3" t="str">
        <f>$A$1&amp;"-27"</f>
        <v>0519-LR6-27</v>
      </c>
      <c r="E20" s="3" t="s">
        <v>16</v>
      </c>
      <c r="F20" s="3"/>
      <c r="G20" s="3"/>
      <c r="H20" s="11"/>
      <c r="I20" s="10">
        <f t="shared" si="0"/>
        <v>43902</v>
      </c>
      <c r="J20" s="10">
        <f t="shared" si="2"/>
        <v>43904</v>
      </c>
      <c r="K20" s="4">
        <v>1</v>
      </c>
      <c r="L20" s="4">
        <v>4</v>
      </c>
      <c r="M20" s="4">
        <v>2</v>
      </c>
    </row>
    <row r="21" spans="1:13" s="2" customFormat="1" ht="20.100000000000001" customHeight="1" x14ac:dyDescent="0.25">
      <c r="A21" s="7"/>
      <c r="B21" s="3"/>
      <c r="C21" s="3"/>
      <c r="D21" s="3" t="str">
        <f>$A$1&amp;"-28"</f>
        <v>0519-LR6-28</v>
      </c>
      <c r="E21" s="3" t="s">
        <v>17</v>
      </c>
      <c r="F21" s="3"/>
      <c r="G21" s="3"/>
      <c r="H21" s="11"/>
      <c r="I21" s="10">
        <f t="shared" si="0"/>
        <v>43902</v>
      </c>
      <c r="J21" s="10">
        <f t="shared" si="2"/>
        <v>43904</v>
      </c>
      <c r="K21" s="4">
        <v>1</v>
      </c>
      <c r="L21" s="4">
        <v>4</v>
      </c>
      <c r="M21" s="4">
        <v>2</v>
      </c>
    </row>
    <row r="22" spans="1:13" s="2" customFormat="1" ht="20.100000000000001" customHeight="1" x14ac:dyDescent="0.25">
      <c r="A22" s="7"/>
      <c r="B22" s="3"/>
      <c r="C22" s="3"/>
      <c r="D22" s="3" t="str">
        <f>$A$1&amp;"-29"</f>
        <v>0519-LR6-29</v>
      </c>
      <c r="E22" s="3" t="s">
        <v>18</v>
      </c>
      <c r="F22" s="3"/>
      <c r="G22" s="3"/>
      <c r="H22" s="11"/>
      <c r="I22" s="10">
        <f t="shared" si="0"/>
        <v>43902</v>
      </c>
      <c r="J22" s="10">
        <f t="shared" si="2"/>
        <v>43904</v>
      </c>
      <c r="K22" s="4">
        <v>1</v>
      </c>
      <c r="L22" s="4">
        <v>4</v>
      </c>
      <c r="M22" s="4">
        <v>2</v>
      </c>
    </row>
    <row r="23" spans="1:13" s="2" customFormat="1" ht="20.100000000000001" customHeight="1" x14ac:dyDescent="0.25">
      <c r="A23" s="7"/>
      <c r="B23" s="3"/>
      <c r="C23" s="3" t="str">
        <f>$A$1&amp;"-13"</f>
        <v>0519-LR6-13</v>
      </c>
      <c r="D23" s="3" t="s">
        <v>19</v>
      </c>
      <c r="E23" s="3"/>
      <c r="F23" s="3"/>
      <c r="G23" s="3"/>
      <c r="H23" s="11"/>
      <c r="I23" s="10">
        <f t="shared" si="0"/>
        <v>43903</v>
      </c>
      <c r="J23" s="10">
        <f>$I$8-1</f>
        <v>43907</v>
      </c>
      <c r="K23" s="4">
        <v>1</v>
      </c>
      <c r="L23" s="4">
        <v>4</v>
      </c>
      <c r="M23" s="4">
        <v>4</v>
      </c>
    </row>
    <row r="24" spans="1:13" s="2" customFormat="1" ht="20.100000000000001" customHeight="1" x14ac:dyDescent="0.25">
      <c r="A24" s="7"/>
      <c r="B24" s="3"/>
      <c r="C24" s="3"/>
      <c r="D24" s="3" t="str">
        <f>$A$1&amp;"-30"</f>
        <v>0519-LR6-30</v>
      </c>
      <c r="E24" s="3" t="s">
        <v>20</v>
      </c>
      <c r="F24" s="3"/>
      <c r="G24" s="3"/>
      <c r="H24" s="11"/>
      <c r="I24" s="10">
        <f t="shared" si="0"/>
        <v>43900</v>
      </c>
      <c r="J24" s="10">
        <f>$I$23-1</f>
        <v>43902</v>
      </c>
      <c r="K24" s="4">
        <v>1</v>
      </c>
      <c r="L24" s="4">
        <v>4</v>
      </c>
      <c r="M24" s="4">
        <v>2</v>
      </c>
    </row>
    <row r="25" spans="1:13" s="2" customFormat="1" ht="20.100000000000001" customHeight="1" x14ac:dyDescent="0.25">
      <c r="A25" s="7"/>
      <c r="B25" s="3"/>
      <c r="C25" s="3"/>
      <c r="D25" s="3" t="str">
        <f>$A$1&amp;"-31"</f>
        <v>0519-LR6-31</v>
      </c>
      <c r="E25" s="3" t="s">
        <v>21</v>
      </c>
      <c r="F25" s="3"/>
      <c r="G25" s="3"/>
      <c r="H25" s="11"/>
      <c r="I25" s="10">
        <f t="shared" si="0"/>
        <v>43900</v>
      </c>
      <c r="J25" s="10">
        <f t="shared" ref="J25:J26" si="3">$I$23-1</f>
        <v>43902</v>
      </c>
      <c r="K25" s="4">
        <v>1</v>
      </c>
      <c r="L25" s="4">
        <v>4</v>
      </c>
      <c r="M25" s="4">
        <v>2</v>
      </c>
    </row>
    <row r="26" spans="1:13" s="2" customFormat="1" ht="20.100000000000001" customHeight="1" x14ac:dyDescent="0.25">
      <c r="A26" s="7"/>
      <c r="B26" s="3"/>
      <c r="C26" s="3"/>
      <c r="D26" s="3" t="str">
        <f>$A$1&amp;"-32"</f>
        <v>0519-LR6-32</v>
      </c>
      <c r="E26" s="3" t="s">
        <v>27</v>
      </c>
      <c r="F26" s="3"/>
      <c r="G26" s="3"/>
      <c r="H26" s="11"/>
      <c r="I26" s="10">
        <f t="shared" si="0"/>
        <v>43900</v>
      </c>
      <c r="J26" s="10">
        <f t="shared" si="3"/>
        <v>43902</v>
      </c>
      <c r="K26" s="4">
        <v>1</v>
      </c>
      <c r="L26" s="4">
        <v>3</v>
      </c>
      <c r="M26" s="4">
        <v>2</v>
      </c>
    </row>
    <row r="27" spans="1:13" s="2" customFormat="1" ht="20.100000000000001" customHeight="1" x14ac:dyDescent="0.25">
      <c r="A27" s="7"/>
      <c r="B27" s="3" t="str">
        <f>$A$1&amp;"-06"</f>
        <v>0519-LR6-06</v>
      </c>
      <c r="C27" s="3" t="s">
        <v>22</v>
      </c>
      <c r="D27" s="3"/>
      <c r="E27" s="3"/>
      <c r="F27" s="3"/>
      <c r="G27" s="3"/>
      <c r="H27" s="11"/>
      <c r="I27" s="10">
        <f t="shared" si="0"/>
        <v>43905</v>
      </c>
      <c r="J27" s="10">
        <f>I4-1</f>
        <v>43910</v>
      </c>
      <c r="K27" s="4">
        <v>1</v>
      </c>
      <c r="L27" s="4">
        <v>4</v>
      </c>
      <c r="M27" s="4">
        <v>5</v>
      </c>
    </row>
    <row r="28" spans="1:13" s="2" customFormat="1" ht="20.100000000000001" customHeight="1" x14ac:dyDescent="0.25">
      <c r="A28" s="7"/>
      <c r="B28" s="3"/>
      <c r="C28" s="3" t="str">
        <f>$A$1&amp;"-14"</f>
        <v>0519-LR6-14</v>
      </c>
      <c r="D28" s="3" t="s">
        <v>23</v>
      </c>
      <c r="E28" s="3"/>
      <c r="F28" s="3"/>
      <c r="G28" s="3"/>
      <c r="H28" s="11"/>
      <c r="I28" s="10">
        <f t="shared" si="0"/>
        <v>43903</v>
      </c>
      <c r="J28" s="10">
        <f>$I$27-1</f>
        <v>43904</v>
      </c>
      <c r="K28" s="12">
        <v>4</v>
      </c>
      <c r="L28" s="4">
        <v>4</v>
      </c>
      <c r="M28" s="4">
        <v>1</v>
      </c>
    </row>
    <row r="29" spans="1:13" s="2" customFormat="1" ht="20.100000000000001" customHeight="1" x14ac:dyDescent="0.25">
      <c r="A29" s="7"/>
      <c r="B29" s="3"/>
      <c r="C29" s="3" t="str">
        <f>$A$1&amp;"-15"</f>
        <v>0519-LR6-15</v>
      </c>
      <c r="D29" s="3" t="s">
        <v>32</v>
      </c>
      <c r="E29" s="3"/>
      <c r="F29" s="3"/>
      <c r="G29" s="3"/>
      <c r="H29" s="11"/>
      <c r="I29" s="10">
        <f t="shared" si="0"/>
        <v>43903</v>
      </c>
      <c r="J29" s="10">
        <f t="shared" ref="J29:J31" si="4">$I$27-1</f>
        <v>43904</v>
      </c>
      <c r="K29" s="12">
        <v>1</v>
      </c>
      <c r="L29" s="4">
        <v>3</v>
      </c>
      <c r="M29" s="4">
        <v>1</v>
      </c>
    </row>
    <row r="30" spans="1:13" s="2" customFormat="1" ht="20.100000000000001" customHeight="1" x14ac:dyDescent="0.25">
      <c r="A30" s="7"/>
      <c r="B30" s="3"/>
      <c r="C30" s="3" t="str">
        <f>$A$1&amp;"-16"</f>
        <v>0519-LR6-16</v>
      </c>
      <c r="D30" s="3" t="s">
        <v>24</v>
      </c>
      <c r="E30" s="3"/>
      <c r="F30" s="3"/>
      <c r="G30" s="3"/>
      <c r="H30" s="11"/>
      <c r="I30" s="10">
        <f t="shared" si="0"/>
        <v>43903</v>
      </c>
      <c r="J30" s="10">
        <f t="shared" si="4"/>
        <v>43904</v>
      </c>
      <c r="K30" s="12">
        <v>3</v>
      </c>
      <c r="L30" s="4">
        <v>4</v>
      </c>
      <c r="M30" s="4">
        <v>1</v>
      </c>
    </row>
    <row r="31" spans="1:13" s="2" customFormat="1" ht="20.100000000000001" customHeight="1" x14ac:dyDescent="0.25">
      <c r="A31" s="7"/>
      <c r="B31" s="3"/>
      <c r="C31" s="3" t="str">
        <f>$A$1&amp;"-17"</f>
        <v>0519-LR6-17</v>
      </c>
      <c r="D31" s="3" t="s">
        <v>25</v>
      </c>
      <c r="E31" s="3"/>
      <c r="F31" s="3"/>
      <c r="G31" s="3"/>
      <c r="H31" s="11"/>
      <c r="I31" s="10">
        <f t="shared" si="0"/>
        <v>43903</v>
      </c>
      <c r="J31" s="10">
        <f t="shared" si="4"/>
        <v>43904</v>
      </c>
      <c r="K31" s="4">
        <v>1</v>
      </c>
      <c r="L31" s="4">
        <v>4</v>
      </c>
      <c r="M31" s="4">
        <v>1</v>
      </c>
    </row>
    <row r="32" spans="1:13" s="2" customFormat="1" ht="20.100000000000001" customHeight="1" x14ac:dyDescent="0.25">
      <c r="A32" s="7"/>
      <c r="B32" s="3" t="str">
        <f>$A$1&amp;"-07"</f>
        <v>0519-LR6-07</v>
      </c>
      <c r="C32" s="3" t="s">
        <v>34</v>
      </c>
      <c r="D32" s="3"/>
      <c r="E32" s="3"/>
      <c r="F32" s="3"/>
      <c r="G32" s="3"/>
      <c r="H32" s="11"/>
      <c r="I32" s="10">
        <f t="shared" si="0"/>
        <v>43906</v>
      </c>
      <c r="J32" s="10">
        <f>$I$4-1</f>
        <v>43910</v>
      </c>
      <c r="K32" s="4">
        <v>1</v>
      </c>
      <c r="L32" s="4">
        <v>3</v>
      </c>
      <c r="M32" s="4">
        <v>4</v>
      </c>
    </row>
    <row r="33" spans="1:13" s="2" customFormat="1" ht="20.100000000000001" customHeight="1" x14ac:dyDescent="0.25">
      <c r="A33" s="7"/>
      <c r="B33" s="3" t="str">
        <f>$A$1&amp;"-08"</f>
        <v>0519-LR6-08</v>
      </c>
      <c r="C33" s="3" t="s">
        <v>35</v>
      </c>
      <c r="D33" s="3"/>
      <c r="E33" s="3"/>
      <c r="F33" s="3"/>
      <c r="G33" s="3"/>
      <c r="H33" s="11"/>
      <c r="I33" s="10">
        <f t="shared" si="0"/>
        <v>43908</v>
      </c>
      <c r="J33" s="10">
        <f t="shared" ref="J33:J35" si="5">$I$4-1</f>
        <v>43910</v>
      </c>
      <c r="K33" s="4">
        <v>1</v>
      </c>
      <c r="L33" s="4">
        <v>4</v>
      </c>
      <c r="M33" s="4">
        <v>2</v>
      </c>
    </row>
    <row r="34" spans="1:13" s="2" customFormat="1" ht="20.100000000000001" customHeight="1" x14ac:dyDescent="0.25">
      <c r="A34" s="7"/>
      <c r="B34" s="3" t="str">
        <f>$A$1&amp;"-09"</f>
        <v>0519-LR6-09</v>
      </c>
      <c r="C34" s="3" t="s">
        <v>39</v>
      </c>
      <c r="D34" s="3"/>
      <c r="E34" s="3"/>
      <c r="F34" s="3"/>
      <c r="G34" s="3"/>
      <c r="H34" s="11"/>
      <c r="I34" s="10">
        <f t="shared" si="0"/>
        <v>43896</v>
      </c>
      <c r="J34" s="10">
        <f t="shared" si="5"/>
        <v>43910</v>
      </c>
      <c r="K34" s="4">
        <v>1</v>
      </c>
      <c r="L34" s="4">
        <v>6</v>
      </c>
      <c r="M34" s="4">
        <v>14</v>
      </c>
    </row>
    <row r="35" spans="1:13" s="2" customFormat="1" ht="20.100000000000001" customHeight="1" x14ac:dyDescent="0.25">
      <c r="A35" s="7"/>
      <c r="B35" s="3" t="str">
        <f>$A$1&amp;"-10"</f>
        <v>0519-LR6-10</v>
      </c>
      <c r="C35" s="3" t="s">
        <v>26</v>
      </c>
      <c r="D35" s="3"/>
      <c r="E35" s="3"/>
      <c r="F35" s="3"/>
      <c r="G35" s="3"/>
      <c r="H35" s="11"/>
      <c r="I35" s="10">
        <f t="shared" si="0"/>
        <v>43909</v>
      </c>
      <c r="J35" s="10">
        <f t="shared" si="5"/>
        <v>43910</v>
      </c>
      <c r="K35" s="4">
        <v>1</v>
      </c>
      <c r="L35" s="4">
        <v>3</v>
      </c>
      <c r="M35" s="4">
        <v>1</v>
      </c>
    </row>
    <row r="36" spans="1:13" s="2" customFormat="1" ht="20.100000000000001" customHeight="1" x14ac:dyDescent="0.25">
      <c r="I36" s="5"/>
      <c r="J36" s="5"/>
      <c r="M36" s="1"/>
    </row>
    <row r="37" spans="1:13" s="2" customFormat="1" ht="20.100000000000001" customHeight="1" x14ac:dyDescent="0.25">
      <c r="I37" s="5">
        <f>SMALL(I4:I35,1)</f>
        <v>43889</v>
      </c>
      <c r="J37" s="5"/>
      <c r="M37" s="1"/>
    </row>
    <row r="38" spans="1:13" s="2" customFormat="1" ht="20.100000000000001" customHeight="1" x14ac:dyDescent="0.25">
      <c r="I38" s="5"/>
      <c r="J38" s="5"/>
      <c r="M38" s="1"/>
    </row>
    <row r="39" spans="1:13" s="2" customFormat="1" ht="20.100000000000001" customHeight="1" x14ac:dyDescent="0.25">
      <c r="I39" s="5"/>
      <c r="J39" s="5"/>
      <c r="M39" s="1"/>
    </row>
    <row r="40" spans="1:13" s="2" customFormat="1" ht="20.100000000000001" customHeight="1" x14ac:dyDescent="0.25">
      <c r="I40" s="5"/>
      <c r="J40" s="5"/>
      <c r="M40" s="1"/>
    </row>
    <row r="41" spans="1:13" s="2" customFormat="1" ht="20.100000000000001" customHeight="1" x14ac:dyDescent="0.25">
      <c r="I41" s="5"/>
      <c r="J41" s="5"/>
      <c r="M41" s="1"/>
    </row>
    <row r="42" spans="1:13" s="2" customFormat="1" ht="20.100000000000001" customHeight="1" x14ac:dyDescent="0.25">
      <c r="I42" s="5"/>
      <c r="J42" s="5"/>
      <c r="M42" s="1"/>
    </row>
    <row r="43" spans="1:13" s="2" customFormat="1" ht="20.100000000000001" customHeight="1" x14ac:dyDescent="0.25">
      <c r="I43" s="5"/>
      <c r="J43" s="5"/>
      <c r="M43" s="1"/>
    </row>
  </sheetData>
  <printOptions horizontalCentered="1"/>
  <pageMargins left="0.7" right="0.7" top="0.75" bottom="0.75" header="0.3" footer="0.3"/>
  <pageSetup scale="60"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D33"/>
  <sheetViews>
    <sheetView workbookViewId="0">
      <selection sqref="A1:AR33"/>
    </sheetView>
  </sheetViews>
  <sheetFormatPr defaultRowHeight="15" x14ac:dyDescent="0.25"/>
  <cols>
    <col min="1" max="10" width="15.7109375" customWidth="1"/>
    <col min="11" max="56" width="2.7109375" customWidth="1"/>
  </cols>
  <sheetData>
    <row r="1" spans="1:56" ht="60" customHeight="1" x14ac:dyDescent="0.25">
      <c r="L1" s="20">
        <f>'0519-LR6'!I37</f>
        <v>43889</v>
      </c>
      <c r="M1" s="20">
        <f>L1+1</f>
        <v>43890</v>
      </c>
      <c r="N1" s="20">
        <f t="shared" ref="N1:AR1" si="0">M1+1</f>
        <v>43891</v>
      </c>
      <c r="O1" s="20">
        <f t="shared" si="0"/>
        <v>43892</v>
      </c>
      <c r="P1" s="20">
        <f t="shared" si="0"/>
        <v>43893</v>
      </c>
      <c r="Q1" s="20">
        <f t="shared" si="0"/>
        <v>43894</v>
      </c>
      <c r="R1" s="20">
        <f t="shared" si="0"/>
        <v>43895</v>
      </c>
      <c r="S1" s="20">
        <f t="shared" si="0"/>
        <v>43896</v>
      </c>
      <c r="T1" s="20">
        <f t="shared" si="0"/>
        <v>43897</v>
      </c>
      <c r="U1" s="20">
        <f t="shared" si="0"/>
        <v>43898</v>
      </c>
      <c r="V1" s="20">
        <f t="shared" si="0"/>
        <v>43899</v>
      </c>
      <c r="W1" s="20">
        <f t="shared" si="0"/>
        <v>43900</v>
      </c>
      <c r="X1" s="20">
        <f t="shared" si="0"/>
        <v>43901</v>
      </c>
      <c r="Y1" s="20">
        <f t="shared" si="0"/>
        <v>43902</v>
      </c>
      <c r="Z1" s="20">
        <f t="shared" si="0"/>
        <v>43903</v>
      </c>
      <c r="AA1" s="20">
        <f t="shared" si="0"/>
        <v>43904</v>
      </c>
      <c r="AB1" s="20">
        <f t="shared" si="0"/>
        <v>43905</v>
      </c>
      <c r="AC1" s="20">
        <f t="shared" si="0"/>
        <v>43906</v>
      </c>
      <c r="AD1" s="20">
        <f t="shared" si="0"/>
        <v>43907</v>
      </c>
      <c r="AE1" s="20">
        <f t="shared" si="0"/>
        <v>43908</v>
      </c>
      <c r="AF1" s="20">
        <f t="shared" si="0"/>
        <v>43909</v>
      </c>
      <c r="AG1" s="20">
        <f t="shared" si="0"/>
        <v>43910</v>
      </c>
      <c r="AH1" s="20">
        <f t="shared" si="0"/>
        <v>43911</v>
      </c>
      <c r="AI1" s="20">
        <f t="shared" si="0"/>
        <v>43912</v>
      </c>
      <c r="AJ1" s="20">
        <f t="shared" si="0"/>
        <v>43913</v>
      </c>
      <c r="AK1" s="20">
        <f t="shared" si="0"/>
        <v>43914</v>
      </c>
      <c r="AL1" s="20">
        <f t="shared" si="0"/>
        <v>43915</v>
      </c>
      <c r="AM1" s="20">
        <f t="shared" si="0"/>
        <v>43916</v>
      </c>
      <c r="AN1" s="20">
        <f t="shared" si="0"/>
        <v>43917</v>
      </c>
      <c r="AO1" s="20">
        <f t="shared" si="0"/>
        <v>43918</v>
      </c>
      <c r="AP1" s="20">
        <f t="shared" si="0"/>
        <v>43919</v>
      </c>
      <c r="AQ1" s="20">
        <f t="shared" si="0"/>
        <v>43920</v>
      </c>
      <c r="AR1" s="20">
        <f t="shared" si="0"/>
        <v>43921</v>
      </c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</row>
    <row r="2" spans="1:56" x14ac:dyDescent="0.25">
      <c r="A2" s="25"/>
      <c r="B2" s="26" t="str">
        <f>'0519-LR6'!B5</f>
        <v>0519-LR6-02</v>
      </c>
      <c r="C2" s="26" t="str">
        <f>'0519-LR6'!C5</f>
        <v>VES-2PH-108C - 2PH-24-120-275-2T-C</v>
      </c>
      <c r="D2" s="26"/>
      <c r="E2" s="26"/>
      <c r="F2" s="26"/>
      <c r="G2" s="26"/>
      <c r="H2" s="27"/>
      <c r="I2" s="22">
        <f>'0519-LR6'!I5</f>
        <v>43889</v>
      </c>
      <c r="J2" s="22">
        <f>'0519-LR6'!J5</f>
        <v>43910</v>
      </c>
      <c r="K2" s="22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</row>
    <row r="3" spans="1:56" x14ac:dyDescent="0.25">
      <c r="A3" s="25"/>
      <c r="B3" s="26" t="str">
        <f>'0519-LR6'!B6</f>
        <v>0519-LR6-03</v>
      </c>
      <c r="C3" s="26" t="str">
        <f>'0519-LR6'!C6</f>
        <v>VES-2PH-111C - 2PH-24-96-275-2T-C</v>
      </c>
      <c r="D3" s="26"/>
      <c r="E3" s="26"/>
      <c r="F3" s="26"/>
      <c r="G3" s="26"/>
      <c r="H3" s="27"/>
      <c r="I3" s="22">
        <f>'0519-LR6'!I6</f>
        <v>43889</v>
      </c>
      <c r="J3" s="22">
        <f>'0519-LR6'!J6</f>
        <v>43910</v>
      </c>
      <c r="K3" s="22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</row>
    <row r="4" spans="1:56" x14ac:dyDescent="0.25">
      <c r="A4" s="25"/>
      <c r="B4" s="26" t="str">
        <f>'0519-LR6'!B34</f>
        <v>0519-LR6-09</v>
      </c>
      <c r="C4" s="26" t="str">
        <f>'0519-LR6'!C34</f>
        <v>VES-FGF-100C - 8-3/2T-275-1-36-F</v>
      </c>
      <c r="D4" s="26"/>
      <c r="E4" s="26"/>
      <c r="F4" s="26"/>
      <c r="G4" s="26"/>
      <c r="H4" s="27"/>
      <c r="I4" s="22">
        <f>'0519-LR6'!I34</f>
        <v>43896</v>
      </c>
      <c r="J4" s="22">
        <f>'0519-LR6'!J34</f>
        <v>43910</v>
      </c>
      <c r="K4" s="22"/>
      <c r="L4" s="21"/>
      <c r="M4" s="21"/>
      <c r="N4" s="21"/>
      <c r="O4" s="21"/>
      <c r="P4" s="21"/>
      <c r="Q4" s="21"/>
      <c r="R4" s="2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</row>
    <row r="5" spans="1:56" x14ac:dyDescent="0.25">
      <c r="A5" s="25"/>
      <c r="B5" s="26" t="str">
        <f>'0519-LR6'!B7</f>
        <v>0519-LR6-04</v>
      </c>
      <c r="C5" s="26" t="str">
        <f>'0519-LR6'!C7</f>
        <v>SKD-QS-100 - STRUCTURAL SKID QS-100</v>
      </c>
      <c r="D5" s="26"/>
      <c r="E5" s="26"/>
      <c r="F5" s="26"/>
      <c r="G5" s="26"/>
      <c r="H5" s="27"/>
      <c r="I5" s="22">
        <f>'0519-LR6'!I7</f>
        <v>43897</v>
      </c>
      <c r="J5" s="22">
        <f>'0519-LR6'!J7</f>
        <v>43910</v>
      </c>
      <c r="K5" s="22"/>
      <c r="L5" s="21"/>
      <c r="M5" s="21"/>
      <c r="N5" s="21"/>
      <c r="O5" s="21"/>
      <c r="P5" s="21"/>
      <c r="Q5" s="21"/>
      <c r="R5" s="21"/>
      <c r="S5" s="21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</row>
    <row r="6" spans="1:56" x14ac:dyDescent="0.25">
      <c r="A6" s="25"/>
      <c r="B6" s="26"/>
      <c r="C6" s="26"/>
      <c r="D6" s="26" t="str">
        <f>'0519-LR6'!D24</f>
        <v>0519-LR6-30</v>
      </c>
      <c r="E6" s="26" t="str">
        <f>'0519-LR6'!E24</f>
        <v>QS-100-4-1 - FRC-100 4" PIPING 1 OF 3</v>
      </c>
      <c r="F6" s="26"/>
      <c r="G6" s="26"/>
      <c r="H6" s="27"/>
      <c r="I6" s="22">
        <f>'0519-LR6'!I24</f>
        <v>43900</v>
      </c>
      <c r="J6" s="22">
        <f>'0519-LR6'!J24</f>
        <v>43902</v>
      </c>
      <c r="K6" s="22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8"/>
      <c r="X6" s="28"/>
      <c r="Y6" s="28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</row>
    <row r="7" spans="1:56" x14ac:dyDescent="0.25">
      <c r="A7" s="25"/>
      <c r="B7" s="26"/>
      <c r="C7" s="26"/>
      <c r="D7" s="26" t="str">
        <f>'0519-LR6'!D25</f>
        <v>0519-LR6-31</v>
      </c>
      <c r="E7" s="26" t="str">
        <f>'0519-LR6'!E25</f>
        <v>QS-100-4-2 - FRC-100 4" PIPING 2 OF 3</v>
      </c>
      <c r="F7" s="26"/>
      <c r="G7" s="26"/>
      <c r="H7" s="27"/>
      <c r="I7" s="22">
        <f>'0519-LR6'!I25</f>
        <v>43900</v>
      </c>
      <c r="J7" s="22">
        <f>'0519-LR6'!J25</f>
        <v>43902</v>
      </c>
      <c r="K7" s="22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8"/>
      <c r="X7" s="28"/>
      <c r="Y7" s="28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</row>
    <row r="8" spans="1:56" x14ac:dyDescent="0.25">
      <c r="A8" s="25"/>
      <c r="B8" s="26"/>
      <c r="C8" s="26"/>
      <c r="D8" s="26" t="str">
        <f>'0519-LR6'!D26</f>
        <v>0519-LR6-32</v>
      </c>
      <c r="E8" s="26" t="str">
        <f>'0519-LR6'!E26</f>
        <v>QS-100-4-3 - FRC-100 4" PIPING 3 OF 3</v>
      </c>
      <c r="F8" s="26"/>
      <c r="G8" s="26"/>
      <c r="H8" s="27"/>
      <c r="I8" s="22">
        <f>'0519-LR6'!I26</f>
        <v>43900</v>
      </c>
      <c r="J8" s="22">
        <f>'0519-LR6'!J26</f>
        <v>43902</v>
      </c>
      <c r="K8" s="22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8"/>
      <c r="X8" s="28"/>
      <c r="Y8" s="28"/>
      <c r="Z8" s="21"/>
      <c r="AA8" s="21"/>
      <c r="AB8" s="24"/>
      <c r="AC8" s="24"/>
      <c r="AD8" s="24"/>
      <c r="AE8" s="24"/>
      <c r="AF8" s="24"/>
      <c r="AG8" s="24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</row>
    <row r="9" spans="1:56" x14ac:dyDescent="0.25">
      <c r="A9" s="25"/>
      <c r="B9" s="26"/>
      <c r="C9" s="26"/>
      <c r="D9" s="26" t="str">
        <f>'0519-LR6'!D14</f>
        <v>0519-LR6-21</v>
      </c>
      <c r="E9" s="26" t="str">
        <f>'0519-LR6'!E14</f>
        <v>QS-100-2-1 - QS-100 2" PIPING 1 OF 9 DUMP LINES</v>
      </c>
      <c r="F9" s="26"/>
      <c r="G9" s="26"/>
      <c r="H9" s="27"/>
      <c r="I9" s="22">
        <f>'0519-LR6'!I14</f>
        <v>43902</v>
      </c>
      <c r="J9" s="22">
        <f>'0519-LR6'!J14</f>
        <v>43904</v>
      </c>
      <c r="K9" s="22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9"/>
      <c r="Z9" s="29"/>
      <c r="AA9" s="29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</row>
    <row r="10" spans="1:56" x14ac:dyDescent="0.25">
      <c r="A10" s="25"/>
      <c r="B10" s="26"/>
      <c r="C10" s="26"/>
      <c r="D10" s="26" t="str">
        <f>'0519-LR6'!D15</f>
        <v>0519-LR6-22</v>
      </c>
      <c r="E10" s="26" t="str">
        <f>'0519-LR6'!E15</f>
        <v>QS-100-2-2 - QS-100 2" PIPING 2 OF 9 INLET / DUMP</v>
      </c>
      <c r="F10" s="26"/>
      <c r="G10" s="26"/>
      <c r="H10" s="27"/>
      <c r="I10" s="22">
        <f>'0519-LR6'!I15</f>
        <v>43902</v>
      </c>
      <c r="J10" s="22">
        <f>'0519-LR6'!J15</f>
        <v>43904</v>
      </c>
      <c r="K10" s="22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9"/>
      <c r="Z10" s="29"/>
      <c r="AA10" s="29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</row>
    <row r="11" spans="1:56" x14ac:dyDescent="0.25">
      <c r="A11" s="25"/>
      <c r="B11" s="26"/>
      <c r="C11" s="26"/>
      <c r="D11" s="26" t="str">
        <f>'0519-LR6'!D16</f>
        <v>0519-LR6-23</v>
      </c>
      <c r="E11" s="26" t="str">
        <f>'0519-LR6'!E16</f>
        <v>QS-100-2-3 - QS-100 2" PIPING 3 OF 9 DEPRESSURE LINE</v>
      </c>
      <c r="F11" s="26"/>
      <c r="G11" s="26"/>
      <c r="H11" s="27"/>
      <c r="I11" s="22">
        <f>'0519-LR6'!I16</f>
        <v>43902</v>
      </c>
      <c r="J11" s="22">
        <f>'0519-LR6'!J16</f>
        <v>43904</v>
      </c>
      <c r="K11" s="22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9"/>
      <c r="Z11" s="29"/>
      <c r="AA11" s="29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</row>
    <row r="12" spans="1:56" x14ac:dyDescent="0.25">
      <c r="A12" s="25"/>
      <c r="B12" s="26"/>
      <c r="C12" s="26"/>
      <c r="D12" s="26" t="str">
        <f>'0519-LR6'!D17</f>
        <v>0519-LR6-24</v>
      </c>
      <c r="E12" s="26" t="str">
        <f>'0519-LR6'!E17</f>
        <v>QS-100-2-4 - QS-100 2" PIPING 4 OF 9 HIGH PRESSURE IN</v>
      </c>
      <c r="F12" s="26"/>
      <c r="G12" s="26"/>
      <c r="H12" s="27"/>
      <c r="I12" s="22">
        <f>'0519-LR6'!I17</f>
        <v>43902</v>
      </c>
      <c r="J12" s="22">
        <f>'0519-LR6'!J17</f>
        <v>43904</v>
      </c>
      <c r="K12" s="22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9"/>
      <c r="Z12" s="29"/>
      <c r="AA12" s="29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</row>
    <row r="13" spans="1:56" x14ac:dyDescent="0.25">
      <c r="A13" s="25"/>
      <c r="B13" s="26"/>
      <c r="C13" s="26"/>
      <c r="D13" s="26" t="str">
        <f>'0519-LR6'!D18</f>
        <v>0519-LR6-25</v>
      </c>
      <c r="E13" s="26" t="str">
        <f>'0519-LR6'!E18</f>
        <v>QS-100-2-5 - QS-100 2" PIPING 5 OF 9 MANUAL DRAIN PLUG</v>
      </c>
      <c r="F13" s="26"/>
      <c r="G13" s="26"/>
      <c r="H13" s="27"/>
      <c r="I13" s="22">
        <f>'0519-LR6'!I18</f>
        <v>43902</v>
      </c>
      <c r="J13" s="22">
        <f>'0519-LR6'!J18</f>
        <v>43904</v>
      </c>
      <c r="K13" s="22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9"/>
      <c r="Z13" s="29"/>
      <c r="AA13" s="29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</row>
    <row r="14" spans="1:56" x14ac:dyDescent="0.25">
      <c r="A14" s="25"/>
      <c r="B14" s="26"/>
      <c r="C14" s="26"/>
      <c r="D14" s="26" t="str">
        <f>'0519-LR6'!D19</f>
        <v>0519-LR6-26</v>
      </c>
      <c r="E14" s="26" t="str">
        <f>'0519-LR6'!E19</f>
        <v>QS-100-2-6 - QS-100 2" PIPING 6 OF 9 FG INLET</v>
      </c>
      <c r="F14" s="26"/>
      <c r="G14" s="26"/>
      <c r="H14" s="27"/>
      <c r="I14" s="22">
        <f>'0519-LR6'!I19</f>
        <v>43902</v>
      </c>
      <c r="J14" s="22">
        <f>'0519-LR6'!J19</f>
        <v>43904</v>
      </c>
      <c r="K14" s="22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9"/>
      <c r="Z14" s="29"/>
      <c r="AA14" s="29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</row>
    <row r="15" spans="1:56" x14ac:dyDescent="0.25">
      <c r="A15" s="25"/>
      <c r="B15" s="26"/>
      <c r="C15" s="26"/>
      <c r="D15" s="26" t="str">
        <f>'0519-LR6'!D20</f>
        <v>0519-LR6-27</v>
      </c>
      <c r="E15" s="26" t="str">
        <f>'0519-LR6'!E20</f>
        <v>QS-100-2-7 - QS-100 2" PIPING 7 OF 9 FUEL GAS OUT</v>
      </c>
      <c r="F15" s="26"/>
      <c r="G15" s="26"/>
      <c r="H15" s="27"/>
      <c r="I15" s="22">
        <f>'0519-LR6'!I20</f>
        <v>43902</v>
      </c>
      <c r="J15" s="22">
        <f>'0519-LR6'!J20</f>
        <v>43904</v>
      </c>
      <c r="K15" s="22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9"/>
      <c r="Z15" s="29"/>
      <c r="AA15" s="29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</row>
    <row r="16" spans="1:56" x14ac:dyDescent="0.25">
      <c r="A16" s="25"/>
      <c r="B16" s="26"/>
      <c r="C16" s="26"/>
      <c r="D16" s="26" t="str">
        <f>'0519-LR6'!D21</f>
        <v>0519-LR6-28</v>
      </c>
      <c r="E16" s="26" t="str">
        <f>'0519-LR6'!E21</f>
        <v>QS-100-2-8 - QS-100 2" PIPING 8 OF 9 FUEL GAS LIQUID OUT</v>
      </c>
      <c r="F16" s="26"/>
      <c r="G16" s="26"/>
      <c r="H16" s="27"/>
      <c r="I16" s="22">
        <f>'0519-LR6'!I21</f>
        <v>43902</v>
      </c>
      <c r="J16" s="22">
        <f>'0519-LR6'!J21</f>
        <v>43904</v>
      </c>
      <c r="K16" s="22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9"/>
      <c r="Z16" s="29"/>
      <c r="AA16" s="29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</row>
    <row r="17" spans="1:44" x14ac:dyDescent="0.25">
      <c r="A17" s="25"/>
      <c r="B17" s="26"/>
      <c r="C17" s="26"/>
      <c r="D17" s="26" t="str">
        <f>'0519-LR6'!D22</f>
        <v>0519-LR6-29</v>
      </c>
      <c r="E17" s="26" t="str">
        <f>'0519-LR6'!E22</f>
        <v>QS-100-2-9 - QS-100 2" PIPING 9 OF 9 FUEL GAS PRESSURE LINE</v>
      </c>
      <c r="F17" s="26"/>
      <c r="G17" s="26"/>
      <c r="H17" s="27"/>
      <c r="I17" s="22">
        <f>'0519-LR6'!I22</f>
        <v>43902</v>
      </c>
      <c r="J17" s="22">
        <f>'0519-LR6'!J22</f>
        <v>43904</v>
      </c>
      <c r="K17" s="22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9"/>
      <c r="Z17" s="29"/>
      <c r="AA17" s="29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</row>
    <row r="18" spans="1:44" x14ac:dyDescent="0.25">
      <c r="A18" s="25"/>
      <c r="B18" s="26"/>
      <c r="C18" s="26" t="str">
        <f>'0519-LR6'!C23</f>
        <v>0519-LR6-13</v>
      </c>
      <c r="D18" s="26" t="str">
        <f>'0519-LR6'!D23</f>
        <v>QS-100-4 - FRC-100 4" PIPING</v>
      </c>
      <c r="E18" s="26"/>
      <c r="F18" s="26"/>
      <c r="G18" s="26"/>
      <c r="H18" s="27"/>
      <c r="I18" s="22">
        <f>'0519-LR6'!I23</f>
        <v>43903</v>
      </c>
      <c r="J18" s="22">
        <f>'0519-LR6'!J23</f>
        <v>43907</v>
      </c>
      <c r="K18" s="22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8"/>
      <c r="AA18" s="28"/>
      <c r="AB18" s="28"/>
      <c r="AC18" s="28"/>
      <c r="AD18" s="28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</row>
    <row r="19" spans="1:44" x14ac:dyDescent="0.25">
      <c r="A19" s="25"/>
      <c r="B19" s="26"/>
      <c r="C19" s="26" t="str">
        <f>'0519-LR6'!C28</f>
        <v>0519-LR6-14</v>
      </c>
      <c r="D19" s="26" t="str">
        <f>'0519-LR6'!D28</f>
        <v>QS-100-SG - QS-100 SIGHT GLASS</v>
      </c>
      <c r="E19" s="26"/>
      <c r="F19" s="26"/>
      <c r="G19" s="26"/>
      <c r="H19" s="27"/>
      <c r="I19" s="22">
        <f>'0519-LR6'!I28</f>
        <v>43903</v>
      </c>
      <c r="J19" s="22">
        <f>'0519-LR6'!J28</f>
        <v>43904</v>
      </c>
      <c r="K19" s="22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32"/>
      <c r="AA19" s="32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</row>
    <row r="20" spans="1:44" x14ac:dyDescent="0.25">
      <c r="A20" s="25"/>
      <c r="B20" s="26"/>
      <c r="C20" s="26" t="str">
        <f>'0519-LR6'!C29</f>
        <v>0519-LR6-15</v>
      </c>
      <c r="D20" s="26" t="str">
        <f>'0519-LR6'!D29</f>
        <v>QS-100-PG - QS-100 PRESSURE GAUGE</v>
      </c>
      <c r="E20" s="26"/>
      <c r="F20" s="26"/>
      <c r="G20" s="26"/>
      <c r="H20" s="27"/>
      <c r="I20" s="22">
        <f>'0519-LR6'!I29</f>
        <v>43903</v>
      </c>
      <c r="J20" s="22">
        <f>'0519-LR6'!J29</f>
        <v>43904</v>
      </c>
      <c r="K20" s="22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35"/>
      <c r="AA20" s="35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</row>
    <row r="21" spans="1:44" x14ac:dyDescent="0.25">
      <c r="A21" s="25"/>
      <c r="B21" s="26"/>
      <c r="C21" s="26" t="str">
        <f>'0519-LR6'!C30</f>
        <v>0519-LR6-16</v>
      </c>
      <c r="D21" s="26" t="str">
        <f>'0519-LR6'!D30</f>
        <v>QS-100-RV-1.5 - QS-100 RV 1-1/2" ASSY</v>
      </c>
      <c r="E21" s="26"/>
      <c r="F21" s="26"/>
      <c r="G21" s="26"/>
      <c r="H21" s="27"/>
      <c r="I21" s="22">
        <f>'0519-LR6'!I30</f>
        <v>43903</v>
      </c>
      <c r="J21" s="22">
        <f>'0519-LR6'!J30</f>
        <v>43904</v>
      </c>
      <c r="K21" s="22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36"/>
      <c r="AA21" s="36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</row>
    <row r="22" spans="1:44" x14ac:dyDescent="0.25">
      <c r="A22" s="25"/>
      <c r="B22" s="26"/>
      <c r="C22" s="26" t="str">
        <f>'0519-LR6'!C31</f>
        <v>0519-LR6-17</v>
      </c>
      <c r="D22" s="26" t="str">
        <f>'0519-LR6'!D31</f>
        <v>QS-100-RV-1 - QS-100 RV 1" ASSY</v>
      </c>
      <c r="E22" s="26"/>
      <c r="F22" s="26"/>
      <c r="G22" s="26"/>
      <c r="H22" s="27"/>
      <c r="I22" s="22">
        <f>'0519-LR6'!I31</f>
        <v>43903</v>
      </c>
      <c r="J22" s="22">
        <f>'0519-LR6'!J31</f>
        <v>43904</v>
      </c>
      <c r="K22" s="22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37"/>
      <c r="AA22" s="37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</row>
    <row r="23" spans="1:44" x14ac:dyDescent="0.25">
      <c r="A23" s="25"/>
      <c r="B23" s="26"/>
      <c r="C23" s="26"/>
      <c r="D23" s="26" t="str">
        <f>'0519-LR6'!D10</f>
        <v>0519-LR6-18</v>
      </c>
      <c r="E23" s="26" t="str">
        <f>'0519-LR6'!E10</f>
        <v>QS-100-1-1 - QS-100 1" PIPING 1 OF 3 CHARGE GAS</v>
      </c>
      <c r="F23" s="26"/>
      <c r="G23" s="26"/>
      <c r="H23" s="27"/>
      <c r="I23" s="22">
        <f>'0519-LR6'!I10</f>
        <v>43904</v>
      </c>
      <c r="J23" s="22">
        <f>'0519-LR6'!J10</f>
        <v>43905</v>
      </c>
      <c r="K23" s="22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30"/>
      <c r="AB23" s="30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</row>
    <row r="24" spans="1:44" x14ac:dyDescent="0.25">
      <c r="A24" s="25"/>
      <c r="B24" s="26"/>
      <c r="C24" s="26"/>
      <c r="D24" s="26" t="str">
        <f>'0519-LR6'!D11</f>
        <v>0519-LR6-19</v>
      </c>
      <c r="E24" s="26" t="str">
        <f>'0519-LR6'!E11</f>
        <v>QS-100-1-2 - QS-100 1" PIPING 2 OF 3 PRESSURE REG</v>
      </c>
      <c r="F24" s="26"/>
      <c r="G24" s="26"/>
      <c r="H24" s="27"/>
      <c r="I24" s="22">
        <f>'0519-LR6'!I11</f>
        <v>43904</v>
      </c>
      <c r="J24" s="22">
        <f>'0519-LR6'!J11</f>
        <v>43905</v>
      </c>
      <c r="K24" s="22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30"/>
      <c r="AB24" s="30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</row>
    <row r="25" spans="1:44" x14ac:dyDescent="0.25">
      <c r="A25" s="25"/>
      <c r="B25" s="26"/>
      <c r="C25" s="26"/>
      <c r="D25" s="26" t="str">
        <f>'0519-LR6'!D12</f>
        <v>0519-LR6-20</v>
      </c>
      <c r="E25" s="26" t="str">
        <f>'0519-LR6'!E12</f>
        <v>QS-100-1-3 - QS-100 1" PIPING 3 OF 3 INST GAS</v>
      </c>
      <c r="F25" s="26"/>
      <c r="G25" s="26"/>
      <c r="H25" s="27"/>
      <c r="I25" s="22">
        <f>'0519-LR6'!I12</f>
        <v>43904</v>
      </c>
      <c r="J25" s="22">
        <f>'0519-LR6'!J12</f>
        <v>43905</v>
      </c>
      <c r="K25" s="22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30"/>
      <c r="AB25" s="30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</row>
    <row r="26" spans="1:44" x14ac:dyDescent="0.25">
      <c r="A26" s="25"/>
      <c r="B26" s="26"/>
      <c r="C26" s="26" t="str">
        <f>'0519-LR6'!C13</f>
        <v>0519-LR6-12</v>
      </c>
      <c r="D26" s="26" t="str">
        <f>'0519-LR6'!D13</f>
        <v>FRC-100-2 - FRC-100 2" PIPING</v>
      </c>
      <c r="E26" s="26"/>
      <c r="F26" s="26"/>
      <c r="G26" s="26"/>
      <c r="H26" s="27"/>
      <c r="I26" s="22">
        <f>'0519-LR6'!I13</f>
        <v>43905</v>
      </c>
      <c r="J26" s="22">
        <f>'0519-LR6'!J13</f>
        <v>43907</v>
      </c>
      <c r="K26" s="22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9"/>
      <c r="AC26" s="29"/>
      <c r="AD26" s="29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</row>
    <row r="27" spans="1:44" x14ac:dyDescent="0.25">
      <c r="A27" s="25"/>
      <c r="B27" s="26" t="str">
        <f>'0519-LR6'!B27</f>
        <v>0519-LR6-06</v>
      </c>
      <c r="C27" s="26" t="str">
        <f>'0519-LR6'!C27</f>
        <v>QS-100-AUX - QS-100 AUXILARY PACKAGE</v>
      </c>
      <c r="D27" s="26"/>
      <c r="E27" s="26"/>
      <c r="F27" s="26"/>
      <c r="G27" s="26"/>
      <c r="H27" s="27"/>
      <c r="I27" s="22">
        <f>'0519-LR6'!I27</f>
        <v>43905</v>
      </c>
      <c r="J27" s="22">
        <f>'0519-LR6'!J27</f>
        <v>43910</v>
      </c>
      <c r="K27" s="22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4"/>
      <c r="AA27" s="24"/>
      <c r="AB27" s="31"/>
      <c r="AC27" s="31"/>
      <c r="AD27" s="31"/>
      <c r="AE27" s="31"/>
      <c r="AF27" s="31"/>
      <c r="AG27" s="3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</row>
    <row r="28" spans="1:44" x14ac:dyDescent="0.25">
      <c r="A28" s="25"/>
      <c r="B28" s="26"/>
      <c r="C28" s="26" t="str">
        <f>'0519-LR6'!C9</f>
        <v>0519-LR6-11</v>
      </c>
      <c r="D28" s="26" t="str">
        <f>'0519-LR6'!D9</f>
        <v>QS-100-1 - QS-100 1" PIPING</v>
      </c>
      <c r="E28" s="26"/>
      <c r="F28" s="26"/>
      <c r="G28" s="26"/>
      <c r="H28" s="27"/>
      <c r="I28" s="22">
        <f>'0519-LR6'!I9</f>
        <v>43906</v>
      </c>
      <c r="J28" s="22">
        <f>'0519-LR6'!J9</f>
        <v>43907</v>
      </c>
      <c r="K28" s="22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30"/>
      <c r="AD28" s="30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</row>
    <row r="29" spans="1:44" x14ac:dyDescent="0.25">
      <c r="A29" s="25"/>
      <c r="B29" s="26" t="str">
        <f>'0519-LR6'!B32</f>
        <v>0519-LR6-07</v>
      </c>
      <c r="C29" s="26" t="str">
        <f>'0519-LR6'!C32</f>
        <v>QS-100-ES - QS-100 ELECTRICAL BOX STAND (SKID FOLDER)</v>
      </c>
      <c r="D29" s="26"/>
      <c r="E29" s="26"/>
      <c r="F29" s="26"/>
      <c r="G29" s="26"/>
      <c r="H29" s="27"/>
      <c r="I29" s="22">
        <f>'0519-LR6'!I32</f>
        <v>43906</v>
      </c>
      <c r="J29" s="22">
        <f>'0519-LR6'!J32</f>
        <v>43910</v>
      </c>
      <c r="K29" s="22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39"/>
      <c r="AD29" s="39"/>
      <c r="AE29" s="39"/>
      <c r="AF29" s="39"/>
      <c r="AG29" s="39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</row>
    <row r="30" spans="1:44" x14ac:dyDescent="0.25">
      <c r="A30" s="25"/>
      <c r="B30" s="26" t="str">
        <f>'0519-LR6'!B8</f>
        <v>0519-LR6-05</v>
      </c>
      <c r="C30" s="26" t="str">
        <f>'0519-LR6'!C8</f>
        <v>QS-100-PIP - QS-100 PIPING</v>
      </c>
      <c r="D30" s="26"/>
      <c r="E30" s="26"/>
      <c r="F30" s="26"/>
      <c r="G30" s="26"/>
      <c r="H30" s="27"/>
      <c r="I30" s="22">
        <f>'0519-LR6'!I8</f>
        <v>43908</v>
      </c>
      <c r="J30" s="22">
        <f>'0519-LR6'!J8</f>
        <v>43910</v>
      </c>
      <c r="K30" s="22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43"/>
      <c r="AF30" s="43"/>
      <c r="AG30" s="43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</row>
    <row r="31" spans="1:44" x14ac:dyDescent="0.25">
      <c r="A31" s="25"/>
      <c r="B31" s="26" t="str">
        <f>'0519-LR6'!B33</f>
        <v>0519-LR6-08</v>
      </c>
      <c r="C31" s="26" t="str">
        <f>'0519-LR6'!C33</f>
        <v>QS-100-PS-2-1 - QS-100 PIPE STAND (SKID FOLDER)</v>
      </c>
      <c r="D31" s="26"/>
      <c r="E31" s="26"/>
      <c r="F31" s="26"/>
      <c r="G31" s="26"/>
      <c r="H31" s="27"/>
      <c r="I31" s="22">
        <f>'0519-LR6'!I33</f>
        <v>43908</v>
      </c>
      <c r="J31" s="22">
        <f>'0519-LR6'!J33</f>
        <v>43910</v>
      </c>
      <c r="K31" s="22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33"/>
      <c r="AF31" s="33"/>
      <c r="AG31" s="33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</row>
    <row r="32" spans="1:44" x14ac:dyDescent="0.25">
      <c r="A32" s="25"/>
      <c r="B32" s="26" t="str">
        <f>'0519-LR6'!B35</f>
        <v>0519-LR6-10</v>
      </c>
      <c r="C32" s="26" t="str">
        <f>'0519-LR6'!C35</f>
        <v>QS-100-CT - QS-100 CABLE TRAY</v>
      </c>
      <c r="D32" s="26"/>
      <c r="E32" s="26"/>
      <c r="F32" s="26"/>
      <c r="G32" s="26"/>
      <c r="H32" s="27"/>
      <c r="I32" s="22">
        <f>'0519-LR6'!I35</f>
        <v>43909</v>
      </c>
      <c r="J32" s="22">
        <f>'0519-LR6'!J35</f>
        <v>43910</v>
      </c>
      <c r="K32" s="22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34"/>
      <c r="AG32" s="34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</row>
    <row r="33" spans="1:44" x14ac:dyDescent="0.25">
      <c r="A33" s="25" t="str">
        <f>'0519-LR6'!A4</f>
        <v>0519-LR6-01</v>
      </c>
      <c r="B33" s="26" t="str">
        <f>'0519-LR6'!B4</f>
        <v>QS-100-PKG (ASSMEBLY 6 PAGES)</v>
      </c>
      <c r="C33" s="26"/>
      <c r="D33" s="26"/>
      <c r="E33" s="26"/>
      <c r="F33" s="26"/>
      <c r="G33" s="26"/>
      <c r="H33" s="27"/>
      <c r="I33" s="22">
        <f>'0519-LR6'!I4</f>
        <v>43911</v>
      </c>
      <c r="J33" s="22">
        <f>'0519-LR6'!J4</f>
        <v>43921</v>
      </c>
      <c r="K33" s="22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</row>
  </sheetData>
  <sortState ref="A2:BE33">
    <sortCondition ref="I2:I33"/>
  </sortState>
  <pageMargins left="0.25" right="0.25" top="0.25" bottom="0.25" header="0.3" footer="0.3"/>
  <pageSetup scale="53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0519-LR6</vt:lpstr>
      <vt:lpstr>Sheet1</vt:lpstr>
    </vt:vector>
  </TitlesOfParts>
  <Company>NTPV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HBH</dc:creator>
  <cp:lastModifiedBy>HBH</cp:lastModifiedBy>
  <cp:lastPrinted>2020-01-09T22:25:27Z</cp:lastPrinted>
  <dcterms:created xsi:type="dcterms:W3CDTF">2018-12-26T22:27:53Z</dcterms:created>
  <dcterms:modified xsi:type="dcterms:W3CDTF">2020-01-09T22:25:31Z</dcterms:modified>
</cp:coreProperties>
</file>