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1" sheetId="1" r:id="rId4"/>
    <sheet state="visible" name="ej2" sheetId="2" r:id="rId5"/>
    <sheet state="visible" name="ej3" sheetId="3" r:id="rId6"/>
  </sheets>
  <definedNames/>
  <calcPr/>
</workbook>
</file>

<file path=xl/sharedStrings.xml><?xml version="1.0" encoding="utf-8"?>
<sst xmlns="http://schemas.openxmlformats.org/spreadsheetml/2006/main" count="28" uniqueCount="19">
  <si>
    <t>x0</t>
  </si>
  <si>
    <t>x1</t>
  </si>
  <si>
    <t>h</t>
  </si>
  <si>
    <t>Valor Real</t>
  </si>
  <si>
    <t>V. Aproximado</t>
  </si>
  <si>
    <t>f'(x)</t>
  </si>
  <si>
    <t>f(x0)</t>
  </si>
  <si>
    <t>f(x1) Aproximado</t>
  </si>
  <si>
    <t>Error Relativo (%)</t>
  </si>
  <si>
    <t>Valor</t>
  </si>
  <si>
    <t>Error</t>
  </si>
  <si>
    <t>B</t>
  </si>
  <si>
    <t>H</t>
  </si>
  <si>
    <t>S</t>
  </si>
  <si>
    <t>n</t>
  </si>
  <si>
    <t>Q</t>
  </si>
  <si>
    <t>eQ=</t>
  </si>
  <si>
    <t>Q - eQ=</t>
  </si>
  <si>
    <t>Q + eQ=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</si>
</sst>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b/>
      <sz val="14.0"/>
      <color rgb="FFF3F3F3"/>
      <name val="Calibri"/>
      <scheme val="minor"/>
    </font>
    <font>
      <b/>
      <sz val="14.0"/>
      <color rgb="FFFFFFFF"/>
      <name val="Calibri"/>
      <scheme val="minor"/>
    </font>
    <font>
      <b/>
      <sz val="14.0"/>
      <color rgb="FFFF0000"/>
      <name val="Calibri"/>
      <scheme val="minor"/>
    </font>
    <font>
      <sz val="12.0"/>
      <color theme="1"/>
      <name val="Calibri"/>
      <scheme val="minor"/>
    </font>
    <font>
      <b/>
      <sz val="12.0"/>
      <color rgb="FF666666"/>
      <name val="Calibri"/>
      <scheme val="minor"/>
    </font>
    <font>
      <b/>
      <sz val="13.0"/>
      <color theme="1"/>
      <name val="Calibri"/>
      <scheme val="minor"/>
    </font>
    <font>
      <b/>
      <sz val="12.0"/>
      <color theme="1"/>
      <name val="Calibri"/>
      <scheme val="minor"/>
    </font>
    <font>
      <sz val="11.0"/>
      <color theme="1"/>
      <name val="Calibri"/>
    </font>
    <font>
      <b/>
      <sz val="13.0"/>
      <color theme="1"/>
      <name val="Calibri"/>
    </font>
    <font>
      <b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4B083"/>
        <bgColor rgb="FFF4B083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6" fontId="6" numFmtId="0" xfId="0" applyAlignment="1" applyFill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7" fontId="0" numFmtId="0" xfId="0" applyAlignment="1" applyFill="1" applyFont="1">
      <alignment horizontal="center" readingOrder="0"/>
    </xf>
    <xf borderId="0" fillId="7" fontId="7" numFmtId="0" xfId="0" applyAlignment="1" applyFont="1">
      <alignment horizontal="center" readingOrder="0" vertical="center"/>
    </xf>
    <xf borderId="0" fillId="7" fontId="8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8" fontId="1" numFmtId="0" xfId="0" applyAlignment="1" applyFill="1" applyFont="1">
      <alignment horizontal="center" vertical="center"/>
    </xf>
    <xf borderId="1" fillId="9" fontId="9" numFmtId="0" xfId="0" applyBorder="1" applyFill="1" applyFont="1"/>
    <xf borderId="1" fillId="9" fontId="10" numFmtId="0" xfId="0" applyAlignment="1" applyBorder="1" applyFont="1">
      <alignment horizontal="center"/>
    </xf>
    <xf borderId="1" fillId="9" fontId="10" numFmtId="0" xfId="0" applyAlignment="1" applyBorder="1" applyFont="1">
      <alignment horizontal="center" readingOrder="0"/>
    </xf>
    <xf borderId="2" fillId="0" fontId="9" numFmtId="0" xfId="0" applyAlignment="1" applyBorder="1" applyFont="1">
      <alignment readingOrder="0"/>
    </xf>
    <xf borderId="3" fillId="9" fontId="10" numFmtId="0" xfId="0" applyAlignment="1" applyBorder="1" applyFont="1">
      <alignment horizontal="center" readingOrder="0"/>
    </xf>
    <xf borderId="1" fillId="9" fontId="9" numFmtId="0" xfId="0" applyAlignment="1" applyBorder="1" applyFont="1">
      <alignment readingOrder="0"/>
    </xf>
    <xf borderId="0" fillId="0" fontId="1" numFmtId="0" xfId="0" applyFont="1"/>
    <xf borderId="1" fillId="9" fontId="9" numFmtId="0" xfId="0" applyAlignment="1" applyBorder="1" applyFont="1">
      <alignment vertical="bottom"/>
    </xf>
    <xf borderId="0" fillId="0" fontId="9" numFmtId="0" xfId="0" applyFont="1"/>
    <xf borderId="0" fillId="9" fontId="9" numFmtId="0" xfId="0" applyFont="1"/>
    <xf borderId="1" fillId="9" fontId="11" numFmtId="0" xfId="0" applyBorder="1" applyFont="1"/>
    <xf borderId="1" fillId="9" fontId="11" numFmtId="0" xfId="0" applyAlignment="1" applyBorder="1" applyFont="1">
      <alignment horizontal="righ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11.png"/><Relationship Id="rId3" Type="http://schemas.openxmlformats.org/officeDocument/2006/relationships/image" Target="../media/image5.png"/><Relationship Id="rId4" Type="http://schemas.openxmlformats.org/officeDocument/2006/relationships/image" Target="../media/image1.png"/><Relationship Id="rId5" Type="http://schemas.openxmlformats.org/officeDocument/2006/relationships/image" Target="../media/image10.png"/><Relationship Id="rId6" Type="http://schemas.openxmlformats.org/officeDocument/2006/relationships/image" Target="../media/image12.png"/><Relationship Id="rId7" Type="http://schemas.openxmlformats.org/officeDocument/2006/relationships/image" Target="../media/image14.png"/><Relationship Id="rId8" Type="http://schemas.openxmlformats.org/officeDocument/2006/relationships/image" Target="../media/image1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8.png"/><Relationship Id="rId3" Type="http://schemas.openxmlformats.org/officeDocument/2006/relationships/image" Target="../media/image1.png"/><Relationship Id="rId4" Type="http://schemas.openxmlformats.org/officeDocument/2006/relationships/image" Target="../media/image16.png"/><Relationship Id="rId5" Type="http://schemas.openxmlformats.org/officeDocument/2006/relationships/image" Target="../media/image7.png"/><Relationship Id="rId6" Type="http://schemas.openxmlformats.org/officeDocument/2006/relationships/image" Target="../media/image17.png"/><Relationship Id="rId7" Type="http://schemas.openxmlformats.org/officeDocument/2006/relationships/image" Target="../media/image15.png"/><Relationship Id="rId8" Type="http://schemas.openxmlformats.org/officeDocument/2006/relationships/image" Target="../media/image9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6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0</xdr:row>
      <xdr:rowOff>95250</xdr:rowOff>
    </xdr:from>
    <xdr:ext cx="7267575" cy="714375"/>
    <xdr:pic>
      <xdr:nvPicPr>
        <xdr:cNvPr id="0" name="image19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133350</xdr:colOff>
      <xdr:row>1</xdr:row>
      <xdr:rowOff>28575</xdr:rowOff>
    </xdr:from>
    <xdr:ext cx="5591175" cy="1733550"/>
    <xdr:pic>
      <xdr:nvPicPr>
        <xdr:cNvPr id="0" name="image1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428625</xdr:colOff>
      <xdr:row>2</xdr:row>
      <xdr:rowOff>57150</xdr:rowOff>
    </xdr:from>
    <xdr:ext cx="2638425" cy="238125"/>
    <xdr:pic>
      <xdr:nvPicPr>
        <xdr:cNvPr id="0" name="image5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771525" cy="19050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1314450" cy="152400"/>
    <xdr:pic>
      <xdr:nvPicPr>
        <xdr:cNvPr id="0" name="image1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1314450" cy="219075"/>
    <xdr:pic>
      <xdr:nvPicPr>
        <xdr:cNvPr id="0" name="image1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1314450" cy="295275"/>
    <xdr:pic>
      <xdr:nvPicPr>
        <xdr:cNvPr id="0" name="image1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</xdr:row>
      <xdr:rowOff>0</xdr:rowOff>
    </xdr:from>
    <xdr:ext cx="666750" cy="447675"/>
    <xdr:pic>
      <xdr:nvPicPr>
        <xdr:cNvPr id="0" name="image1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0</xdr:row>
      <xdr:rowOff>95250</xdr:rowOff>
    </xdr:from>
    <xdr:ext cx="7267575" cy="714375"/>
    <xdr:pic>
      <xdr:nvPicPr>
        <xdr:cNvPr id="0" name="image19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733425</xdr:colOff>
      <xdr:row>0</xdr:row>
      <xdr:rowOff>857250</xdr:rowOff>
    </xdr:from>
    <xdr:ext cx="4657725" cy="904875"/>
    <xdr:pic>
      <xdr:nvPicPr>
        <xdr:cNvPr id="0" name="image8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771525" cy="1905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971550" cy="447675"/>
    <xdr:pic>
      <xdr:nvPicPr>
        <xdr:cNvPr id="0" name="image1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209550" cy="447675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476250" cy="447675"/>
    <xdr:pic>
      <xdr:nvPicPr>
        <xdr:cNvPr id="0" name="image1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</xdr:row>
      <xdr:rowOff>0</xdr:rowOff>
    </xdr:from>
    <xdr:ext cx="304800" cy="447675"/>
    <xdr:pic>
      <xdr:nvPicPr>
        <xdr:cNvPr id="0" name="image15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</xdr:row>
      <xdr:rowOff>0</xdr:rowOff>
    </xdr:from>
    <xdr:ext cx="476250" cy="447675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171450</xdr:colOff>
      <xdr:row>2</xdr:row>
      <xdr:rowOff>133350</xdr:rowOff>
    </xdr:from>
    <xdr:ext cx="5029200" cy="3657600"/>
    <xdr:pic>
      <xdr:nvPicPr>
        <xdr:cNvPr id="0" name="image1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609600</xdr:colOff>
      <xdr:row>12</xdr:row>
      <xdr:rowOff>66675</xdr:rowOff>
    </xdr:from>
    <xdr:ext cx="1781175" cy="51435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609600</xdr:colOff>
      <xdr:row>15</xdr:row>
      <xdr:rowOff>180975</xdr:rowOff>
    </xdr:from>
    <xdr:ext cx="1781175" cy="514350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18</xdr:row>
      <xdr:rowOff>66675</xdr:rowOff>
    </xdr:from>
    <xdr:ext cx="1390650" cy="514350"/>
    <xdr:pic>
      <xdr:nvPicPr>
        <xdr:cNvPr id="0" name="image6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152400</xdr:colOff>
      <xdr:row>21</xdr:row>
      <xdr:rowOff>200025</xdr:rowOff>
    </xdr:from>
    <xdr:ext cx="1276350" cy="514350"/>
    <xdr:pic>
      <xdr:nvPicPr>
        <xdr:cNvPr id="0" name="image4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9.71"/>
    <col customWidth="1" min="4" max="4" width="16.71"/>
    <col customWidth="1" min="5" max="5" width="21.0"/>
    <col customWidth="1" min="6" max="6" width="19.29"/>
  </cols>
  <sheetData>
    <row r="1" ht="72.0" customHeight="1"/>
    <row r="3">
      <c r="B3" s="1"/>
    </row>
    <row r="6">
      <c r="B6" s="2" t="s">
        <v>0</v>
      </c>
      <c r="C6" s="2" t="s">
        <v>1</v>
      </c>
      <c r="D6" s="2" t="s">
        <v>2</v>
      </c>
      <c r="E6" s="3" t="s">
        <v>3</v>
      </c>
      <c r="F6" s="4" t="s">
        <v>4</v>
      </c>
    </row>
    <row r="7">
      <c r="B7" s="5">
        <v>1.0</v>
      </c>
      <c r="C7" s="5">
        <v>3.0</v>
      </c>
      <c r="D7" s="5">
        <f>C7-B7</f>
        <v>2</v>
      </c>
      <c r="E7" s="6">
        <f>25*$C$7^3-6*$C$7^2+7*$C$7-88</f>
        <v>554</v>
      </c>
      <c r="F7" s="7">
        <v>554.0</v>
      </c>
    </row>
    <row r="9">
      <c r="B9" s="8"/>
      <c r="C9" s="9" t="s">
        <v>5</v>
      </c>
      <c r="D9" s="9" t="s">
        <v>6</v>
      </c>
      <c r="E9" s="9" t="s">
        <v>7</v>
      </c>
      <c r="F9" s="10" t="s">
        <v>8</v>
      </c>
    </row>
    <row r="10" ht="35.25" customHeight="1">
      <c r="B10" s="11">
        <v>0.0</v>
      </c>
      <c r="C10" s="7"/>
      <c r="D10" s="7">
        <f>25*$B$7^3-6*$B$7^2+7*$B$7-88</f>
        <v>-62</v>
      </c>
      <c r="E10" s="7">
        <f>D10</f>
        <v>-62</v>
      </c>
      <c r="F10" s="7">
        <f t="shared" ref="F10:F13" si="1">($E$7-ABS(E10))/$E$7*100</f>
        <v>88.80866426</v>
      </c>
    </row>
    <row r="11" ht="35.25" customHeight="1">
      <c r="B11" s="11">
        <v>1.0</v>
      </c>
      <c r="C11" s="7"/>
      <c r="D11" s="7">
        <f>75*$B$7^2-12*$B$7+7</f>
        <v>70</v>
      </c>
      <c r="E11" s="7">
        <f t="shared" ref="E11:E13" si="2">E10+D11*$D$7^B11/FACT(B11)</f>
        <v>78</v>
      </c>
      <c r="F11" s="7">
        <f t="shared" si="1"/>
        <v>85.92057762</v>
      </c>
    </row>
    <row r="12" ht="35.25" customHeight="1">
      <c r="B12" s="11">
        <v>2.0</v>
      </c>
      <c r="C12" s="7"/>
      <c r="D12" s="7">
        <f>150*$B$7-12</f>
        <v>138</v>
      </c>
      <c r="E12" s="7">
        <f t="shared" si="2"/>
        <v>354</v>
      </c>
      <c r="F12" s="7">
        <f t="shared" si="1"/>
        <v>36.10108303</v>
      </c>
    </row>
    <row r="13" ht="35.25" customHeight="1">
      <c r="B13" s="11">
        <v>3.0</v>
      </c>
      <c r="C13" s="7"/>
      <c r="D13" s="7">
        <f>150</f>
        <v>150</v>
      </c>
      <c r="E13" s="7">
        <f t="shared" si="2"/>
        <v>554</v>
      </c>
      <c r="F13" s="7">
        <f t="shared" si="1"/>
        <v>0</v>
      </c>
    </row>
    <row r="14" ht="35.25" customHeight="1">
      <c r="B14" s="11"/>
      <c r="C14" s="7"/>
      <c r="D14" s="7"/>
      <c r="E14" s="7"/>
      <c r="F14" s="7"/>
    </row>
    <row r="15" ht="35.25" customHeight="1">
      <c r="B15" s="11"/>
      <c r="C15" s="7"/>
      <c r="D15" s="7"/>
      <c r="E15" s="7"/>
      <c r="F15" s="7"/>
    </row>
    <row r="16" ht="35.25" customHeight="1">
      <c r="B16" s="11"/>
      <c r="C16" s="7"/>
      <c r="D16" s="7"/>
      <c r="E16" s="7"/>
      <c r="F16" s="7"/>
    </row>
  </sheetData>
  <mergeCells count="1">
    <mergeCell ref="B3:D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9.71"/>
    <col customWidth="1" min="4" max="4" width="16.71"/>
    <col customWidth="1" min="5" max="5" width="21.0"/>
    <col customWidth="1" min="6" max="6" width="19.29"/>
  </cols>
  <sheetData>
    <row r="1" ht="87.0" customHeight="1"/>
    <row r="6">
      <c r="B6" s="2" t="s">
        <v>0</v>
      </c>
      <c r="C6" s="2" t="s">
        <v>1</v>
      </c>
      <c r="D6" s="2" t="s">
        <v>2</v>
      </c>
      <c r="E6" s="3" t="s">
        <v>3</v>
      </c>
      <c r="F6" s="4" t="s">
        <v>4</v>
      </c>
    </row>
    <row r="7">
      <c r="B7" s="5">
        <v>1.0</v>
      </c>
      <c r="C7" s="5">
        <v>2.5</v>
      </c>
      <c r="D7" s="5">
        <f>C7-B7</f>
        <v>1.5</v>
      </c>
      <c r="E7" s="6">
        <f>LN(C7)</f>
        <v>0.9162907319</v>
      </c>
      <c r="F7" s="12">
        <v>0.234375</v>
      </c>
    </row>
    <row r="9">
      <c r="B9" s="8"/>
      <c r="C9" s="9" t="s">
        <v>5</v>
      </c>
      <c r="D9" s="9" t="s">
        <v>6</v>
      </c>
      <c r="E9" s="9" t="s">
        <v>7</v>
      </c>
      <c r="F9" s="10" t="s">
        <v>8</v>
      </c>
    </row>
    <row r="10" ht="35.25" customHeight="1">
      <c r="B10" s="11">
        <v>0.0</v>
      </c>
      <c r="C10" s="7"/>
      <c r="D10" s="7">
        <f>ln(B7)</f>
        <v>0</v>
      </c>
      <c r="E10" s="7">
        <f>D10</f>
        <v>0</v>
      </c>
      <c r="F10" s="7">
        <f t="shared" ref="F10:F14" si="1">ABS(($E$7-E10)/$E$7*100)</f>
        <v>100</v>
      </c>
    </row>
    <row r="11" ht="35.25" customHeight="1">
      <c r="B11" s="11">
        <v>1.0</v>
      </c>
      <c r="C11" s="7"/>
      <c r="D11" s="11">
        <f>1/B7</f>
        <v>1</v>
      </c>
      <c r="E11" s="7">
        <f t="shared" ref="E11:E14" si="2">E10+D11*$D$7^B11/FACT(B11)</f>
        <v>1.5</v>
      </c>
      <c r="F11" s="7">
        <f t="shared" si="1"/>
        <v>63.70350019</v>
      </c>
    </row>
    <row r="12" ht="35.25" customHeight="1">
      <c r="B12" s="11">
        <v>2.0</v>
      </c>
      <c r="C12" s="7"/>
      <c r="D12" s="7">
        <f>-1/B7^2</f>
        <v>-1</v>
      </c>
      <c r="E12" s="7">
        <f t="shared" si="2"/>
        <v>0.375</v>
      </c>
      <c r="F12" s="7">
        <f t="shared" si="1"/>
        <v>59.07412495</v>
      </c>
    </row>
    <row r="13" ht="35.25" customHeight="1">
      <c r="B13" s="11">
        <v>3.0</v>
      </c>
      <c r="C13" s="7"/>
      <c r="D13" s="7">
        <f>2/B7^3</f>
        <v>2</v>
      </c>
      <c r="E13" s="7">
        <f t="shared" si="2"/>
        <v>1.5</v>
      </c>
      <c r="F13" s="7">
        <f t="shared" si="1"/>
        <v>63.70350019</v>
      </c>
    </row>
    <row r="14" ht="35.25" customHeight="1">
      <c r="B14" s="11">
        <v>4.0</v>
      </c>
      <c r="C14" s="7"/>
      <c r="D14" s="7">
        <f>-6/B7^4</f>
        <v>-6</v>
      </c>
      <c r="E14" s="7">
        <f t="shared" si="2"/>
        <v>0.234375</v>
      </c>
      <c r="F14" s="7">
        <f t="shared" si="1"/>
        <v>74.4213281</v>
      </c>
    </row>
    <row r="15" ht="35.25" customHeight="1">
      <c r="B15" s="11"/>
      <c r="C15" s="7"/>
      <c r="D15" s="7"/>
      <c r="E15" s="7"/>
      <c r="F15" s="7"/>
    </row>
    <row r="16" ht="35.25" customHeight="1">
      <c r="B16" s="11"/>
      <c r="C16" s="7"/>
      <c r="D16" s="7"/>
      <c r="E16" s="7"/>
      <c r="F16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4">
      <c r="C4" s="13"/>
      <c r="D4" s="14" t="s">
        <v>9</v>
      </c>
      <c r="E4" s="14" t="s">
        <v>10</v>
      </c>
    </row>
    <row r="5">
      <c r="C5" s="15" t="s">
        <v>11</v>
      </c>
      <c r="D5" s="16">
        <v>20.0</v>
      </c>
      <c r="E5" s="16">
        <v>0.0</v>
      </c>
    </row>
    <row r="6">
      <c r="C6" s="15" t="s">
        <v>12</v>
      </c>
      <c r="D6" s="16">
        <v>0.3</v>
      </c>
      <c r="E6" s="16">
        <v>0.0</v>
      </c>
    </row>
    <row r="7">
      <c r="C7" s="15" t="s">
        <v>13</v>
      </c>
      <c r="D7" s="16">
        <v>3.0E-4</v>
      </c>
      <c r="E7" s="16">
        <v>0.1</v>
      </c>
    </row>
    <row r="8">
      <c r="C8" s="17" t="s">
        <v>14</v>
      </c>
      <c r="D8" s="16">
        <v>0.03</v>
      </c>
      <c r="E8" s="16">
        <v>0.1</v>
      </c>
    </row>
    <row r="9">
      <c r="C9" s="13"/>
      <c r="D9" s="13"/>
      <c r="E9" s="13"/>
    </row>
    <row r="11">
      <c r="C11" s="18" t="s">
        <v>15</v>
      </c>
      <c r="D11" s="19">
        <f>1/D8*(D5*D6)^(5/3)/(D5+2*D6)^(2/3)*SQRT(D7)</f>
        <v>1.522112116</v>
      </c>
    </row>
    <row r="13">
      <c r="B13" s="13"/>
      <c r="C13" s="13"/>
      <c r="D13" s="13"/>
      <c r="E13" s="20"/>
      <c r="F13" s="13"/>
      <c r="G13" s="13"/>
    </row>
    <row r="14">
      <c r="B14" s="13"/>
      <c r="C14" s="13"/>
      <c r="D14" s="13"/>
      <c r="E14" s="20"/>
      <c r="F14" s="21">
        <f>(D6^(5/3)*SQRT(D7)*D5^(2/3)*(3*D5+10*D6))/(3*D8*(D5+2*D6)^(5/3))</f>
        <v>0.07758338457</v>
      </c>
      <c r="G14" s="13"/>
    </row>
    <row r="15" ht="23.25" customHeight="1">
      <c r="B15" s="13"/>
      <c r="C15" s="13"/>
      <c r="D15" s="13"/>
      <c r="E15" s="20"/>
      <c r="F15" s="13"/>
      <c r="G15" s="13"/>
    </row>
    <row r="16" ht="23.25" customHeight="1">
      <c r="B16" s="13"/>
      <c r="C16" s="13"/>
      <c r="D16" s="13"/>
      <c r="E16" s="20"/>
      <c r="F16" s="13"/>
      <c r="G16" s="13"/>
    </row>
    <row r="17">
      <c r="B17" s="13"/>
      <c r="C17" s="13"/>
      <c r="D17" s="13"/>
      <c r="E17" s="20"/>
      <c r="F17" s="21">
        <f>D5^(5/3)*SQRT(D7)*D6^(2/3)*(6*D6+5*D5)/(3*D8*(2*D6+D5)^(5/3))</f>
        <v>8.35765984</v>
      </c>
      <c r="G17" s="13"/>
    </row>
    <row r="18" ht="25.5" customHeight="1">
      <c r="B18" s="13"/>
      <c r="C18" s="13"/>
      <c r="D18" s="13"/>
      <c r="E18" s="20"/>
      <c r="F18" s="13"/>
      <c r="G18" s="13"/>
    </row>
    <row r="19">
      <c r="B19" s="13"/>
      <c r="C19" s="13"/>
      <c r="D19" s="13"/>
      <c r="E19" s="20"/>
      <c r="F19" s="22"/>
      <c r="G19" s="13"/>
    </row>
    <row r="20">
      <c r="B20" s="13"/>
      <c r="C20" s="13"/>
      <c r="D20" s="13"/>
      <c r="E20" s="20"/>
      <c r="F20" s="21">
        <f>D5^(5/3)*D6^(5/3)/(2*(2*D6+D5)^(2/3)*D8*SQRT(D7))</f>
        <v>2536.853527</v>
      </c>
      <c r="G20" s="13"/>
    </row>
    <row r="21" ht="22.5" customHeight="1">
      <c r="B21" s="13"/>
      <c r="C21" s="13"/>
      <c r="D21" s="13"/>
      <c r="E21" s="20"/>
      <c r="F21" s="13"/>
      <c r="G21" s="13"/>
    </row>
    <row r="22" ht="22.5" customHeight="1">
      <c r="B22" s="13"/>
      <c r="C22" s="13"/>
      <c r="D22" s="13"/>
      <c r="E22" s="20"/>
      <c r="F22" s="22"/>
      <c r="G22" s="13"/>
    </row>
    <row r="23" ht="16.5" customHeight="1">
      <c r="B23" s="13"/>
      <c r="C23" s="13"/>
      <c r="D23" s="13"/>
      <c r="E23" s="20"/>
      <c r="F23" s="21">
        <f>-(D5^(5/3)*D6^(5/3)*SQRT(D7)/((2*D6+D5)^(2/3)*D8^2))</f>
        <v>-50.73707054</v>
      </c>
      <c r="G23" s="13"/>
    </row>
    <row r="24" ht="22.5" customHeight="1">
      <c r="B24" s="13"/>
      <c r="C24" s="13"/>
      <c r="D24" s="13"/>
      <c r="E24" s="20"/>
      <c r="F24" s="22"/>
      <c r="G24" s="13"/>
    </row>
    <row r="25" ht="22.5" customHeight="1">
      <c r="B25" s="13"/>
      <c r="C25" s="13"/>
      <c r="D25" s="13"/>
      <c r="E25" s="20"/>
      <c r="F25" s="22"/>
      <c r="G25" s="13"/>
    </row>
    <row r="26" ht="15.75" customHeight="1">
      <c r="B26" s="13"/>
      <c r="C26" s="23"/>
      <c r="D26" s="24" t="s">
        <v>16</v>
      </c>
      <c r="E26" s="20"/>
      <c r="F26" s="21">
        <f>F14*E5+F17*E6+F20*E7+F23*E8</f>
        <v>248.6116457</v>
      </c>
      <c r="G26" s="13"/>
    </row>
    <row r="27" ht="15.75" customHeight="1">
      <c r="B27" s="13"/>
      <c r="C27" s="13"/>
      <c r="D27" s="13"/>
      <c r="E27" s="20"/>
      <c r="F27" s="13"/>
      <c r="G27" s="13"/>
    </row>
    <row r="28" ht="15.75" customHeight="1"/>
    <row r="29" ht="15.75" customHeight="1">
      <c r="B29" s="25" t="s">
        <v>17</v>
      </c>
      <c r="C29" s="19">
        <f>+D11-F26</f>
        <v>-247.0895335</v>
      </c>
    </row>
    <row r="30" ht="15.75" customHeight="1">
      <c r="B30" s="25" t="s">
        <v>18</v>
      </c>
      <c r="C30" s="19">
        <f>+D11+F26</f>
        <v>250.1337578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0.75" footer="0.0" header="0.0" left="0.7" right="0.7" top="0.75"/>
  <pageSetup orientation="landscape"/>
  <drawing r:id="rId1"/>
</worksheet>
</file>