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5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6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3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me\Desktop\Usuários\Júlio Lopes\Doutorado - Passa Quatro\Publicações\Daly Gap\Supplementary material\"/>
    </mc:Choice>
  </mc:AlternateContent>
  <xr:revisionPtr revIDLastSave="0" documentId="13_ncr:1_{4FEF51BF-6CE7-4B4C-82C4-1FC90DB6F8A2}" xr6:coauthVersionLast="47" xr6:coauthVersionMax="47" xr10:uidLastSave="{00000000-0000-0000-0000-000000000000}"/>
  <bookViews>
    <workbookView xWindow="-108" yWindow="-108" windowWidth="23256" windowHeight="12720" tabRatio="864" xr2:uid="{00000000-000D-0000-FFFF-FFFF00000000}"/>
  </bookViews>
  <sheets>
    <sheet name="intro" sheetId="92" r:id="rId1"/>
    <sheet name="A. Major and trace data" sheetId="89" r:id="rId2"/>
    <sheet name="B. Oxides norm. and classifi. " sheetId="24" r:id="rId3"/>
    <sheet name="C. Trace elements normalization" sheetId="90" r:id="rId4"/>
    <sheet name="D. Quality control" sheetId="93" r:id="rId5"/>
    <sheet name="E. Diagram lines" sheetId="6" r:id="rId6"/>
  </sheets>
  <definedNames>
    <definedName name="_xlnm._FilterDatabase" localSheetId="2" hidden="1">'B. Oxides norm. and classifi. '!$A$15:$BB$50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5" i="93" l="1"/>
  <c r="I65" i="90"/>
  <c r="S87" i="90"/>
  <c r="S104" i="90" s="1"/>
  <c r="C104" i="90"/>
  <c r="C81" i="90"/>
  <c r="D81" i="90"/>
  <c r="E81" i="90"/>
  <c r="F81" i="90"/>
  <c r="H81" i="90"/>
  <c r="I81" i="90"/>
  <c r="J81" i="90"/>
  <c r="K81" i="90"/>
  <c r="L81" i="90"/>
  <c r="M81" i="90"/>
  <c r="N81" i="90"/>
  <c r="O81" i="90"/>
  <c r="P81" i="90"/>
  <c r="Q81" i="90"/>
  <c r="R81" i="90"/>
  <c r="S81" i="90"/>
  <c r="T81" i="90"/>
  <c r="U81" i="90"/>
  <c r="V81" i="90"/>
  <c r="W81" i="90"/>
  <c r="X81" i="90"/>
  <c r="Y81" i="90"/>
  <c r="Z81" i="90"/>
  <c r="AA81" i="90"/>
  <c r="AB81" i="90"/>
  <c r="AC81" i="90"/>
  <c r="AD81" i="90"/>
  <c r="AE81" i="90"/>
  <c r="AF81" i="90"/>
  <c r="AG81" i="90"/>
  <c r="AH81" i="90"/>
  <c r="AI81" i="90"/>
  <c r="AJ81" i="90"/>
  <c r="AK81" i="90"/>
  <c r="AL81" i="90"/>
  <c r="AM81" i="90"/>
  <c r="AN81" i="90"/>
  <c r="C82" i="90"/>
  <c r="D82" i="90"/>
  <c r="E82" i="90"/>
  <c r="F82" i="90"/>
  <c r="H82" i="90"/>
  <c r="I82" i="90"/>
  <c r="J82" i="90"/>
  <c r="K82" i="90"/>
  <c r="L82" i="90"/>
  <c r="M82" i="90"/>
  <c r="N82" i="90"/>
  <c r="O82" i="90"/>
  <c r="P82" i="90"/>
  <c r="Q82" i="90"/>
  <c r="R82" i="90"/>
  <c r="S82" i="90"/>
  <c r="T82" i="90"/>
  <c r="U82" i="90"/>
  <c r="V82" i="90"/>
  <c r="W82" i="90"/>
  <c r="X82" i="90"/>
  <c r="Y82" i="90"/>
  <c r="Z82" i="90"/>
  <c r="AA82" i="90"/>
  <c r="AB82" i="90"/>
  <c r="AC82" i="90"/>
  <c r="AD82" i="90"/>
  <c r="AE82" i="90"/>
  <c r="AF82" i="90"/>
  <c r="AG82" i="90"/>
  <c r="AH82" i="90"/>
  <c r="AI82" i="90"/>
  <c r="AJ82" i="90"/>
  <c r="AK82" i="90"/>
  <c r="AL82" i="90"/>
  <c r="AM82" i="90"/>
  <c r="AN82" i="90"/>
  <c r="C83" i="90"/>
  <c r="D83" i="90"/>
  <c r="E83" i="90"/>
  <c r="F83" i="90"/>
  <c r="H83" i="90"/>
  <c r="I83" i="90"/>
  <c r="J83" i="90"/>
  <c r="K83" i="90"/>
  <c r="L83" i="90"/>
  <c r="M83" i="90"/>
  <c r="N83" i="90"/>
  <c r="O83" i="90"/>
  <c r="P83" i="90"/>
  <c r="Q83" i="90"/>
  <c r="R83" i="90"/>
  <c r="S83" i="90"/>
  <c r="T83" i="90"/>
  <c r="U83" i="90"/>
  <c r="V83" i="90"/>
  <c r="W83" i="90"/>
  <c r="X83" i="90"/>
  <c r="Y83" i="90"/>
  <c r="Z83" i="90"/>
  <c r="AA83" i="90"/>
  <c r="AB83" i="90"/>
  <c r="AC83" i="90"/>
  <c r="AD83" i="90"/>
  <c r="AE83" i="90"/>
  <c r="AF83" i="90"/>
  <c r="AG83" i="90"/>
  <c r="AH83" i="90"/>
  <c r="AI83" i="90"/>
  <c r="AJ83" i="90"/>
  <c r="AK83" i="90"/>
  <c r="AL83" i="90"/>
  <c r="AM83" i="90"/>
  <c r="AN83" i="90"/>
  <c r="C85" i="90"/>
  <c r="D85" i="90"/>
  <c r="E85" i="90"/>
  <c r="F85" i="90"/>
  <c r="H85" i="90"/>
  <c r="I85" i="90"/>
  <c r="J85" i="90"/>
  <c r="K85" i="90"/>
  <c r="L85" i="90"/>
  <c r="M85" i="90"/>
  <c r="N85" i="90"/>
  <c r="O85" i="90"/>
  <c r="P85" i="90"/>
  <c r="Q85" i="90"/>
  <c r="R85" i="90"/>
  <c r="S85" i="90"/>
  <c r="T85" i="90"/>
  <c r="U85" i="90"/>
  <c r="V85" i="90"/>
  <c r="W85" i="90"/>
  <c r="X85" i="90"/>
  <c r="Y85" i="90"/>
  <c r="Z85" i="90"/>
  <c r="AA85" i="90"/>
  <c r="AB85" i="90"/>
  <c r="AC85" i="90"/>
  <c r="AD85" i="90"/>
  <c r="AE85" i="90"/>
  <c r="AF85" i="90"/>
  <c r="AG85" i="90"/>
  <c r="AH85" i="90"/>
  <c r="AI85" i="90"/>
  <c r="AJ85" i="90"/>
  <c r="AK85" i="90"/>
  <c r="AL85" i="90"/>
  <c r="AM85" i="90"/>
  <c r="AN85" i="90"/>
  <c r="C87" i="90"/>
  <c r="D87" i="90"/>
  <c r="D104" i="90" s="1"/>
  <c r="E87" i="90"/>
  <c r="E104" i="90" s="1"/>
  <c r="F87" i="90"/>
  <c r="F104" i="90" s="1"/>
  <c r="H87" i="90"/>
  <c r="I87" i="90"/>
  <c r="I86" i="90" s="1"/>
  <c r="J87" i="90"/>
  <c r="J104" i="90" s="1"/>
  <c r="K87" i="90"/>
  <c r="K104" i="90" s="1"/>
  <c r="L87" i="90"/>
  <c r="L104" i="90" s="1"/>
  <c r="M87" i="90"/>
  <c r="M86" i="90" s="1"/>
  <c r="N87" i="90"/>
  <c r="N104" i="90" s="1"/>
  <c r="O87" i="90"/>
  <c r="O104" i="90" s="1"/>
  <c r="P87" i="90"/>
  <c r="P86" i="90" s="1"/>
  <c r="Q87" i="90"/>
  <c r="Q86" i="90" s="1"/>
  <c r="R87" i="90"/>
  <c r="R104" i="90" s="1"/>
  <c r="T87" i="90"/>
  <c r="T104" i="90" s="1"/>
  <c r="U87" i="90"/>
  <c r="U86" i="90" s="1"/>
  <c r="V87" i="90"/>
  <c r="V104" i="90" s="1"/>
  <c r="W87" i="90"/>
  <c r="W104" i="90" s="1"/>
  <c r="X87" i="90"/>
  <c r="X104" i="90" s="1"/>
  <c r="Y87" i="90"/>
  <c r="Y86" i="90" s="1"/>
  <c r="Z87" i="90"/>
  <c r="Z104" i="90" s="1"/>
  <c r="AA87" i="90"/>
  <c r="AA104" i="90" s="1"/>
  <c r="AB87" i="90"/>
  <c r="AB104" i="90" s="1"/>
  <c r="AC87" i="90"/>
  <c r="AC86" i="90" s="1"/>
  <c r="AD87" i="90"/>
  <c r="AD104" i="90" s="1"/>
  <c r="AE87" i="90"/>
  <c r="AE104" i="90" s="1"/>
  <c r="AF87" i="90"/>
  <c r="AF86" i="90" s="1"/>
  <c r="AG87" i="90"/>
  <c r="AG86" i="90" s="1"/>
  <c r="AH87" i="90"/>
  <c r="AH104" i="90" s="1"/>
  <c r="AI87" i="90"/>
  <c r="AI104" i="90" s="1"/>
  <c r="AJ87" i="90"/>
  <c r="AJ104" i="90" s="1"/>
  <c r="AK87" i="90"/>
  <c r="AK86" i="90" s="1"/>
  <c r="AL87" i="90"/>
  <c r="AL104" i="90" s="1"/>
  <c r="AM87" i="90"/>
  <c r="AM104" i="90" s="1"/>
  <c r="AN87" i="90"/>
  <c r="AN104" i="90" s="1"/>
  <c r="C88" i="90"/>
  <c r="D88" i="90"/>
  <c r="E88" i="90"/>
  <c r="F88" i="90"/>
  <c r="H88" i="90"/>
  <c r="I88" i="90"/>
  <c r="J88" i="90"/>
  <c r="K88" i="90"/>
  <c r="L88" i="90"/>
  <c r="M88" i="90"/>
  <c r="N88" i="90"/>
  <c r="O88" i="90"/>
  <c r="P88" i="90"/>
  <c r="Q88" i="90"/>
  <c r="R88" i="90"/>
  <c r="S88" i="90"/>
  <c r="T88" i="90"/>
  <c r="U88" i="90"/>
  <c r="V88" i="90"/>
  <c r="W88" i="90"/>
  <c r="X88" i="90"/>
  <c r="Y88" i="90"/>
  <c r="Z88" i="90"/>
  <c r="AA88" i="90"/>
  <c r="AB88" i="90"/>
  <c r="AC88" i="90"/>
  <c r="AD88" i="90"/>
  <c r="AE88" i="90"/>
  <c r="AF88" i="90"/>
  <c r="AG88" i="90"/>
  <c r="AH88" i="90"/>
  <c r="AI88" i="90"/>
  <c r="AJ88" i="90"/>
  <c r="AK88" i="90"/>
  <c r="AL88" i="90"/>
  <c r="AM88" i="90"/>
  <c r="AN88" i="90"/>
  <c r="C89" i="90"/>
  <c r="D89" i="90"/>
  <c r="E89" i="90"/>
  <c r="F89" i="90"/>
  <c r="H89" i="90"/>
  <c r="I89" i="90"/>
  <c r="J89" i="90"/>
  <c r="K89" i="90"/>
  <c r="L89" i="90"/>
  <c r="M89" i="90"/>
  <c r="N89" i="90"/>
  <c r="O89" i="90"/>
  <c r="P89" i="90"/>
  <c r="Q89" i="90"/>
  <c r="R89" i="90"/>
  <c r="S89" i="90"/>
  <c r="T89" i="90"/>
  <c r="U89" i="90"/>
  <c r="V89" i="90"/>
  <c r="W89" i="90"/>
  <c r="X89" i="90"/>
  <c r="Y89" i="90"/>
  <c r="Z89" i="90"/>
  <c r="AA89" i="90"/>
  <c r="AB89" i="90"/>
  <c r="AC89" i="90"/>
  <c r="AD89" i="90"/>
  <c r="AE89" i="90"/>
  <c r="AF89" i="90"/>
  <c r="AG89" i="90"/>
  <c r="AH89" i="90"/>
  <c r="AI89" i="90"/>
  <c r="AJ89" i="90"/>
  <c r="AK89" i="90"/>
  <c r="AL89" i="90"/>
  <c r="AM89" i="90"/>
  <c r="AN89" i="90"/>
  <c r="C90" i="90"/>
  <c r="D90" i="90"/>
  <c r="E90" i="90"/>
  <c r="F90" i="90"/>
  <c r="H90" i="90"/>
  <c r="I90" i="90"/>
  <c r="J90" i="90"/>
  <c r="K90" i="90"/>
  <c r="L90" i="90"/>
  <c r="M90" i="90"/>
  <c r="N90" i="90"/>
  <c r="O90" i="90"/>
  <c r="P90" i="90"/>
  <c r="Q90" i="90"/>
  <c r="R90" i="90"/>
  <c r="S90" i="90"/>
  <c r="T90" i="90"/>
  <c r="U90" i="90"/>
  <c r="V90" i="90"/>
  <c r="W90" i="90"/>
  <c r="X90" i="90"/>
  <c r="Y90" i="90"/>
  <c r="Z90" i="90"/>
  <c r="AA90" i="90"/>
  <c r="AB90" i="90"/>
  <c r="AC90" i="90"/>
  <c r="AD90" i="90"/>
  <c r="AE90" i="90"/>
  <c r="AF90" i="90"/>
  <c r="AG90" i="90"/>
  <c r="AH90" i="90"/>
  <c r="AI90" i="90"/>
  <c r="AJ90" i="90"/>
  <c r="AK90" i="90"/>
  <c r="AL90" i="90"/>
  <c r="AM90" i="90"/>
  <c r="AN90" i="90"/>
  <c r="E91" i="90"/>
  <c r="J91" i="90"/>
  <c r="N91" i="90"/>
  <c r="R91" i="90"/>
  <c r="V91" i="90"/>
  <c r="Z91" i="90"/>
  <c r="AD91" i="90"/>
  <c r="AH91" i="90"/>
  <c r="AL91" i="90"/>
  <c r="C92" i="90"/>
  <c r="D92" i="90"/>
  <c r="E92" i="90"/>
  <c r="F92" i="90"/>
  <c r="H92" i="90"/>
  <c r="I92" i="90"/>
  <c r="J92" i="90"/>
  <c r="K92" i="90"/>
  <c r="L92" i="90"/>
  <c r="M92" i="90"/>
  <c r="N92" i="90"/>
  <c r="O92" i="90"/>
  <c r="P92" i="90"/>
  <c r="Q92" i="90"/>
  <c r="R92" i="90"/>
  <c r="S92" i="90"/>
  <c r="T92" i="90"/>
  <c r="U92" i="90"/>
  <c r="V92" i="90"/>
  <c r="W92" i="90"/>
  <c r="X92" i="90"/>
  <c r="Y92" i="90"/>
  <c r="Z92" i="90"/>
  <c r="AA92" i="90"/>
  <c r="AB92" i="90"/>
  <c r="AC92" i="90"/>
  <c r="AD92" i="90"/>
  <c r="AE92" i="90"/>
  <c r="AF92" i="90"/>
  <c r="AG92" i="90"/>
  <c r="AH92" i="90"/>
  <c r="AI92" i="90"/>
  <c r="AJ92" i="90"/>
  <c r="AK92" i="90"/>
  <c r="AL92" i="90"/>
  <c r="AM92" i="90"/>
  <c r="AN92" i="90"/>
  <c r="C93" i="90"/>
  <c r="D93" i="90"/>
  <c r="E93" i="90"/>
  <c r="F93" i="90"/>
  <c r="H93" i="90"/>
  <c r="I93" i="90"/>
  <c r="J93" i="90"/>
  <c r="K93" i="90"/>
  <c r="L93" i="90"/>
  <c r="M93" i="90"/>
  <c r="N93" i="90"/>
  <c r="O93" i="90"/>
  <c r="P93" i="90"/>
  <c r="Q93" i="90"/>
  <c r="R93" i="90"/>
  <c r="S93" i="90"/>
  <c r="T93" i="90"/>
  <c r="U93" i="90"/>
  <c r="V93" i="90"/>
  <c r="W93" i="90"/>
  <c r="X93" i="90"/>
  <c r="Y93" i="90"/>
  <c r="Z93" i="90"/>
  <c r="AA93" i="90"/>
  <c r="AB93" i="90"/>
  <c r="AC93" i="90"/>
  <c r="AD93" i="90"/>
  <c r="AE93" i="90"/>
  <c r="AF93" i="90"/>
  <c r="AG93" i="90"/>
  <c r="AH93" i="90"/>
  <c r="AI93" i="90"/>
  <c r="AJ93" i="90"/>
  <c r="AK93" i="90"/>
  <c r="AL93" i="90"/>
  <c r="AM93" i="90"/>
  <c r="AN93" i="90"/>
  <c r="C94" i="90"/>
  <c r="D94" i="90"/>
  <c r="E94" i="90"/>
  <c r="F94" i="90"/>
  <c r="H94" i="90"/>
  <c r="I94" i="90"/>
  <c r="J94" i="90"/>
  <c r="K94" i="90"/>
  <c r="L94" i="90"/>
  <c r="M94" i="90"/>
  <c r="N94" i="90"/>
  <c r="O94" i="90"/>
  <c r="P94" i="90"/>
  <c r="Q94" i="90"/>
  <c r="R94" i="90"/>
  <c r="S94" i="90"/>
  <c r="T94" i="90"/>
  <c r="U94" i="90"/>
  <c r="V94" i="90"/>
  <c r="W94" i="90"/>
  <c r="X94" i="90"/>
  <c r="Y94" i="90"/>
  <c r="Z94" i="90"/>
  <c r="AA94" i="90"/>
  <c r="AB94" i="90"/>
  <c r="AC94" i="90"/>
  <c r="AD94" i="90"/>
  <c r="AE94" i="90"/>
  <c r="AF94" i="90"/>
  <c r="AG94" i="90"/>
  <c r="AH94" i="90"/>
  <c r="AI94" i="90"/>
  <c r="AJ94" i="90"/>
  <c r="AK94" i="90"/>
  <c r="AL94" i="90"/>
  <c r="AM94" i="90"/>
  <c r="AN94" i="90"/>
  <c r="C96" i="90"/>
  <c r="D96" i="90"/>
  <c r="E96" i="90"/>
  <c r="F96" i="90"/>
  <c r="H96" i="90"/>
  <c r="I96" i="90"/>
  <c r="J96" i="90"/>
  <c r="K96" i="90"/>
  <c r="L96" i="90"/>
  <c r="M96" i="90"/>
  <c r="N96" i="90"/>
  <c r="O96" i="90"/>
  <c r="P96" i="90"/>
  <c r="Q96" i="90"/>
  <c r="R96" i="90"/>
  <c r="S96" i="90"/>
  <c r="T96" i="90"/>
  <c r="U96" i="90"/>
  <c r="V96" i="90"/>
  <c r="W96" i="90"/>
  <c r="X96" i="90"/>
  <c r="Y96" i="90"/>
  <c r="Z96" i="90"/>
  <c r="AA96" i="90"/>
  <c r="AB96" i="90"/>
  <c r="AC96" i="90"/>
  <c r="AD96" i="90"/>
  <c r="AE96" i="90"/>
  <c r="AF96" i="90"/>
  <c r="AG96" i="90"/>
  <c r="AH96" i="90"/>
  <c r="AI96" i="90"/>
  <c r="AJ96" i="90"/>
  <c r="AK96" i="90"/>
  <c r="AL96" i="90"/>
  <c r="AM96" i="90"/>
  <c r="AN96" i="90"/>
  <c r="C97" i="90"/>
  <c r="D97" i="90"/>
  <c r="E97" i="90"/>
  <c r="F97" i="90"/>
  <c r="H97" i="90"/>
  <c r="I97" i="90"/>
  <c r="J97" i="90"/>
  <c r="K97" i="90"/>
  <c r="L97" i="90"/>
  <c r="M97" i="90"/>
  <c r="N97" i="90"/>
  <c r="O97" i="90"/>
  <c r="P97" i="90"/>
  <c r="Q97" i="90"/>
  <c r="R97" i="90"/>
  <c r="S97" i="90"/>
  <c r="T97" i="90"/>
  <c r="U97" i="90"/>
  <c r="V97" i="90"/>
  <c r="W97" i="90"/>
  <c r="X97" i="90"/>
  <c r="Y97" i="90"/>
  <c r="Z97" i="90"/>
  <c r="AA97" i="90"/>
  <c r="AB97" i="90"/>
  <c r="AC97" i="90"/>
  <c r="AD97" i="90"/>
  <c r="AE97" i="90"/>
  <c r="AF97" i="90"/>
  <c r="AG97" i="90"/>
  <c r="AH97" i="90"/>
  <c r="AI97" i="90"/>
  <c r="AJ97" i="90"/>
  <c r="AK97" i="90"/>
  <c r="AL97" i="90"/>
  <c r="AM97" i="90"/>
  <c r="AN97" i="90"/>
  <c r="C98" i="90"/>
  <c r="D98" i="90"/>
  <c r="E98" i="90"/>
  <c r="F98" i="90"/>
  <c r="H98" i="90"/>
  <c r="I98" i="90"/>
  <c r="J98" i="90"/>
  <c r="K98" i="90"/>
  <c r="L98" i="90"/>
  <c r="M98" i="90"/>
  <c r="N98" i="90"/>
  <c r="O98" i="90"/>
  <c r="P98" i="90"/>
  <c r="Q98" i="90"/>
  <c r="R98" i="90"/>
  <c r="S98" i="90"/>
  <c r="T98" i="90"/>
  <c r="U98" i="90"/>
  <c r="V98" i="90"/>
  <c r="W98" i="90"/>
  <c r="X98" i="90"/>
  <c r="Y98" i="90"/>
  <c r="Z98" i="90"/>
  <c r="AA98" i="90"/>
  <c r="AB98" i="90"/>
  <c r="AC98" i="90"/>
  <c r="AD98" i="90"/>
  <c r="AE98" i="90"/>
  <c r="AF98" i="90"/>
  <c r="AG98" i="90"/>
  <c r="AH98" i="90"/>
  <c r="AI98" i="90"/>
  <c r="AJ98" i="90"/>
  <c r="AK98" i="90"/>
  <c r="AL98" i="90"/>
  <c r="AM98" i="90"/>
  <c r="AN98" i="90"/>
  <c r="C99" i="90"/>
  <c r="D99" i="90"/>
  <c r="E99" i="90"/>
  <c r="F99" i="90"/>
  <c r="H99" i="90"/>
  <c r="I99" i="90"/>
  <c r="J99" i="90"/>
  <c r="K99" i="90"/>
  <c r="L99" i="90"/>
  <c r="M99" i="90"/>
  <c r="N99" i="90"/>
  <c r="O99" i="90"/>
  <c r="P99" i="90"/>
  <c r="Q99" i="90"/>
  <c r="R99" i="90"/>
  <c r="S99" i="90"/>
  <c r="T99" i="90"/>
  <c r="U99" i="90"/>
  <c r="V99" i="90"/>
  <c r="W99" i="90"/>
  <c r="X99" i="90"/>
  <c r="Y99" i="90"/>
  <c r="Z99" i="90"/>
  <c r="AA99" i="90"/>
  <c r="AB99" i="90"/>
  <c r="AC99" i="90"/>
  <c r="AD99" i="90"/>
  <c r="AE99" i="90"/>
  <c r="AF99" i="90"/>
  <c r="AG99" i="90"/>
  <c r="AH99" i="90"/>
  <c r="AI99" i="90"/>
  <c r="AJ99" i="90"/>
  <c r="AK99" i="90"/>
  <c r="AL99" i="90"/>
  <c r="AM99" i="90"/>
  <c r="AN99" i="90"/>
  <c r="B99" i="90"/>
  <c r="B98" i="90"/>
  <c r="B97" i="90"/>
  <c r="B96" i="90"/>
  <c r="B94" i="90"/>
  <c r="B93" i="90"/>
  <c r="B92" i="90"/>
  <c r="B90" i="90"/>
  <c r="B89" i="90"/>
  <c r="B88" i="90"/>
  <c r="B87" i="90"/>
  <c r="B104" i="90" s="1"/>
  <c r="B85" i="90"/>
  <c r="B83" i="90"/>
  <c r="B82" i="90"/>
  <c r="B81" i="90"/>
  <c r="G47" i="6"/>
  <c r="F91" i="90" s="1"/>
  <c r="G34" i="6"/>
  <c r="G27" i="6"/>
  <c r="B91" i="90" l="1"/>
  <c r="AK91" i="90"/>
  <c r="AG91" i="90"/>
  <c r="AC91" i="90"/>
  <c r="Y91" i="90"/>
  <c r="U91" i="90"/>
  <c r="Q91" i="90"/>
  <c r="M91" i="90"/>
  <c r="I91" i="90"/>
  <c r="D91" i="90"/>
  <c r="AK104" i="90"/>
  <c r="AG104" i="90"/>
  <c r="AC104" i="90"/>
  <c r="Y104" i="90"/>
  <c r="U104" i="90"/>
  <c r="P104" i="90"/>
  <c r="I104" i="90"/>
  <c r="AN91" i="90"/>
  <c r="AJ91" i="90"/>
  <c r="AF91" i="90"/>
  <c r="AB91" i="90"/>
  <c r="X91" i="90"/>
  <c r="T91" i="90"/>
  <c r="P91" i="90"/>
  <c r="L91" i="90"/>
  <c r="H91" i="90"/>
  <c r="C91" i="90"/>
  <c r="AF104" i="90"/>
  <c r="Q104" i="90"/>
  <c r="M104" i="90"/>
  <c r="AM91" i="90"/>
  <c r="AI91" i="90"/>
  <c r="AE91" i="90"/>
  <c r="AA91" i="90"/>
  <c r="W91" i="90"/>
  <c r="S91" i="90"/>
  <c r="O91" i="90"/>
  <c r="K91" i="90"/>
  <c r="E86" i="90"/>
  <c r="AN86" i="90"/>
  <c r="X86" i="90"/>
  <c r="H86" i="90"/>
  <c r="AJ86" i="90"/>
  <c r="AB86" i="90"/>
  <c r="T86" i="90"/>
  <c r="L86" i="90"/>
  <c r="D86" i="90"/>
  <c r="AM86" i="90"/>
  <c r="AI86" i="90"/>
  <c r="AE86" i="90"/>
  <c r="AA86" i="90"/>
  <c r="W86" i="90"/>
  <c r="S86" i="90"/>
  <c r="O86" i="90"/>
  <c r="K86" i="90"/>
  <c r="C86" i="90"/>
  <c r="AL86" i="90"/>
  <c r="AH86" i="90"/>
  <c r="AD86" i="90"/>
  <c r="Z86" i="90"/>
  <c r="V86" i="90"/>
  <c r="R86" i="90"/>
  <c r="N86" i="90"/>
  <c r="J86" i="90"/>
  <c r="F86" i="90"/>
  <c r="B86" i="90"/>
  <c r="S52" i="93" l="1"/>
  <c r="K52" i="93"/>
  <c r="K126" i="93"/>
  <c r="F52" i="93"/>
  <c r="AK35" i="93"/>
  <c r="AK75" i="93"/>
  <c r="AF35" i="93"/>
  <c r="AF75" i="93"/>
  <c r="P35" i="93"/>
  <c r="P75" i="93"/>
  <c r="P111" i="93"/>
  <c r="F35" i="93"/>
  <c r="F75" i="93"/>
  <c r="F111" i="93"/>
  <c r="G9" i="93"/>
  <c r="F9" i="93"/>
  <c r="AN126" i="93"/>
  <c r="AM126" i="93"/>
  <c r="AL126" i="93"/>
  <c r="V126" i="93"/>
  <c r="AK126" i="93"/>
  <c r="AJ126" i="93"/>
  <c r="AI126" i="93"/>
  <c r="AH126" i="93"/>
  <c r="AG126" i="93"/>
  <c r="AF126" i="93"/>
  <c r="AE126" i="93"/>
  <c r="AD126" i="93"/>
  <c r="AC126" i="93"/>
  <c r="AB126" i="93"/>
  <c r="AA126" i="93"/>
  <c r="Z126" i="93"/>
  <c r="Y126" i="93"/>
  <c r="X126" i="93"/>
  <c r="S126" i="93"/>
  <c r="W126" i="93"/>
  <c r="U126" i="93"/>
  <c r="T126" i="93"/>
  <c r="R126" i="93"/>
  <c r="Q126" i="93"/>
  <c r="P126" i="93"/>
  <c r="O126" i="93"/>
  <c r="L126" i="93"/>
  <c r="J126" i="93"/>
  <c r="I126" i="93"/>
  <c r="H126" i="93"/>
  <c r="G126" i="93"/>
  <c r="F126" i="93"/>
  <c r="E126" i="93"/>
  <c r="D126" i="93"/>
  <c r="C126" i="93"/>
  <c r="B126" i="93"/>
  <c r="S111" i="93"/>
  <c r="U111" i="93"/>
  <c r="R111" i="93"/>
  <c r="O111" i="93"/>
  <c r="K111" i="93"/>
  <c r="J111" i="93"/>
  <c r="I111" i="93"/>
  <c r="H111" i="93"/>
  <c r="G111" i="93"/>
  <c r="E111" i="93"/>
  <c r="D111" i="93"/>
  <c r="C111" i="93"/>
  <c r="B111" i="93"/>
  <c r="AN92" i="93"/>
  <c r="AM92" i="93"/>
  <c r="V92" i="93"/>
  <c r="AK92" i="93"/>
  <c r="AJ92" i="93"/>
  <c r="AI92" i="93"/>
  <c r="AH92" i="93"/>
  <c r="AG92" i="93"/>
  <c r="AF92" i="93"/>
  <c r="AE92" i="93"/>
  <c r="AD92" i="93"/>
  <c r="AC92" i="93"/>
  <c r="AB92" i="93"/>
  <c r="AA92" i="93"/>
  <c r="Z92" i="93"/>
  <c r="Y92" i="93"/>
  <c r="X92" i="93"/>
  <c r="S92" i="93"/>
  <c r="W92" i="93"/>
  <c r="U92" i="93"/>
  <c r="T92" i="93"/>
  <c r="R92" i="93"/>
  <c r="Q92" i="93"/>
  <c r="P92" i="93"/>
  <c r="L92" i="93"/>
  <c r="K92" i="93"/>
  <c r="J92" i="93"/>
  <c r="I92" i="93"/>
  <c r="H92" i="93"/>
  <c r="G92" i="93"/>
  <c r="F92" i="93"/>
  <c r="E92" i="93"/>
  <c r="D92" i="93"/>
  <c r="C92" i="93"/>
  <c r="B92" i="93"/>
  <c r="AN75" i="93"/>
  <c r="AM75" i="93"/>
  <c r="AL75" i="93"/>
  <c r="V75" i="93"/>
  <c r="AJ75" i="93"/>
  <c r="AI75" i="93"/>
  <c r="AH75" i="93"/>
  <c r="AG75" i="93"/>
  <c r="AE75" i="93"/>
  <c r="AD75" i="93"/>
  <c r="AC75" i="93"/>
  <c r="AB75" i="93"/>
  <c r="AA75" i="93"/>
  <c r="Z75" i="93"/>
  <c r="Y75" i="93"/>
  <c r="X75" i="93"/>
  <c r="S75" i="93"/>
  <c r="W75" i="93"/>
  <c r="U75" i="93"/>
  <c r="T75" i="93"/>
  <c r="R75" i="93"/>
  <c r="Q75" i="93"/>
  <c r="O75" i="93"/>
  <c r="K75" i="93"/>
  <c r="J75" i="93"/>
  <c r="I75" i="93"/>
  <c r="H75" i="93"/>
  <c r="G75" i="93"/>
  <c r="E75" i="93"/>
  <c r="D75" i="93"/>
  <c r="C75" i="93"/>
  <c r="B75" i="93"/>
  <c r="AN52" i="93"/>
  <c r="AM52" i="93"/>
  <c r="AL52" i="93"/>
  <c r="V52" i="93"/>
  <c r="AK52" i="93"/>
  <c r="AJ52" i="93"/>
  <c r="AI52" i="93"/>
  <c r="AH52" i="93"/>
  <c r="AG52" i="93"/>
  <c r="AF52" i="93"/>
  <c r="AE52" i="93"/>
  <c r="AD52" i="93"/>
  <c r="AC52" i="93"/>
  <c r="AB52" i="93"/>
  <c r="AA52" i="93"/>
  <c r="Z52" i="93"/>
  <c r="Y52" i="93"/>
  <c r="X52" i="93"/>
  <c r="W52" i="93"/>
  <c r="U52" i="93"/>
  <c r="T52" i="93"/>
  <c r="R52" i="93"/>
  <c r="Q52" i="93"/>
  <c r="P52" i="93"/>
  <c r="L52" i="93"/>
  <c r="J52" i="93"/>
  <c r="I52" i="93"/>
  <c r="H52" i="93"/>
  <c r="G52" i="93"/>
  <c r="E52" i="93"/>
  <c r="D52" i="93"/>
  <c r="C52" i="93"/>
  <c r="B52" i="93"/>
  <c r="AN35" i="93"/>
  <c r="AM35" i="93"/>
  <c r="AL35" i="93"/>
  <c r="V35" i="93"/>
  <c r="AJ35" i="93"/>
  <c r="AI35" i="93"/>
  <c r="AH35" i="93"/>
  <c r="AG35" i="93"/>
  <c r="AE35" i="93"/>
  <c r="AD35" i="93"/>
  <c r="AC35" i="93"/>
  <c r="AB35" i="93"/>
  <c r="AA35" i="93"/>
  <c r="Z35" i="93"/>
  <c r="Y35" i="93"/>
  <c r="X35" i="93"/>
  <c r="S35" i="93"/>
  <c r="W35" i="93"/>
  <c r="U35" i="93"/>
  <c r="T35" i="93"/>
  <c r="R35" i="93"/>
  <c r="Q35" i="93"/>
  <c r="O35" i="93"/>
  <c r="K35" i="93"/>
  <c r="J35" i="93"/>
  <c r="I35" i="93"/>
  <c r="H35" i="93"/>
  <c r="G35" i="93"/>
  <c r="E35" i="93"/>
  <c r="D35" i="93"/>
  <c r="C35" i="93"/>
  <c r="B35" i="93"/>
  <c r="E12" i="93" l="1"/>
  <c r="E13" i="93"/>
  <c r="C7" i="93"/>
  <c r="C12" i="93"/>
  <c r="B8" i="93"/>
  <c r="C13" i="93"/>
  <c r="E9" i="93"/>
  <c r="E14" i="93"/>
  <c r="G14" i="93"/>
  <c r="B7" i="93"/>
  <c r="F7" i="93"/>
  <c r="D12" i="93"/>
  <c r="C8" i="93"/>
  <c r="D8" i="93"/>
  <c r="B13" i="93"/>
  <c r="F13" i="93"/>
  <c r="C14" i="93"/>
  <c r="D14" i="93"/>
  <c r="E7" i="93"/>
  <c r="G7" i="93"/>
  <c r="G12" i="93"/>
  <c r="E8" i="93"/>
  <c r="G8" i="93"/>
  <c r="G13" i="93"/>
  <c r="B9" i="93"/>
  <c r="C9" i="93"/>
  <c r="D7" i="93"/>
  <c r="D9" i="93"/>
  <c r="F8" i="93"/>
  <c r="B12" i="93"/>
  <c r="F12" i="93"/>
  <c r="D13" i="93"/>
  <c r="B14" i="93"/>
  <c r="F14" i="93"/>
  <c r="O115" i="93"/>
  <c r="O116" i="93"/>
  <c r="G15" i="93" l="1"/>
  <c r="D15" i="93"/>
  <c r="F15" i="93"/>
  <c r="C10" i="93"/>
  <c r="E15" i="93"/>
  <c r="C15" i="93"/>
  <c r="B15" i="93"/>
  <c r="G10" i="93"/>
  <c r="B10" i="93"/>
  <c r="D10" i="93"/>
  <c r="E10" i="93"/>
  <c r="F10" i="93"/>
  <c r="C65" i="90" l="1"/>
  <c r="D65" i="90"/>
  <c r="E65" i="90"/>
  <c r="F65" i="90"/>
  <c r="H65" i="90"/>
  <c r="J65" i="90"/>
  <c r="K65" i="90"/>
  <c r="L65" i="90"/>
  <c r="M65" i="90"/>
  <c r="N65" i="90"/>
  <c r="O65" i="90"/>
  <c r="P65" i="90"/>
  <c r="Q65" i="90"/>
  <c r="R65" i="90"/>
  <c r="S65" i="90"/>
  <c r="T65" i="90"/>
  <c r="U65" i="90"/>
  <c r="V65" i="90"/>
  <c r="W65" i="90"/>
  <c r="X65" i="90"/>
  <c r="Y65" i="90"/>
  <c r="Z65" i="90"/>
  <c r="AA65" i="90"/>
  <c r="AB65" i="90"/>
  <c r="AC65" i="90"/>
  <c r="AD65" i="90"/>
  <c r="AE65" i="90"/>
  <c r="AF65" i="90"/>
  <c r="AG65" i="90"/>
  <c r="AH65" i="90"/>
  <c r="AI65" i="90"/>
  <c r="AJ65" i="90"/>
  <c r="AK65" i="90"/>
  <c r="AL65" i="90"/>
  <c r="AM65" i="90"/>
  <c r="AN65" i="90"/>
  <c r="C66" i="90"/>
  <c r="D66" i="90"/>
  <c r="E66" i="90"/>
  <c r="F66" i="90"/>
  <c r="H66" i="90"/>
  <c r="I66" i="90"/>
  <c r="J66" i="90"/>
  <c r="K66" i="90"/>
  <c r="L66" i="90"/>
  <c r="M66" i="90"/>
  <c r="N66" i="90"/>
  <c r="O66" i="90"/>
  <c r="P66" i="90"/>
  <c r="Q66" i="90"/>
  <c r="R66" i="90"/>
  <c r="S66" i="90"/>
  <c r="T66" i="90"/>
  <c r="U66" i="90"/>
  <c r="V66" i="90"/>
  <c r="W66" i="90"/>
  <c r="X66" i="90"/>
  <c r="Y66" i="90"/>
  <c r="Z66" i="90"/>
  <c r="AA66" i="90"/>
  <c r="AB66" i="90"/>
  <c r="AC66" i="90"/>
  <c r="AD66" i="90"/>
  <c r="AE66" i="90"/>
  <c r="AF66" i="90"/>
  <c r="AG66" i="90"/>
  <c r="AH66" i="90"/>
  <c r="AI66" i="90"/>
  <c r="AJ66" i="90"/>
  <c r="AK66" i="90"/>
  <c r="AL66" i="90"/>
  <c r="AM66" i="90"/>
  <c r="AN66" i="90"/>
  <c r="C67" i="90"/>
  <c r="D67" i="90"/>
  <c r="E67" i="90"/>
  <c r="F67" i="90"/>
  <c r="H67" i="90"/>
  <c r="I67" i="90"/>
  <c r="J67" i="90"/>
  <c r="K67" i="90"/>
  <c r="L67" i="90"/>
  <c r="M67" i="90"/>
  <c r="N67" i="90"/>
  <c r="O67" i="90"/>
  <c r="P67" i="90"/>
  <c r="Q67" i="90"/>
  <c r="R67" i="90"/>
  <c r="S67" i="90"/>
  <c r="T67" i="90"/>
  <c r="U67" i="90"/>
  <c r="V67" i="90"/>
  <c r="W67" i="90"/>
  <c r="X67" i="90"/>
  <c r="Y67" i="90"/>
  <c r="Z67" i="90"/>
  <c r="AA67" i="90"/>
  <c r="AB67" i="90"/>
  <c r="AC67" i="90"/>
  <c r="AD67" i="90"/>
  <c r="AE67" i="90"/>
  <c r="AF67" i="90"/>
  <c r="AG67" i="90"/>
  <c r="AH67" i="90"/>
  <c r="AI67" i="90"/>
  <c r="AJ67" i="90"/>
  <c r="AK67" i="90"/>
  <c r="AL67" i="90"/>
  <c r="AM67" i="90"/>
  <c r="AN67" i="90"/>
  <c r="C68" i="90"/>
  <c r="D68" i="90"/>
  <c r="E68" i="90"/>
  <c r="F68" i="90"/>
  <c r="H68" i="90"/>
  <c r="I68" i="90"/>
  <c r="J68" i="90"/>
  <c r="K68" i="90"/>
  <c r="L68" i="90"/>
  <c r="M68" i="90"/>
  <c r="N68" i="90"/>
  <c r="O68" i="90"/>
  <c r="P68" i="90"/>
  <c r="Q68" i="90"/>
  <c r="R68" i="90"/>
  <c r="S68" i="90"/>
  <c r="T68" i="90"/>
  <c r="U68" i="90"/>
  <c r="V68" i="90"/>
  <c r="W68" i="90"/>
  <c r="X68" i="90"/>
  <c r="Y68" i="90"/>
  <c r="Z68" i="90"/>
  <c r="AA68" i="90"/>
  <c r="AB68" i="90"/>
  <c r="AC68" i="90"/>
  <c r="AD68" i="90"/>
  <c r="AE68" i="90"/>
  <c r="AF68" i="90"/>
  <c r="AG68" i="90"/>
  <c r="AH68" i="90"/>
  <c r="AI68" i="90"/>
  <c r="AJ68" i="90"/>
  <c r="AK68" i="90"/>
  <c r="AL68" i="90"/>
  <c r="AM68" i="90"/>
  <c r="AN68" i="90"/>
  <c r="C70" i="90"/>
  <c r="D70" i="90"/>
  <c r="E70" i="90"/>
  <c r="F70" i="90"/>
  <c r="H70" i="90"/>
  <c r="I70" i="90"/>
  <c r="J70" i="90"/>
  <c r="K70" i="90"/>
  <c r="L70" i="90"/>
  <c r="M70" i="90"/>
  <c r="N70" i="90"/>
  <c r="O70" i="90"/>
  <c r="P70" i="90"/>
  <c r="Q70" i="90"/>
  <c r="R70" i="90"/>
  <c r="S70" i="90"/>
  <c r="T70" i="90"/>
  <c r="U70" i="90"/>
  <c r="V70" i="90"/>
  <c r="W70" i="90"/>
  <c r="X70" i="90"/>
  <c r="Y70" i="90"/>
  <c r="Z70" i="90"/>
  <c r="AA70" i="90"/>
  <c r="AB70" i="90"/>
  <c r="AC70" i="90"/>
  <c r="AD70" i="90"/>
  <c r="AE70" i="90"/>
  <c r="AF70" i="90"/>
  <c r="AG70" i="90"/>
  <c r="AH70" i="90"/>
  <c r="AI70" i="90"/>
  <c r="AJ70" i="90"/>
  <c r="AK70" i="90"/>
  <c r="AL70" i="90"/>
  <c r="AM70" i="90"/>
  <c r="AN70" i="90"/>
  <c r="C71" i="90"/>
  <c r="D71" i="90"/>
  <c r="E71" i="90"/>
  <c r="F71" i="90"/>
  <c r="H71" i="90"/>
  <c r="I71" i="90"/>
  <c r="J71" i="90"/>
  <c r="K71" i="90"/>
  <c r="L71" i="90"/>
  <c r="M71" i="90"/>
  <c r="N71" i="90"/>
  <c r="O71" i="90"/>
  <c r="P71" i="90"/>
  <c r="Q71" i="90"/>
  <c r="R71" i="90"/>
  <c r="S71" i="90"/>
  <c r="T71" i="90"/>
  <c r="U71" i="90"/>
  <c r="V71" i="90"/>
  <c r="W71" i="90"/>
  <c r="X71" i="90"/>
  <c r="Y71" i="90"/>
  <c r="Z71" i="90"/>
  <c r="AA71" i="90"/>
  <c r="AB71" i="90"/>
  <c r="AC71" i="90"/>
  <c r="AD71" i="90"/>
  <c r="AE71" i="90"/>
  <c r="AF71" i="90"/>
  <c r="AG71" i="90"/>
  <c r="AH71" i="90"/>
  <c r="AI71" i="90"/>
  <c r="AJ71" i="90"/>
  <c r="AK71" i="90"/>
  <c r="AL71" i="90"/>
  <c r="AM71" i="90"/>
  <c r="AN71" i="90"/>
  <c r="C72" i="90"/>
  <c r="D72" i="90"/>
  <c r="E72" i="90"/>
  <c r="F72" i="90"/>
  <c r="H72" i="90"/>
  <c r="I72" i="90"/>
  <c r="J72" i="90"/>
  <c r="K72" i="90"/>
  <c r="L72" i="90"/>
  <c r="M72" i="90"/>
  <c r="N72" i="90"/>
  <c r="O72" i="90"/>
  <c r="P72" i="90"/>
  <c r="Q72" i="90"/>
  <c r="R72" i="90"/>
  <c r="S72" i="90"/>
  <c r="T72" i="90"/>
  <c r="U72" i="90"/>
  <c r="V72" i="90"/>
  <c r="W72" i="90"/>
  <c r="X72" i="90"/>
  <c r="Y72" i="90"/>
  <c r="Z72" i="90"/>
  <c r="AA72" i="90"/>
  <c r="AB72" i="90"/>
  <c r="AC72" i="90"/>
  <c r="AD72" i="90"/>
  <c r="AE72" i="90"/>
  <c r="AF72" i="90"/>
  <c r="AG72" i="90"/>
  <c r="AH72" i="90"/>
  <c r="AI72" i="90"/>
  <c r="AJ72" i="90"/>
  <c r="AK72" i="90"/>
  <c r="AL72" i="90"/>
  <c r="AM72" i="90"/>
  <c r="AN72" i="90"/>
  <c r="C73" i="90"/>
  <c r="D73" i="90"/>
  <c r="E73" i="90"/>
  <c r="F73" i="90"/>
  <c r="H73" i="90"/>
  <c r="I73" i="90"/>
  <c r="J73" i="90"/>
  <c r="K73" i="90"/>
  <c r="L73" i="90"/>
  <c r="M73" i="90"/>
  <c r="N73" i="90"/>
  <c r="O73" i="90"/>
  <c r="P73" i="90"/>
  <c r="Q73" i="90"/>
  <c r="R73" i="90"/>
  <c r="S73" i="90"/>
  <c r="T73" i="90"/>
  <c r="U73" i="90"/>
  <c r="V73" i="90"/>
  <c r="W73" i="90"/>
  <c r="X73" i="90"/>
  <c r="Y73" i="90"/>
  <c r="Z73" i="90"/>
  <c r="AA73" i="90"/>
  <c r="AB73" i="90"/>
  <c r="AC73" i="90"/>
  <c r="AD73" i="90"/>
  <c r="AE73" i="90"/>
  <c r="AF73" i="90"/>
  <c r="AG73" i="90"/>
  <c r="AH73" i="90"/>
  <c r="AI73" i="90"/>
  <c r="AJ73" i="90"/>
  <c r="AK73" i="90"/>
  <c r="AL73" i="90"/>
  <c r="AM73" i="90"/>
  <c r="AN73" i="90"/>
  <c r="C74" i="90"/>
  <c r="D74" i="90"/>
  <c r="E74" i="90"/>
  <c r="F74" i="90"/>
  <c r="H74" i="90"/>
  <c r="I74" i="90"/>
  <c r="J74" i="90"/>
  <c r="K74" i="90"/>
  <c r="L74" i="90"/>
  <c r="M74" i="90"/>
  <c r="N74" i="90"/>
  <c r="O74" i="90"/>
  <c r="P74" i="90"/>
  <c r="Q74" i="90"/>
  <c r="R74" i="90"/>
  <c r="S74" i="90"/>
  <c r="T74" i="90"/>
  <c r="U74" i="90"/>
  <c r="V74" i="90"/>
  <c r="W74" i="90"/>
  <c r="X74" i="90"/>
  <c r="Y74" i="90"/>
  <c r="Z74" i="90"/>
  <c r="AA74" i="90"/>
  <c r="AB74" i="90"/>
  <c r="AC74" i="90"/>
  <c r="AD74" i="90"/>
  <c r="AE74" i="90"/>
  <c r="AF74" i="90"/>
  <c r="AG74" i="90"/>
  <c r="AH74" i="90"/>
  <c r="AI74" i="90"/>
  <c r="AJ74" i="90"/>
  <c r="AK74" i="90"/>
  <c r="AL74" i="90"/>
  <c r="AM74" i="90"/>
  <c r="AN74" i="90"/>
  <c r="C75" i="90"/>
  <c r="D75" i="90"/>
  <c r="E75" i="90"/>
  <c r="F75" i="90"/>
  <c r="H75" i="90"/>
  <c r="I75" i="90"/>
  <c r="J75" i="90"/>
  <c r="K75" i="90"/>
  <c r="L75" i="90"/>
  <c r="M75" i="90"/>
  <c r="N75" i="90"/>
  <c r="O75" i="90"/>
  <c r="P75" i="90"/>
  <c r="Q75" i="90"/>
  <c r="R75" i="90"/>
  <c r="S75" i="90"/>
  <c r="T75" i="90"/>
  <c r="U75" i="90"/>
  <c r="V75" i="90"/>
  <c r="W75" i="90"/>
  <c r="X75" i="90"/>
  <c r="Y75" i="90"/>
  <c r="Z75" i="90"/>
  <c r="AA75" i="90"/>
  <c r="AB75" i="90"/>
  <c r="AC75" i="90"/>
  <c r="AD75" i="90"/>
  <c r="AE75" i="90"/>
  <c r="AF75" i="90"/>
  <c r="AG75" i="90"/>
  <c r="AH75" i="90"/>
  <c r="AI75" i="90"/>
  <c r="AJ75" i="90"/>
  <c r="AK75" i="90"/>
  <c r="AL75" i="90"/>
  <c r="AM75" i="90"/>
  <c r="AN75" i="90"/>
  <c r="C76" i="90"/>
  <c r="D76" i="90"/>
  <c r="E76" i="90"/>
  <c r="F76" i="90"/>
  <c r="H76" i="90"/>
  <c r="I76" i="90"/>
  <c r="J76" i="90"/>
  <c r="K76" i="90"/>
  <c r="L76" i="90"/>
  <c r="M76" i="90"/>
  <c r="N76" i="90"/>
  <c r="O76" i="90"/>
  <c r="P76" i="90"/>
  <c r="Q76" i="90"/>
  <c r="R76" i="90"/>
  <c r="S76" i="90"/>
  <c r="T76" i="90"/>
  <c r="U76" i="90"/>
  <c r="V76" i="90"/>
  <c r="W76" i="90"/>
  <c r="X76" i="90"/>
  <c r="Y76" i="90"/>
  <c r="Z76" i="90"/>
  <c r="AA76" i="90"/>
  <c r="AB76" i="90"/>
  <c r="AC76" i="90"/>
  <c r="AD76" i="90"/>
  <c r="AE76" i="90"/>
  <c r="AF76" i="90"/>
  <c r="AG76" i="90"/>
  <c r="AH76" i="90"/>
  <c r="AI76" i="90"/>
  <c r="AJ76" i="90"/>
  <c r="AK76" i="90"/>
  <c r="AL76" i="90"/>
  <c r="AM76" i="90"/>
  <c r="AN76" i="90"/>
  <c r="C77" i="90"/>
  <c r="D77" i="90"/>
  <c r="E77" i="90"/>
  <c r="F77" i="90"/>
  <c r="H77" i="90"/>
  <c r="I77" i="90"/>
  <c r="J77" i="90"/>
  <c r="K77" i="90"/>
  <c r="L77" i="90"/>
  <c r="M77" i="90"/>
  <c r="N77" i="90"/>
  <c r="O77" i="90"/>
  <c r="P77" i="90"/>
  <c r="Q77" i="90"/>
  <c r="R77" i="90"/>
  <c r="S77" i="90"/>
  <c r="T77" i="90"/>
  <c r="U77" i="90"/>
  <c r="V77" i="90"/>
  <c r="W77" i="90"/>
  <c r="X77" i="90"/>
  <c r="Y77" i="90"/>
  <c r="Z77" i="90"/>
  <c r="AA77" i="90"/>
  <c r="AB77" i="90"/>
  <c r="AC77" i="90"/>
  <c r="AD77" i="90"/>
  <c r="AE77" i="90"/>
  <c r="AF77" i="90"/>
  <c r="AG77" i="90"/>
  <c r="AH77" i="90"/>
  <c r="AI77" i="90"/>
  <c r="AJ77" i="90"/>
  <c r="AK77" i="90"/>
  <c r="AL77" i="90"/>
  <c r="AM77" i="90"/>
  <c r="AN77" i="90"/>
  <c r="C78" i="90"/>
  <c r="D78" i="90"/>
  <c r="E78" i="90"/>
  <c r="F78" i="90"/>
  <c r="H78" i="90"/>
  <c r="I78" i="90"/>
  <c r="J78" i="90"/>
  <c r="K78" i="90"/>
  <c r="L78" i="90"/>
  <c r="M78" i="90"/>
  <c r="N78" i="90"/>
  <c r="O78" i="90"/>
  <c r="P78" i="90"/>
  <c r="Q78" i="90"/>
  <c r="R78" i="90"/>
  <c r="S78" i="90"/>
  <c r="T78" i="90"/>
  <c r="U78" i="90"/>
  <c r="V78" i="90"/>
  <c r="W78" i="90"/>
  <c r="X78" i="90"/>
  <c r="Y78" i="90"/>
  <c r="Z78" i="90"/>
  <c r="AA78" i="90"/>
  <c r="AB78" i="90"/>
  <c r="AC78" i="90"/>
  <c r="AD78" i="90"/>
  <c r="AE78" i="90"/>
  <c r="AF78" i="90"/>
  <c r="AG78" i="90"/>
  <c r="AH78" i="90"/>
  <c r="AI78" i="90"/>
  <c r="AJ78" i="90"/>
  <c r="AK78" i="90"/>
  <c r="AL78" i="90"/>
  <c r="AM78" i="90"/>
  <c r="AN78" i="90"/>
  <c r="C79" i="90"/>
  <c r="D79" i="90"/>
  <c r="E79" i="90"/>
  <c r="F79" i="90"/>
  <c r="H79" i="90"/>
  <c r="I79" i="90"/>
  <c r="J79" i="90"/>
  <c r="K79" i="90"/>
  <c r="L79" i="90"/>
  <c r="M79" i="90"/>
  <c r="N79" i="90"/>
  <c r="O79" i="90"/>
  <c r="P79" i="90"/>
  <c r="Q79" i="90"/>
  <c r="R79" i="90"/>
  <c r="S79" i="90"/>
  <c r="T79" i="90"/>
  <c r="U79" i="90"/>
  <c r="V79" i="90"/>
  <c r="W79" i="90"/>
  <c r="X79" i="90"/>
  <c r="Y79" i="90"/>
  <c r="Z79" i="90"/>
  <c r="AA79" i="90"/>
  <c r="AB79" i="90"/>
  <c r="AC79" i="90"/>
  <c r="AD79" i="90"/>
  <c r="AE79" i="90"/>
  <c r="AF79" i="90"/>
  <c r="AG79" i="90"/>
  <c r="AH79" i="90"/>
  <c r="AI79" i="90"/>
  <c r="AJ79" i="90"/>
  <c r="AK79" i="90"/>
  <c r="AL79" i="90"/>
  <c r="AM79" i="90"/>
  <c r="AN79" i="90"/>
  <c r="B79" i="90"/>
  <c r="B78" i="90"/>
  <c r="B77" i="90"/>
  <c r="B76" i="90"/>
  <c r="B75" i="90"/>
  <c r="B74" i="90"/>
  <c r="B73" i="90"/>
  <c r="B72" i="90"/>
  <c r="B71" i="90"/>
  <c r="B70" i="90"/>
  <c r="B68" i="90"/>
  <c r="B67" i="90"/>
  <c r="B66" i="90"/>
  <c r="B65" i="90"/>
  <c r="AM103" i="90" l="1"/>
  <c r="AI103" i="90"/>
  <c r="AE103" i="90"/>
  <c r="AA103" i="90"/>
  <c r="W103" i="90"/>
  <c r="S103" i="90"/>
  <c r="O103" i="90"/>
  <c r="K103" i="90"/>
  <c r="AK102" i="90"/>
  <c r="AG102" i="90"/>
  <c r="AC102" i="90"/>
  <c r="Y102" i="90"/>
  <c r="U102" i="90"/>
  <c r="Q102" i="90"/>
  <c r="M102" i="90"/>
  <c r="I102" i="90"/>
  <c r="C103" i="90"/>
  <c r="E102" i="90"/>
  <c r="AL103" i="90"/>
  <c r="AH103" i="90"/>
  <c r="AD103" i="90"/>
  <c r="Z103" i="90"/>
  <c r="V103" i="90"/>
  <c r="R103" i="90"/>
  <c r="N103" i="90"/>
  <c r="J103" i="90"/>
  <c r="F103" i="90"/>
  <c r="AL69" i="90"/>
  <c r="AH69" i="90"/>
  <c r="AD69" i="90"/>
  <c r="Z69" i="90"/>
  <c r="V69" i="90"/>
  <c r="R69" i="90"/>
  <c r="N69" i="90"/>
  <c r="AN102" i="90"/>
  <c r="AJ102" i="90"/>
  <c r="AF102" i="90"/>
  <c r="AB102" i="90"/>
  <c r="X102" i="90"/>
  <c r="T102" i="90"/>
  <c r="P102" i="90"/>
  <c r="L102" i="90"/>
  <c r="H102" i="90"/>
  <c r="D102" i="90"/>
  <c r="J69" i="90"/>
  <c r="B102" i="90"/>
  <c r="AK101" i="90"/>
  <c r="AK100" i="90"/>
  <c r="AG101" i="90"/>
  <c r="AG100" i="90"/>
  <c r="AC101" i="90"/>
  <c r="AC100" i="90"/>
  <c r="Y101" i="90"/>
  <c r="Y100" i="90"/>
  <c r="U101" i="90"/>
  <c r="U100" i="90"/>
  <c r="Q101" i="90"/>
  <c r="Q100" i="90"/>
  <c r="M101" i="90"/>
  <c r="M100" i="90"/>
  <c r="I101" i="90"/>
  <c r="I100" i="90"/>
  <c r="E101" i="90"/>
  <c r="E100" i="90"/>
  <c r="AN100" i="90"/>
  <c r="AN101" i="90"/>
  <c r="AJ101" i="90"/>
  <c r="AJ100" i="90"/>
  <c r="AF100" i="90"/>
  <c r="AF101" i="90"/>
  <c r="AB101" i="90"/>
  <c r="AB100" i="90"/>
  <c r="X100" i="90"/>
  <c r="X101" i="90"/>
  <c r="T101" i="90"/>
  <c r="T100" i="90"/>
  <c r="P100" i="90"/>
  <c r="P101" i="90"/>
  <c r="L101" i="90"/>
  <c r="L100" i="90"/>
  <c r="H100" i="90"/>
  <c r="H101" i="90"/>
  <c r="D101" i="90"/>
  <c r="D100" i="90"/>
  <c r="B103" i="90"/>
  <c r="AM102" i="90"/>
  <c r="AI102" i="90"/>
  <c r="AE102" i="90"/>
  <c r="AA102" i="90"/>
  <c r="W102" i="90"/>
  <c r="S102" i="90"/>
  <c r="O102" i="90"/>
  <c r="K102" i="90"/>
  <c r="C102" i="90"/>
  <c r="AK103" i="90"/>
  <c r="AG103" i="90"/>
  <c r="AC103" i="90"/>
  <c r="Y103" i="90"/>
  <c r="U103" i="90"/>
  <c r="Q103" i="90"/>
  <c r="M103" i="90"/>
  <c r="I103" i="90"/>
  <c r="E103" i="90"/>
  <c r="AM100" i="90"/>
  <c r="AM101" i="90"/>
  <c r="AI100" i="90"/>
  <c r="AI101" i="90"/>
  <c r="AE100" i="90"/>
  <c r="AE101" i="90"/>
  <c r="AA100" i="90"/>
  <c r="AA101" i="90"/>
  <c r="W100" i="90"/>
  <c r="W101" i="90"/>
  <c r="S100" i="90"/>
  <c r="S101" i="90"/>
  <c r="O100" i="90"/>
  <c r="O101" i="90"/>
  <c r="K100" i="90"/>
  <c r="K101" i="90"/>
  <c r="C100" i="90"/>
  <c r="C101" i="90"/>
  <c r="B100" i="90"/>
  <c r="B101" i="90"/>
  <c r="AL102" i="90"/>
  <c r="AH102" i="90"/>
  <c r="AD102" i="90"/>
  <c r="Z102" i="90"/>
  <c r="V102" i="90"/>
  <c r="R102" i="90"/>
  <c r="N102" i="90"/>
  <c r="J102" i="90"/>
  <c r="F102" i="90"/>
  <c r="AN103" i="90"/>
  <c r="AJ103" i="90"/>
  <c r="AF103" i="90"/>
  <c r="AB103" i="90"/>
  <c r="X103" i="90"/>
  <c r="T103" i="90"/>
  <c r="P103" i="90"/>
  <c r="L103" i="90"/>
  <c r="H103" i="90"/>
  <c r="D103" i="90"/>
  <c r="AL101" i="90"/>
  <c r="AL100" i="90"/>
  <c r="AH100" i="90"/>
  <c r="AH101" i="90"/>
  <c r="AD101" i="90"/>
  <c r="AD100" i="90"/>
  <c r="Z100" i="90"/>
  <c r="Z101" i="90"/>
  <c r="V101" i="90"/>
  <c r="V100" i="90"/>
  <c r="R100" i="90"/>
  <c r="R101" i="90"/>
  <c r="N101" i="90"/>
  <c r="N100" i="90"/>
  <c r="J100" i="90"/>
  <c r="J101" i="90"/>
  <c r="F101" i="90"/>
  <c r="F100" i="90"/>
  <c r="F69" i="90"/>
  <c r="AK69" i="90"/>
  <c r="AG69" i="90"/>
  <c r="AC69" i="90"/>
  <c r="Y69" i="90"/>
  <c r="U69" i="90"/>
  <c r="Q69" i="90"/>
  <c r="M69" i="90"/>
  <c r="I69" i="90"/>
  <c r="E69" i="90"/>
  <c r="AJ69" i="90"/>
  <c r="AF69" i="90"/>
  <c r="AB69" i="90"/>
  <c r="X69" i="90"/>
  <c r="T69" i="90"/>
  <c r="P69" i="90"/>
  <c r="L69" i="90"/>
  <c r="H69" i="90"/>
  <c r="D69" i="90"/>
  <c r="B69" i="90"/>
  <c r="AI69" i="90"/>
  <c r="AE69" i="90"/>
  <c r="AA69" i="90"/>
  <c r="W69" i="90"/>
  <c r="S69" i="90"/>
  <c r="O69" i="90"/>
  <c r="K69" i="90"/>
  <c r="C69" i="90"/>
  <c r="AN69" i="90"/>
  <c r="AM69" i="90"/>
  <c r="AN17" i="90"/>
  <c r="AM17" i="90"/>
  <c r="AL17" i="90"/>
  <c r="AK17" i="90"/>
  <c r="AJ17" i="90"/>
  <c r="AI17" i="90"/>
  <c r="AH17" i="90"/>
  <c r="AG17" i="90"/>
  <c r="AF17" i="90"/>
  <c r="AE17" i="90"/>
  <c r="AD17" i="90"/>
  <c r="AC17" i="90"/>
  <c r="AB17" i="90"/>
  <c r="AA17" i="90"/>
  <c r="Z17" i="90"/>
  <c r="Y17" i="90"/>
  <c r="X17" i="90"/>
  <c r="W17" i="90"/>
  <c r="V17" i="90"/>
  <c r="U17" i="90"/>
  <c r="T17" i="90"/>
  <c r="S17" i="90"/>
  <c r="R17" i="90"/>
  <c r="Q17" i="90"/>
  <c r="P17" i="90"/>
  <c r="O17" i="90"/>
  <c r="N17" i="90"/>
  <c r="M17" i="90"/>
  <c r="L17" i="90"/>
  <c r="K17" i="90"/>
  <c r="J17" i="90"/>
  <c r="I17" i="90"/>
  <c r="H17" i="90"/>
  <c r="F17" i="90"/>
  <c r="E17" i="90"/>
  <c r="D17" i="90"/>
  <c r="C17" i="90"/>
  <c r="B17" i="90"/>
  <c r="B17" i="89"/>
  <c r="C17" i="89"/>
  <c r="D17" i="89"/>
  <c r="E17" i="89"/>
  <c r="F17" i="89"/>
  <c r="G17" i="89"/>
  <c r="H17" i="89"/>
  <c r="I17" i="89"/>
  <c r="J17" i="89"/>
  <c r="L17" i="89"/>
  <c r="K17" i="89"/>
  <c r="M17" i="89"/>
  <c r="N17" i="89"/>
  <c r="O17" i="89"/>
  <c r="P17" i="89"/>
  <c r="Q17" i="89"/>
  <c r="R17" i="89"/>
  <c r="S17" i="89"/>
  <c r="T17" i="89"/>
  <c r="U17" i="89"/>
  <c r="V17" i="89"/>
  <c r="W17" i="89"/>
  <c r="X17" i="89"/>
  <c r="Y17" i="89"/>
  <c r="Z17" i="89"/>
  <c r="AA17" i="89"/>
  <c r="AB17" i="89"/>
  <c r="AC17" i="89"/>
  <c r="AD17" i="89"/>
  <c r="AE17" i="89"/>
  <c r="AF17" i="89"/>
  <c r="AG17" i="89"/>
  <c r="AH17" i="89"/>
  <c r="AI17" i="89"/>
  <c r="AJ17" i="89"/>
  <c r="AK17" i="89"/>
  <c r="AL17" i="89"/>
  <c r="AM17" i="89"/>
  <c r="K81" i="6" l="1"/>
  <c r="K80" i="6"/>
  <c r="G46" i="6" l="1"/>
  <c r="G33" i="6"/>
  <c r="G29" i="6"/>
  <c r="G42" i="6" s="1"/>
  <c r="G30" i="6"/>
  <c r="G43" i="6" s="1"/>
  <c r="G31" i="6"/>
  <c r="G44" i="6" s="1"/>
  <c r="G32" i="6"/>
  <c r="G45" i="6" s="1"/>
  <c r="G28" i="6"/>
  <c r="G25" i="6"/>
  <c r="F95" i="90" l="1"/>
  <c r="K95" i="90"/>
  <c r="O95" i="90"/>
  <c r="S95" i="90"/>
  <c r="W95" i="90"/>
  <c r="AA95" i="90"/>
  <c r="AE95" i="90"/>
  <c r="AI95" i="90"/>
  <c r="AM95" i="90"/>
  <c r="N95" i="90"/>
  <c r="AD95" i="90"/>
  <c r="C95" i="90"/>
  <c r="H95" i="90"/>
  <c r="L95" i="90"/>
  <c r="P95" i="90"/>
  <c r="T95" i="90"/>
  <c r="X95" i="90"/>
  <c r="AB95" i="90"/>
  <c r="AF95" i="90"/>
  <c r="AJ95" i="90"/>
  <c r="AN95" i="90"/>
  <c r="E95" i="90"/>
  <c r="R95" i="90"/>
  <c r="Z95" i="90"/>
  <c r="AL95" i="90"/>
  <c r="D95" i="90"/>
  <c r="I95" i="90"/>
  <c r="M95" i="90"/>
  <c r="Q95" i="90"/>
  <c r="U95" i="90"/>
  <c r="Y95" i="90"/>
  <c r="AC95" i="90"/>
  <c r="AG95" i="90"/>
  <c r="AK95" i="90"/>
  <c r="B95" i="90"/>
  <c r="J95" i="90"/>
  <c r="V95" i="90"/>
  <c r="AH95" i="90"/>
  <c r="H20" i="24"/>
  <c r="H18" i="24"/>
  <c r="G18" i="24" s="1"/>
  <c r="H33" i="24"/>
  <c r="H17" i="24"/>
  <c r="G17" i="24" s="1"/>
  <c r="H19" i="24"/>
  <c r="H27" i="24"/>
  <c r="G27" i="24" s="1"/>
  <c r="P27" i="24" s="1"/>
  <c r="H30" i="24"/>
  <c r="H37" i="24"/>
  <c r="G37" i="24" s="1"/>
  <c r="P37" i="24" s="1"/>
  <c r="H34" i="24"/>
  <c r="G34" i="24" s="1"/>
  <c r="P34" i="24" s="1"/>
  <c r="H29" i="24"/>
  <c r="G29" i="24" s="1"/>
  <c r="H21" i="24"/>
  <c r="G21" i="24" s="1"/>
  <c r="H22" i="24"/>
  <c r="H24" i="24"/>
  <c r="G24" i="24" s="1"/>
  <c r="H23" i="24"/>
  <c r="H39" i="24"/>
  <c r="G39" i="24" s="1"/>
  <c r="P39" i="24" s="1"/>
  <c r="H38" i="24"/>
  <c r="H31" i="24"/>
  <c r="G31" i="24" s="1"/>
  <c r="H13" i="24"/>
  <c r="G13" i="24" s="1"/>
  <c r="H25" i="24"/>
  <c r="G25" i="24" s="1"/>
  <c r="P25" i="24" s="1"/>
  <c r="H41" i="24"/>
  <c r="G41" i="24" s="1"/>
  <c r="H40" i="24"/>
  <c r="G40" i="24" s="1"/>
  <c r="H35" i="24"/>
  <c r="G35" i="24" s="1"/>
  <c r="P35" i="24" s="1"/>
  <c r="Z35" i="24" s="1"/>
  <c r="H32" i="24"/>
  <c r="G32" i="24" s="1"/>
  <c r="H28" i="24"/>
  <c r="G28" i="24" s="1"/>
  <c r="H36" i="24"/>
  <c r="G36" i="24" s="1"/>
  <c r="H42" i="24"/>
  <c r="H43" i="24"/>
  <c r="G43" i="24" s="1"/>
  <c r="H26" i="24"/>
  <c r="G26" i="24" s="1"/>
  <c r="P26" i="24" s="1"/>
  <c r="H16" i="24"/>
  <c r="G16" i="24" s="1"/>
  <c r="H6" i="24"/>
  <c r="G6" i="24" s="1"/>
  <c r="P6" i="24" s="1"/>
  <c r="H15" i="24"/>
  <c r="G15" i="24" s="1"/>
  <c r="H14" i="24"/>
  <c r="G14" i="24" s="1"/>
  <c r="P14" i="24" s="1"/>
  <c r="H7" i="24"/>
  <c r="G7" i="24" s="1"/>
  <c r="H11" i="24"/>
  <c r="G11" i="24" s="1"/>
  <c r="P11" i="24" s="1"/>
  <c r="AE11" i="24" s="1"/>
  <c r="H10" i="24"/>
  <c r="G10" i="24" s="1"/>
  <c r="H8" i="24"/>
  <c r="G8" i="24" s="1"/>
  <c r="H5" i="24"/>
  <c r="G5" i="24" s="1"/>
  <c r="H9" i="24"/>
  <c r="G9" i="24" s="1"/>
  <c r="P9" i="24" s="1"/>
  <c r="AE9" i="24" s="1"/>
  <c r="Y39" i="24" l="1"/>
  <c r="AC25" i="24"/>
  <c r="AB25" i="24"/>
  <c r="U25" i="24"/>
  <c r="Z27" i="24"/>
  <c r="V27" i="24"/>
  <c r="AD27" i="24"/>
  <c r="P17" i="24"/>
  <c r="AC17" i="24" s="1"/>
  <c r="P21" i="24"/>
  <c r="V21" i="24" s="1"/>
  <c r="AB37" i="24"/>
  <c r="Y37" i="24"/>
  <c r="W37" i="24"/>
  <c r="P18" i="24"/>
  <c r="X18" i="24" s="1"/>
  <c r="AE34" i="24"/>
  <c r="AB34" i="24"/>
  <c r="P31" i="24"/>
  <c r="X31" i="24" s="1"/>
  <c r="G30" i="24"/>
  <c r="Y27" i="24"/>
  <c r="Y11" i="24"/>
  <c r="Y9" i="24"/>
  <c r="X37" i="24"/>
  <c r="X27" i="24"/>
  <c r="AE26" i="24"/>
  <c r="AA26" i="24"/>
  <c r="W26" i="24"/>
  <c r="AC26" i="24"/>
  <c r="U26" i="24"/>
  <c r="AB26" i="24"/>
  <c r="Z26" i="24"/>
  <c r="AD26" i="24"/>
  <c r="V26" i="24"/>
  <c r="P5" i="24"/>
  <c r="X5" i="24" s="1"/>
  <c r="AE14" i="24"/>
  <c r="AA14" i="24"/>
  <c r="W14" i="24"/>
  <c r="AC14" i="24"/>
  <c r="U14" i="24"/>
  <c r="AB14" i="24"/>
  <c r="Z14" i="24"/>
  <c r="AD14" i="24"/>
  <c r="V14" i="24"/>
  <c r="P10" i="24"/>
  <c r="Y10" i="24" s="1"/>
  <c r="P7" i="24"/>
  <c r="X7" i="24" s="1"/>
  <c r="AC6" i="24"/>
  <c r="U6" i="24"/>
  <c r="AE6" i="24"/>
  <c r="AA6" i="24"/>
  <c r="W6" i="24"/>
  <c r="AB6" i="24"/>
  <c r="Z6" i="24"/>
  <c r="AD6" i="24"/>
  <c r="V6" i="24"/>
  <c r="X9" i="24"/>
  <c r="AB9" i="24"/>
  <c r="X11" i="24"/>
  <c r="AB11" i="24"/>
  <c r="P15" i="24"/>
  <c r="X15" i="24" s="1"/>
  <c r="P16" i="24"/>
  <c r="X16" i="24" s="1"/>
  <c r="P43" i="24"/>
  <c r="Y43" i="24" s="1"/>
  <c r="U35" i="24"/>
  <c r="U9" i="24"/>
  <c r="AC9" i="24"/>
  <c r="U11" i="24"/>
  <c r="AC11" i="24"/>
  <c r="X14" i="24"/>
  <c r="X6" i="24"/>
  <c r="X26" i="24"/>
  <c r="G42" i="24"/>
  <c r="P36" i="24"/>
  <c r="X36" i="24" s="1"/>
  <c r="P41" i="24"/>
  <c r="X41" i="24" s="1"/>
  <c r="V9" i="24"/>
  <c r="Z9" i="24"/>
  <c r="AD9" i="24"/>
  <c r="P8" i="24"/>
  <c r="X8" i="24" s="1"/>
  <c r="V11" i="24"/>
  <c r="Z11" i="24"/>
  <c r="AD11" i="24"/>
  <c r="Y14" i="24"/>
  <c r="Y6" i="24"/>
  <c r="Y26" i="24"/>
  <c r="P32" i="24"/>
  <c r="X32" i="24" s="1"/>
  <c r="AE35" i="24"/>
  <c r="AA35" i="24"/>
  <c r="W35" i="24"/>
  <c r="AD35" i="24"/>
  <c r="Y35" i="24"/>
  <c r="AC35" i="24"/>
  <c r="X35" i="24"/>
  <c r="AB35" i="24"/>
  <c r="V35" i="24"/>
  <c r="W9" i="24"/>
  <c r="AA9" i="24"/>
  <c r="W11" i="24"/>
  <c r="AA11" i="24"/>
  <c r="G38" i="24"/>
  <c r="P40" i="24"/>
  <c r="Y40" i="24" s="1"/>
  <c r="V25" i="24"/>
  <c r="AE39" i="24"/>
  <c r="AA39" i="24"/>
  <c r="W39" i="24"/>
  <c r="AD39" i="24"/>
  <c r="Z39" i="24"/>
  <c r="V39" i="24"/>
  <c r="X39" i="24"/>
  <c r="AC39" i="24"/>
  <c r="U39" i="24"/>
  <c r="P28" i="24"/>
  <c r="X28" i="24" s="1"/>
  <c r="AE25" i="24"/>
  <c r="AA25" i="24"/>
  <c r="W25" i="24"/>
  <c r="AD25" i="24"/>
  <c r="Y25" i="24"/>
  <c r="X25" i="24"/>
  <c r="P13" i="24"/>
  <c r="X13" i="24" s="1"/>
  <c r="G23" i="24"/>
  <c r="P24" i="24"/>
  <c r="X24" i="24" s="1"/>
  <c r="Z25" i="24"/>
  <c r="AB39" i="24"/>
  <c r="G20" i="24"/>
  <c r="AC34" i="24"/>
  <c r="U34" i="24"/>
  <c r="AD34" i="24"/>
  <c r="AA34" i="24"/>
  <c r="Z34" i="24"/>
  <c r="W34" i="24"/>
  <c r="G22" i="24"/>
  <c r="V34" i="24"/>
  <c r="G19" i="24"/>
  <c r="G33" i="24"/>
  <c r="P29" i="24"/>
  <c r="X34" i="24"/>
  <c r="AD37" i="24"/>
  <c r="Z37" i="24"/>
  <c r="V37" i="24"/>
  <c r="AA37" i="24"/>
  <c r="U37" i="24"/>
  <c r="AC37" i="24"/>
  <c r="AE37" i="24"/>
  <c r="Y34" i="24"/>
  <c r="AE27" i="24"/>
  <c r="AA27" i="24"/>
  <c r="W27" i="24"/>
  <c r="AC27" i="24"/>
  <c r="U27" i="24"/>
  <c r="AB27" i="24"/>
  <c r="AE18" i="24" l="1"/>
  <c r="AA21" i="24"/>
  <c r="P30" i="24"/>
  <c r="U18" i="24"/>
  <c r="W18" i="24"/>
  <c r="AD21" i="24"/>
  <c r="Y18" i="24"/>
  <c r="AB18" i="24"/>
  <c r="AA18" i="24"/>
  <c r="Y21" i="24"/>
  <c r="AC18" i="24"/>
  <c r="W21" i="24"/>
  <c r="AB31" i="24"/>
  <c r="Y24" i="24"/>
  <c r="AD31" i="24"/>
  <c r="AE17" i="24"/>
  <c r="AE31" i="24"/>
  <c r="U31" i="24"/>
  <c r="Y31" i="24"/>
  <c r="W31" i="24"/>
  <c r="AC31" i="24"/>
  <c r="Y16" i="24"/>
  <c r="Y15" i="24"/>
  <c r="X43" i="24"/>
  <c r="U17" i="24"/>
  <c r="AB17" i="24"/>
  <c r="Y41" i="24"/>
  <c r="W17" i="24"/>
  <c r="Y17" i="24"/>
  <c r="AA17" i="24"/>
  <c r="Y32" i="24"/>
  <c r="X10" i="24"/>
  <c r="AD17" i="24"/>
  <c r="Z17" i="24"/>
  <c r="V17" i="24"/>
  <c r="AC21" i="24"/>
  <c r="U21" i="24"/>
  <c r="AE21" i="24"/>
  <c r="AA31" i="24"/>
  <c r="Z31" i="24"/>
  <c r="V31" i="24"/>
  <c r="AD18" i="24"/>
  <c r="Z18" i="24"/>
  <c r="V18" i="24"/>
  <c r="X17" i="24"/>
  <c r="AB21" i="24"/>
  <c r="Z21" i="24"/>
  <c r="X21" i="24"/>
  <c r="AF25" i="24"/>
  <c r="AR25" i="24" s="1"/>
  <c r="P42" i="24"/>
  <c r="AB29" i="24"/>
  <c r="AA29" i="24"/>
  <c r="V29" i="24"/>
  <c r="Z29" i="24"/>
  <c r="AE29" i="24"/>
  <c r="Y29" i="24"/>
  <c r="AC29" i="24"/>
  <c r="W29" i="24"/>
  <c r="U29" i="24"/>
  <c r="AD29" i="24"/>
  <c r="P20" i="24"/>
  <c r="AB24" i="24"/>
  <c r="AE24" i="24"/>
  <c r="Z24" i="24"/>
  <c r="U24" i="24"/>
  <c r="AD24" i="24"/>
  <c r="W24" i="24"/>
  <c r="V24" i="24"/>
  <c r="AC24" i="24"/>
  <c r="AA24" i="24"/>
  <c r="AB28" i="24"/>
  <c r="AD28" i="24"/>
  <c r="AC28" i="24"/>
  <c r="W28" i="24"/>
  <c r="AA28" i="24"/>
  <c r="V28" i="24"/>
  <c r="AE28" i="24"/>
  <c r="Z28" i="24"/>
  <c r="U28" i="24"/>
  <c r="AF11" i="24"/>
  <c r="AH11" i="24" s="1"/>
  <c r="AB43" i="24"/>
  <c r="AD43" i="24"/>
  <c r="Z43" i="24"/>
  <c r="V43" i="24"/>
  <c r="AE43" i="24"/>
  <c r="W43" i="24"/>
  <c r="AC43" i="24"/>
  <c r="U43" i="24"/>
  <c r="AA43" i="24"/>
  <c r="AB15" i="24"/>
  <c r="AD15" i="24"/>
  <c r="Z15" i="24"/>
  <c r="V15" i="24"/>
  <c r="AE15" i="24"/>
  <c r="W15" i="24"/>
  <c r="AC15" i="24"/>
  <c r="U15" i="24"/>
  <c r="AA15" i="24"/>
  <c r="AD7" i="24"/>
  <c r="AB7" i="24"/>
  <c r="AA7" i="24"/>
  <c r="W7" i="24"/>
  <c r="AE7" i="24"/>
  <c r="Z7" i="24"/>
  <c r="V7" i="24"/>
  <c r="AC7" i="24"/>
  <c r="Y7" i="24"/>
  <c r="U7" i="24"/>
  <c r="AF26" i="24"/>
  <c r="AI26" i="24" s="1"/>
  <c r="AB36" i="24"/>
  <c r="AE36" i="24"/>
  <c r="AA36" i="24"/>
  <c r="W36" i="24"/>
  <c r="AD36" i="24"/>
  <c r="Z36" i="24"/>
  <c r="V36" i="24"/>
  <c r="Y36" i="24"/>
  <c r="U36" i="24"/>
  <c r="AC36" i="24"/>
  <c r="X29" i="24"/>
  <c r="P33" i="24"/>
  <c r="P19" i="24"/>
  <c r="X19" i="24" s="1"/>
  <c r="AB40" i="24"/>
  <c r="AD40" i="24"/>
  <c r="AA40" i="24"/>
  <c r="U40" i="24"/>
  <c r="Z40" i="24"/>
  <c r="AE40" i="24"/>
  <c r="W40" i="24"/>
  <c r="AC40" i="24"/>
  <c r="V40" i="24"/>
  <c r="P38" i="24"/>
  <c r="X38" i="24" s="1"/>
  <c r="AC32" i="24"/>
  <c r="U32" i="24"/>
  <c r="AA32" i="24"/>
  <c r="V32" i="24"/>
  <c r="AE32" i="24"/>
  <c r="Z32" i="24"/>
  <c r="AD32" i="24"/>
  <c r="AB32" i="24"/>
  <c r="W32" i="24"/>
  <c r="AC8" i="24"/>
  <c r="U8" i="24"/>
  <c r="AB8" i="24"/>
  <c r="AE8" i="24"/>
  <c r="AA8" i="24"/>
  <c r="W8" i="24"/>
  <c r="AD8" i="24"/>
  <c r="Z8" i="24"/>
  <c r="V8" i="24"/>
  <c r="AF35" i="24"/>
  <c r="AM35" i="24" s="1"/>
  <c r="Y8" i="24"/>
  <c r="AF14" i="24"/>
  <c r="AO14" i="24" s="1"/>
  <c r="AF27" i="24"/>
  <c r="AF37" i="24"/>
  <c r="AM37" i="24" s="1"/>
  <c r="P22" i="24"/>
  <c r="X22" i="24" s="1"/>
  <c r="AF34" i="24"/>
  <c r="AI34" i="24" s="1"/>
  <c r="P23" i="24"/>
  <c r="X23" i="24" s="1"/>
  <c r="AB13" i="24"/>
  <c r="AA13" i="24"/>
  <c r="V13" i="24"/>
  <c r="Z13" i="24"/>
  <c r="AE13" i="24"/>
  <c r="Y13" i="24"/>
  <c r="AD13" i="24"/>
  <c r="W13" i="24"/>
  <c r="AC13" i="24"/>
  <c r="U13" i="24"/>
  <c r="AF39" i="24"/>
  <c r="AL39" i="24" s="1"/>
  <c r="X40" i="24"/>
  <c r="Y28" i="24"/>
  <c r="AC41" i="24"/>
  <c r="U41" i="24"/>
  <c r="AA41" i="24"/>
  <c r="V41" i="24"/>
  <c r="AB41" i="24"/>
  <c r="Z41" i="24"/>
  <c r="AE41" i="24"/>
  <c r="AD41" i="24"/>
  <c r="W41" i="24"/>
  <c r="AF9" i="24"/>
  <c r="AI9" i="24" s="1"/>
  <c r="AD16" i="24"/>
  <c r="Z16" i="24"/>
  <c r="V16" i="24"/>
  <c r="AB16" i="24"/>
  <c r="AE16" i="24"/>
  <c r="W16" i="24"/>
  <c r="AC16" i="24"/>
  <c r="U16" i="24"/>
  <c r="AA16" i="24"/>
  <c r="AF6" i="24"/>
  <c r="AQ6" i="24" s="1"/>
  <c r="AD10" i="24"/>
  <c r="Z10" i="24"/>
  <c r="V10" i="24"/>
  <c r="AC10" i="24"/>
  <c r="U10" i="24"/>
  <c r="AB10" i="24"/>
  <c r="AE10" i="24"/>
  <c r="AA10" i="24"/>
  <c r="W10" i="24"/>
  <c r="AB5" i="24"/>
  <c r="AE5" i="24"/>
  <c r="AA5" i="24"/>
  <c r="W5" i="24"/>
  <c r="AD5" i="24"/>
  <c r="Z5" i="24"/>
  <c r="V5" i="24"/>
  <c r="AC5" i="24"/>
  <c r="Y5" i="24"/>
  <c r="U5" i="24"/>
  <c r="AN11" i="24" l="1"/>
  <c r="AC30" i="24"/>
  <c r="W30" i="24"/>
  <c r="AB30" i="24"/>
  <c r="V30" i="24"/>
  <c r="AE30" i="24"/>
  <c r="AA30" i="24"/>
  <c r="U30" i="24"/>
  <c r="AD30" i="24"/>
  <c r="Z30" i="24"/>
  <c r="Y30" i="24"/>
  <c r="AP11" i="24"/>
  <c r="X30" i="24"/>
  <c r="AP14" i="24"/>
  <c r="AQ14" i="24"/>
  <c r="AO11" i="24"/>
  <c r="AM11" i="24"/>
  <c r="AL25" i="24"/>
  <c r="AJ11" i="24"/>
  <c r="AN26" i="24"/>
  <c r="AF31" i="24"/>
  <c r="AL31" i="24" s="1"/>
  <c r="AQ37" i="24"/>
  <c r="AI11" i="24"/>
  <c r="AF21" i="24"/>
  <c r="AN21" i="24" s="1"/>
  <c r="AN35" i="24"/>
  <c r="AQ25" i="24"/>
  <c r="AH35" i="24"/>
  <c r="AP35" i="24"/>
  <c r="AR35" i="24"/>
  <c r="AJ14" i="24"/>
  <c r="AK35" i="24"/>
  <c r="AH39" i="24"/>
  <c r="AR14" i="24"/>
  <c r="AF18" i="24"/>
  <c r="AQ18" i="24" s="1"/>
  <c r="AF17" i="24"/>
  <c r="AP17" i="24" s="1"/>
  <c r="AH34" i="24"/>
  <c r="AK11" i="24"/>
  <c r="AP26" i="24"/>
  <c r="AQ11" i="24"/>
  <c r="AL35" i="24"/>
  <c r="AJ26" i="24"/>
  <c r="AM26" i="24"/>
  <c r="AL26" i="24"/>
  <c r="AR39" i="24"/>
  <c r="AP39" i="24"/>
  <c r="AQ26" i="24"/>
  <c r="AH6" i="24"/>
  <c r="AM39" i="24"/>
  <c r="AJ34" i="24"/>
  <c r="AH37" i="24"/>
  <c r="AM34" i="24"/>
  <c r="AM14" i="24"/>
  <c r="AR26" i="24"/>
  <c r="AO35" i="24"/>
  <c r="AP6" i="24"/>
  <c r="AO6" i="24"/>
  <c r="AN39" i="24"/>
  <c r="AH26" i="24"/>
  <c r="AK26" i="24"/>
  <c r="AO26" i="24"/>
  <c r="AL14" i="24"/>
  <c r="AK39" i="24"/>
  <c r="AK9" i="24"/>
  <c r="AP9" i="24"/>
  <c r="AQ27" i="24"/>
  <c r="AM27" i="24"/>
  <c r="AK27" i="24"/>
  <c r="AI27" i="24"/>
  <c r="AL27" i="24"/>
  <c r="AN9" i="24"/>
  <c r="AB19" i="24"/>
  <c r="AD19" i="24"/>
  <c r="Z19" i="24"/>
  <c r="V19" i="24"/>
  <c r="AC19" i="24"/>
  <c r="U19" i="24"/>
  <c r="AE19" i="24"/>
  <c r="AA19" i="24"/>
  <c r="W19" i="24"/>
  <c r="Y19" i="24"/>
  <c r="AH9" i="24"/>
  <c r="AF13" i="24"/>
  <c r="AK13" i="24" s="1"/>
  <c r="AF8" i="24"/>
  <c r="AK8" i="24" s="1"/>
  <c r="AF32" i="24"/>
  <c r="AH32" i="24" s="1"/>
  <c r="AF40" i="24"/>
  <c r="AL40" i="24" s="1"/>
  <c r="AF36" i="24"/>
  <c r="AK36" i="24" s="1"/>
  <c r="AJ9" i="24"/>
  <c r="AF28" i="24"/>
  <c r="AK28" i="24" s="1"/>
  <c r="AF24" i="24"/>
  <c r="AH24" i="24" s="1"/>
  <c r="AF29" i="24"/>
  <c r="AL29" i="24" s="1"/>
  <c r="AP25" i="24"/>
  <c r="AO25" i="24"/>
  <c r="AH25" i="24"/>
  <c r="AF5" i="24"/>
  <c r="AK5" i="24" s="1"/>
  <c r="AF10" i="24"/>
  <c r="AJ10" i="24" s="1"/>
  <c r="AK14" i="24"/>
  <c r="AF41" i="24"/>
  <c r="AI41" i="24" s="1"/>
  <c r="AO34" i="24"/>
  <c r="AR34" i="24"/>
  <c r="AC22" i="24"/>
  <c r="U22" i="24"/>
  <c r="AB22" i="24"/>
  <c r="W22" i="24"/>
  <c r="AA22" i="24"/>
  <c r="V22" i="24"/>
  <c r="AE22" i="24"/>
  <c r="AD22" i="24"/>
  <c r="Z22" i="24"/>
  <c r="Y22" i="24"/>
  <c r="AK37" i="24"/>
  <c r="AL37" i="24"/>
  <c r="AO37" i="24"/>
  <c r="AJ37" i="24"/>
  <c r="AJ6" i="24"/>
  <c r="AL6" i="24"/>
  <c r="AK34" i="24"/>
  <c r="AH14" i="24"/>
  <c r="AR6" i="24"/>
  <c r="AK6" i="24"/>
  <c r="AI39" i="24"/>
  <c r="AO39" i="24"/>
  <c r="AQ34" i="24"/>
  <c r="AD33" i="24"/>
  <c r="Z33" i="24"/>
  <c r="V33" i="24"/>
  <c r="AB33" i="24"/>
  <c r="AC33" i="24"/>
  <c r="U33" i="24"/>
  <c r="AE33" i="24"/>
  <c r="AA33" i="24"/>
  <c r="W33" i="24"/>
  <c r="Y33" i="24"/>
  <c r="AP37" i="24"/>
  <c r="AI6" i="24"/>
  <c r="AN14" i="24"/>
  <c r="AN6" i="24"/>
  <c r="AF15" i="24"/>
  <c r="AM15" i="24" s="1"/>
  <c r="AN25" i="24"/>
  <c r="AM25" i="24"/>
  <c r="AB20" i="24"/>
  <c r="AD20" i="24"/>
  <c r="Z20" i="24"/>
  <c r="V20" i="24"/>
  <c r="AC20" i="24"/>
  <c r="U20" i="24"/>
  <c r="AE20" i="24"/>
  <c r="AA20" i="24"/>
  <c r="W20" i="24"/>
  <c r="Y20" i="24"/>
  <c r="AI37" i="24"/>
  <c r="AD42" i="24"/>
  <c r="Z42" i="24"/>
  <c r="V42" i="24"/>
  <c r="AC42" i="24"/>
  <c r="U42" i="24"/>
  <c r="AB42" i="24"/>
  <c r="AA42" i="24"/>
  <c r="W42" i="24"/>
  <c r="AE42" i="24"/>
  <c r="Y42" i="24"/>
  <c r="AI35" i="24"/>
  <c r="AI25" i="24"/>
  <c r="AP34" i="24"/>
  <c r="AF16" i="24"/>
  <c r="AM16" i="24" s="1"/>
  <c r="AL9" i="24"/>
  <c r="AR9" i="24"/>
  <c r="AQ9" i="24"/>
  <c r="AN27" i="24"/>
  <c r="AF7" i="24"/>
  <c r="AK7" i="24" s="1"/>
  <c r="AO9" i="24"/>
  <c r="AJ27" i="24"/>
  <c r="AM9" i="24"/>
  <c r="AH27" i="24"/>
  <c r="AO27" i="24"/>
  <c r="AC23" i="24"/>
  <c r="U23" i="24"/>
  <c r="AB23" i="24"/>
  <c r="Z23" i="24"/>
  <c r="AE23" i="24"/>
  <c r="W23" i="24"/>
  <c r="AD23" i="24"/>
  <c r="V23" i="24"/>
  <c r="AA23" i="24"/>
  <c r="Y23" i="24"/>
  <c r="AR27" i="24"/>
  <c r="AP27" i="24"/>
  <c r="AI14" i="24"/>
  <c r="AM6" i="24"/>
  <c r="AJ35" i="24"/>
  <c r="AD38" i="24"/>
  <c r="Z38" i="24"/>
  <c r="V38" i="24"/>
  <c r="AA38" i="24"/>
  <c r="U38" i="24"/>
  <c r="AE38" i="24"/>
  <c r="AB38" i="24"/>
  <c r="W38" i="24"/>
  <c r="AC38" i="24"/>
  <c r="Y38" i="24"/>
  <c r="X33" i="24"/>
  <c r="AL34" i="24"/>
  <c r="AQ39" i="24"/>
  <c r="AF43" i="24"/>
  <c r="AJ43" i="24" s="1"/>
  <c r="AL11" i="24"/>
  <c r="AR11" i="24"/>
  <c r="AQ35" i="24"/>
  <c r="AJ39" i="24"/>
  <c r="AK25" i="24"/>
  <c r="X20" i="24"/>
  <c r="AN34" i="24"/>
  <c r="AR37" i="24"/>
  <c r="X42" i="24"/>
  <c r="AJ25" i="24"/>
  <c r="AN37" i="24"/>
  <c r="AQ21" i="24" l="1"/>
  <c r="AL18" i="24"/>
  <c r="AR31" i="24"/>
  <c r="AY9" i="24"/>
  <c r="AP40" i="24"/>
  <c r="AN18" i="24"/>
  <c r="AR18" i="24"/>
  <c r="AJ13" i="24"/>
  <c r="AO18" i="24"/>
  <c r="AH18" i="24"/>
  <c r="AI18" i="24"/>
  <c r="AM18" i="24"/>
  <c r="AJ18" i="24"/>
  <c r="AP18" i="24"/>
  <c r="AK18" i="24"/>
  <c r="AY14" i="24"/>
  <c r="AF30" i="24"/>
  <c r="AH30" i="24" s="1"/>
  <c r="AY6" i="24"/>
  <c r="AJ40" i="24"/>
  <c r="AJ31" i="24"/>
  <c r="AQ13" i="24"/>
  <c r="AN31" i="24"/>
  <c r="AO40" i="24"/>
  <c r="AM17" i="24"/>
  <c r="AN40" i="24"/>
  <c r="AK31" i="24"/>
  <c r="AP31" i="24"/>
  <c r="AH31" i="24"/>
  <c r="AI24" i="24"/>
  <c r="AI31" i="24"/>
  <c r="AQ31" i="24"/>
  <c r="AO31" i="24"/>
  <c r="AO41" i="24"/>
  <c r="AM31" i="24"/>
  <c r="AS26" i="24"/>
  <c r="AP21" i="24"/>
  <c r="AL21" i="24"/>
  <c r="AJ21" i="24"/>
  <c r="AR24" i="24"/>
  <c r="AK21" i="24"/>
  <c r="AR21" i="24"/>
  <c r="AQ8" i="24"/>
  <c r="AM21" i="24"/>
  <c r="AJ24" i="24"/>
  <c r="AH21" i="24"/>
  <c r="AO24" i="24"/>
  <c r="AO21" i="24"/>
  <c r="AM24" i="24"/>
  <c r="AR32" i="24"/>
  <c r="AI21" i="24"/>
  <c r="AH40" i="24"/>
  <c r="AI32" i="24"/>
  <c r="AQ28" i="24"/>
  <c r="AM29" i="24"/>
  <c r="AR17" i="24"/>
  <c r="AJ32" i="24"/>
  <c r="AI17" i="24"/>
  <c r="AO17" i="24"/>
  <c r="AI29" i="24"/>
  <c r="AP28" i="24"/>
  <c r="AI36" i="24"/>
  <c r="AO32" i="24"/>
  <c r="AN29" i="24"/>
  <c r="AQ32" i="24"/>
  <c r="AJ29" i="24"/>
  <c r="AJ28" i="24"/>
  <c r="AJ36" i="24"/>
  <c r="AP8" i="24"/>
  <c r="AK17" i="24"/>
  <c r="AL17" i="24"/>
  <c r="AJ17" i="24"/>
  <c r="AN36" i="24"/>
  <c r="AM36" i="24"/>
  <c r="AP29" i="24"/>
  <c r="AR28" i="24"/>
  <c r="AQ29" i="24"/>
  <c r="AK29" i="24"/>
  <c r="AN17" i="24"/>
  <c r="AL36" i="24"/>
  <c r="AP32" i="24"/>
  <c r="AQ17" i="24"/>
  <c r="AO36" i="24"/>
  <c r="AH17" i="24"/>
  <c r="AP13" i="24"/>
  <c r="AO29" i="24"/>
  <c r="AR29" i="24"/>
  <c r="AQ36" i="24"/>
  <c r="AN16" i="24"/>
  <c r="AH36" i="24"/>
  <c r="AY26" i="24"/>
  <c r="AP16" i="24"/>
  <c r="AQ15" i="24"/>
  <c r="AI10" i="24"/>
  <c r="AP10" i="24"/>
  <c r="AS11" i="24"/>
  <c r="AP15" i="24"/>
  <c r="AQ40" i="24"/>
  <c r="AY35" i="24"/>
  <c r="AQ16" i="24"/>
  <c r="AN10" i="24"/>
  <c r="AM10" i="24"/>
  <c r="AO13" i="24"/>
  <c r="AQ43" i="24"/>
  <c r="AI43" i="24"/>
  <c r="AR40" i="24"/>
  <c r="AM13" i="24"/>
  <c r="AR16" i="24"/>
  <c r="AN13" i="24"/>
  <c r="AH16" i="24"/>
  <c r="AR13" i="24"/>
  <c r="AQ10" i="24"/>
  <c r="AR36" i="24"/>
  <c r="AY11" i="24"/>
  <c r="AR8" i="24"/>
  <c r="AJ41" i="24"/>
  <c r="AL8" i="24"/>
  <c r="AM28" i="24"/>
  <c r="AN8" i="24"/>
  <c r="AH41" i="24"/>
  <c r="AI40" i="24"/>
  <c r="AM8" i="24"/>
  <c r="AN5" i="24"/>
  <c r="AS35" i="24"/>
  <c r="AS37" i="24"/>
  <c r="AN43" i="24"/>
  <c r="AS6" i="24"/>
  <c r="AI8" i="24"/>
  <c r="AS34" i="24"/>
  <c r="AH10" i="24"/>
  <c r="AP24" i="24"/>
  <c r="AQ41" i="24"/>
  <c r="AL13" i="24"/>
  <c r="AP41" i="24"/>
  <c r="AL5" i="24"/>
  <c r="AJ8" i="24"/>
  <c r="AR41" i="24"/>
  <c r="AK40" i="24"/>
  <c r="AJ16" i="24"/>
  <c r="AO28" i="24"/>
  <c r="AI28" i="24"/>
  <c r="AN24" i="24"/>
  <c r="AQ5" i="24"/>
  <c r="AS39" i="24"/>
  <c r="AR43" i="24"/>
  <c r="AK15" i="24"/>
  <c r="AL15" i="24"/>
  <c r="AF33" i="24"/>
  <c r="AH33" i="24" s="1"/>
  <c r="AS14" i="24"/>
  <c r="AL41" i="24"/>
  <c r="AK41" i="24"/>
  <c r="AH5" i="24"/>
  <c r="AS25" i="24"/>
  <c r="AN15" i="24"/>
  <c r="AK32" i="24"/>
  <c r="AL32" i="24"/>
  <c r="AI5" i="24"/>
  <c r="AQ24" i="24"/>
  <c r="AJ15" i="24"/>
  <c r="AP36" i="24"/>
  <c r="AL7" i="24"/>
  <c r="AM32" i="24"/>
  <c r="AM7" i="24"/>
  <c r="AM40" i="24"/>
  <c r="AI13" i="24"/>
  <c r="AJ5" i="24"/>
  <c r="AF38" i="24"/>
  <c r="AK38" i="24" s="1"/>
  <c r="AY27" i="24"/>
  <c r="AQ7" i="24"/>
  <c r="AH43" i="24"/>
  <c r="AN7" i="24"/>
  <c r="AH7" i="24"/>
  <c r="AK16" i="24"/>
  <c r="AL16" i="24"/>
  <c r="AP5" i="24"/>
  <c r="AI15" i="24"/>
  <c r="AJ7" i="24"/>
  <c r="AF22" i="24"/>
  <c r="AK22" i="24" s="1"/>
  <c r="AM41" i="24"/>
  <c r="AR5" i="24"/>
  <c r="AY25" i="24"/>
  <c r="AH29" i="24"/>
  <c r="AN28" i="24"/>
  <c r="AS9" i="24"/>
  <c r="AF19" i="24"/>
  <c r="AK19" i="24" s="1"/>
  <c r="AN32" i="24"/>
  <c r="AN41" i="24"/>
  <c r="AY39" i="24"/>
  <c r="AS27" i="24"/>
  <c r="AF42" i="24"/>
  <c r="AQ42" i="24" s="1"/>
  <c r="AO7" i="24"/>
  <c r="AK43" i="24"/>
  <c r="AL43" i="24"/>
  <c r="AI7" i="24"/>
  <c r="AF23" i="24"/>
  <c r="AK23" i="24" s="1"/>
  <c r="AO5" i="24"/>
  <c r="AR7" i="24"/>
  <c r="AY34" i="24"/>
  <c r="AF20" i="24"/>
  <c r="AJ20" i="24" s="1"/>
  <c r="AO43" i="24"/>
  <c r="AH15" i="24"/>
  <c r="AP7" i="24"/>
  <c r="AY37" i="24"/>
  <c r="AL28" i="24"/>
  <c r="AL10" i="24"/>
  <c r="AK10" i="24"/>
  <c r="AM5" i="24"/>
  <c r="AK24" i="24"/>
  <c r="AL24" i="24"/>
  <c r="AH28" i="24"/>
  <c r="AR15" i="24"/>
  <c r="AH8" i="24"/>
  <c r="AH13" i="24"/>
  <c r="AI16" i="24"/>
  <c r="AM43" i="24"/>
  <c r="AO8" i="24"/>
  <c r="AR10" i="24"/>
  <c r="AO15" i="24"/>
  <c r="AO10" i="24"/>
  <c r="AP43" i="24"/>
  <c r="AO16" i="24"/>
  <c r="AY18" i="24" l="1"/>
  <c r="AL30" i="24"/>
  <c r="AY17" i="24"/>
  <c r="AY8" i="24"/>
  <c r="AY13" i="24"/>
  <c r="AY32" i="24"/>
  <c r="AY28" i="24"/>
  <c r="AP30" i="24"/>
  <c r="AI30" i="24"/>
  <c r="AY40" i="24"/>
  <c r="AS18" i="24"/>
  <c r="AR30" i="24"/>
  <c r="AN30" i="24"/>
  <c r="AO30" i="24"/>
  <c r="AR33" i="24"/>
  <c r="AM30" i="24"/>
  <c r="AK30" i="24"/>
  <c r="AP33" i="24"/>
  <c r="AJ30" i="24"/>
  <c r="AQ30" i="24"/>
  <c r="AY31" i="24"/>
  <c r="AS31" i="24"/>
  <c r="AY41" i="24"/>
  <c r="AY21" i="24"/>
  <c r="AO33" i="24"/>
  <c r="AS21" i="24"/>
  <c r="AO19" i="24"/>
  <c r="AY29" i="24"/>
  <c r="AJ19" i="24"/>
  <c r="AI33" i="24"/>
  <c r="AK33" i="24"/>
  <c r="AL23" i="24"/>
  <c r="AS17" i="24"/>
  <c r="AY16" i="24"/>
  <c r="AJ38" i="24"/>
  <c r="AJ33" i="24"/>
  <c r="AP38" i="24"/>
  <c r="AN42" i="24"/>
  <c r="AM19" i="24"/>
  <c r="AS40" i="24"/>
  <c r="AS32" i="24"/>
  <c r="AM33" i="24"/>
  <c r="AS29" i="24"/>
  <c r="AS36" i="24"/>
  <c r="AY15" i="24"/>
  <c r="AS41" i="24"/>
  <c r="AP19" i="24"/>
  <c r="AN22" i="24"/>
  <c r="AH23" i="24"/>
  <c r="AI38" i="24"/>
  <c r="AS16" i="24"/>
  <c r="AS24" i="24"/>
  <c r="AM22" i="24"/>
  <c r="AO38" i="24"/>
  <c r="AQ38" i="24"/>
  <c r="AH22" i="24"/>
  <c r="AN38" i="24"/>
  <c r="AH38" i="24"/>
  <c r="AL22" i="24"/>
  <c r="AY10" i="24"/>
  <c r="AS13" i="24"/>
  <c r="AP22" i="24"/>
  <c r="AR22" i="24"/>
  <c r="AN33" i="24"/>
  <c r="AQ33" i="24"/>
  <c r="AS8" i="24"/>
  <c r="AS28" i="24"/>
  <c r="AH42" i="24"/>
  <c r="AS10" i="24"/>
  <c r="AI42" i="24"/>
  <c r="AY43" i="24"/>
  <c r="AH20" i="24"/>
  <c r="AH19" i="24"/>
  <c r="AM20" i="24"/>
  <c r="AS7" i="24"/>
  <c r="AR42" i="24"/>
  <c r="AM23" i="24"/>
  <c r="AN19" i="24"/>
  <c r="AL33" i="24"/>
  <c r="AM42" i="24"/>
  <c r="AR23" i="24"/>
  <c r="AL38" i="24"/>
  <c r="AR20" i="24"/>
  <c r="AY5" i="24"/>
  <c r="AO23" i="24"/>
  <c r="AS43" i="24"/>
  <c r="AO22" i="24"/>
  <c r="AK42" i="24"/>
  <c r="AY36" i="24"/>
  <c r="AY24" i="24"/>
  <c r="AS5" i="24"/>
  <c r="AJ22" i="24"/>
  <c r="AO20" i="24"/>
  <c r="AO42" i="24"/>
  <c r="AN23" i="24"/>
  <c r="AY7" i="24"/>
  <c r="AL20" i="24"/>
  <c r="AJ23" i="24"/>
  <c r="AI23" i="24"/>
  <c r="AL19" i="24"/>
  <c r="AI22" i="24"/>
  <c r="AP42" i="24"/>
  <c r="AQ23" i="24"/>
  <c r="AN20" i="24"/>
  <c r="AQ22" i="24"/>
  <c r="AP20" i="24"/>
  <c r="AL42" i="24"/>
  <c r="AM38" i="24"/>
  <c r="AS15" i="24"/>
  <c r="AQ20" i="24"/>
  <c r="AK20" i="24"/>
  <c r="AI20" i="24"/>
  <c r="AQ19" i="24"/>
  <c r="AJ42" i="24"/>
  <c r="AR19" i="24"/>
  <c r="AI19" i="24"/>
  <c r="AP23" i="24"/>
  <c r="AR38" i="24"/>
  <c r="AS30" i="24" l="1"/>
  <c r="AY30" i="24"/>
  <c r="AS33" i="24"/>
  <c r="AY38" i="24"/>
  <c r="AY33" i="24"/>
  <c r="AS38" i="24"/>
  <c r="AS19" i="24"/>
  <c r="AS23" i="24"/>
  <c r="AY23" i="24"/>
  <c r="AY42" i="24"/>
  <c r="AS42" i="24"/>
  <c r="AS20" i="24"/>
  <c r="AY20" i="24"/>
  <c r="AS22" i="24"/>
  <c r="AY22" i="24"/>
  <c r="AY19" i="24"/>
  <c r="G64" i="6" l="1"/>
  <c r="G65" i="6"/>
  <c r="G66" i="6"/>
  <c r="G67" i="6"/>
  <c r="G63" i="6"/>
  <c r="G62" i="6"/>
  <c r="G41" i="6" l="1"/>
  <c r="AX14" i="24" l="1"/>
  <c r="AX27" i="24"/>
  <c r="AX26" i="24"/>
  <c r="AX35" i="24"/>
  <c r="AX25" i="24"/>
  <c r="AX34" i="24"/>
  <c r="AX39" i="24"/>
  <c r="AX6" i="24"/>
  <c r="AX37" i="24"/>
  <c r="AX9" i="24"/>
  <c r="AX11" i="24"/>
  <c r="AX36" i="24"/>
  <c r="AX17" i="24"/>
  <c r="AX7" i="24"/>
  <c r="AX29" i="24"/>
  <c r="AX41" i="24"/>
  <c r="AX5" i="24"/>
  <c r="AX18" i="24"/>
  <c r="AX43" i="24"/>
  <c r="AX40" i="24"/>
  <c r="AX24" i="24"/>
  <c r="AX15" i="24"/>
  <c r="AX32" i="24"/>
  <c r="AX28" i="24"/>
  <c r="AX21" i="24"/>
  <c r="AX31" i="24"/>
  <c r="AX13" i="24"/>
  <c r="AX16" i="24"/>
  <c r="AX8" i="24"/>
  <c r="AX10" i="24"/>
  <c r="AX38" i="24"/>
  <c r="AX22" i="24"/>
  <c r="AX19" i="24"/>
  <c r="AX30" i="24"/>
  <c r="AX20" i="24"/>
  <c r="AX42" i="24"/>
  <c r="AX33" i="24"/>
  <c r="AX23" i="24"/>
  <c r="G40" i="6"/>
  <c r="G26" i="6"/>
  <c r="G39" i="6" s="1"/>
  <c r="G38" i="6"/>
  <c r="AV34" i="24" l="1"/>
  <c r="AV25" i="24"/>
  <c r="AV39" i="24"/>
  <c r="AV11" i="24"/>
  <c r="AV6" i="24"/>
  <c r="AV35" i="24"/>
  <c r="AV43" i="24"/>
  <c r="AV10" i="24"/>
  <c r="AV14" i="24"/>
  <c r="AV37" i="24"/>
  <c r="AV26" i="24"/>
  <c r="AV27" i="24"/>
  <c r="AV9" i="24"/>
  <c r="AV16" i="24"/>
  <c r="AV31" i="24"/>
  <c r="AV5" i="24"/>
  <c r="AV41" i="24"/>
  <c r="AV21" i="24"/>
  <c r="AV20" i="24"/>
  <c r="AV17" i="24"/>
  <c r="AV13" i="24"/>
  <c r="AV36" i="24"/>
  <c r="AV24" i="24"/>
  <c r="AV8" i="24"/>
  <c r="AV32" i="24"/>
  <c r="AV40" i="24"/>
  <c r="AV15" i="24"/>
  <c r="AV28" i="24"/>
  <c r="AV29" i="24"/>
  <c r="AV18" i="24"/>
  <c r="AV7" i="24"/>
  <c r="AV19" i="24"/>
  <c r="AV22" i="24"/>
  <c r="AV42" i="24"/>
  <c r="AV23" i="24"/>
  <c r="AV33" i="24"/>
  <c r="AV30" i="24"/>
  <c r="AV38" i="24"/>
  <c r="C84" i="90"/>
  <c r="H84" i="90"/>
  <c r="L84" i="90"/>
  <c r="P84" i="90"/>
  <c r="T84" i="90"/>
  <c r="X84" i="90"/>
  <c r="AB84" i="90"/>
  <c r="AF84" i="90"/>
  <c r="AJ84" i="90"/>
  <c r="AN84" i="90"/>
  <c r="B84" i="90"/>
  <c r="K84" i="90"/>
  <c r="AA84" i="90"/>
  <c r="D84" i="90"/>
  <c r="I84" i="90"/>
  <c r="M84" i="90"/>
  <c r="Q84" i="90"/>
  <c r="U84" i="90"/>
  <c r="Y84" i="90"/>
  <c r="AC84" i="90"/>
  <c r="AG84" i="90"/>
  <c r="AK84" i="90"/>
  <c r="F84" i="90"/>
  <c r="S84" i="90"/>
  <c r="AE84" i="90"/>
  <c r="AM84" i="90"/>
  <c r="E84" i="90"/>
  <c r="J84" i="90"/>
  <c r="N84" i="90"/>
  <c r="R84" i="90"/>
  <c r="V84" i="90"/>
  <c r="Z84" i="90"/>
  <c r="AD84" i="90"/>
  <c r="AH84" i="90"/>
  <c r="AL84" i="90"/>
  <c r="O84" i="90"/>
  <c r="W84" i="90"/>
  <c r="AI84" i="90"/>
  <c r="AU6" i="24"/>
  <c r="AU14" i="24"/>
  <c r="AU27" i="24"/>
  <c r="AU9" i="24"/>
  <c r="AU34" i="24"/>
  <c r="AU39" i="24"/>
  <c r="AU11" i="24"/>
  <c r="AU26" i="24"/>
  <c r="AU18" i="24"/>
  <c r="AU25" i="24"/>
  <c r="AU35" i="24"/>
  <c r="AU37" i="24"/>
  <c r="AU43" i="24"/>
  <c r="AU29" i="24"/>
  <c r="AU36" i="24"/>
  <c r="AU15" i="24"/>
  <c r="AU7" i="24"/>
  <c r="AU40" i="24"/>
  <c r="AU32" i="24"/>
  <c r="AU21" i="24"/>
  <c r="AU41" i="24"/>
  <c r="AU24" i="24"/>
  <c r="AU17" i="24"/>
  <c r="AU13" i="24"/>
  <c r="AU5" i="24"/>
  <c r="AU16" i="24"/>
  <c r="AU28" i="24"/>
  <c r="AU8" i="24"/>
  <c r="AU10" i="24"/>
  <c r="AU31" i="24"/>
  <c r="AU42" i="24"/>
  <c r="AU23" i="24"/>
  <c r="AU19" i="24"/>
  <c r="AU22" i="24"/>
  <c r="AU38" i="24"/>
  <c r="AU20" i="24"/>
  <c r="AU30" i="24"/>
  <c r="AU33" i="24"/>
  <c r="AW37" i="24"/>
  <c r="AW27" i="24"/>
  <c r="BB27" i="24" s="1"/>
  <c r="AW11" i="24"/>
  <c r="AW34" i="24"/>
  <c r="BB34" i="24" s="1"/>
  <c r="AW6" i="24"/>
  <c r="BB6" i="24" s="1"/>
  <c r="AW39" i="24"/>
  <c r="BB39" i="24" s="1"/>
  <c r="AW26" i="24"/>
  <c r="AW9" i="24"/>
  <c r="AW35" i="24"/>
  <c r="BB35" i="24" s="1"/>
  <c r="AW25" i="24"/>
  <c r="BB25" i="24" s="1"/>
  <c r="AW17" i="24"/>
  <c r="AW14" i="24"/>
  <c r="BB14" i="24" s="1"/>
  <c r="AW15" i="24"/>
  <c r="AW43" i="24"/>
  <c r="BB43" i="24" s="1"/>
  <c r="AW31" i="24"/>
  <c r="AW18" i="24"/>
  <c r="BB18" i="24" s="1"/>
  <c r="AW36" i="24"/>
  <c r="BB36" i="24" s="1"/>
  <c r="AW16" i="24"/>
  <c r="BB16" i="24" s="1"/>
  <c r="AW40" i="24"/>
  <c r="BB40" i="24" s="1"/>
  <c r="AW10" i="24"/>
  <c r="AW32" i="24"/>
  <c r="BB32" i="24" s="1"/>
  <c r="AW5" i="24"/>
  <c r="BB5" i="24" s="1"/>
  <c r="AW24" i="24"/>
  <c r="AW29" i="24"/>
  <c r="BB29" i="24" s="1"/>
  <c r="AW13" i="24"/>
  <c r="AW21" i="24"/>
  <c r="BB21" i="24" s="1"/>
  <c r="AW28" i="24"/>
  <c r="AW7" i="24"/>
  <c r="AW41" i="24"/>
  <c r="BB41" i="24" s="1"/>
  <c r="AW8" i="24"/>
  <c r="BB8" i="24" s="1"/>
  <c r="AW20" i="24"/>
  <c r="AW23" i="24"/>
  <c r="AW19" i="24"/>
  <c r="AW30" i="24"/>
  <c r="BB30" i="24" s="1"/>
  <c r="AW22" i="24"/>
  <c r="BB22" i="24" s="1"/>
  <c r="AW42" i="24"/>
  <c r="AW38" i="24"/>
  <c r="BB38" i="24" s="1"/>
  <c r="AW33" i="24"/>
  <c r="BB33" i="24" s="1"/>
  <c r="BA19" i="24" l="1"/>
  <c r="AZ19" i="24"/>
  <c r="AZ8" i="24"/>
  <c r="BA8" i="24"/>
  <c r="AZ5" i="24"/>
  <c r="BA5" i="24"/>
  <c r="AZ27" i="24"/>
  <c r="BA27" i="24"/>
  <c r="AZ11" i="24"/>
  <c r="BA11" i="24"/>
  <c r="BB37" i="24"/>
  <c r="AZ23" i="24"/>
  <c r="BA23" i="24"/>
  <c r="BA15" i="24"/>
  <c r="AZ15" i="24"/>
  <c r="BA20" i="24"/>
  <c r="AZ20" i="24"/>
  <c r="AZ43" i="24"/>
  <c r="BA43" i="24"/>
  <c r="BB42" i="24"/>
  <c r="BB23" i="24"/>
  <c r="BB10" i="24"/>
  <c r="BB9" i="24"/>
  <c r="AZ38" i="24"/>
  <c r="BA38" i="24"/>
  <c r="BA42" i="24"/>
  <c r="AZ42" i="24"/>
  <c r="BA18" i="24"/>
  <c r="AZ18" i="24"/>
  <c r="BA40" i="24"/>
  <c r="AZ40" i="24"/>
  <c r="AZ36" i="24"/>
  <c r="BA36" i="24"/>
  <c r="AZ21" i="24"/>
  <c r="BA21" i="24"/>
  <c r="BA16" i="24"/>
  <c r="AZ16" i="24"/>
  <c r="BA37" i="24"/>
  <c r="AZ37" i="24"/>
  <c r="AZ35" i="24"/>
  <c r="BA35" i="24"/>
  <c r="AZ25" i="24"/>
  <c r="BA25" i="24"/>
  <c r="AZ33" i="24"/>
  <c r="BA33" i="24"/>
  <c r="AZ28" i="24"/>
  <c r="BA28" i="24"/>
  <c r="BA17" i="24"/>
  <c r="AZ17" i="24"/>
  <c r="AZ10" i="24"/>
  <c r="BA10" i="24"/>
  <c r="BB19" i="24"/>
  <c r="BB13" i="24"/>
  <c r="BB15" i="24"/>
  <c r="AZ7" i="24"/>
  <c r="BA7" i="24"/>
  <c r="AZ24" i="24"/>
  <c r="BA24" i="24"/>
  <c r="AZ31" i="24"/>
  <c r="BA31" i="24"/>
  <c r="BA26" i="24"/>
  <c r="AZ26" i="24"/>
  <c r="AZ39" i="24"/>
  <c r="BA39" i="24"/>
  <c r="BB7" i="24"/>
  <c r="BB20" i="24"/>
  <c r="BB28" i="24"/>
  <c r="BB24" i="24"/>
  <c r="BB31" i="24"/>
  <c r="BB17" i="24"/>
  <c r="BB26" i="24"/>
  <c r="BB11" i="24"/>
  <c r="BA30" i="24"/>
  <c r="AZ30" i="24"/>
  <c r="AZ22" i="24"/>
  <c r="BA22" i="24"/>
  <c r="AZ29" i="24"/>
  <c r="BA29" i="24"/>
  <c r="BA32" i="24"/>
  <c r="AZ32" i="24"/>
  <c r="BA13" i="24"/>
  <c r="AZ13" i="24"/>
  <c r="AZ41" i="24"/>
  <c r="BA41" i="24"/>
  <c r="BA9" i="24"/>
  <c r="AZ9" i="24"/>
  <c r="AZ14" i="24"/>
  <c r="BA14" i="24"/>
  <c r="BA6" i="24"/>
  <c r="AZ6" i="24"/>
  <c r="AZ34" i="24"/>
  <c r="BA34" i="2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Home</author>
  </authors>
  <commentList>
    <comment ref="S3" authorId="0" shapeId="0" xr:uid="{7F619B2A-34B9-4344-AA80-162AFC785B68}">
      <text>
        <r>
          <rPr>
            <b/>
            <sz val="9"/>
            <color indexed="81"/>
            <rFont val="Segoe UI"/>
            <family val="2"/>
          </rPr>
          <t>Home:</t>
        </r>
        <r>
          <rPr>
            <sz val="9"/>
            <color indexed="81"/>
            <rFont val="Segoe UI"/>
            <family val="2"/>
          </rPr>
          <t xml:space="preserve">
Middlemost 1989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Home</author>
  </authors>
  <commentList>
    <comment ref="A69" authorId="0" shapeId="0" xr:uid="{1AF4EFF1-EC39-4332-8401-FB933AFFBC89}">
      <text>
        <r>
          <rPr>
            <sz val="9"/>
            <color indexed="81"/>
            <rFont val="Segoe UI"/>
            <family val="2"/>
          </rPr>
          <t>calc as Nd+Sm/2 for to help graphic design</t>
        </r>
      </text>
    </comment>
    <comment ref="A86" authorId="0" shapeId="0" xr:uid="{37EAC267-1E64-4E81-902B-31C1FF79FBE5}">
      <text>
        <r>
          <rPr>
            <sz val="9"/>
            <color indexed="81"/>
            <rFont val="Segoe UI"/>
            <family val="2"/>
          </rPr>
          <t>calc as Nb+La/2 for
 help graphic design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Home</author>
  </authors>
  <commentList>
    <comment ref="D6" authorId="0" shapeId="0" xr:uid="{0BF76F85-AB15-4B31-87E4-FB5B4FAB62C8}">
      <text>
        <r>
          <rPr>
            <sz val="9"/>
            <color indexed="81"/>
            <rFont val="Segoe UI"/>
            <family val="2"/>
          </rPr>
          <t>except REE</t>
        </r>
      </text>
    </comment>
    <comment ref="E6" authorId="0" shapeId="0" xr:uid="{C1DDF159-5ED1-48D8-B401-7BD6483DCA09}">
      <text>
        <r>
          <rPr>
            <sz val="9"/>
            <color indexed="81"/>
            <rFont val="Segoe UI"/>
            <family val="2"/>
          </rPr>
          <t>except REE</t>
        </r>
      </text>
    </comment>
  </commentList>
</comments>
</file>

<file path=xl/sharedStrings.xml><?xml version="1.0" encoding="utf-8"?>
<sst xmlns="http://schemas.openxmlformats.org/spreadsheetml/2006/main" count="1328" uniqueCount="336">
  <si>
    <t>K2O</t>
  </si>
  <si>
    <t>TiO2</t>
  </si>
  <si>
    <t>SiO2</t>
  </si>
  <si>
    <t>Al2O3</t>
  </si>
  <si>
    <t>MnO</t>
  </si>
  <si>
    <t>MgO</t>
  </si>
  <si>
    <t>CaO</t>
  </si>
  <si>
    <t>Na2O</t>
  </si>
  <si>
    <t>P2O5</t>
  </si>
  <si>
    <t>Total</t>
  </si>
  <si>
    <t>x</t>
  </si>
  <si>
    <t>y</t>
  </si>
  <si>
    <t>n</t>
  </si>
  <si>
    <t>Na</t>
  </si>
  <si>
    <t>O</t>
  </si>
  <si>
    <t>K</t>
  </si>
  <si>
    <t>Al</t>
  </si>
  <si>
    <t>Na em Na2O</t>
  </si>
  <si>
    <t>K em K2O</t>
  </si>
  <si>
    <t>Al em Al2O3</t>
  </si>
  <si>
    <t>%</t>
  </si>
  <si>
    <t>Fe2O3</t>
  </si>
  <si>
    <t>FeO</t>
  </si>
  <si>
    <t>Ca</t>
  </si>
  <si>
    <t>Ca em CaO</t>
  </si>
  <si>
    <t>A/NK</t>
  </si>
  <si>
    <t>A/CNK</t>
  </si>
  <si>
    <t>Na2O+K2O</t>
  </si>
  <si>
    <t>series alcalina-sub</t>
  </si>
  <si>
    <t>S = SiO2</t>
  </si>
  <si>
    <t>A =  Na2O + K2O</t>
  </si>
  <si>
    <t>Irvine e Baragar 1971</t>
  </si>
  <si>
    <t>siO2</t>
  </si>
  <si>
    <t>AGN-GM-05C</t>
  </si>
  <si>
    <t>AGN-GM-02</t>
  </si>
  <si>
    <t>AGN-GM-04</t>
  </si>
  <si>
    <t>PQ-JL-141D</t>
  </si>
  <si>
    <t>PQ-JL-128B</t>
  </si>
  <si>
    <t>PQ-JL-138B</t>
  </si>
  <si>
    <t>PQ-JL-141C</t>
  </si>
  <si>
    <t>PQ-JL-144B</t>
  </si>
  <si>
    <t>PQ-JL-145B</t>
  </si>
  <si>
    <t>PQ-JL-71</t>
  </si>
  <si>
    <t>PQ-GM-03B</t>
  </si>
  <si>
    <t>PQ-JL-137B</t>
  </si>
  <si>
    <t>PQ-JL-143A</t>
  </si>
  <si>
    <t>PQ-JL-144A</t>
  </si>
  <si>
    <t>PQ-JL-59A</t>
  </si>
  <si>
    <t>PQ-JL-59C</t>
  </si>
  <si>
    <t>PQ-JL-54</t>
  </si>
  <si>
    <t>PQ-JL-51A</t>
  </si>
  <si>
    <t>PQ-JL-128C</t>
  </si>
  <si>
    <t>PQ-JL-140B</t>
  </si>
  <si>
    <t>PQ-JL-142A</t>
  </si>
  <si>
    <t>PQ-JL-131</t>
  </si>
  <si>
    <t>PQ-JL-112</t>
  </si>
  <si>
    <t>PQ-JL-44D</t>
  </si>
  <si>
    <t>PQ-JL-29</t>
  </si>
  <si>
    <t>PQ-JL-139C</t>
  </si>
  <si>
    <t>PQ-JL-44C</t>
  </si>
  <si>
    <t>PQ-JL-45B</t>
  </si>
  <si>
    <t>LOI</t>
  </si>
  <si>
    <t>Fe2O3(T)</t>
  </si>
  <si>
    <t>Fe2O3/FeO</t>
  </si>
  <si>
    <t>IA</t>
  </si>
  <si>
    <t>AGN-GM-05B</t>
  </si>
  <si>
    <t>AGN-GM-06</t>
  </si>
  <si>
    <t>AGN-GM-06B</t>
  </si>
  <si>
    <t>PQ-GM-06A</t>
  </si>
  <si>
    <t>PQ-GM-06D</t>
  </si>
  <si>
    <t>PQ-GM-06B</t>
  </si>
  <si>
    <t>Basanite</t>
  </si>
  <si>
    <t>PQ-JL-73</t>
  </si>
  <si>
    <t>PQ-JL-205</t>
  </si>
  <si>
    <t>PQ-JL-178C</t>
  </si>
  <si>
    <t>linhas limites</t>
  </si>
  <si>
    <t>S-P-1</t>
  </si>
  <si>
    <t>S-P-2</t>
  </si>
  <si>
    <t>P-HP-1</t>
  </si>
  <si>
    <t>P-HP-2</t>
  </si>
  <si>
    <t>Fe em FeO</t>
  </si>
  <si>
    <t>Fe em Fe2O3</t>
  </si>
  <si>
    <t>Ti em TiO2</t>
  </si>
  <si>
    <t>Si em SiO2</t>
  </si>
  <si>
    <t>Mg em MgO</t>
  </si>
  <si>
    <t>Fe</t>
  </si>
  <si>
    <t>Ti</t>
  </si>
  <si>
    <t>Si</t>
  </si>
  <si>
    <t>Mg</t>
  </si>
  <si>
    <t>Sodic</t>
  </si>
  <si>
    <t>Potassic</t>
  </si>
  <si>
    <t>Sample</t>
  </si>
  <si>
    <t>Agpaitic sodic</t>
  </si>
  <si>
    <t>Agpaitic high potassic</t>
  </si>
  <si>
    <t>Agpaitic potassic</t>
  </si>
  <si>
    <t>Miaskitic potassic</t>
  </si>
  <si>
    <t>Tephrite</t>
  </si>
  <si>
    <t>Hornblende phonolite</t>
  </si>
  <si>
    <t>Ni</t>
  </si>
  <si>
    <t>Cr</t>
  </si>
  <si>
    <t>Sc</t>
  </si>
  <si>
    <t>V</t>
  </si>
  <si>
    <t>Rb</t>
  </si>
  <si>
    <t>Sr</t>
  </si>
  <si>
    <t>Ba</t>
  </si>
  <si>
    <t>Y</t>
  </si>
  <si>
    <t>Zr</t>
  </si>
  <si>
    <t>Hf</t>
  </si>
  <si>
    <t>Nb</t>
  </si>
  <si>
    <t>La</t>
  </si>
  <si>
    <t>Ce</t>
  </si>
  <si>
    <t>Pr</t>
  </si>
  <si>
    <t>Nd</t>
  </si>
  <si>
    <t>Sm</t>
  </si>
  <si>
    <t>Eu</t>
  </si>
  <si>
    <t>Gd</t>
  </si>
  <si>
    <t>Tb</t>
  </si>
  <si>
    <t>Dy</t>
  </si>
  <si>
    <t>Ho</t>
  </si>
  <si>
    <t>Er</t>
  </si>
  <si>
    <t>Tm</t>
  </si>
  <si>
    <t>Yb</t>
  </si>
  <si>
    <t>Lu</t>
  </si>
  <si>
    <t>Pb</t>
  </si>
  <si>
    <t>Th</t>
  </si>
  <si>
    <t>U</t>
  </si>
  <si>
    <t>Alkaline suite</t>
  </si>
  <si>
    <t>Biotite phonolite</t>
  </si>
  <si>
    <t>normalization</t>
  </si>
  <si>
    <t>Pm</t>
  </si>
  <si>
    <t>REE normalized</t>
  </si>
  <si>
    <t>&lt;1 agpaitic; &gt;1 miaskitic</t>
  </si>
  <si>
    <t>&lt;1 metaluminous; &gt;1 peraluminous</t>
  </si>
  <si>
    <t>main oxides</t>
  </si>
  <si>
    <t>main oxides normalized (100% and anydric basis)</t>
  </si>
  <si>
    <t>limit lines TAS</t>
  </si>
  <si>
    <t>T</t>
  </si>
  <si>
    <t>B</t>
  </si>
  <si>
    <t>HP</t>
  </si>
  <si>
    <t>AB</t>
  </si>
  <si>
    <t>BP</t>
  </si>
  <si>
    <t>AP</t>
  </si>
  <si>
    <r>
      <t>Chemical name</t>
    </r>
    <r>
      <rPr>
        <vertAlign val="superscript"/>
        <sz val="11"/>
        <color theme="1"/>
        <rFont val="Times New Roman"/>
        <family val="1"/>
      </rPr>
      <t>1</t>
    </r>
  </si>
  <si>
    <t>P</t>
  </si>
  <si>
    <r>
      <t>Alkaline suite</t>
    </r>
    <r>
      <rPr>
        <vertAlign val="superscript"/>
        <sz val="12"/>
        <color theme="1"/>
        <rFont val="Times New Roman"/>
        <family val="1"/>
      </rPr>
      <t>2</t>
    </r>
  </si>
  <si>
    <t>AgP</t>
  </si>
  <si>
    <t>S</t>
  </si>
  <si>
    <t>MP</t>
  </si>
  <si>
    <t>AgS</t>
  </si>
  <si>
    <t>TOTAL</t>
  </si>
  <si>
    <t>main oxides and L.O.I. (wt.%)</t>
  </si>
  <si>
    <r>
      <t>SiO</t>
    </r>
    <r>
      <rPr>
        <vertAlign val="subscript"/>
        <sz val="11"/>
        <color theme="1"/>
        <rFont val="Times New Roman"/>
        <family val="1"/>
      </rPr>
      <t>2</t>
    </r>
  </si>
  <si>
    <r>
      <t>TiO</t>
    </r>
    <r>
      <rPr>
        <vertAlign val="subscript"/>
        <sz val="11"/>
        <color theme="1"/>
        <rFont val="Times New Roman"/>
        <family val="1"/>
      </rPr>
      <t>2</t>
    </r>
  </si>
  <si>
    <r>
      <t>Al</t>
    </r>
    <r>
      <rPr>
        <vertAlign val="subscript"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>O</t>
    </r>
    <r>
      <rPr>
        <vertAlign val="subscript"/>
        <sz val="11"/>
        <color theme="1"/>
        <rFont val="Times New Roman"/>
        <family val="1"/>
      </rPr>
      <t>3</t>
    </r>
  </si>
  <si>
    <r>
      <t>Fe</t>
    </r>
    <r>
      <rPr>
        <vertAlign val="subscript"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>O</t>
    </r>
    <r>
      <rPr>
        <vertAlign val="subscript"/>
        <sz val="11"/>
        <color theme="1"/>
        <rFont val="Times New Roman"/>
        <family val="1"/>
      </rPr>
      <t>3</t>
    </r>
    <r>
      <rPr>
        <vertAlign val="superscript"/>
        <sz val="11"/>
        <color theme="1"/>
        <rFont val="Times New Roman"/>
        <family val="1"/>
      </rPr>
      <t>T</t>
    </r>
  </si>
  <si>
    <r>
      <t>Na</t>
    </r>
    <r>
      <rPr>
        <vertAlign val="subscript"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>O</t>
    </r>
  </si>
  <si>
    <r>
      <t>K</t>
    </r>
    <r>
      <rPr>
        <vertAlign val="subscript"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>O</t>
    </r>
  </si>
  <si>
    <r>
      <t>P</t>
    </r>
    <r>
      <rPr>
        <vertAlign val="subscript"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>O</t>
    </r>
    <r>
      <rPr>
        <vertAlign val="subscript"/>
        <sz val="11"/>
        <color theme="1"/>
        <rFont val="Times New Roman"/>
        <family val="1"/>
      </rPr>
      <t>5</t>
    </r>
  </si>
  <si>
    <t>L.O.I.</t>
  </si>
  <si>
    <t>trace elements (ppm)</t>
  </si>
  <si>
    <t xml:space="preserve">Ni </t>
  </si>
  <si>
    <t xml:space="preserve">Cr </t>
  </si>
  <si>
    <t xml:space="preserve">Sc </t>
  </si>
  <si>
    <t xml:space="preserve">V </t>
  </si>
  <si>
    <t xml:space="preserve">Rb </t>
  </si>
  <si>
    <t xml:space="preserve">Sr </t>
  </si>
  <si>
    <t xml:space="preserve">Ba </t>
  </si>
  <si>
    <t xml:space="preserve">Y </t>
  </si>
  <si>
    <t xml:space="preserve">Zr </t>
  </si>
  <si>
    <t xml:space="preserve">Hf </t>
  </si>
  <si>
    <t xml:space="preserve">Nb </t>
  </si>
  <si>
    <t xml:space="preserve">La </t>
  </si>
  <si>
    <t xml:space="preserve">Ce </t>
  </si>
  <si>
    <t xml:space="preserve">Pr </t>
  </si>
  <si>
    <t xml:space="preserve">Nd </t>
  </si>
  <si>
    <t xml:space="preserve">Sm </t>
  </si>
  <si>
    <t xml:space="preserve">Eu </t>
  </si>
  <si>
    <t xml:space="preserve">Gd </t>
  </si>
  <si>
    <t xml:space="preserve">Tb </t>
  </si>
  <si>
    <t xml:space="preserve">Dy </t>
  </si>
  <si>
    <t xml:space="preserve">Ho </t>
  </si>
  <si>
    <t xml:space="preserve">Er </t>
  </si>
  <si>
    <t xml:space="preserve">Tm </t>
  </si>
  <si>
    <t xml:space="preserve">Yb </t>
  </si>
  <si>
    <t xml:space="preserve">Lu </t>
  </si>
  <si>
    <t xml:space="preserve">Pb </t>
  </si>
  <si>
    <t xml:space="preserve">Th </t>
  </si>
  <si>
    <t xml:space="preserve">U </t>
  </si>
  <si>
    <t>Supplementary material 3 - Litogeochemistry data and classification</t>
  </si>
  <si>
    <r>
      <t>Alkaline suite</t>
    </r>
    <r>
      <rPr>
        <vertAlign val="superscript"/>
        <sz val="11"/>
        <color theme="1"/>
        <rFont val="Times New Roman"/>
        <family val="1"/>
      </rPr>
      <t>2</t>
    </r>
  </si>
  <si>
    <t>Normalizing factor in ppm (Chrondrite I; McDonough and Sun, 1995)</t>
  </si>
  <si>
    <t>Spreadsheet A. Major oxides, L.O.I. and trace elements of strongly silica undersaturated rocks of Passa Quatro alkaline complex</t>
  </si>
  <si>
    <t>Spreadsheet B. Major oxides normalization and classification of strongly silica undersaturated subvolcanic rocks of Passa Quatro alkaline complex</t>
  </si>
  <si>
    <t>Spreadsheet C. Trace elements chrondrite-normalization of strongly silica undersaturated rocks of Passa Quatro alkaline complex</t>
  </si>
  <si>
    <t>Spreadsheet D. Quality control of litogeochemistry</t>
  </si>
  <si>
    <t>Spreadsheet E. Data to construct lines in diagram classifications</t>
  </si>
  <si>
    <t>run 1</t>
  </si>
  <si>
    <t>Report Number: A20-11139</t>
  </si>
  <si>
    <t>Report Date: 25/9/2020</t>
  </si>
  <si>
    <t>Analyte Symbol</t>
  </si>
  <si>
    <t>Unit Symbol</t>
  </si>
  <si>
    <t>ppm</t>
  </si>
  <si>
    <t>Detection Limit</t>
  </si>
  <si>
    <t>Analysis Method</t>
  </si>
  <si>
    <t>FUS-ICP</t>
  </si>
  <si>
    <t>FUS-MS</t>
  </si>
  <si>
    <t>DNC-1 Meas</t>
  </si>
  <si>
    <t>DNC-1 Cert</t>
  </si>
  <si>
    <t>TDB-1 Meas</t>
  </si>
  <si>
    <t>TDB-1 Cert</t>
  </si>
  <si>
    <t>W-2a Meas</t>
  </si>
  <si>
    <t>&lt; 1</t>
  </si>
  <si>
    <t>&lt; 2</t>
  </si>
  <si>
    <t>&lt; 0.5</t>
  </si>
  <si>
    <t>&lt; 0.1</t>
  </si>
  <si>
    <t>W-2a Cert</t>
  </si>
  <si>
    <t>DTS-2b Meas</t>
  </si>
  <si>
    <t>&gt; 10000</t>
  </si>
  <si>
    <t>DTS-2b Cert</t>
  </si>
  <si>
    <t>SY-4 Meas</t>
  </si>
  <si>
    <t>SY-4 Cert</t>
  </si>
  <si>
    <t>Accuracy (SY-4)</t>
  </si>
  <si>
    <t>BIR-1a Meas</t>
  </si>
  <si>
    <t>&lt; 5</t>
  </si>
  <si>
    <t>BIR-1a Cert</t>
  </si>
  <si>
    <t>ZW-C Meas</t>
  </si>
  <si>
    <t>&gt; 1000</t>
  </si>
  <si>
    <t>ZW-C Cert</t>
  </si>
  <si>
    <t>OREAS 101b (Fusion) Meas</t>
  </si>
  <si>
    <t>OREAS 101b (Fusion) Cert</t>
  </si>
  <si>
    <t>NCS DC86318 Meas</t>
  </si>
  <si>
    <t>&gt; 2000</t>
  </si>
  <si>
    <t>NCS DC86318 Cert</t>
  </si>
  <si>
    <t>SARM 3 Meas</t>
  </si>
  <si>
    <t>SARM 3 Cert</t>
  </si>
  <si>
    <t>USZ 42-2006 Meas</t>
  </si>
  <si>
    <t>&lt; 20</t>
  </si>
  <si>
    <t>&gt; 3000</t>
  </si>
  <si>
    <t>USZ 42-2006 Cert</t>
  </si>
  <si>
    <t>REE-1 Meas</t>
  </si>
  <si>
    <t>REE-1 Cert</t>
  </si>
  <si>
    <t>SP-29 Orig</t>
  </si>
  <si>
    <t>&lt; 0.2</t>
  </si>
  <si>
    <t>SP-29 Dup</t>
  </si>
  <si>
    <t>Precision</t>
  </si>
  <si>
    <t>Method Blank</t>
  </si>
  <si>
    <t>&lt; 0.05</t>
  </si>
  <si>
    <t>&lt; 0.01</t>
  </si>
  <si>
    <t>&lt; 0.005</t>
  </si>
  <si>
    <t>&lt; 0.002</t>
  </si>
  <si>
    <t>&lt; 0.001</t>
  </si>
  <si>
    <t>run 2</t>
  </si>
  <si>
    <t>Report Number: A20-11128</t>
  </si>
  <si>
    <t>SPL-15 Orig</t>
  </si>
  <si>
    <t>SPL-15 Dup</t>
  </si>
  <si>
    <t>SPL-32 Orig</t>
  </si>
  <si>
    <t>SPL-32 Dup</t>
  </si>
  <si>
    <t>run 3</t>
  </si>
  <si>
    <t>Report Number: A21-14644</t>
  </si>
  <si>
    <t>Report Date: 10/9/2021</t>
  </si>
  <si>
    <t>SPL-95 Orig</t>
  </si>
  <si>
    <t>SPL-95 Dup</t>
  </si>
  <si>
    <r>
      <t xml:space="preserve">Samples of </t>
    </r>
    <r>
      <rPr>
        <b/>
        <sz val="11"/>
        <color rgb="FF000000"/>
        <rFont val="Times New Roman"/>
        <family val="1"/>
      </rPr>
      <t>run 1</t>
    </r>
    <r>
      <rPr>
        <sz val="11"/>
        <color rgb="FF000000"/>
        <rFont val="Times New Roman"/>
        <family val="1"/>
      </rPr>
      <t xml:space="preserve"> (PQ-JL-29; PQ-JL-44C; PQ-JL-44D; PQ-JL-45B; PQ-JL-54; PQ-JL-59A; PQ-JL-71; PQ-JL-128B; PQ-JL-137B; PQ-JL-59C; PQ-JL-51A; PQ-JL-128C; PQ-JL-112; PQ-JL-131; PQ-JL-145B; PQ-JL-138B; PQ-JL-140B; PQ-JL-139C; PQ-JL-142A)</t>
    </r>
  </si>
  <si>
    <r>
      <t xml:space="preserve">Samples of </t>
    </r>
    <r>
      <rPr>
        <b/>
        <sz val="11"/>
        <color rgb="FF000000"/>
        <rFont val="Times New Roman"/>
        <family val="1"/>
      </rPr>
      <t>run 2</t>
    </r>
    <r>
      <rPr>
        <sz val="11"/>
        <color rgb="FF000000"/>
        <rFont val="Times New Roman"/>
        <family val="1"/>
      </rPr>
      <t xml:space="preserve"> (PQ-JL-143A; PQ-JL-144A; PQ-JL-144B; PQ-JL-141D; PQ-JL-141C)</t>
    </r>
  </si>
  <si>
    <r>
      <t xml:space="preserve">Samples of </t>
    </r>
    <r>
      <rPr>
        <b/>
        <sz val="11"/>
        <color rgb="FF000000"/>
        <rFont val="Times New Roman"/>
        <family val="1"/>
      </rPr>
      <t>run 3</t>
    </r>
    <r>
      <rPr>
        <sz val="11"/>
        <color rgb="FF000000"/>
        <rFont val="Times New Roman"/>
        <family val="1"/>
      </rPr>
      <t xml:space="preserve"> (PQ-JL-73; PQ-JL-205; PQ-JL-178C)</t>
    </r>
  </si>
  <si>
    <t>run 1 accuracy</t>
  </si>
  <si>
    <t>run 2 accuracy</t>
  </si>
  <si>
    <t>run 3 accuracy</t>
  </si>
  <si>
    <t>run 1 precision</t>
  </si>
  <si>
    <t>run 2 precision</t>
  </si>
  <si>
    <t>run 3 precision</t>
  </si>
  <si>
    <t>oxides max</t>
  </si>
  <si>
    <t>oxides min</t>
  </si>
  <si>
    <t>trace max</t>
  </si>
  <si>
    <t>trace min</t>
  </si>
  <si>
    <t>REE max</t>
  </si>
  <si>
    <t>REE min</t>
  </si>
  <si>
    <t>runs</t>
  </si>
  <si>
    <t>Quality control for samples AGN-GM or PQ-GM see Marins (2012)</t>
  </si>
  <si>
    <t>Samples PQ-JL</t>
  </si>
  <si>
    <r>
      <rPr>
        <vertAlign val="superscript"/>
        <sz val="10"/>
        <color theme="1"/>
        <rFont val="Times New Roman"/>
        <family val="1"/>
      </rPr>
      <t>1</t>
    </r>
    <r>
      <rPr>
        <sz val="10"/>
        <color theme="1"/>
        <rFont val="Times New Roman"/>
        <family val="1"/>
      </rPr>
      <t xml:space="preserve"> Chemical classification accordly Le Bas et al. (1986). Abreviations: B is basanite, T is tephrite, NP is Nephelinite, AB is alkaline basalt, TP is tephriphonolite, BP is biotite phonolite, HP is hornblende phonolite, AP is aegerine-augite phonolite and P is phonolite.</t>
    </r>
  </si>
  <si>
    <r>
      <rPr>
        <vertAlign val="superscript"/>
        <sz val="10"/>
        <color theme="1"/>
        <rFont val="Times New Roman"/>
        <family val="1"/>
      </rPr>
      <t>2</t>
    </r>
    <r>
      <rPr>
        <sz val="10"/>
        <color theme="1"/>
        <rFont val="Times New Roman"/>
        <family val="1"/>
      </rPr>
      <t xml:space="preserve"> Alkaline suites acordly Moddlemost (1975). Abreviations: Pt is potassic, S is sodic, MP is miaskitic potassic, AgP is agpaitic potassic and AgS is agpaitic sodic.</t>
    </r>
  </si>
  <si>
    <t>La/Yb</t>
  </si>
  <si>
    <t>La/Sm</t>
  </si>
  <si>
    <t>Gd/Lu</t>
  </si>
  <si>
    <t>Eu/Eu*</t>
  </si>
  <si>
    <t>FN</t>
  </si>
  <si>
    <t>Elemento</t>
  </si>
  <si>
    <t>Ba (ppm)</t>
  </si>
  <si>
    <t>Rb (ppm)</t>
  </si>
  <si>
    <t>Th (ppm)</t>
  </si>
  <si>
    <t>K (ppm)</t>
  </si>
  <si>
    <t>Nb (ppm)</t>
  </si>
  <si>
    <t>Ta (ppm)</t>
  </si>
  <si>
    <t>La (ppm)</t>
  </si>
  <si>
    <t>Ce (ppm)</t>
  </si>
  <si>
    <t>Sr (ppm)</t>
  </si>
  <si>
    <t>Nd (ppm)</t>
  </si>
  <si>
    <t>P (ppm)</t>
  </si>
  <si>
    <t>Sm (ppm)</t>
  </si>
  <si>
    <t>Zr (ppm)</t>
  </si>
  <si>
    <t>Hf (ppm)</t>
  </si>
  <si>
    <t>Ti (ppm)</t>
  </si>
  <si>
    <t>Tb (ppm)</t>
  </si>
  <si>
    <t>Y (ppm)</t>
  </si>
  <si>
    <t>Tm (ppm)</t>
  </si>
  <si>
    <t>Yb (ppm)</t>
  </si>
  <si>
    <t>Multielementar normalized</t>
  </si>
  <si>
    <t xml:space="preserve"> normalização de McDonough &amp; Sun (1995), exceto quando indicado.</t>
  </si>
  <si>
    <t xml:space="preserve"> manto primitivo de Thompson (1982).</t>
  </si>
  <si>
    <t>P in P2O5</t>
  </si>
  <si>
    <t>Na in Na2O</t>
  </si>
  <si>
    <t>K in K2O</t>
  </si>
  <si>
    <t>Al in Al2O3</t>
  </si>
  <si>
    <t>Ca in CaO</t>
  </si>
  <si>
    <t>Fe in FeO</t>
  </si>
  <si>
    <t>Fe in Fe2O3</t>
  </si>
  <si>
    <t>Ti in TiO2</t>
  </si>
  <si>
    <t>Si in SiO2</t>
  </si>
  <si>
    <t>Mg in MgO</t>
  </si>
  <si>
    <t>Molar mass</t>
  </si>
  <si>
    <t>Ta</t>
  </si>
  <si>
    <t>Aegirine-augite phonolite</t>
  </si>
  <si>
    <t>Nephelinite</t>
  </si>
  <si>
    <t xml:space="preserve">Classication </t>
  </si>
  <si>
    <t>AGN-GM-03B</t>
  </si>
  <si>
    <r>
      <t>Classification</t>
    </r>
    <r>
      <rPr>
        <vertAlign val="superscript"/>
        <sz val="11"/>
        <color theme="1"/>
        <rFont val="Times New Roman"/>
        <family val="1"/>
      </rPr>
      <t>1</t>
    </r>
  </si>
  <si>
    <t>Alkaline basalt</t>
  </si>
  <si>
    <t>Phonotephrite</t>
  </si>
  <si>
    <t>PT</t>
  </si>
  <si>
    <t>N</t>
  </si>
  <si>
    <r>
      <rPr>
        <vertAlign val="superscript"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 xml:space="preserve"> Alkaline suites by Middlemost (1975). Abreviations: P is potassic, S is sodic, MP is miaskitic potassic, AgP is agpaitic potassic and AgS is agpaitic sodic.</t>
    </r>
  </si>
  <si>
    <r>
      <rPr>
        <vertAlign val="superscript"/>
        <sz val="11"/>
        <color theme="1"/>
        <rFont val="Times New Roman"/>
        <family val="1"/>
      </rPr>
      <t>1</t>
    </r>
    <r>
      <rPr>
        <sz val="11"/>
        <color theme="1"/>
        <rFont val="Times New Roman"/>
        <family val="1"/>
      </rPr>
      <t xml:space="preserve"> Classification by Le Bas et al. (1986). Abreviations: B is basanite, N is Nephelinite, AB is alkaline basalt, T is tephrite, PT is phonotephrite, BP is biotite phonolite, HP is hornblende phonolite, AP is aegerine-augite phonolite.</t>
    </r>
  </si>
  <si>
    <t>La/Nb</t>
  </si>
  <si>
    <t>Model A</t>
  </si>
  <si>
    <t>Real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</si>
</sst>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29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62"/>
      <name val="Arial"/>
      <family val="2"/>
    </font>
    <font>
      <b/>
      <sz val="11"/>
      <color theme="1"/>
      <name val="Calibri"/>
      <family val="2"/>
      <scheme val="minor"/>
    </font>
    <font>
      <sz val="9"/>
      <name val="Geneva"/>
    </font>
    <font>
      <sz val="12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name val="Times New Roman"/>
      <family val="1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b/>
      <sz val="11"/>
      <name val="Times New Roman"/>
      <family val="1"/>
    </font>
    <font>
      <vertAlign val="superscript"/>
      <sz val="11"/>
      <color theme="1"/>
      <name val="Times New Roman"/>
      <family val="1"/>
    </font>
    <font>
      <vertAlign val="superscript"/>
      <sz val="12"/>
      <color theme="1"/>
      <name val="Times New Roman"/>
      <family val="1"/>
    </font>
    <font>
      <vertAlign val="subscript"/>
      <sz val="11"/>
      <color theme="1"/>
      <name val="Times New Roman"/>
      <family val="1"/>
    </font>
    <font>
      <sz val="11"/>
      <color rgb="FF000000"/>
      <name val="Calibri"/>
      <family val="2"/>
    </font>
    <font>
      <i/>
      <sz val="9"/>
      <name val="Times New Roman"/>
      <family val="1"/>
    </font>
    <font>
      <sz val="14"/>
      <color theme="1"/>
      <name val="Times New Roman"/>
      <family val="1"/>
    </font>
    <font>
      <i/>
      <sz val="11"/>
      <color theme="1"/>
      <name val="Times New Roman"/>
      <family val="1"/>
    </font>
    <font>
      <strike/>
      <sz val="11"/>
      <color rgb="FFFF0000"/>
      <name val="Times New Roman"/>
      <family val="1"/>
    </font>
    <font>
      <b/>
      <i/>
      <sz val="11"/>
      <color theme="1"/>
      <name val="Times New Roman"/>
      <family val="1"/>
    </font>
    <font>
      <b/>
      <sz val="14"/>
      <color theme="1"/>
      <name val="Times New Roman"/>
      <family val="1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  <font>
      <sz val="9"/>
      <color rgb="FF000000"/>
      <name val="Times New Roman"/>
      <family val="1"/>
    </font>
    <font>
      <sz val="9"/>
      <name val="Times New Roman"/>
      <family val="1"/>
    </font>
    <font>
      <b/>
      <sz val="9"/>
      <color rgb="FF000000"/>
      <name val="Times New Roman"/>
      <family val="1"/>
    </font>
    <font>
      <sz val="10"/>
      <color theme="1"/>
      <name val="Times New Roman"/>
      <family val="1"/>
    </font>
    <font>
      <vertAlign val="superscript"/>
      <sz val="10"/>
      <color theme="1"/>
      <name val="Times New Roman"/>
      <family val="1"/>
    </font>
    <font>
      <sz val="11"/>
      <color rgb="FFFF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double">
        <color rgb="FF000000"/>
      </bottom>
      <diagonal/>
    </border>
  </borders>
  <cellStyleXfs count="6">
    <xf numFmtId="0" fontId="0" fillId="0" borderId="0"/>
    <xf numFmtId="0" fontId="2" fillId="0" borderId="0"/>
    <xf numFmtId="0" fontId="1" fillId="0" borderId="0"/>
    <xf numFmtId="0" fontId="4" fillId="0" borderId="0"/>
    <xf numFmtId="0" fontId="5" fillId="0" borderId="0"/>
    <xf numFmtId="0" fontId="14" fillId="0" borderId="0"/>
  </cellStyleXfs>
  <cellXfs count="85">
    <xf numFmtId="0" fontId="0" fillId="0" borderId="0" xfId="0"/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164" fontId="0" fillId="0" borderId="0" xfId="0" applyNumberFormat="1"/>
    <xf numFmtId="165" fontId="0" fillId="0" borderId="0" xfId="0" applyNumberForma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2" fontId="7" fillId="0" borderId="0" xfId="0" applyNumberFormat="1" applyFont="1" applyAlignment="1">
      <alignment horizontal="center" vertical="center"/>
    </xf>
    <xf numFmtId="0" fontId="7" fillId="0" borderId="0" xfId="2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2" fontId="10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165" fontId="6" fillId="0" borderId="0" xfId="0" applyNumberFormat="1" applyFont="1" applyAlignment="1">
      <alignment horizontal="center" vertical="center"/>
    </xf>
    <xf numFmtId="2" fontId="7" fillId="0" borderId="0" xfId="2" applyNumberFormat="1" applyFont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18" fontId="6" fillId="0" borderId="0" xfId="0" applyNumberFormat="1" applyFont="1" applyAlignment="1">
      <alignment horizontal="left" vertical="center"/>
    </xf>
    <xf numFmtId="0" fontId="14" fillId="0" borderId="0" xfId="5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15" fillId="0" borderId="0" xfId="2" applyFont="1" applyAlignment="1">
      <alignment horizontal="left" vertical="center"/>
    </xf>
    <xf numFmtId="0" fontId="7" fillId="0" borderId="0" xfId="2" applyFont="1" applyAlignment="1">
      <alignment horizontal="left" vertical="center"/>
    </xf>
    <xf numFmtId="0" fontId="6" fillId="0" borderId="0" xfId="0" applyFont="1"/>
    <xf numFmtId="0" fontId="16" fillId="0" borderId="0" xfId="0" applyFont="1"/>
    <xf numFmtId="2" fontId="6" fillId="0" borderId="0" xfId="0" applyNumberFormat="1" applyFont="1" applyAlignment="1">
      <alignment horizontal="center" vertical="center"/>
    </xf>
    <xf numFmtId="2" fontId="6" fillId="0" borderId="3" xfId="0" applyNumberFormat="1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5" xfId="0" applyFont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165" fontId="18" fillId="0" borderId="0" xfId="0" applyNumberFormat="1" applyFont="1" applyAlignment="1">
      <alignment horizontal="center" vertical="center"/>
    </xf>
    <xf numFmtId="165" fontId="6" fillId="0" borderId="3" xfId="0" applyNumberFormat="1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165" fontId="6" fillId="0" borderId="7" xfId="0" applyNumberFormat="1" applyFont="1" applyBorder="1" applyAlignment="1">
      <alignment horizontal="center" vertical="center"/>
    </xf>
    <xf numFmtId="165" fontId="18" fillId="0" borderId="7" xfId="0" applyNumberFormat="1" applyFont="1" applyBorder="1" applyAlignment="1">
      <alignment horizontal="center" vertical="center"/>
    </xf>
    <xf numFmtId="165" fontId="6" fillId="0" borderId="8" xfId="0" applyNumberFormat="1" applyFont="1" applyBorder="1" applyAlignment="1">
      <alignment horizontal="center" vertical="center"/>
    </xf>
    <xf numFmtId="0" fontId="15" fillId="0" borderId="7" xfId="2" applyFont="1" applyBorder="1" applyAlignment="1">
      <alignment horizontal="left" vertical="center"/>
    </xf>
    <xf numFmtId="0" fontId="17" fillId="0" borderId="7" xfId="0" applyFont="1" applyBorder="1" applyAlignment="1">
      <alignment horizontal="left" vertical="center"/>
    </xf>
    <xf numFmtId="0" fontId="19" fillId="0" borderId="7" xfId="0" applyFont="1" applyBorder="1" applyAlignment="1">
      <alignment horizontal="center" vertical="center"/>
    </xf>
    <xf numFmtId="0" fontId="18" fillId="0" borderId="7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2" fontId="7" fillId="0" borderId="7" xfId="0" applyNumberFormat="1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2" fontId="7" fillId="0" borderId="9" xfId="0" applyNumberFormat="1" applyFont="1" applyBorder="1" applyAlignment="1">
      <alignment horizontal="center" vertical="center"/>
    </xf>
    <xf numFmtId="2" fontId="7" fillId="0" borderId="3" xfId="0" applyNumberFormat="1" applyFont="1" applyBorder="1" applyAlignment="1">
      <alignment horizontal="center" vertical="center"/>
    </xf>
    <xf numFmtId="2" fontId="7" fillId="0" borderId="8" xfId="0" applyNumberFormat="1" applyFont="1" applyBorder="1" applyAlignment="1">
      <alignment horizontal="center" vertical="center"/>
    </xf>
    <xf numFmtId="0" fontId="20" fillId="0" borderId="0" xfId="0" applyFont="1"/>
    <xf numFmtId="0" fontId="21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0" fontId="24" fillId="0" borderId="0" xfId="2" applyFont="1" applyAlignment="1">
      <alignment horizontal="center" vertical="center"/>
    </xf>
    <xf numFmtId="0" fontId="23" fillId="0" borderId="10" xfId="0" applyFont="1" applyBorder="1" applyAlignment="1">
      <alignment horizontal="center"/>
    </xf>
    <xf numFmtId="0" fontId="25" fillId="2" borderId="0" xfId="0" applyFont="1" applyFill="1" applyAlignment="1">
      <alignment horizontal="center"/>
    </xf>
    <xf numFmtId="2" fontId="25" fillId="2" borderId="0" xfId="0" applyNumberFormat="1" applyFont="1" applyFill="1" applyAlignment="1">
      <alignment horizontal="center"/>
    </xf>
    <xf numFmtId="165" fontId="25" fillId="2" borderId="0" xfId="0" applyNumberFormat="1" applyFont="1" applyFill="1" applyAlignment="1">
      <alignment horizontal="center"/>
    </xf>
    <xf numFmtId="0" fontId="23" fillId="0" borderId="3" xfId="0" applyFont="1" applyBorder="1" applyAlignment="1">
      <alignment horizontal="center"/>
    </xf>
    <xf numFmtId="2" fontId="23" fillId="0" borderId="0" xfId="0" applyNumberFormat="1" applyFont="1" applyAlignment="1">
      <alignment horizontal="center"/>
    </xf>
    <xf numFmtId="0" fontId="22" fillId="0" borderId="0" xfId="0" applyFont="1" applyAlignment="1">
      <alignment horizontal="left"/>
    </xf>
    <xf numFmtId="165" fontId="6" fillId="0" borderId="0" xfId="0" applyNumberFormat="1" applyFont="1" applyAlignment="1">
      <alignment horizontal="center"/>
    </xf>
    <xf numFmtId="0" fontId="6" fillId="0" borderId="0" xfId="0" applyFont="1" applyAlignment="1">
      <alignment horizontal="left"/>
    </xf>
    <xf numFmtId="0" fontId="26" fillId="0" borderId="0" xfId="0" applyFont="1" applyAlignment="1">
      <alignment horizontal="center" vertical="center"/>
    </xf>
    <xf numFmtId="18" fontId="26" fillId="0" borderId="0" xfId="0" applyNumberFormat="1" applyFont="1" applyAlignment="1">
      <alignment horizontal="left" vertical="center"/>
    </xf>
    <xf numFmtId="0" fontId="6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4" xfId="0" applyFont="1" applyBorder="1" applyAlignment="1">
      <alignment horizontal="left" vertical="center"/>
    </xf>
    <xf numFmtId="0" fontId="28" fillId="0" borderId="4" xfId="0" applyFont="1" applyBorder="1" applyAlignment="1">
      <alignment horizontal="left" vertical="center"/>
    </xf>
    <xf numFmtId="0" fontId="28" fillId="0" borderId="7" xfId="0" applyFont="1" applyBorder="1" applyAlignment="1">
      <alignment horizontal="center" vertical="center"/>
    </xf>
    <xf numFmtId="0" fontId="28" fillId="0" borderId="0" xfId="0" applyFont="1" applyAlignment="1">
      <alignment horizontal="center" vertical="center"/>
    </xf>
    <xf numFmtId="165" fontId="7" fillId="0" borderId="0" xfId="0" applyNumberFormat="1" applyFont="1" applyAlignment="1">
      <alignment horizontal="center" vertical="center"/>
    </xf>
    <xf numFmtId="165" fontId="7" fillId="0" borderId="3" xfId="0" applyNumberFormat="1" applyFont="1" applyBorder="1" applyAlignment="1">
      <alignment horizontal="center" vertical="center"/>
    </xf>
    <xf numFmtId="0" fontId="19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165" fontId="6" fillId="0" borderId="6" xfId="0" applyNumberFormat="1" applyFont="1" applyBorder="1" applyAlignment="1">
      <alignment horizontal="center" vertical="center"/>
    </xf>
    <xf numFmtId="165" fontId="7" fillId="0" borderId="7" xfId="0" applyNumberFormat="1" applyFont="1" applyBorder="1" applyAlignment="1">
      <alignment horizontal="center" vertical="center"/>
    </xf>
    <xf numFmtId="165" fontId="7" fillId="0" borderId="8" xfId="0" applyNumberFormat="1" applyFont="1" applyBorder="1" applyAlignment="1">
      <alignment horizontal="center" vertical="center"/>
    </xf>
    <xf numFmtId="2" fontId="6" fillId="0" borderId="7" xfId="0" applyNumberFormat="1" applyFont="1" applyBorder="1" applyAlignment="1">
      <alignment horizontal="center" vertical="center"/>
    </xf>
    <xf numFmtId="2" fontId="6" fillId="0" borderId="8" xfId="0" applyNumberFormat="1" applyFont="1" applyBorder="1" applyAlignment="1">
      <alignment horizontal="center" vertical="center"/>
    </xf>
    <xf numFmtId="165" fontId="23" fillId="0" borderId="0" xfId="0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</cellXfs>
  <cellStyles count="6">
    <cellStyle name="Normal" xfId="0" builtinId="0"/>
    <cellStyle name="Normal 2" xfId="2" xr:uid="{00000000-0005-0000-0000-000001000000}"/>
    <cellStyle name="Normal 3" xfId="1" xr:uid="{00000000-0005-0000-0000-000002000000}"/>
    <cellStyle name="Normal 4" xfId="3" xr:uid="{7CDC6D39-9A77-454D-9FAA-89E2737F9FDB}"/>
    <cellStyle name="Normal 5" xfId="4" xr:uid="{FDE882A1-4FF6-44E8-A554-6C672613A918}"/>
    <cellStyle name="Normal 6" xfId="5" xr:uid="{3D520790-EEEA-4233-9D1A-4C0F7A177DA7}"/>
  </cellStyles>
  <dxfs count="0"/>
  <tableStyles count="0" defaultTableStyle="TableStyleMedium2" defaultPivotStyle="PivotStyleLight16"/>
  <colors>
    <mruColors>
      <color rgb="FF6C0000"/>
      <color rgb="FF926F00"/>
      <color rgb="FF001132"/>
      <color rgb="FF000D26"/>
      <color rgb="FF370730"/>
      <color rgb="FFFF7171"/>
      <color rgb="FF2E2300"/>
      <color rgb="FFFFD54F"/>
      <color rgb="FFEEE6B4"/>
      <color rgb="FFFFC1C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4496110275966957E-2"/>
          <c:y val="3.581592519943682E-2"/>
          <c:w val="0.87544239378424493"/>
          <c:h val="0.85146066921133001"/>
        </c:manualLayout>
      </c:layout>
      <c:scatterChart>
        <c:scatterStyle val="lineMarker"/>
        <c:varyColors val="0"/>
        <c:ser>
          <c:idx val="26"/>
          <c:order val="0"/>
          <c:tx>
            <c:strRef>
              <c:f>'B. Oxides norm. and classifi. '!$B$8</c:f>
              <c:strCache>
                <c:ptCount val="1"/>
                <c:pt idx="0">
                  <c:v>Basanite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13"/>
            <c:spPr>
              <a:solidFill>
                <a:schemeClr val="bg2">
                  <a:lumMod val="25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'B. Oxides norm. and classifi. '!$AZ$8:$AZ$9</c:f>
              <c:numCache>
                <c:formatCode>0.00</c:formatCode>
                <c:ptCount val="2"/>
                <c:pt idx="0">
                  <c:v>0.60481672552150922</c:v>
                </c:pt>
                <c:pt idx="1">
                  <c:v>0.58467831876704202</c:v>
                </c:pt>
              </c:numCache>
            </c:numRef>
          </c:xVal>
          <c:yVal>
            <c:numRef>
              <c:f>'B. Oxides norm. and classifi. '!$BA$8:$BA$9</c:f>
              <c:numCache>
                <c:formatCode>0.00</c:formatCode>
                <c:ptCount val="2"/>
                <c:pt idx="0">
                  <c:v>1.8628356504310135</c:v>
                </c:pt>
                <c:pt idx="1">
                  <c:v>2.0703298460391113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2D-4616-93C7-99C6AB28887C}"/>
            </c:ext>
          </c:extLst>
        </c:ser>
        <c:ser>
          <c:idx val="27"/>
          <c:order val="1"/>
          <c:tx>
            <c:strRef>
              <c:f>'B. Oxides norm. and classifi. '!$B$6</c:f>
              <c:strCache>
                <c:ptCount val="1"/>
                <c:pt idx="0">
                  <c:v>Nephelinite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13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'B. Oxides norm. and classifi. '!$AZ$6</c:f>
              <c:numCache>
                <c:formatCode>0.00</c:formatCode>
                <c:ptCount val="1"/>
                <c:pt idx="0">
                  <c:v>0.49944637379927487</c:v>
                </c:pt>
              </c:numCache>
            </c:numRef>
          </c:xVal>
          <c:yVal>
            <c:numRef>
              <c:f>'B. Oxides norm. and classifi. '!$BA$6</c:f>
              <c:numCache>
                <c:formatCode>0.00</c:formatCode>
                <c:ptCount val="1"/>
                <c:pt idx="0">
                  <c:v>1.5590736641821914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32D-4616-93C7-99C6AB28887C}"/>
            </c:ext>
          </c:extLst>
        </c:ser>
        <c:ser>
          <c:idx val="28"/>
          <c:order val="2"/>
          <c:tx>
            <c:strRef>
              <c:f>'B. Oxides norm. and classifi. '!$B$7</c:f>
              <c:strCache>
                <c:ptCount val="1"/>
                <c:pt idx="0">
                  <c:v>Phonotephrite</c:v>
                </c:pt>
              </c:strCache>
            </c:strRef>
          </c:tx>
          <c:spPr>
            <a:ln w="19050">
              <a:noFill/>
            </a:ln>
          </c:spPr>
          <c:marker>
            <c:symbol val="diamond"/>
            <c:size val="13"/>
            <c:spPr>
              <a:solidFill>
                <a:srgbClr val="C0000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('B. Oxides norm. and classifi. '!$AZ$7,'B. Oxides norm. and classifi. '!$AZ$10:$AZ$11,'B. Oxides norm. and classifi. '!$AZ$14)</c:f>
              <c:numCache>
                <c:formatCode>0.00</c:formatCode>
                <c:ptCount val="4"/>
                <c:pt idx="0">
                  <c:v>0.64381083114084414</c:v>
                </c:pt>
                <c:pt idx="1">
                  <c:v>0.64553019727756245</c:v>
                </c:pt>
                <c:pt idx="2">
                  <c:v>0.6989973224776368</c:v>
                </c:pt>
                <c:pt idx="3">
                  <c:v>0.7205771247480085</c:v>
                </c:pt>
              </c:numCache>
            </c:numRef>
          </c:xVal>
          <c:yVal>
            <c:numRef>
              <c:f>('B. Oxides norm. and classifi. '!$BA$7,'B. Oxides norm. and classifi. '!$BA$10:$BA$11,'B. Oxides norm. and classifi. '!$BA$14)</c:f>
              <c:numCache>
                <c:formatCode>0.00</c:formatCode>
                <c:ptCount val="4"/>
                <c:pt idx="0">
                  <c:v>1.225462719770509</c:v>
                </c:pt>
                <c:pt idx="1">
                  <c:v>1.5328689889318747</c:v>
                </c:pt>
                <c:pt idx="2">
                  <c:v>1.4005446621052715</c:v>
                </c:pt>
                <c:pt idx="3">
                  <c:v>1.2440159921799276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32D-4616-93C7-99C6AB28887C}"/>
            </c:ext>
          </c:extLst>
        </c:ser>
        <c:ser>
          <c:idx val="29"/>
          <c:order val="3"/>
          <c:tx>
            <c:strRef>
              <c:f>'B. Oxides norm. and classifi. '!$B$15</c:f>
              <c:strCache>
                <c:ptCount val="1"/>
                <c:pt idx="0">
                  <c:v>Alkaline basalt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13"/>
            <c:spPr>
              <a:solidFill>
                <a:srgbClr val="0070C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'B. Oxides norm. and classifi. '!$AZ$15:$AZ$16</c:f>
              <c:numCache>
                <c:formatCode>0.00</c:formatCode>
                <c:ptCount val="2"/>
                <c:pt idx="0">
                  <c:v>0.49696413052241278</c:v>
                </c:pt>
                <c:pt idx="1">
                  <c:v>0.65585140758696048</c:v>
                </c:pt>
              </c:numCache>
            </c:numRef>
          </c:xVal>
          <c:yVal>
            <c:numRef>
              <c:f>'B. Oxides norm. and classifi. '!$BA$15:$BA$16</c:f>
              <c:numCache>
                <c:formatCode>0.00</c:formatCode>
                <c:ptCount val="2"/>
                <c:pt idx="0">
                  <c:v>2.3467685139627235</c:v>
                </c:pt>
                <c:pt idx="1">
                  <c:v>1.8277733894394046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32D-4616-93C7-99C6AB28887C}"/>
            </c:ext>
          </c:extLst>
        </c:ser>
        <c:ser>
          <c:idx val="31"/>
          <c:order val="4"/>
          <c:tx>
            <c:strRef>
              <c:f>'B. Oxides norm. and classifi. '!$B$17</c:f>
              <c:strCache>
                <c:ptCount val="1"/>
                <c:pt idx="0">
                  <c:v>Biotite phonolite</c:v>
                </c:pt>
              </c:strCache>
            </c:strRef>
          </c:tx>
          <c:spPr>
            <a:ln>
              <a:noFill/>
            </a:ln>
          </c:spPr>
          <c:marker>
            <c:symbol val="x"/>
            <c:size val="13"/>
            <c:spPr>
              <a:noFill/>
              <a:ln w="19050">
                <a:solidFill>
                  <a:schemeClr val="tx1"/>
                </a:solidFill>
              </a:ln>
            </c:spPr>
          </c:marker>
          <c:xVal>
            <c:numRef>
              <c:f>('B. Oxides norm. and classifi. '!$AZ$17,'B. Oxides norm. and classifi. '!$AZ$18,'B. Oxides norm. and classifi. '!$AZ$19,'B. Oxides norm. and classifi. '!$AZ$20,'B. Oxides norm. and classifi. '!$AZ$27,'B. Oxides norm. and classifi. '!$AZ$33)</c:f>
              <c:numCache>
                <c:formatCode>0.00</c:formatCode>
                <c:ptCount val="6"/>
                <c:pt idx="0">
                  <c:v>0.95493302179303552</c:v>
                </c:pt>
                <c:pt idx="1">
                  <c:v>0.96402790766424962</c:v>
                </c:pt>
                <c:pt idx="2">
                  <c:v>0.96356568991691804</c:v>
                </c:pt>
                <c:pt idx="3">
                  <c:v>0.97563567089538195</c:v>
                </c:pt>
                <c:pt idx="4">
                  <c:v>0.92570545370915003</c:v>
                </c:pt>
                <c:pt idx="5">
                  <c:v>0.97602183496414674</c:v>
                </c:pt>
              </c:numCache>
            </c:numRef>
          </c:xVal>
          <c:yVal>
            <c:numRef>
              <c:f>('B. Oxides norm. and classifi. '!$BA$17,'B. Oxides norm. and classifi. '!$BA$18,'B. Oxides norm. and classifi. '!$BA$19,'B. Oxides norm. and classifi. '!$BA$20,'B. Oxides norm. and classifi. '!$BA$27,'B. Oxides norm. and classifi. '!$BA$33)</c:f>
              <c:numCache>
                <c:formatCode>0.00</c:formatCode>
                <c:ptCount val="6"/>
                <c:pt idx="0">
                  <c:v>1.034993905816519</c:v>
                </c:pt>
                <c:pt idx="1">
                  <c:v>1.0246552341995006</c:v>
                </c:pt>
                <c:pt idx="2">
                  <c:v>1.0256762673914213</c:v>
                </c:pt>
                <c:pt idx="3">
                  <c:v>1.078779366711839</c:v>
                </c:pt>
                <c:pt idx="4">
                  <c:v>1.0152500105071851</c:v>
                </c:pt>
                <c:pt idx="5">
                  <c:v>1.1285496026001862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32D-4616-93C7-99C6AB28887C}"/>
            </c:ext>
          </c:extLst>
        </c:ser>
        <c:ser>
          <c:idx val="30"/>
          <c:order val="5"/>
          <c:tx>
            <c:strRef>
              <c:f>'B. Oxides norm. and classifi. '!$B$13</c:f>
              <c:strCache>
                <c:ptCount val="1"/>
                <c:pt idx="0">
                  <c:v>Hornblende phonolite</c:v>
                </c:pt>
              </c:strCache>
            </c:strRef>
          </c:tx>
          <c:spPr>
            <a:ln>
              <a:noFill/>
            </a:ln>
          </c:spPr>
          <c:marker>
            <c:symbol val="plus"/>
            <c:size val="13"/>
            <c:spPr>
              <a:noFill/>
              <a:ln w="19050">
                <a:solidFill>
                  <a:srgbClr val="FF0000"/>
                </a:solidFill>
              </a:ln>
            </c:spPr>
          </c:marker>
          <c:xVal>
            <c:numRef>
              <c:f>('B. Oxides norm. and classifi. '!$AZ$4,'B. Oxides norm. and classifi. '!$AZ$13,'B. Oxides norm. and classifi. '!$AZ$21,'B. Oxides norm. and classifi. '!$AZ$23,'B. Oxides norm. and classifi. '!$AZ$25,'B. Oxides norm. and classifi. '!$AZ$26,'B. Oxides norm. and classifi. '!$BP$28,'B. Oxides norm. and classifi. '!$AZ$29,'B. Oxides norm. and classifi. '!$AZ$30,'B. Oxides norm. and classifi. '!$AZ$34,'B. Oxides norm. and classifi. '!$AZ$35,'B. Oxides norm. and classifi. '!$AZ$37,'B. Oxides norm. and classifi. '!$AZ$38,'B. Oxides norm. and classifi. '!$AZ$39,'B. Oxides norm. and classifi. '!$AZ$40,'B. Oxides norm. and classifi. '!$AZ$41,'B. Oxides norm. and classifi. '!$AZ$42,'B. Oxides norm. and classifi. '!$AZ$43)</c:f>
              <c:numCache>
                <c:formatCode>0.00</c:formatCode>
                <c:ptCount val="18"/>
                <c:pt idx="1">
                  <c:v>0.89325524618713326</c:v>
                </c:pt>
                <c:pt idx="2">
                  <c:v>0.93403602282281528</c:v>
                </c:pt>
                <c:pt idx="3">
                  <c:v>0.90503645025241819</c:v>
                </c:pt>
                <c:pt idx="4">
                  <c:v>0.86167633944933908</c:v>
                </c:pt>
                <c:pt idx="5">
                  <c:v>0.89306321756248663</c:v>
                </c:pt>
                <c:pt idx="7">
                  <c:v>0.91009998777715906</c:v>
                </c:pt>
                <c:pt idx="8">
                  <c:v>0.92499015785509908</c:v>
                </c:pt>
                <c:pt idx="9">
                  <c:v>0.85814603388108213</c:v>
                </c:pt>
                <c:pt idx="10">
                  <c:v>0.86071799127581627</c:v>
                </c:pt>
                <c:pt idx="11">
                  <c:v>0.92531472729198572</c:v>
                </c:pt>
                <c:pt idx="12">
                  <c:v>0.84410931911518905</c:v>
                </c:pt>
                <c:pt idx="13">
                  <c:v>0.90500133674119843</c:v>
                </c:pt>
                <c:pt idx="14">
                  <c:v>0.81452138628662973</c:v>
                </c:pt>
                <c:pt idx="15">
                  <c:v>0.87606817692122507</c:v>
                </c:pt>
                <c:pt idx="16">
                  <c:v>0.86255129476212655</c:v>
                </c:pt>
                <c:pt idx="17">
                  <c:v>0.88169576370651981</c:v>
                </c:pt>
              </c:numCache>
            </c:numRef>
          </c:xVal>
          <c:yVal>
            <c:numRef>
              <c:f>('B. Oxides norm. and classifi. '!$BA$4,'B. Oxides norm. and classifi. '!$BA$13,'B. Oxides norm. and classifi. '!$BA$21,'B. Oxides norm. and classifi. '!$BA$23,'B. Oxides norm. and classifi. '!$BA$25,'B. Oxides norm. and classifi. '!$BA$26,'B. Oxides norm. and classifi. '!$BA$28,'B. Oxides norm. and classifi. '!$BA$29,'B. Oxides norm. and classifi. '!$BA$30,'B. Oxides norm. and classifi. '!$BA$34,'B. Oxides norm. and classifi. '!$BA$35,'B. Oxides norm. and classifi. '!$BA$37,'B. Oxides norm. and classifi. '!$BA$38,'B. Oxides norm. and classifi. '!$BA$39,'B. Oxides norm. and classifi. '!$BA$40,'B. Oxides norm. and classifi. '!$BA$41,'B. Oxides norm. and classifi. '!$BA$42,'B. Oxides norm. and classifi. '!$BA$43)</c:f>
              <c:numCache>
                <c:formatCode>0.00</c:formatCode>
                <c:ptCount val="18"/>
                <c:pt idx="1">
                  <c:v>0.93857992551444736</c:v>
                </c:pt>
                <c:pt idx="2">
                  <c:v>0.97396512329512286</c:v>
                </c:pt>
                <c:pt idx="3">
                  <c:v>0.95650725194434705</c:v>
                </c:pt>
                <c:pt idx="4">
                  <c:v>0.93740387443740747</c:v>
                </c:pt>
                <c:pt idx="5">
                  <c:v>0.93037176972486302</c:v>
                </c:pt>
                <c:pt idx="6">
                  <c:v>0.90219991573695113</c:v>
                </c:pt>
                <c:pt idx="7">
                  <c:v>0.97002985362043737</c:v>
                </c:pt>
                <c:pt idx="8">
                  <c:v>1.0010781847318571</c:v>
                </c:pt>
                <c:pt idx="9">
                  <c:v>0.98812918130365934</c:v>
                </c:pt>
                <c:pt idx="10">
                  <c:v>0.91268007072935875</c:v>
                </c:pt>
                <c:pt idx="11">
                  <c:v>0.99344577276642709</c:v>
                </c:pt>
                <c:pt idx="12">
                  <c:v>0.94910507449644665</c:v>
                </c:pt>
                <c:pt idx="13">
                  <c:v>0.9517689637902359</c:v>
                </c:pt>
                <c:pt idx="14">
                  <c:v>0.91825167144057518</c:v>
                </c:pt>
                <c:pt idx="15">
                  <c:v>0.92260590153447319</c:v>
                </c:pt>
                <c:pt idx="16">
                  <c:v>0.90285426977080718</c:v>
                </c:pt>
                <c:pt idx="17">
                  <c:v>0.93528020185087901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32D-4616-93C7-99C6AB28887C}"/>
            </c:ext>
          </c:extLst>
        </c:ser>
        <c:ser>
          <c:idx val="32"/>
          <c:order val="6"/>
          <c:tx>
            <c:strRef>
              <c:f>'B. Oxides norm. and classifi. '!$B$22</c:f>
              <c:strCache>
                <c:ptCount val="1"/>
                <c:pt idx="0">
                  <c:v>Aegirine-augite phonolite</c:v>
                </c:pt>
              </c:strCache>
            </c:strRef>
          </c:tx>
          <c:spPr>
            <a:ln>
              <a:noFill/>
            </a:ln>
          </c:spPr>
          <c:marker>
            <c:symbol val="star"/>
            <c:size val="13"/>
            <c:spPr>
              <a:ln w="19050">
                <a:solidFill>
                  <a:srgbClr val="0070C0"/>
                </a:solidFill>
              </a:ln>
            </c:spPr>
          </c:marker>
          <c:xVal>
            <c:numRef>
              <c:f>('B. Oxides norm. and classifi. '!$AZ$22,'B. Oxides norm. and classifi. '!$AZ$24,'B. Oxides norm. and classifi. '!$AZ$31,'B. Oxides norm. and classifi. '!$AZ$32,'B. Oxides norm. and classifi. '!$AZ$36)</c:f>
              <c:numCache>
                <c:formatCode>0.00</c:formatCode>
                <c:ptCount val="5"/>
                <c:pt idx="0">
                  <c:v>0.93867255684034689</c:v>
                </c:pt>
                <c:pt idx="1">
                  <c:v>0.88188646105512736</c:v>
                </c:pt>
                <c:pt idx="2">
                  <c:v>0.9049807357366374</c:v>
                </c:pt>
                <c:pt idx="3">
                  <c:v>0.86212878259205128</c:v>
                </c:pt>
                <c:pt idx="4">
                  <c:v>0.83018916479456961</c:v>
                </c:pt>
              </c:numCache>
            </c:numRef>
          </c:xVal>
          <c:yVal>
            <c:numRef>
              <c:f>('B. Oxides norm. and classifi. '!$BA$22,'B. Oxides norm. and classifi. '!$BA$24,'B. Oxides norm. and classifi. '!$BA$31,'B. Oxides norm. and classifi. '!$BA$32,'B. Oxides norm. and classifi. '!$BA$36)</c:f>
              <c:numCache>
                <c:formatCode>0.00</c:formatCode>
                <c:ptCount val="5"/>
                <c:pt idx="0">
                  <c:v>0.96449185969975515</c:v>
                </c:pt>
                <c:pt idx="1">
                  <c:v>0.92874361447615106</c:v>
                </c:pt>
                <c:pt idx="2">
                  <c:v>0.94592219793681753</c:v>
                </c:pt>
                <c:pt idx="3">
                  <c:v>0.90368790652384468</c:v>
                </c:pt>
                <c:pt idx="4">
                  <c:v>0.86272458301727539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32D-4616-93C7-99C6AB28887C}"/>
            </c:ext>
          </c:extLst>
        </c:ser>
        <c:ser>
          <c:idx val="0"/>
          <c:order val="7"/>
          <c:tx>
            <c:strRef>
              <c:f>'E. Diagram lines'!$F$80</c:f>
              <c:strCache>
                <c:ptCount val="1"/>
                <c:pt idx="0">
                  <c:v>S-P-1</c:v>
                </c:pt>
              </c:strCache>
            </c:strRef>
          </c:tx>
          <c:spPr>
            <a:ln w="19050">
              <a:noFill/>
            </a:ln>
          </c:spPr>
          <c:marker>
            <c:symbol val="none"/>
          </c:marker>
          <c:xVal>
            <c:numRef>
              <c:f>'E. Diagram lines'!$G$80:$G$81</c:f>
              <c:numCache>
                <c:formatCode>General</c:formatCode>
                <c:ptCount val="2"/>
                <c:pt idx="0">
                  <c:v>2</c:v>
                </c:pt>
                <c:pt idx="1">
                  <c:v>5</c:v>
                </c:pt>
              </c:numCache>
            </c:numRef>
          </c:xVal>
          <c:yVal>
            <c:numRef>
              <c:f>'E. Diagram lines'!$H$80:$H$81</c:f>
              <c:numCache>
                <c:formatCode>General</c:formatCode>
                <c:ptCount val="2"/>
                <c:pt idx="0">
                  <c:v>0.85</c:v>
                </c:pt>
                <c:pt idx="1">
                  <c:v>2.98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32D-4616-93C7-99C6AB28887C}"/>
            </c:ext>
          </c:extLst>
        </c:ser>
        <c:ser>
          <c:idx val="2"/>
          <c:order val="8"/>
          <c:tx>
            <c:strRef>
              <c:f>'E. Diagram lines'!$F$71</c:f>
              <c:strCache>
                <c:ptCount val="1"/>
                <c:pt idx="0">
                  <c:v>&lt;1 agpaitic; &gt;1 miaskitic</c:v>
                </c:pt>
              </c:strCache>
            </c:strRef>
          </c:tx>
          <c:spPr>
            <a:ln w="19050">
              <a:solidFill>
                <a:schemeClr val="tx1"/>
              </a:solidFill>
              <a:prstDash val="sysDash"/>
            </a:ln>
          </c:spPr>
          <c:marker>
            <c:symbol val="none"/>
          </c:marker>
          <c:trendline>
            <c:trendlineType val="linear"/>
            <c:dispRSqr val="0"/>
            <c:dispEq val="0"/>
          </c:trendline>
          <c:trendline>
            <c:trendlineType val="linear"/>
            <c:dispRSqr val="0"/>
            <c:dispEq val="0"/>
          </c:trendline>
          <c:xVal>
            <c:numRef>
              <c:f>'E. Diagram lines'!$G$71:$G$72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xVal>
          <c:yVal>
            <c:numRef>
              <c:f>'E. Diagram lines'!$H$71:$H$72</c:f>
              <c:numCache>
                <c:formatCode>General</c:formatCode>
                <c:ptCount val="2"/>
                <c:pt idx="0">
                  <c:v>2.5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432D-4616-93C7-99C6AB28887C}"/>
            </c:ext>
          </c:extLst>
        </c:ser>
        <c:ser>
          <c:idx val="3"/>
          <c:order val="9"/>
          <c:tx>
            <c:strRef>
              <c:f>'E. Diagram lines'!$F$72</c:f>
              <c:strCache>
                <c:ptCount val="1"/>
                <c:pt idx="0">
                  <c:v>&lt;1 metaluminous; &gt;1 peraluminous</c:v>
                </c:pt>
              </c:strCache>
            </c:strRef>
          </c:tx>
          <c:spPr>
            <a:ln w="19050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'E. Diagram lines'!$G$73:$G$74</c:f>
              <c:numCache>
                <c:formatCode>General</c:formatCode>
                <c:ptCount val="2"/>
                <c:pt idx="0">
                  <c:v>0</c:v>
                </c:pt>
                <c:pt idx="1">
                  <c:v>1.4</c:v>
                </c:pt>
              </c:numCache>
            </c:numRef>
          </c:xVal>
          <c:yVal>
            <c:numRef>
              <c:f>'E. Diagram lines'!$H$73:$H$74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432D-4616-93C7-99C6AB2888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081544"/>
        <c:axId val="546084168"/>
      </c:scatterChart>
      <c:valAx>
        <c:axId val="546081544"/>
        <c:scaling>
          <c:orientation val="minMax"/>
          <c:max val="1.4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2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2000" b="1" i="0" u="none" strike="noStrike" baseline="0">
                    <a:effectLst/>
                  </a:rPr>
                  <a:t>A/CNK</a:t>
                </a:r>
                <a:endParaRPr lang="en-US" sz="2000" b="1" baseline="-250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45170679145992571"/>
              <c:y val="0.949813151992167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" sourceLinked="0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546084168"/>
        <c:crosses val="autoZero"/>
        <c:crossBetween val="midCat"/>
        <c:majorUnit val="0.2"/>
      </c:valAx>
      <c:valAx>
        <c:axId val="546084168"/>
        <c:scaling>
          <c:orientation val="minMax"/>
          <c:max val="2.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20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A/NK</a:t>
                </a:r>
              </a:p>
            </c:rich>
          </c:tx>
          <c:layout>
            <c:manualLayout>
              <c:xMode val="edge"/>
              <c:yMode val="edge"/>
              <c:x val="2.5085453975118338E-3"/>
              <c:y val="0.2940238317080702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" sourceLinked="0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sz="1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546081544"/>
        <c:crosses val="autoZero"/>
        <c:crossBetween val="midCat"/>
        <c:majorUnit val="0.5"/>
      </c:valAx>
    </c:plotArea>
    <c:legend>
      <c:legendPos val="r"/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ayout>
        <c:manualLayout>
          <c:xMode val="edge"/>
          <c:yMode val="edge"/>
          <c:x val="0.10283458885122525"/>
          <c:y val="0.49651348220258551"/>
          <c:w val="0.27180896163445717"/>
          <c:h val="0.37431361786164241"/>
        </c:manualLayout>
      </c:layout>
      <c:overlay val="0"/>
      <c:spPr>
        <a:solidFill>
          <a:schemeClr val="bg1"/>
        </a:solidFill>
        <a:ln w="15875">
          <a:solidFill>
            <a:schemeClr val="tx1"/>
          </a:solidFill>
        </a:ln>
      </c:spPr>
      <c:txPr>
        <a:bodyPr/>
        <a:lstStyle/>
        <a:p>
          <a:pPr>
            <a:defRPr sz="1800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pt-BR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379553725754767"/>
          <c:y val="3.581592519943682E-2"/>
          <c:w val="0.8596914472815318"/>
          <c:h val="0.81506939814611401"/>
        </c:manualLayout>
      </c:layout>
      <c:scatterChart>
        <c:scatterStyle val="lineMarker"/>
        <c:varyColors val="0"/>
        <c:ser>
          <c:idx val="0"/>
          <c:order val="0"/>
          <c:tx>
            <c:v>1</c:v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'E. Diagram lines'!$C$4:$C$5</c:f>
              <c:numCache>
                <c:formatCode>General</c:formatCode>
                <c:ptCount val="2"/>
                <c:pt idx="0">
                  <c:v>41</c:v>
                </c:pt>
                <c:pt idx="1">
                  <c:v>41</c:v>
                </c:pt>
              </c:numCache>
            </c:numRef>
          </c:xVal>
          <c:yVal>
            <c:numRef>
              <c:f>'E. Diagram lines'!$D$4:$D$5</c:f>
              <c:numCache>
                <c:formatCode>General</c:formatCode>
                <c:ptCount val="2"/>
                <c:pt idx="0">
                  <c:v>3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21-4FBA-AB82-7D4A28A84584}"/>
            </c:ext>
          </c:extLst>
        </c:ser>
        <c:ser>
          <c:idx val="1"/>
          <c:order val="1"/>
          <c:tx>
            <c:v>2</c:v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'E. Diagram lines'!$C$6:$C$7</c:f>
              <c:numCache>
                <c:formatCode>General</c:formatCode>
                <c:ptCount val="2"/>
                <c:pt idx="0">
                  <c:v>41</c:v>
                </c:pt>
                <c:pt idx="1">
                  <c:v>45</c:v>
                </c:pt>
              </c:numCache>
            </c:numRef>
          </c:xVal>
          <c:yVal>
            <c:numRef>
              <c:f>'E. Diagram lines'!$D$6:$D$7</c:f>
              <c:numCache>
                <c:formatCode>General</c:formatCode>
                <c:ptCount val="2"/>
                <c:pt idx="0">
                  <c:v>3</c:v>
                </c:pt>
                <c:pt idx="1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321-4FBA-AB82-7D4A28A84584}"/>
            </c:ext>
          </c:extLst>
        </c:ser>
        <c:ser>
          <c:idx val="2"/>
          <c:order val="2"/>
          <c:tx>
            <c:v>3</c:v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'E. Diagram lines'!$C$8:$C$9</c:f>
              <c:numCache>
                <c:formatCode>General</c:formatCode>
                <c:ptCount val="2"/>
                <c:pt idx="0">
                  <c:v>45</c:v>
                </c:pt>
                <c:pt idx="1">
                  <c:v>45</c:v>
                </c:pt>
              </c:numCache>
            </c:numRef>
          </c:xVal>
          <c:yVal>
            <c:numRef>
              <c:f>'E. Diagram lines'!$D$8:$D$9</c:f>
              <c:numCache>
                <c:formatCode>General</c:formatCode>
                <c:ptCount val="2"/>
                <c:pt idx="0">
                  <c:v>3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321-4FBA-AB82-7D4A28A84584}"/>
            </c:ext>
          </c:extLst>
        </c:ser>
        <c:ser>
          <c:idx val="3"/>
          <c:order val="3"/>
          <c:tx>
            <c:v>4</c:v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'E. Diagram lines'!$C$10:$C$11</c:f>
              <c:numCache>
                <c:formatCode>General</c:formatCode>
                <c:ptCount val="2"/>
                <c:pt idx="0">
                  <c:v>45</c:v>
                </c:pt>
                <c:pt idx="1">
                  <c:v>45</c:v>
                </c:pt>
              </c:numCache>
            </c:numRef>
          </c:xVal>
          <c:yVal>
            <c:numRef>
              <c:f>'E. Diagram lines'!$D$10:$D$11</c:f>
              <c:numCache>
                <c:formatCode>General</c:formatCode>
                <c:ptCount val="2"/>
                <c:pt idx="0">
                  <c:v>5</c:v>
                </c:pt>
                <c:pt idx="1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321-4FBA-AB82-7D4A28A84584}"/>
            </c:ext>
          </c:extLst>
        </c:ser>
        <c:ser>
          <c:idx val="4"/>
          <c:order val="4"/>
          <c:tx>
            <c:v>5</c:v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'E. Diagram lines'!$C$12:$C$13</c:f>
              <c:numCache>
                <c:formatCode>General</c:formatCode>
                <c:ptCount val="2"/>
                <c:pt idx="0">
                  <c:v>41</c:v>
                </c:pt>
                <c:pt idx="1">
                  <c:v>41</c:v>
                </c:pt>
              </c:numCache>
            </c:numRef>
          </c:xVal>
          <c:yVal>
            <c:numRef>
              <c:f>'E. Diagram lines'!$D$12:$D$13</c:f>
              <c:numCache>
                <c:formatCode>General</c:formatCode>
                <c:ptCount val="2"/>
                <c:pt idx="0">
                  <c:v>7</c:v>
                </c:pt>
                <c:pt idx="1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321-4FBA-AB82-7D4A28A84584}"/>
            </c:ext>
          </c:extLst>
        </c:ser>
        <c:ser>
          <c:idx val="5"/>
          <c:order val="5"/>
          <c:tx>
            <c:v>6</c:v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'E. Diagram lines'!$C$14:$C$15</c:f>
              <c:numCache>
                <c:formatCode>General</c:formatCode>
                <c:ptCount val="2"/>
                <c:pt idx="0">
                  <c:v>41</c:v>
                </c:pt>
                <c:pt idx="1">
                  <c:v>45</c:v>
                </c:pt>
              </c:numCache>
            </c:numRef>
          </c:xVal>
          <c:yVal>
            <c:numRef>
              <c:f>'E. Diagram lines'!$D$14:$D$15</c:f>
              <c:numCache>
                <c:formatCode>General</c:formatCode>
                <c:ptCount val="2"/>
                <c:pt idx="0">
                  <c:v>7</c:v>
                </c:pt>
                <c:pt idx="1">
                  <c:v>9.4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321-4FBA-AB82-7D4A28A84584}"/>
            </c:ext>
          </c:extLst>
        </c:ser>
        <c:ser>
          <c:idx val="6"/>
          <c:order val="6"/>
          <c:tx>
            <c:v>7</c:v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'E. Diagram lines'!$C$16:$C$17</c:f>
              <c:numCache>
                <c:formatCode>General</c:formatCode>
                <c:ptCount val="2"/>
                <c:pt idx="0">
                  <c:v>45</c:v>
                </c:pt>
                <c:pt idx="1">
                  <c:v>49.4</c:v>
                </c:pt>
              </c:numCache>
            </c:numRef>
          </c:xVal>
          <c:yVal>
            <c:numRef>
              <c:f>'E. Diagram lines'!$D$16:$D$17</c:f>
              <c:numCache>
                <c:formatCode>General</c:formatCode>
                <c:ptCount val="2"/>
                <c:pt idx="0">
                  <c:v>9.4</c:v>
                </c:pt>
                <c:pt idx="1">
                  <c:v>7.3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321-4FBA-AB82-7D4A28A84584}"/>
            </c:ext>
          </c:extLst>
        </c:ser>
        <c:ser>
          <c:idx val="7"/>
          <c:order val="7"/>
          <c:tx>
            <c:v>8</c:v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'E. Diagram lines'!$C$18:$C$19</c:f>
              <c:numCache>
                <c:formatCode>General</c:formatCode>
                <c:ptCount val="2"/>
                <c:pt idx="0">
                  <c:v>49.4</c:v>
                </c:pt>
                <c:pt idx="1">
                  <c:v>45</c:v>
                </c:pt>
              </c:numCache>
            </c:numRef>
          </c:xVal>
          <c:yVal>
            <c:numRef>
              <c:f>'E. Diagram lines'!$D$18:$D$19</c:f>
              <c:numCache>
                <c:formatCode>General</c:formatCode>
                <c:ptCount val="2"/>
                <c:pt idx="0">
                  <c:v>7.3</c:v>
                </c:pt>
                <c:pt idx="1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E321-4FBA-AB82-7D4A28A84584}"/>
            </c:ext>
          </c:extLst>
        </c:ser>
        <c:ser>
          <c:idx val="8"/>
          <c:order val="8"/>
          <c:tx>
            <c:v>9</c:v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'E. Diagram lines'!$C$20:$C$21</c:f>
              <c:numCache>
                <c:formatCode>General</c:formatCode>
                <c:ptCount val="2"/>
                <c:pt idx="0">
                  <c:v>52</c:v>
                </c:pt>
                <c:pt idx="1">
                  <c:v>45</c:v>
                </c:pt>
              </c:numCache>
            </c:numRef>
          </c:xVal>
          <c:yVal>
            <c:numRef>
              <c:f>'E. Diagram lines'!$D$20:$D$21</c:f>
              <c:numCache>
                <c:formatCode>General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E321-4FBA-AB82-7D4A28A84584}"/>
            </c:ext>
          </c:extLst>
        </c:ser>
        <c:ser>
          <c:idx val="9"/>
          <c:order val="9"/>
          <c:tx>
            <c:v>10</c:v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'E. Diagram lines'!$C$22:$C$23</c:f>
              <c:numCache>
                <c:formatCode>General</c:formatCode>
                <c:ptCount val="2"/>
                <c:pt idx="0">
                  <c:v>52</c:v>
                </c:pt>
                <c:pt idx="1">
                  <c:v>52</c:v>
                </c:pt>
              </c:numCache>
            </c:numRef>
          </c:xVal>
          <c:yVal>
            <c:numRef>
              <c:f>'E. Diagram lines'!$D$22:$D$23</c:f>
              <c:numCache>
                <c:formatCode>General</c:formatCode>
                <c:ptCount val="2"/>
                <c:pt idx="0">
                  <c:v>5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E321-4FBA-AB82-7D4A28A84584}"/>
            </c:ext>
          </c:extLst>
        </c:ser>
        <c:ser>
          <c:idx val="10"/>
          <c:order val="10"/>
          <c:tx>
            <c:v>11</c:v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'E. Diagram lines'!$C$24:$C$25</c:f>
              <c:numCache>
                <c:formatCode>General</c:formatCode>
                <c:ptCount val="2"/>
                <c:pt idx="0">
                  <c:v>52</c:v>
                </c:pt>
                <c:pt idx="1">
                  <c:v>49.4</c:v>
                </c:pt>
              </c:numCache>
            </c:numRef>
          </c:xVal>
          <c:yVal>
            <c:numRef>
              <c:f>'E. Diagram lines'!$D$24:$D$25</c:f>
              <c:numCache>
                <c:formatCode>General</c:formatCode>
                <c:ptCount val="2"/>
                <c:pt idx="0">
                  <c:v>5</c:v>
                </c:pt>
                <c:pt idx="1">
                  <c:v>7.3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E321-4FBA-AB82-7D4A28A84584}"/>
            </c:ext>
          </c:extLst>
        </c:ser>
        <c:ser>
          <c:idx val="11"/>
          <c:order val="11"/>
          <c:tx>
            <c:v>12</c:v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'E. Diagram lines'!$C$26:$C$27</c:f>
              <c:numCache>
                <c:formatCode>General</c:formatCode>
                <c:ptCount val="2"/>
                <c:pt idx="0">
                  <c:v>52</c:v>
                </c:pt>
                <c:pt idx="1">
                  <c:v>57</c:v>
                </c:pt>
              </c:numCache>
            </c:numRef>
          </c:xVal>
          <c:yVal>
            <c:numRef>
              <c:f>'E. Diagram lines'!$D$26:$D$27</c:f>
              <c:numCache>
                <c:formatCode>General</c:formatCode>
                <c:ptCount val="2"/>
                <c:pt idx="0">
                  <c:v>5</c:v>
                </c:pt>
                <c:pt idx="1">
                  <c:v>5.9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E321-4FBA-AB82-7D4A28A84584}"/>
            </c:ext>
          </c:extLst>
        </c:ser>
        <c:ser>
          <c:idx val="12"/>
          <c:order val="12"/>
          <c:tx>
            <c:v>13</c:v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'E. Diagram lines'!$C$28:$C$29</c:f>
              <c:numCache>
                <c:formatCode>General</c:formatCode>
                <c:ptCount val="2"/>
                <c:pt idx="0">
                  <c:v>57</c:v>
                </c:pt>
                <c:pt idx="1">
                  <c:v>53</c:v>
                </c:pt>
              </c:numCache>
            </c:numRef>
          </c:xVal>
          <c:yVal>
            <c:numRef>
              <c:f>'E. Diagram lines'!$D$28:$D$29</c:f>
              <c:numCache>
                <c:formatCode>General</c:formatCode>
                <c:ptCount val="2"/>
                <c:pt idx="0">
                  <c:v>5.9</c:v>
                </c:pt>
                <c:pt idx="1">
                  <c:v>9.3000000000000007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E321-4FBA-AB82-7D4A28A84584}"/>
            </c:ext>
          </c:extLst>
        </c:ser>
        <c:ser>
          <c:idx val="13"/>
          <c:order val="13"/>
          <c:tx>
            <c:v>14</c:v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'E. Diagram lines'!$C$30:$C$31</c:f>
              <c:numCache>
                <c:formatCode>General</c:formatCode>
                <c:ptCount val="2"/>
                <c:pt idx="0">
                  <c:v>57</c:v>
                </c:pt>
                <c:pt idx="1">
                  <c:v>63</c:v>
                </c:pt>
              </c:numCache>
            </c:numRef>
          </c:xVal>
          <c:yVal>
            <c:numRef>
              <c:f>'E. Diagram lines'!$D$30:$D$31</c:f>
              <c:numCache>
                <c:formatCode>General</c:formatCode>
                <c:ptCount val="2"/>
                <c:pt idx="0">
                  <c:v>5.9</c:v>
                </c:pt>
                <c:pt idx="1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E321-4FBA-AB82-7D4A28A84584}"/>
            </c:ext>
          </c:extLst>
        </c:ser>
        <c:ser>
          <c:idx val="14"/>
          <c:order val="14"/>
          <c:tx>
            <c:v>15</c:v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'E. Diagram lines'!$C$32:$C$33</c:f>
              <c:numCache>
                <c:formatCode>General</c:formatCode>
                <c:ptCount val="2"/>
                <c:pt idx="0">
                  <c:v>53</c:v>
                </c:pt>
                <c:pt idx="1">
                  <c:v>49.4</c:v>
                </c:pt>
              </c:numCache>
            </c:numRef>
          </c:xVal>
          <c:yVal>
            <c:numRef>
              <c:f>'E. Diagram lines'!$D$32:$D$33</c:f>
              <c:numCache>
                <c:formatCode>General</c:formatCode>
                <c:ptCount val="2"/>
                <c:pt idx="0">
                  <c:v>9.3000000000000007</c:v>
                </c:pt>
                <c:pt idx="1">
                  <c:v>7.3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E321-4FBA-AB82-7D4A28A84584}"/>
            </c:ext>
          </c:extLst>
        </c:ser>
        <c:ser>
          <c:idx val="15"/>
          <c:order val="15"/>
          <c:tx>
            <c:v>16</c:v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'E. Diagram lines'!$C$34:$C$35</c:f>
              <c:numCache>
                <c:formatCode>General</c:formatCode>
                <c:ptCount val="2"/>
                <c:pt idx="0">
                  <c:v>53</c:v>
                </c:pt>
                <c:pt idx="1">
                  <c:v>48.4</c:v>
                </c:pt>
              </c:numCache>
            </c:numRef>
          </c:xVal>
          <c:yVal>
            <c:numRef>
              <c:f>'E. Diagram lines'!$D$34:$D$35</c:f>
              <c:numCache>
                <c:formatCode>General</c:formatCode>
                <c:ptCount val="2"/>
                <c:pt idx="0">
                  <c:v>9.3000000000000007</c:v>
                </c:pt>
                <c:pt idx="1">
                  <c:v>11.5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E321-4FBA-AB82-7D4A28A84584}"/>
            </c:ext>
          </c:extLst>
        </c:ser>
        <c:ser>
          <c:idx val="16"/>
          <c:order val="16"/>
          <c:tx>
            <c:v>17</c:v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trendline>
            <c:spPr>
              <a:ln w="15875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forward val="9"/>
            <c:dispRSqr val="0"/>
            <c:dispEq val="0"/>
          </c:trendline>
          <c:xVal>
            <c:numRef>
              <c:f>'E. Diagram lines'!$C$36:$C$37</c:f>
              <c:numCache>
                <c:formatCode>General</c:formatCode>
                <c:ptCount val="2"/>
                <c:pt idx="0">
                  <c:v>53</c:v>
                </c:pt>
                <c:pt idx="1">
                  <c:v>57.6</c:v>
                </c:pt>
              </c:numCache>
            </c:numRef>
          </c:xVal>
          <c:yVal>
            <c:numRef>
              <c:f>'E. Diagram lines'!$D$36:$D$37</c:f>
              <c:numCache>
                <c:formatCode>General</c:formatCode>
                <c:ptCount val="2"/>
                <c:pt idx="0">
                  <c:v>9.3000000000000007</c:v>
                </c:pt>
                <c:pt idx="1">
                  <c:v>11.7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E321-4FBA-AB82-7D4A28A84584}"/>
            </c:ext>
          </c:extLst>
        </c:ser>
        <c:ser>
          <c:idx val="17"/>
          <c:order val="17"/>
          <c:tx>
            <c:v>18</c:v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'E. Diagram lines'!$C$38:$C$39</c:f>
              <c:numCache>
                <c:formatCode>General</c:formatCode>
                <c:ptCount val="2"/>
                <c:pt idx="0">
                  <c:v>45</c:v>
                </c:pt>
                <c:pt idx="1">
                  <c:v>48.4</c:v>
                </c:pt>
              </c:numCache>
            </c:numRef>
          </c:xVal>
          <c:yVal>
            <c:numRef>
              <c:f>'E. Diagram lines'!$D$38:$D$39</c:f>
              <c:numCache>
                <c:formatCode>General</c:formatCode>
                <c:ptCount val="2"/>
                <c:pt idx="0">
                  <c:v>9.4</c:v>
                </c:pt>
                <c:pt idx="1">
                  <c:v>11.5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E321-4FBA-AB82-7D4A28A84584}"/>
            </c:ext>
          </c:extLst>
        </c:ser>
        <c:ser>
          <c:idx val="18"/>
          <c:order val="18"/>
          <c:tx>
            <c:v>19</c:v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'E. Diagram lines'!$C$40:$C$41</c:f>
              <c:numCache>
                <c:formatCode>General</c:formatCode>
                <c:ptCount val="2"/>
                <c:pt idx="0">
                  <c:v>52.5</c:v>
                </c:pt>
                <c:pt idx="1">
                  <c:v>48.4</c:v>
                </c:pt>
              </c:numCache>
            </c:numRef>
          </c:xVal>
          <c:yVal>
            <c:numRef>
              <c:f>'E. Diagram lines'!$D$40:$D$41</c:f>
              <c:numCache>
                <c:formatCode>General</c:formatCode>
                <c:ptCount val="2"/>
                <c:pt idx="0">
                  <c:v>14</c:v>
                </c:pt>
                <c:pt idx="1">
                  <c:v>11.5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E321-4FBA-AB82-7D4A28A84584}"/>
            </c:ext>
          </c:extLst>
        </c:ser>
        <c:ser>
          <c:idx val="19"/>
          <c:order val="19"/>
          <c:tx>
            <c:v>20</c:v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trendline>
            <c:spPr>
              <a:ln w="15875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backward val="5"/>
            <c:dispRSqr val="0"/>
            <c:dispEq val="0"/>
          </c:trendline>
          <c:xVal>
            <c:numRef>
              <c:f>'E. Diagram lines'!$C$42:$C$43</c:f>
              <c:numCache>
                <c:formatCode>General</c:formatCode>
                <c:ptCount val="2"/>
                <c:pt idx="0">
                  <c:v>52.5</c:v>
                </c:pt>
                <c:pt idx="1">
                  <c:v>57.6</c:v>
                </c:pt>
              </c:numCache>
            </c:numRef>
          </c:xVal>
          <c:yVal>
            <c:numRef>
              <c:f>'E. Diagram lines'!$D$42:$D$43</c:f>
              <c:numCache>
                <c:formatCode>General</c:formatCode>
                <c:ptCount val="2"/>
                <c:pt idx="0">
                  <c:v>14</c:v>
                </c:pt>
                <c:pt idx="1">
                  <c:v>11.7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E321-4FBA-AB82-7D4A28A84584}"/>
            </c:ext>
          </c:extLst>
        </c:ser>
        <c:ser>
          <c:idx val="20"/>
          <c:order val="20"/>
          <c:tx>
            <c:v>21</c:v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'E. Diagram lines'!$C$44:$C$45</c:f>
              <c:numCache>
                <c:formatCode>General</c:formatCode>
                <c:ptCount val="2"/>
                <c:pt idx="0">
                  <c:v>57.6</c:v>
                </c:pt>
                <c:pt idx="1">
                  <c:v>63</c:v>
                </c:pt>
              </c:numCache>
            </c:numRef>
          </c:xVal>
          <c:yVal>
            <c:numRef>
              <c:f>'E. Diagram lines'!$D$44:$D$45</c:f>
              <c:numCache>
                <c:formatCode>General</c:formatCode>
                <c:ptCount val="2"/>
                <c:pt idx="0">
                  <c:v>11.7</c:v>
                </c:pt>
                <c:pt idx="1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E321-4FBA-AB82-7D4A28A84584}"/>
            </c:ext>
          </c:extLst>
        </c:ser>
        <c:ser>
          <c:idx val="21"/>
          <c:order val="21"/>
          <c:tx>
            <c:v>22</c:v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'E. Diagram lines'!$C$46:$C$47</c:f>
              <c:numCache>
                <c:formatCode>General</c:formatCode>
                <c:ptCount val="2"/>
                <c:pt idx="0">
                  <c:v>63</c:v>
                </c:pt>
                <c:pt idx="1">
                  <c:v>63</c:v>
                </c:pt>
              </c:numCache>
            </c:numRef>
          </c:xVal>
          <c:yVal>
            <c:numRef>
              <c:f>'E. Diagram lines'!$D$46:$D$47</c:f>
              <c:numCache>
                <c:formatCode>General</c:formatCode>
                <c:ptCount val="2"/>
                <c:pt idx="0">
                  <c:v>7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E321-4FBA-AB82-7D4A28A84584}"/>
            </c:ext>
          </c:extLst>
        </c:ser>
        <c:ser>
          <c:idx val="22"/>
          <c:order val="22"/>
          <c:tx>
            <c:v>23</c:v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'E. Diagram lines'!$C$48:$C$49</c:f>
              <c:numCache>
                <c:formatCode>General</c:formatCode>
                <c:ptCount val="2"/>
                <c:pt idx="0">
                  <c:v>57</c:v>
                </c:pt>
                <c:pt idx="1">
                  <c:v>57</c:v>
                </c:pt>
              </c:numCache>
            </c:numRef>
          </c:xVal>
          <c:yVal>
            <c:numRef>
              <c:f>'E. Diagram lines'!$D$48:$D$49</c:f>
              <c:numCache>
                <c:formatCode>General</c:formatCode>
                <c:ptCount val="2"/>
                <c:pt idx="0">
                  <c:v>5.9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E321-4FBA-AB82-7D4A28A84584}"/>
            </c:ext>
          </c:extLst>
        </c:ser>
        <c:ser>
          <c:idx val="23"/>
          <c:order val="23"/>
          <c:tx>
            <c:v>24</c:v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'E. Diagram lines'!$C$50:$C$51</c:f>
              <c:numCache>
                <c:formatCode>General</c:formatCode>
                <c:ptCount val="2"/>
                <c:pt idx="0">
                  <c:v>63</c:v>
                </c:pt>
                <c:pt idx="1">
                  <c:v>69</c:v>
                </c:pt>
              </c:numCache>
            </c:numRef>
          </c:xVal>
          <c:yVal>
            <c:numRef>
              <c:f>'E. Diagram lines'!$D$50:$D$51</c:f>
              <c:numCache>
                <c:formatCode>General</c:formatCode>
                <c:ptCount val="2"/>
                <c:pt idx="0">
                  <c:v>7</c:v>
                </c:pt>
                <c:pt idx="1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E321-4FBA-AB82-7D4A28A84584}"/>
            </c:ext>
          </c:extLst>
        </c:ser>
        <c:ser>
          <c:idx val="24"/>
          <c:order val="24"/>
          <c:tx>
            <c:v>25</c:v>
          </c:tx>
          <c:spPr>
            <a:ln w="158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Pt>
            <c:idx val="1"/>
            <c:bubble3D val="0"/>
            <c:spPr>
              <a:ln w="158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C-E321-4FBA-AB82-7D4A28A84584}"/>
              </c:ext>
            </c:extLst>
          </c:dPt>
          <c:xVal>
            <c:numRef>
              <c:f>'E. Diagram lines'!$C$52:$C$53</c:f>
              <c:numCache>
                <c:formatCode>General</c:formatCode>
                <c:ptCount val="2"/>
                <c:pt idx="0">
                  <c:v>69</c:v>
                </c:pt>
                <c:pt idx="1">
                  <c:v>77</c:v>
                </c:pt>
              </c:numCache>
            </c:numRef>
          </c:xVal>
          <c:yVal>
            <c:numRef>
              <c:f>'E. Diagram lines'!$D$52:$D$53</c:f>
              <c:numCache>
                <c:formatCode>General</c:formatCode>
                <c:ptCount val="2"/>
                <c:pt idx="0">
                  <c:v>8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E321-4FBA-AB82-7D4A28A84584}"/>
            </c:ext>
          </c:extLst>
        </c:ser>
        <c:ser>
          <c:idx val="25"/>
          <c:order val="25"/>
          <c:tx>
            <c:v>26</c:v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'E. Diagram lines'!$C$54:$C$55</c:f>
              <c:numCache>
                <c:formatCode>General</c:formatCode>
                <c:ptCount val="2"/>
                <c:pt idx="0">
                  <c:v>69</c:v>
                </c:pt>
                <c:pt idx="1">
                  <c:v>69</c:v>
                </c:pt>
              </c:numCache>
            </c:numRef>
          </c:xVal>
          <c:yVal>
            <c:numRef>
              <c:f>'E. Diagram lines'!$D$54:$D$55</c:f>
              <c:numCache>
                <c:formatCode>General</c:formatCode>
                <c:ptCount val="2"/>
                <c:pt idx="0">
                  <c:v>8</c:v>
                </c:pt>
                <c:pt idx="1">
                  <c:v>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E321-4FBA-AB82-7D4A28A84584}"/>
            </c:ext>
          </c:extLst>
        </c:ser>
        <c:ser>
          <c:idx val="34"/>
          <c:order val="26"/>
          <c:tx>
            <c:v>Irvine and Baragar 1971</c:v>
          </c:tx>
          <c:spPr>
            <a:ln w="25400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'E. Diagram lines'!$G$62:$G$67</c:f>
              <c:numCache>
                <c:formatCode>0.0</c:formatCode>
                <c:ptCount val="6"/>
                <c:pt idx="0" formatCode="General">
                  <c:v>39</c:v>
                </c:pt>
                <c:pt idx="1">
                  <c:v>43.275095039999997</c:v>
                </c:pt>
                <c:pt idx="2" formatCode="General">
                  <c:v>48.184322559999998</c:v>
                </c:pt>
                <c:pt idx="3">
                  <c:v>53.72380416</c:v>
                </c:pt>
                <c:pt idx="4" formatCode="General">
                  <c:v>60.472803839999969</c:v>
                </c:pt>
                <c:pt idx="5">
                  <c:v>77.151999999999759</c:v>
                </c:pt>
              </c:numCache>
            </c:numRef>
          </c:xVal>
          <c:yVal>
            <c:numRef>
              <c:f>'E. Diagram lines'!$H$62:$H$67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E321-4FBA-AB82-7D4A28A84584}"/>
            </c:ext>
          </c:extLst>
        </c:ser>
        <c:ser>
          <c:idx val="26"/>
          <c:order val="27"/>
          <c:tx>
            <c:strRef>
              <c:f>'B. Oxides norm. and classifi. '!$B$8</c:f>
              <c:strCache>
                <c:ptCount val="1"/>
                <c:pt idx="0">
                  <c:v>Basanite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18"/>
            <c:spPr>
              <a:solidFill>
                <a:schemeClr val="bg2">
                  <a:lumMod val="25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('B. Oxides norm. and classifi. '!$AH$5,'B. Oxides norm. and classifi. '!$AH$8:$AH$9)</c:f>
              <c:numCache>
                <c:formatCode>0.00</c:formatCode>
                <c:ptCount val="3"/>
                <c:pt idx="0">
                  <c:v>41.902752203881448</c:v>
                </c:pt>
                <c:pt idx="1">
                  <c:v>41.714124223235096</c:v>
                </c:pt>
                <c:pt idx="2">
                  <c:v>41.314954436515329</c:v>
                </c:pt>
              </c:numCache>
            </c:numRef>
          </c:xVal>
          <c:yVal>
            <c:numRef>
              <c:f>('B. Oxides norm. and classifi. '!$AY$5,'B. Oxides norm. and classifi. '!$AY$8:$AY$9)</c:f>
              <c:numCache>
                <c:formatCode>0.00</c:formatCode>
                <c:ptCount val="3"/>
                <c:pt idx="0">
                  <c:v>5.1978197461258953</c:v>
                </c:pt>
                <c:pt idx="1">
                  <c:v>5.3810789761655178</c:v>
                </c:pt>
                <c:pt idx="2">
                  <c:v>4.3373546623999566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E321-4FBA-AB82-7D4A28A84584}"/>
            </c:ext>
          </c:extLst>
        </c:ser>
        <c:ser>
          <c:idx val="27"/>
          <c:order val="28"/>
          <c:tx>
            <c:strRef>
              <c:f>'B. Oxides norm. and classifi. '!$B$6</c:f>
              <c:strCache>
                <c:ptCount val="1"/>
                <c:pt idx="0">
                  <c:v>Nephelinite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18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'B. Oxides norm. and classifi. '!$AH$6</c:f>
              <c:numCache>
                <c:formatCode>0.00</c:formatCode>
                <c:ptCount val="1"/>
                <c:pt idx="0">
                  <c:v>39.67595371925389</c:v>
                </c:pt>
              </c:numCache>
            </c:numRef>
          </c:xVal>
          <c:yVal>
            <c:numRef>
              <c:f>'B. Oxides norm. and classifi. '!$AY$6</c:f>
              <c:numCache>
                <c:formatCode>0.00</c:formatCode>
                <c:ptCount val="1"/>
                <c:pt idx="0">
                  <c:v>5.530520451526888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E321-4FBA-AB82-7D4A28A84584}"/>
            </c:ext>
          </c:extLst>
        </c:ser>
        <c:ser>
          <c:idx val="29"/>
          <c:order val="29"/>
          <c:tx>
            <c:strRef>
              <c:f>'B. Oxides norm. and classifi. '!$B$15</c:f>
              <c:strCache>
                <c:ptCount val="1"/>
                <c:pt idx="0">
                  <c:v>Alkaline basalt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18"/>
            <c:spPr>
              <a:solidFill>
                <a:srgbClr val="0070C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'B. Oxides norm. and classifi. '!$AH$15:$AH$16</c:f>
              <c:numCache>
                <c:formatCode>0.00</c:formatCode>
                <c:ptCount val="2"/>
                <c:pt idx="0">
                  <c:v>45.630603432646879</c:v>
                </c:pt>
                <c:pt idx="1">
                  <c:v>45.372423258637532</c:v>
                </c:pt>
              </c:numCache>
            </c:numRef>
          </c:xVal>
          <c:yVal>
            <c:numRef>
              <c:f>'B. Oxides norm. and classifi. '!$AY$15:$AY$16</c:f>
              <c:numCache>
                <c:formatCode>0.00</c:formatCode>
                <c:ptCount val="2"/>
                <c:pt idx="0">
                  <c:v>3.4488847129450226</c:v>
                </c:pt>
                <c:pt idx="1">
                  <c:v>5.4790121501658451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E321-4FBA-AB82-7D4A28A84584}"/>
            </c:ext>
          </c:extLst>
        </c:ser>
        <c:ser>
          <c:idx val="33"/>
          <c:order val="30"/>
          <c:tx>
            <c:strRef>
              <c:f>'B. Oxides norm. and classifi. '!$B$10</c:f>
              <c:strCache>
                <c:ptCount val="1"/>
                <c:pt idx="0">
                  <c:v>Tephrite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18"/>
            <c:spPr>
              <a:solidFill>
                <a:srgbClr val="C0000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'B. Oxides norm. and classifi. '!$AH$10:$AH$11</c:f>
              <c:numCache>
                <c:formatCode>0.00</c:formatCode>
                <c:ptCount val="2"/>
                <c:pt idx="0">
                  <c:v>47.802676434073426</c:v>
                </c:pt>
                <c:pt idx="1">
                  <c:v>48.091058575896284</c:v>
                </c:pt>
              </c:numCache>
            </c:numRef>
          </c:xVal>
          <c:yVal>
            <c:numRef>
              <c:f>'B. Oxides norm. and classifi. '!$AY$10:$AY$11</c:f>
              <c:numCache>
                <c:formatCode>0.00</c:formatCode>
                <c:ptCount val="2"/>
                <c:pt idx="0">
                  <c:v>6.5144624839667724</c:v>
                </c:pt>
                <c:pt idx="1">
                  <c:v>7.3182045658972612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05B-4726-8453-5C9938B49C2C}"/>
            </c:ext>
          </c:extLst>
        </c:ser>
        <c:ser>
          <c:idx val="28"/>
          <c:order val="31"/>
          <c:tx>
            <c:strRef>
              <c:f>'B. Oxides norm. and classifi. '!$B$7</c:f>
              <c:strCache>
                <c:ptCount val="1"/>
                <c:pt idx="0">
                  <c:v>Phonotephrite</c:v>
                </c:pt>
              </c:strCache>
            </c:strRef>
          </c:tx>
          <c:spPr>
            <a:ln>
              <a:noFill/>
            </a:ln>
          </c:spPr>
          <c:marker>
            <c:symbol val="triangle"/>
            <c:size val="18"/>
            <c:spPr>
              <a:noFill/>
              <a:ln w="25400">
                <a:solidFill>
                  <a:srgbClr val="FF0000"/>
                </a:solidFill>
              </a:ln>
            </c:spPr>
          </c:marker>
          <c:xVal>
            <c:numRef>
              <c:f>('B. Oxides norm. and classifi. '!$AH$7,'B. Oxides norm. and classifi. '!$AH$14)</c:f>
              <c:numCache>
                <c:formatCode>0.00</c:formatCode>
                <c:ptCount val="2"/>
                <c:pt idx="0">
                  <c:v>47.970988268645016</c:v>
                </c:pt>
                <c:pt idx="1">
                  <c:v>49.298334972600827</c:v>
                </c:pt>
              </c:numCache>
            </c:numRef>
          </c:xVal>
          <c:yVal>
            <c:numRef>
              <c:f>('B. Oxides norm. and classifi. '!$AY$7,'B. Oxides norm. and classifi. '!$AY$14)</c:f>
              <c:numCache>
                <c:formatCode>0.00</c:formatCode>
                <c:ptCount val="2"/>
                <c:pt idx="0">
                  <c:v>8.2556771917126586</c:v>
                </c:pt>
                <c:pt idx="1">
                  <c:v>8.8895133717390298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05B-4726-8453-5C9938B49C2C}"/>
            </c:ext>
          </c:extLst>
        </c:ser>
        <c:ser>
          <c:idx val="31"/>
          <c:order val="32"/>
          <c:tx>
            <c:strRef>
              <c:f>'B. Oxides norm. and classifi. '!$B$17</c:f>
              <c:strCache>
                <c:ptCount val="1"/>
                <c:pt idx="0">
                  <c:v>Biotite phonolite</c:v>
                </c:pt>
              </c:strCache>
            </c:strRef>
          </c:tx>
          <c:spPr>
            <a:ln>
              <a:noFill/>
            </a:ln>
          </c:spPr>
          <c:marker>
            <c:symbol val="x"/>
            <c:size val="18"/>
            <c:spPr>
              <a:noFill/>
              <a:ln w="25400">
                <a:solidFill>
                  <a:schemeClr val="tx1"/>
                </a:solidFill>
              </a:ln>
            </c:spPr>
          </c:marker>
          <c:xVal>
            <c:numRef>
              <c:f>('B. Oxides norm. and classifi. '!$AH$17,'B. Oxides norm. and classifi. '!$AH$18,'B. Oxides norm. and classifi. '!$AH$19,'B. Oxides norm. and classifi. '!$AH$20,'B. Oxides norm. and classifi. '!$AH$27,'B. Oxides norm. and classifi. '!$AH$33)</c:f>
              <c:numCache>
                <c:formatCode>0.00</c:formatCode>
                <c:ptCount val="6"/>
                <c:pt idx="0">
                  <c:v>58.674382269922155</c:v>
                </c:pt>
                <c:pt idx="1">
                  <c:v>58.795961035320509</c:v>
                </c:pt>
                <c:pt idx="2">
                  <c:v>58.329914969195329</c:v>
                </c:pt>
                <c:pt idx="3">
                  <c:v>58.054151200358973</c:v>
                </c:pt>
                <c:pt idx="4">
                  <c:v>57.591278742665907</c:v>
                </c:pt>
                <c:pt idx="5">
                  <c:v>58.638918208005613</c:v>
                </c:pt>
              </c:numCache>
            </c:numRef>
          </c:xVal>
          <c:yVal>
            <c:numRef>
              <c:f>('B. Oxides norm. and classifi. '!$AY$17,'B. Oxides norm. and classifi. '!$AY$18,'B. Oxides norm. and classifi. '!$AY$19,'B. Oxides norm. and classifi. '!$AY$20,'B. Oxides norm. and classifi. '!$AY$27,'B. Oxides norm. and classifi. '!$AY$33)</c:f>
              <c:numCache>
                <c:formatCode>0.00</c:formatCode>
                <c:ptCount val="6"/>
                <c:pt idx="0">
                  <c:v>14.433756630008391</c:v>
                </c:pt>
                <c:pt idx="1">
                  <c:v>14.808855821341808</c:v>
                </c:pt>
                <c:pt idx="2">
                  <c:v>14.95251574818834</c:v>
                </c:pt>
                <c:pt idx="3">
                  <c:v>14.473861644266643</c:v>
                </c:pt>
                <c:pt idx="4">
                  <c:v>15.098530625963566</c:v>
                </c:pt>
                <c:pt idx="5">
                  <c:v>12.978533426656517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E321-4FBA-AB82-7D4A28A84584}"/>
            </c:ext>
          </c:extLst>
        </c:ser>
        <c:ser>
          <c:idx val="30"/>
          <c:order val="33"/>
          <c:tx>
            <c:strRef>
              <c:f>'B. Oxides norm. and classifi. '!$B$13</c:f>
              <c:strCache>
                <c:ptCount val="1"/>
                <c:pt idx="0">
                  <c:v>Hornblende phonolite</c:v>
                </c:pt>
              </c:strCache>
            </c:strRef>
          </c:tx>
          <c:spPr>
            <a:ln>
              <a:noFill/>
            </a:ln>
          </c:spPr>
          <c:marker>
            <c:symbol val="plus"/>
            <c:size val="18"/>
            <c:spPr>
              <a:noFill/>
              <a:ln w="25400">
                <a:solidFill>
                  <a:srgbClr val="FF0000"/>
                </a:solidFill>
              </a:ln>
            </c:spPr>
          </c:marker>
          <c:xVal>
            <c:numRef>
              <c:f>('B. Oxides norm. and classifi. '!$AH$4,'B. Oxides norm. and classifi. '!$AH$13,'B. Oxides norm. and classifi. '!$AH$21,'B. Oxides norm. and classifi. '!$AH$23,'B. Oxides norm. and classifi. '!$AH$25,'B. Oxides norm. and classifi. '!$AH$26,'B. Oxides norm. and classifi. '!$AH$28,'B. Oxides norm. and classifi. '!$AH$29,'B. Oxides norm. and classifi. '!$AH$30,'B. Oxides norm. and classifi. '!$AH$34,'B. Oxides norm. and classifi. '!$AH$35,'B. Oxides norm. and classifi. '!$AH$37,'B. Oxides norm. and classifi. '!$AH$38,'B. Oxides norm. and classifi. '!$AH$39,'B. Oxides norm. and classifi. '!$AH$40,'B. Oxides norm. and classifi. '!$AH$41,'B. Oxides norm. and classifi. '!$AH$42,'B. Oxides norm. and classifi. '!$AH$43)</c:f>
              <c:numCache>
                <c:formatCode>0.00</c:formatCode>
                <c:ptCount val="18"/>
                <c:pt idx="1">
                  <c:v>57.677528003878429</c:v>
                </c:pt>
                <c:pt idx="2">
                  <c:v>58.433923538544938</c:v>
                </c:pt>
                <c:pt idx="3">
                  <c:v>57.191259127782132</c:v>
                </c:pt>
                <c:pt idx="4">
                  <c:v>56.514658932768867</c:v>
                </c:pt>
                <c:pt idx="5">
                  <c:v>58.589742147133769</c:v>
                </c:pt>
                <c:pt idx="6">
                  <c:v>58.245344691323027</c:v>
                </c:pt>
                <c:pt idx="7">
                  <c:v>56.782286653492655</c:v>
                </c:pt>
                <c:pt idx="8">
                  <c:v>57.802939665451973</c:v>
                </c:pt>
                <c:pt idx="9">
                  <c:v>57.292236385642333</c:v>
                </c:pt>
                <c:pt idx="10">
                  <c:v>57.078243827687139</c:v>
                </c:pt>
                <c:pt idx="11">
                  <c:v>58.713967092273336</c:v>
                </c:pt>
                <c:pt idx="12">
                  <c:v>57.955006517286876</c:v>
                </c:pt>
                <c:pt idx="13">
                  <c:v>59.721217089183703</c:v>
                </c:pt>
                <c:pt idx="14">
                  <c:v>59.490563316502836</c:v>
                </c:pt>
                <c:pt idx="15">
                  <c:v>57.679408653718617</c:v>
                </c:pt>
                <c:pt idx="16">
                  <c:v>59.775385567209511</c:v>
                </c:pt>
                <c:pt idx="17">
                  <c:v>58.408709051123999</c:v>
                </c:pt>
              </c:numCache>
            </c:numRef>
          </c:xVal>
          <c:yVal>
            <c:numRef>
              <c:f>('B. Oxides norm. and classifi. '!$AY$4,'B. Oxides norm. and classifi. '!$AY$13,'B. Oxides norm. and classifi. '!$AY$21,'B. Oxides norm. and classifi. '!$AY$23,'B. Oxides norm. and classifi. '!$AY$25,'B. Oxides norm. and classifi. '!$AY$26,'B. Oxides norm. and classifi. '!$AY$28,'B. Oxides norm. and classifi. '!$AY$29,'B. Oxides norm. and classifi. '!$AY$30,'B. Oxides norm. and classifi. '!$AY$34,'B. Oxides norm. and classifi. '!$AY$35,'B. Oxides norm. and classifi. '!$AY$37,'B. Oxides norm. and classifi. '!$AY$38,'B. Oxides norm. and classifi. '!$AY$39,'B. Oxides norm. and classifi. '!$AY$40,'B. Oxides norm. and classifi. '!$AY$41,'B. Oxides norm. and classifi. '!$AY$42,'B. Oxides norm. and classifi. '!$AY$43)</c:f>
              <c:numCache>
                <c:formatCode>0.00</c:formatCode>
                <c:ptCount val="18"/>
                <c:pt idx="1">
                  <c:v>15.908563190528433</c:v>
                </c:pt>
                <c:pt idx="2">
                  <c:v>15.414899175946331</c:v>
                </c:pt>
                <c:pt idx="3">
                  <c:v>16.142451233539347</c:v>
                </c:pt>
                <c:pt idx="4">
                  <c:v>16.280069230859183</c:v>
                </c:pt>
                <c:pt idx="5">
                  <c:v>15.78999726874617</c:v>
                </c:pt>
                <c:pt idx="6">
                  <c:v>16.19622855455701</c:v>
                </c:pt>
                <c:pt idx="7">
                  <c:v>16.048758978661613</c:v>
                </c:pt>
                <c:pt idx="8">
                  <c:v>14.932091804624912</c:v>
                </c:pt>
                <c:pt idx="9">
                  <c:v>13.946404379589552</c:v>
                </c:pt>
                <c:pt idx="10">
                  <c:v>16.565030821373476</c:v>
                </c:pt>
                <c:pt idx="11">
                  <c:v>14.748627911233164</c:v>
                </c:pt>
                <c:pt idx="12">
                  <c:v>14.615268845784536</c:v>
                </c:pt>
                <c:pt idx="13">
                  <c:v>14.937823310875224</c:v>
                </c:pt>
                <c:pt idx="14">
                  <c:v>14.175525399091693</c:v>
                </c:pt>
                <c:pt idx="15">
                  <c:v>16.254277995766291</c:v>
                </c:pt>
                <c:pt idx="16">
                  <c:v>15.595370282397932</c:v>
                </c:pt>
                <c:pt idx="17">
                  <c:v>15.659254679958902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E321-4FBA-AB82-7D4A28A84584}"/>
            </c:ext>
          </c:extLst>
        </c:ser>
        <c:ser>
          <c:idx val="32"/>
          <c:order val="34"/>
          <c:tx>
            <c:strRef>
              <c:f>'B. Oxides norm. and classifi. '!$B$22</c:f>
              <c:strCache>
                <c:ptCount val="1"/>
                <c:pt idx="0">
                  <c:v>Aegirine-augite phonolite</c:v>
                </c:pt>
              </c:strCache>
            </c:strRef>
          </c:tx>
          <c:spPr>
            <a:ln>
              <a:noFill/>
            </a:ln>
          </c:spPr>
          <c:marker>
            <c:symbol val="star"/>
            <c:size val="18"/>
            <c:spPr>
              <a:noFill/>
              <a:ln w="25400">
                <a:solidFill>
                  <a:srgbClr val="0070C0"/>
                </a:solidFill>
              </a:ln>
            </c:spPr>
          </c:marker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26-E321-4FBA-AB82-7D4A28A84584}"/>
              </c:ext>
            </c:extLst>
          </c:dPt>
          <c:xVal>
            <c:numRef>
              <c:f>('B. Oxides norm. and classifi. '!$AH$22,'B. Oxides norm. and classifi. '!$AH$24,'B. Oxides norm. and classifi. '!$AH$31,'B. Oxides norm. and classifi. '!$AH$32,'B. Oxides norm. and classifi. '!$AH$36)</c:f>
              <c:numCache>
                <c:formatCode>0.00</c:formatCode>
                <c:ptCount val="5"/>
                <c:pt idx="0">
                  <c:v>58.333078517257498</c:v>
                </c:pt>
                <c:pt idx="1">
                  <c:v>58.597521825155468</c:v>
                </c:pt>
                <c:pt idx="2">
                  <c:v>58.433685691576947</c:v>
                </c:pt>
                <c:pt idx="3">
                  <c:v>57.888002959663027</c:v>
                </c:pt>
                <c:pt idx="4">
                  <c:v>57.807169132358915</c:v>
                </c:pt>
              </c:numCache>
            </c:numRef>
          </c:xVal>
          <c:yVal>
            <c:numRef>
              <c:f>('B. Oxides norm. and classifi. '!$AY$22,'B. Oxides norm. and classifi. '!$AY$24,'B. Oxides norm. and classifi. '!$AY$31,'B. Oxides norm. and classifi. '!$AY$32,'B. Oxides norm. and classifi. '!$AY$36)</c:f>
              <c:numCache>
                <c:formatCode>0.00</c:formatCode>
                <c:ptCount val="5"/>
                <c:pt idx="0">
                  <c:v>16.497229577219567</c:v>
                </c:pt>
                <c:pt idx="1">
                  <c:v>15.34849478771832</c:v>
                </c:pt>
                <c:pt idx="2">
                  <c:v>15.775514423857651</c:v>
                </c:pt>
                <c:pt idx="3">
                  <c:v>16.400566754917037</c:v>
                </c:pt>
                <c:pt idx="4">
                  <c:v>16.900193560052525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7-E321-4FBA-AB82-7D4A28A845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081544"/>
        <c:axId val="546084168"/>
      </c:scatterChart>
      <c:valAx>
        <c:axId val="546081544"/>
        <c:scaling>
          <c:orientation val="minMax"/>
          <c:max val="75"/>
          <c:min val="3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25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25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SiO</a:t>
                </a:r>
                <a:r>
                  <a:rPr lang="en-US" sz="2500" b="1" baseline="-250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2</a:t>
                </a:r>
                <a:r>
                  <a:rPr lang="en-US" sz="2500" b="1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(wt.%)</a:t>
                </a:r>
                <a:endParaRPr lang="en-US" sz="2500" b="1" baseline="-250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45170679145992571"/>
              <c:y val="0.949813151992167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in"/>
        <c:minorTickMark val="in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25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546084168"/>
        <c:crosses val="autoZero"/>
        <c:crossBetween val="midCat"/>
        <c:majorUnit val="10"/>
        <c:minorUnit val="5"/>
      </c:valAx>
      <c:valAx>
        <c:axId val="546084168"/>
        <c:scaling>
          <c:orientation val="minMax"/>
          <c:max val="18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5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25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Na</a:t>
                </a:r>
                <a:r>
                  <a:rPr lang="en-US" sz="2500" b="1" baseline="-250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2</a:t>
                </a:r>
                <a:r>
                  <a:rPr lang="en-US" sz="25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O + K</a:t>
                </a:r>
                <a:r>
                  <a:rPr lang="en-US" sz="2500" b="1" baseline="-250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2</a:t>
                </a:r>
                <a:r>
                  <a:rPr lang="en-US" sz="25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O (wt.%)</a:t>
                </a:r>
              </a:p>
            </c:rich>
          </c:tx>
          <c:layout>
            <c:manualLayout>
              <c:xMode val="edge"/>
              <c:yMode val="edge"/>
              <c:x val="1.1536535527387377E-3"/>
              <c:y val="0.2556108800705029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in"/>
        <c:minorTickMark val="in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sz="25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546081544"/>
        <c:crosses val="autoZero"/>
        <c:crossBetween val="midCat"/>
        <c:majorUnit val="6"/>
        <c:minorUnit val="3"/>
      </c:valAx>
    </c:plotArea>
    <c:legend>
      <c:legendPos val="r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legendEntry>
        <c:idx val="19"/>
        <c:delete val="1"/>
      </c:legendEntry>
      <c:legendEntry>
        <c:idx val="20"/>
        <c:delete val="1"/>
      </c:legendEntry>
      <c:legendEntry>
        <c:idx val="21"/>
        <c:delete val="1"/>
      </c:legendEntry>
      <c:legendEntry>
        <c:idx val="22"/>
        <c:delete val="1"/>
      </c:legendEntry>
      <c:legendEntry>
        <c:idx val="23"/>
        <c:delete val="1"/>
      </c:legendEntry>
      <c:legendEntry>
        <c:idx val="24"/>
        <c:delete val="1"/>
      </c:legendEntry>
      <c:legendEntry>
        <c:idx val="25"/>
        <c:delete val="1"/>
      </c:legendEntry>
      <c:legendEntry>
        <c:idx val="26"/>
        <c:delete val="1"/>
      </c:legendEntry>
      <c:legendEntry>
        <c:idx val="35"/>
        <c:delete val="1"/>
      </c:legendEntry>
      <c:legendEntry>
        <c:idx val="36"/>
        <c:delete val="1"/>
      </c:legendEntry>
      <c:legendEntry>
        <c:idx val="37"/>
        <c:delete val="1"/>
      </c:legendEntry>
      <c:layout>
        <c:manualLayout>
          <c:xMode val="edge"/>
          <c:yMode val="edge"/>
          <c:x val="0.68103975613466528"/>
          <c:y val="0.19268356903295975"/>
          <c:w val="0.28354903262298403"/>
          <c:h val="0.63900833592816242"/>
        </c:manualLayout>
      </c:layout>
      <c:overlay val="0"/>
      <c:spPr>
        <a:solidFill>
          <a:schemeClr val="bg1"/>
        </a:solidFill>
        <a:ln w="15875">
          <a:solidFill>
            <a:schemeClr val="tx1"/>
          </a:solidFill>
        </a:ln>
      </c:spPr>
      <c:txPr>
        <a:bodyPr/>
        <a:lstStyle/>
        <a:p>
          <a:pPr>
            <a:defRPr sz="1800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pt-BR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63857536354753"/>
          <c:y val="6.1399438639843144E-2"/>
          <c:w val="0.84169030874727202"/>
          <c:h val="0.77684204695012216"/>
        </c:manualLayout>
      </c:layout>
      <c:scatterChart>
        <c:scatterStyle val="lineMarker"/>
        <c:varyColors val="0"/>
        <c:ser>
          <c:idx val="26"/>
          <c:order val="0"/>
          <c:tx>
            <c:strRef>
              <c:f>'B. Oxides norm. and classifi. '!$B$8</c:f>
              <c:strCache>
                <c:ptCount val="1"/>
                <c:pt idx="0">
                  <c:v>Basanite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13"/>
            <c:spPr>
              <a:solidFill>
                <a:schemeClr val="bg2">
                  <a:lumMod val="25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'B. Oxides norm. and classifi. '!$AZ$8:$AZ$9</c:f>
              <c:numCache>
                <c:formatCode>0.00</c:formatCode>
                <c:ptCount val="2"/>
                <c:pt idx="0">
                  <c:v>0.60481672552150922</c:v>
                </c:pt>
                <c:pt idx="1">
                  <c:v>0.58467831876704202</c:v>
                </c:pt>
              </c:numCache>
            </c:numRef>
          </c:xVal>
          <c:yVal>
            <c:numRef>
              <c:f>'B. Oxides norm. and classifi. '!$BA$8:$BA$9</c:f>
              <c:numCache>
                <c:formatCode>0.00</c:formatCode>
                <c:ptCount val="2"/>
                <c:pt idx="0">
                  <c:v>1.8628356504310135</c:v>
                </c:pt>
                <c:pt idx="1">
                  <c:v>2.0703298460391113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CE-4893-94BC-4067CE6B40D1}"/>
            </c:ext>
          </c:extLst>
        </c:ser>
        <c:ser>
          <c:idx val="27"/>
          <c:order val="1"/>
          <c:tx>
            <c:strRef>
              <c:f>'B. Oxides norm. and classifi. '!$B$6</c:f>
              <c:strCache>
                <c:ptCount val="1"/>
                <c:pt idx="0">
                  <c:v>Nephelinite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13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'B. Oxides norm. and classifi. '!$AZ$6</c:f>
              <c:numCache>
                <c:formatCode>0.00</c:formatCode>
                <c:ptCount val="1"/>
                <c:pt idx="0">
                  <c:v>0.49944637379927487</c:v>
                </c:pt>
              </c:numCache>
            </c:numRef>
          </c:xVal>
          <c:yVal>
            <c:numRef>
              <c:f>'B. Oxides norm. and classifi. '!$BA$6</c:f>
              <c:numCache>
                <c:formatCode>0.00</c:formatCode>
                <c:ptCount val="1"/>
                <c:pt idx="0">
                  <c:v>1.5590736641821914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CE-4893-94BC-4067CE6B40D1}"/>
            </c:ext>
          </c:extLst>
        </c:ser>
        <c:ser>
          <c:idx val="28"/>
          <c:order val="2"/>
          <c:tx>
            <c:strRef>
              <c:f>'B. Oxides norm. and classifi. '!$B$7</c:f>
              <c:strCache>
                <c:ptCount val="1"/>
                <c:pt idx="0">
                  <c:v>Phonotephrite</c:v>
                </c:pt>
              </c:strCache>
            </c:strRef>
          </c:tx>
          <c:spPr>
            <a:ln w="19050">
              <a:noFill/>
            </a:ln>
          </c:spPr>
          <c:marker>
            <c:symbol val="diamond"/>
            <c:size val="13"/>
            <c:spPr>
              <a:solidFill>
                <a:srgbClr val="C0000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('B. Oxides norm. and classifi. '!$AZ$7,'B. Oxides norm. and classifi. '!$AZ$10:$AZ$11,'B. Oxides norm. and classifi. '!$AZ$14)</c:f>
              <c:numCache>
                <c:formatCode>0.00</c:formatCode>
                <c:ptCount val="4"/>
                <c:pt idx="0">
                  <c:v>0.64381083114084414</c:v>
                </c:pt>
                <c:pt idx="1">
                  <c:v>0.64553019727756245</c:v>
                </c:pt>
                <c:pt idx="2">
                  <c:v>0.6989973224776368</c:v>
                </c:pt>
                <c:pt idx="3">
                  <c:v>0.7205771247480085</c:v>
                </c:pt>
              </c:numCache>
            </c:numRef>
          </c:xVal>
          <c:yVal>
            <c:numRef>
              <c:f>('B. Oxides norm. and classifi. '!$BA$7,'B. Oxides norm. and classifi. '!$BA$10:$BA$11,'B. Oxides norm. and classifi. '!$BA$14)</c:f>
              <c:numCache>
                <c:formatCode>0.00</c:formatCode>
                <c:ptCount val="4"/>
                <c:pt idx="0">
                  <c:v>1.225462719770509</c:v>
                </c:pt>
                <c:pt idx="1">
                  <c:v>1.5328689889318747</c:v>
                </c:pt>
                <c:pt idx="2">
                  <c:v>1.4005446621052715</c:v>
                </c:pt>
                <c:pt idx="3">
                  <c:v>1.2440159921799276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4CE-4893-94BC-4067CE6B40D1}"/>
            </c:ext>
          </c:extLst>
        </c:ser>
        <c:ser>
          <c:idx val="29"/>
          <c:order val="3"/>
          <c:tx>
            <c:strRef>
              <c:f>'B. Oxides norm. and classifi. '!$B$15</c:f>
              <c:strCache>
                <c:ptCount val="1"/>
                <c:pt idx="0">
                  <c:v>Alkaline basalt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13"/>
            <c:spPr>
              <a:solidFill>
                <a:srgbClr val="0070C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'B. Oxides norm. and classifi. '!$AZ$15:$AZ$16</c:f>
              <c:numCache>
                <c:formatCode>0.00</c:formatCode>
                <c:ptCount val="2"/>
                <c:pt idx="0">
                  <c:v>0.49696413052241278</c:v>
                </c:pt>
                <c:pt idx="1">
                  <c:v>0.65585140758696048</c:v>
                </c:pt>
              </c:numCache>
            </c:numRef>
          </c:xVal>
          <c:yVal>
            <c:numRef>
              <c:f>'B. Oxides norm. and classifi. '!$BA$15:$BA$16</c:f>
              <c:numCache>
                <c:formatCode>0.00</c:formatCode>
                <c:ptCount val="2"/>
                <c:pt idx="0">
                  <c:v>2.3467685139627235</c:v>
                </c:pt>
                <c:pt idx="1">
                  <c:v>1.8277733894394046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4CE-4893-94BC-4067CE6B40D1}"/>
            </c:ext>
          </c:extLst>
        </c:ser>
        <c:ser>
          <c:idx val="31"/>
          <c:order val="4"/>
          <c:tx>
            <c:strRef>
              <c:f>'B. Oxides norm. and classifi. '!$B$17</c:f>
              <c:strCache>
                <c:ptCount val="1"/>
                <c:pt idx="0">
                  <c:v>Biotite phonolite</c:v>
                </c:pt>
              </c:strCache>
            </c:strRef>
          </c:tx>
          <c:spPr>
            <a:ln>
              <a:noFill/>
            </a:ln>
          </c:spPr>
          <c:marker>
            <c:symbol val="x"/>
            <c:size val="18"/>
            <c:spPr>
              <a:noFill/>
              <a:ln w="25400">
                <a:solidFill>
                  <a:schemeClr val="tx1"/>
                </a:solidFill>
              </a:ln>
            </c:spPr>
          </c:marker>
          <c:xVal>
            <c:numRef>
              <c:f>('B. Oxides norm. and classifi. '!$AZ$17,'B. Oxides norm. and classifi. '!$AZ$18,'B. Oxides norm. and classifi. '!$AZ$19,'B. Oxides norm. and classifi. '!$AZ$20,'B. Oxides norm. and classifi. '!$AZ$27,'B. Oxides norm. and classifi. '!$AZ$33)</c:f>
              <c:numCache>
                <c:formatCode>0.00</c:formatCode>
                <c:ptCount val="6"/>
                <c:pt idx="0">
                  <c:v>0.95493302179303552</c:v>
                </c:pt>
                <c:pt idx="1">
                  <c:v>0.96402790766424962</c:v>
                </c:pt>
                <c:pt idx="2">
                  <c:v>0.96356568991691804</c:v>
                </c:pt>
                <c:pt idx="3">
                  <c:v>0.97563567089538195</c:v>
                </c:pt>
                <c:pt idx="4">
                  <c:v>0.92570545370915003</c:v>
                </c:pt>
                <c:pt idx="5">
                  <c:v>0.97602183496414674</c:v>
                </c:pt>
              </c:numCache>
            </c:numRef>
          </c:xVal>
          <c:yVal>
            <c:numRef>
              <c:f>('B. Oxides norm. and classifi. '!$BA$17,'B. Oxides norm. and classifi. '!$BA$18,'B. Oxides norm. and classifi. '!$BA$19,'B. Oxides norm. and classifi. '!$BA$20,'B. Oxides norm. and classifi. '!$BA$27,'B. Oxides norm. and classifi. '!$BA$33)</c:f>
              <c:numCache>
                <c:formatCode>0.00</c:formatCode>
                <c:ptCount val="6"/>
                <c:pt idx="0">
                  <c:v>1.034993905816519</c:v>
                </c:pt>
                <c:pt idx="1">
                  <c:v>1.0246552341995006</c:v>
                </c:pt>
                <c:pt idx="2">
                  <c:v>1.0256762673914213</c:v>
                </c:pt>
                <c:pt idx="3">
                  <c:v>1.078779366711839</c:v>
                </c:pt>
                <c:pt idx="4">
                  <c:v>1.0152500105071851</c:v>
                </c:pt>
                <c:pt idx="5">
                  <c:v>1.1285496026001862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4CE-4893-94BC-4067CE6B40D1}"/>
            </c:ext>
          </c:extLst>
        </c:ser>
        <c:ser>
          <c:idx val="30"/>
          <c:order val="5"/>
          <c:tx>
            <c:strRef>
              <c:f>'B. Oxides norm. and classifi. '!$B$13</c:f>
              <c:strCache>
                <c:ptCount val="1"/>
                <c:pt idx="0">
                  <c:v>Hornblende phonolite</c:v>
                </c:pt>
              </c:strCache>
            </c:strRef>
          </c:tx>
          <c:spPr>
            <a:ln>
              <a:noFill/>
            </a:ln>
          </c:spPr>
          <c:marker>
            <c:symbol val="plus"/>
            <c:size val="18"/>
            <c:spPr>
              <a:noFill/>
              <a:ln w="25400">
                <a:solidFill>
                  <a:srgbClr val="FF0000"/>
                </a:solidFill>
              </a:ln>
            </c:spPr>
          </c:marker>
          <c:xVal>
            <c:numRef>
              <c:f>('B. Oxides norm. and classifi. '!$AZ$4,'B. Oxides norm. and classifi. '!$AZ$13,'B. Oxides norm. and classifi. '!$AZ$21,'B. Oxides norm. and classifi. '!$AZ$23,'B. Oxides norm. and classifi. '!$AZ$25,'B. Oxides norm. and classifi. '!$AZ$26,'B. Oxides norm. and classifi. '!$BP$28,'B. Oxides norm. and classifi. '!$AZ$29,'B. Oxides norm. and classifi. '!$AZ$30,'B. Oxides norm. and classifi. '!$AZ$34,'B. Oxides norm. and classifi. '!$AZ$35,'B. Oxides norm. and classifi. '!$AZ$37,'B. Oxides norm. and classifi. '!$AZ$38,'B. Oxides norm. and classifi. '!$AZ$39,'B. Oxides norm. and classifi. '!$AZ$40,'B. Oxides norm. and classifi. '!$AZ$41,'B. Oxides norm. and classifi. '!$AZ$42,'B. Oxides norm. and classifi. '!$AZ$43)</c:f>
              <c:numCache>
                <c:formatCode>0.00</c:formatCode>
                <c:ptCount val="18"/>
                <c:pt idx="1">
                  <c:v>0.89325524618713326</c:v>
                </c:pt>
                <c:pt idx="2">
                  <c:v>0.93403602282281528</c:v>
                </c:pt>
                <c:pt idx="3">
                  <c:v>0.90503645025241819</c:v>
                </c:pt>
                <c:pt idx="4">
                  <c:v>0.86167633944933908</c:v>
                </c:pt>
                <c:pt idx="5">
                  <c:v>0.89306321756248663</c:v>
                </c:pt>
                <c:pt idx="7">
                  <c:v>0.91009998777715906</c:v>
                </c:pt>
                <c:pt idx="8">
                  <c:v>0.92499015785509908</c:v>
                </c:pt>
                <c:pt idx="9">
                  <c:v>0.85814603388108213</c:v>
                </c:pt>
                <c:pt idx="10">
                  <c:v>0.86071799127581627</c:v>
                </c:pt>
                <c:pt idx="11">
                  <c:v>0.92531472729198572</c:v>
                </c:pt>
                <c:pt idx="12">
                  <c:v>0.84410931911518905</c:v>
                </c:pt>
                <c:pt idx="13">
                  <c:v>0.90500133674119843</c:v>
                </c:pt>
                <c:pt idx="14">
                  <c:v>0.81452138628662973</c:v>
                </c:pt>
                <c:pt idx="15">
                  <c:v>0.87606817692122507</c:v>
                </c:pt>
                <c:pt idx="16">
                  <c:v>0.86255129476212655</c:v>
                </c:pt>
                <c:pt idx="17">
                  <c:v>0.88169576370651981</c:v>
                </c:pt>
              </c:numCache>
            </c:numRef>
          </c:xVal>
          <c:yVal>
            <c:numRef>
              <c:f>('B. Oxides norm. and classifi. '!$BA$4,'B. Oxides norm. and classifi. '!$BA$13,'B. Oxides norm. and classifi. '!$BA$21,'B. Oxides norm. and classifi. '!$BA$23,'B. Oxides norm. and classifi. '!$BA$25,'B. Oxides norm. and classifi. '!$BA$26,'B. Oxides norm. and classifi. '!$BA$28,'B. Oxides norm. and classifi. '!$BA$29,'B. Oxides norm. and classifi. '!$BA$30,'B. Oxides norm. and classifi. '!$BA$34,'B. Oxides norm. and classifi. '!$BA$35,'B. Oxides norm. and classifi. '!$BA$37,'B. Oxides norm. and classifi. '!$BA$38,'B. Oxides norm. and classifi. '!$BA$39,'B. Oxides norm. and classifi. '!$BA$40,'B. Oxides norm. and classifi. '!$BA$41,'B. Oxides norm. and classifi. '!$BA$42,'B. Oxides norm. and classifi. '!$BA$43)</c:f>
              <c:numCache>
                <c:formatCode>0.00</c:formatCode>
                <c:ptCount val="18"/>
                <c:pt idx="1">
                  <c:v>0.93857992551444736</c:v>
                </c:pt>
                <c:pt idx="2">
                  <c:v>0.97396512329512286</c:v>
                </c:pt>
                <c:pt idx="3">
                  <c:v>0.95650725194434705</c:v>
                </c:pt>
                <c:pt idx="4">
                  <c:v>0.93740387443740747</c:v>
                </c:pt>
                <c:pt idx="5">
                  <c:v>0.93037176972486302</c:v>
                </c:pt>
                <c:pt idx="6">
                  <c:v>0.90219991573695113</c:v>
                </c:pt>
                <c:pt idx="7">
                  <c:v>0.97002985362043737</c:v>
                </c:pt>
                <c:pt idx="8">
                  <c:v>1.0010781847318571</c:v>
                </c:pt>
                <c:pt idx="9">
                  <c:v>0.98812918130365934</c:v>
                </c:pt>
                <c:pt idx="10">
                  <c:v>0.91268007072935875</c:v>
                </c:pt>
                <c:pt idx="11">
                  <c:v>0.99344577276642709</c:v>
                </c:pt>
                <c:pt idx="12">
                  <c:v>0.94910507449644665</c:v>
                </c:pt>
                <c:pt idx="13">
                  <c:v>0.9517689637902359</c:v>
                </c:pt>
                <c:pt idx="14">
                  <c:v>0.91825167144057518</c:v>
                </c:pt>
                <c:pt idx="15">
                  <c:v>0.92260590153447319</c:v>
                </c:pt>
                <c:pt idx="16">
                  <c:v>0.90285426977080718</c:v>
                </c:pt>
                <c:pt idx="17">
                  <c:v>0.93528020185087901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4CE-4893-94BC-4067CE6B40D1}"/>
            </c:ext>
          </c:extLst>
        </c:ser>
        <c:ser>
          <c:idx val="32"/>
          <c:order val="6"/>
          <c:tx>
            <c:strRef>
              <c:f>'B. Oxides norm. and classifi. '!$B$22</c:f>
              <c:strCache>
                <c:ptCount val="1"/>
                <c:pt idx="0">
                  <c:v>Aegirine-augite phonolite</c:v>
                </c:pt>
              </c:strCache>
            </c:strRef>
          </c:tx>
          <c:spPr>
            <a:ln>
              <a:noFill/>
            </a:ln>
          </c:spPr>
          <c:marker>
            <c:symbol val="star"/>
            <c:size val="18"/>
            <c:spPr>
              <a:ln w="25400">
                <a:solidFill>
                  <a:srgbClr val="0070C0"/>
                </a:solidFill>
              </a:ln>
            </c:spPr>
          </c:marker>
          <c:xVal>
            <c:numRef>
              <c:f>('B. Oxides norm. and classifi. '!$AZ$22,'B. Oxides norm. and classifi. '!$AZ$24,'B. Oxides norm. and classifi. '!$AZ$31,'B. Oxides norm. and classifi. '!$AZ$32,'B. Oxides norm. and classifi. '!$AZ$36)</c:f>
              <c:numCache>
                <c:formatCode>0.00</c:formatCode>
                <c:ptCount val="5"/>
                <c:pt idx="0">
                  <c:v>0.93867255684034689</c:v>
                </c:pt>
                <c:pt idx="1">
                  <c:v>0.88188646105512736</c:v>
                </c:pt>
                <c:pt idx="2">
                  <c:v>0.9049807357366374</c:v>
                </c:pt>
                <c:pt idx="3">
                  <c:v>0.86212878259205128</c:v>
                </c:pt>
                <c:pt idx="4">
                  <c:v>0.83018916479456961</c:v>
                </c:pt>
              </c:numCache>
            </c:numRef>
          </c:xVal>
          <c:yVal>
            <c:numRef>
              <c:f>('B. Oxides norm. and classifi. '!$BA$22,'B. Oxides norm. and classifi. '!$BA$24,'B. Oxides norm. and classifi. '!$BA$31,'B. Oxides norm. and classifi. '!$BA$32,'B. Oxides norm. and classifi. '!$BA$36)</c:f>
              <c:numCache>
                <c:formatCode>0.00</c:formatCode>
                <c:ptCount val="5"/>
                <c:pt idx="0">
                  <c:v>0.96449185969975515</c:v>
                </c:pt>
                <c:pt idx="1">
                  <c:v>0.92874361447615106</c:v>
                </c:pt>
                <c:pt idx="2">
                  <c:v>0.94592219793681753</c:v>
                </c:pt>
                <c:pt idx="3">
                  <c:v>0.90368790652384468</c:v>
                </c:pt>
                <c:pt idx="4">
                  <c:v>0.86272458301727539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4CE-4893-94BC-4067CE6B40D1}"/>
            </c:ext>
          </c:extLst>
        </c:ser>
        <c:ser>
          <c:idx val="0"/>
          <c:order val="7"/>
          <c:tx>
            <c:strRef>
              <c:f>'E. Diagram lines'!$F$80</c:f>
              <c:strCache>
                <c:ptCount val="1"/>
                <c:pt idx="0">
                  <c:v>S-P-1</c:v>
                </c:pt>
              </c:strCache>
            </c:strRef>
          </c:tx>
          <c:spPr>
            <a:ln w="19050">
              <a:noFill/>
            </a:ln>
          </c:spPr>
          <c:marker>
            <c:symbol val="none"/>
          </c:marker>
          <c:xVal>
            <c:numRef>
              <c:f>'E. Diagram lines'!$G$80:$G$81</c:f>
              <c:numCache>
                <c:formatCode>General</c:formatCode>
                <c:ptCount val="2"/>
                <c:pt idx="0">
                  <c:v>2</c:v>
                </c:pt>
                <c:pt idx="1">
                  <c:v>5</c:v>
                </c:pt>
              </c:numCache>
            </c:numRef>
          </c:xVal>
          <c:yVal>
            <c:numRef>
              <c:f>'E. Diagram lines'!$H$80:$H$81</c:f>
              <c:numCache>
                <c:formatCode>General</c:formatCode>
                <c:ptCount val="2"/>
                <c:pt idx="0">
                  <c:v>0.85</c:v>
                </c:pt>
                <c:pt idx="1">
                  <c:v>2.98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4CE-4893-94BC-4067CE6B40D1}"/>
            </c:ext>
          </c:extLst>
        </c:ser>
        <c:ser>
          <c:idx val="2"/>
          <c:order val="8"/>
          <c:tx>
            <c:strRef>
              <c:f>'E. Diagram lines'!$F$71</c:f>
              <c:strCache>
                <c:ptCount val="1"/>
                <c:pt idx="0">
                  <c:v>&lt;1 agpaitic; &gt;1 miaskitic</c:v>
                </c:pt>
              </c:strCache>
            </c:strRef>
          </c:tx>
          <c:spPr>
            <a:ln w="19050">
              <a:solidFill>
                <a:schemeClr val="tx1"/>
              </a:solidFill>
              <a:prstDash val="sysDash"/>
            </a:ln>
          </c:spPr>
          <c:marker>
            <c:symbol val="none"/>
          </c:marker>
          <c:dPt>
            <c:idx val="1"/>
            <c:bubble3D val="0"/>
            <c:spPr>
              <a:ln w="15240">
                <a:solidFill>
                  <a:schemeClr val="tx1"/>
                </a:solidFill>
                <a:prstDash val="sysDash"/>
              </a:ln>
            </c:spPr>
            <c:extLst>
              <c:ext xmlns:c16="http://schemas.microsoft.com/office/drawing/2014/chart" uri="{C3380CC4-5D6E-409C-BE32-E72D297353CC}">
                <c16:uniqueId val="{00000002-33C2-480A-B39F-B642BF2C8AE2}"/>
              </c:ext>
            </c:extLst>
          </c:dPt>
          <c:trendline>
            <c:trendlineType val="linear"/>
            <c:dispRSqr val="0"/>
            <c:dispEq val="0"/>
          </c:trendline>
          <c:trendline>
            <c:trendlineType val="linear"/>
            <c:dispRSqr val="0"/>
            <c:dispEq val="0"/>
          </c:trendline>
          <c:xVal>
            <c:numRef>
              <c:f>'E. Diagram lines'!$G$71:$G$72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xVal>
          <c:yVal>
            <c:numRef>
              <c:f>'E. Diagram lines'!$H$71:$H$72</c:f>
              <c:numCache>
                <c:formatCode>General</c:formatCode>
                <c:ptCount val="2"/>
                <c:pt idx="0">
                  <c:v>2.5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44CE-4893-94BC-4067CE6B40D1}"/>
            </c:ext>
          </c:extLst>
        </c:ser>
        <c:ser>
          <c:idx val="3"/>
          <c:order val="9"/>
          <c:tx>
            <c:strRef>
              <c:f>'E. Diagram lines'!$F$72</c:f>
              <c:strCache>
                <c:ptCount val="1"/>
                <c:pt idx="0">
                  <c:v>&lt;1 metaluminous; &gt;1 peraluminous</c:v>
                </c:pt>
              </c:strCache>
            </c:strRef>
          </c:tx>
          <c:spPr>
            <a:ln w="15240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'E. Diagram lines'!$G$73:$G$74</c:f>
              <c:numCache>
                <c:formatCode>General</c:formatCode>
                <c:ptCount val="2"/>
                <c:pt idx="0">
                  <c:v>0</c:v>
                </c:pt>
                <c:pt idx="1">
                  <c:v>1.4</c:v>
                </c:pt>
              </c:numCache>
            </c:numRef>
          </c:xVal>
          <c:yVal>
            <c:numRef>
              <c:f>'E. Diagram lines'!$H$73:$H$74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44CE-4893-94BC-4067CE6B4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081544"/>
        <c:axId val="546084168"/>
      </c:scatterChart>
      <c:valAx>
        <c:axId val="546081544"/>
        <c:scaling>
          <c:orientation val="minMax"/>
          <c:max val="1.1000000000000001"/>
          <c:min val="0.70000000000000007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25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2500" b="1" i="0" u="none" strike="noStrike" baseline="0">
                    <a:effectLst/>
                  </a:rPr>
                  <a:t>A/CNK</a:t>
                </a:r>
                <a:endParaRPr lang="en-US" sz="2500" b="1" baseline="-250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48413746199391905"/>
              <c:y val="0.9237824326502108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" sourceLinked="0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25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546084168"/>
        <c:crosses val="autoZero"/>
        <c:crossBetween val="midCat"/>
        <c:majorUnit val="0.1"/>
      </c:valAx>
      <c:valAx>
        <c:axId val="546084168"/>
        <c:scaling>
          <c:orientation val="minMax"/>
          <c:max val="1.2"/>
          <c:min val="0.8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5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25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A/NK</a:t>
                </a:r>
              </a:p>
            </c:rich>
          </c:tx>
          <c:layout>
            <c:manualLayout>
              <c:xMode val="edge"/>
              <c:yMode val="edge"/>
              <c:x val="6.5624329679982839E-3"/>
              <c:y val="0.3856980741854905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" sourceLinked="0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sz="25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546081544"/>
        <c:crosses val="autoZero"/>
        <c:crossBetween val="midCat"/>
        <c:majorUnit val="0.1"/>
      </c:valAx>
    </c:plotArea>
    <c:legend>
      <c:legendPos val="r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ayout>
        <c:manualLayout>
          <c:xMode val="edge"/>
          <c:yMode val="edge"/>
          <c:x val="0.19026640007081982"/>
          <c:y val="6.253709946012731E-2"/>
          <c:w val="0.28630508540001676"/>
          <c:h val="0.19431859336097643"/>
        </c:manualLayout>
      </c:layout>
      <c:overlay val="0"/>
      <c:spPr>
        <a:solidFill>
          <a:schemeClr val="bg1"/>
        </a:solidFill>
        <a:ln w="15875">
          <a:solidFill>
            <a:schemeClr val="tx1"/>
          </a:solidFill>
        </a:ln>
      </c:spPr>
      <c:txPr>
        <a:bodyPr/>
        <a:lstStyle/>
        <a:p>
          <a:pPr>
            <a:defRPr sz="1800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pt-BR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68992106409227"/>
          <c:y val="3.581592519943682E-2"/>
          <c:w val="0.85303929341928897"/>
          <c:h val="0.8239320184053458"/>
        </c:manualLayout>
      </c:layout>
      <c:scatterChart>
        <c:scatterStyle val="lineMarker"/>
        <c:varyColors val="0"/>
        <c:ser>
          <c:idx val="26"/>
          <c:order val="0"/>
          <c:tx>
            <c:strRef>
              <c:f>'B. Oxides norm. and classifi. '!$B$8</c:f>
              <c:strCache>
                <c:ptCount val="1"/>
                <c:pt idx="0">
                  <c:v>Basanite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18"/>
            <c:spPr>
              <a:solidFill>
                <a:schemeClr val="bg2">
                  <a:lumMod val="25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('B. Oxides norm. and classifi. '!$AP$5,'B. Oxides norm. and classifi. '!$AP$8:$AP$9)</c:f>
              <c:numCache>
                <c:formatCode>0.00</c:formatCode>
                <c:ptCount val="3"/>
                <c:pt idx="0">
                  <c:v>1.8677997034333302</c:v>
                </c:pt>
                <c:pt idx="1">
                  <c:v>1.9694749052765801</c:v>
                </c:pt>
                <c:pt idx="2">
                  <c:v>1.5742175551350099</c:v>
                </c:pt>
              </c:numCache>
            </c:numRef>
          </c:xVal>
          <c:yVal>
            <c:numRef>
              <c:f>('B. Oxides norm. and classifi. '!$AQ$5,'B. Oxides norm. and classifi. '!$AQ$8:$AQ$9)</c:f>
              <c:numCache>
                <c:formatCode>0.00</c:formatCode>
                <c:ptCount val="3"/>
                <c:pt idx="0">
                  <c:v>3.3300200426925652</c:v>
                </c:pt>
                <c:pt idx="1">
                  <c:v>3.4116040708889379</c:v>
                </c:pt>
                <c:pt idx="2">
                  <c:v>2.7631371072649471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9F-4BE2-902A-D82748DAE5A4}"/>
            </c:ext>
          </c:extLst>
        </c:ser>
        <c:ser>
          <c:idx val="27"/>
          <c:order val="1"/>
          <c:tx>
            <c:strRef>
              <c:f>'B. Oxides norm. and classifi. '!$B$6</c:f>
              <c:strCache>
                <c:ptCount val="1"/>
                <c:pt idx="0">
                  <c:v>Nephelinite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18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'B. Oxides norm. and classifi. '!$AP$6</c:f>
              <c:numCache>
                <c:formatCode>0.00</c:formatCode>
                <c:ptCount val="1"/>
                <c:pt idx="0">
                  <c:v>2.920114798406197</c:v>
                </c:pt>
              </c:numCache>
            </c:numRef>
          </c:xVal>
          <c:yVal>
            <c:numRef>
              <c:f>'B. Oxides norm. and classifi. '!$AQ$6</c:f>
              <c:numCache>
                <c:formatCode>0.00</c:formatCode>
                <c:ptCount val="1"/>
                <c:pt idx="0">
                  <c:v>2.6104056531206905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9F-4BE2-902A-D82748DAE5A4}"/>
            </c:ext>
          </c:extLst>
        </c:ser>
        <c:ser>
          <c:idx val="29"/>
          <c:order val="2"/>
          <c:tx>
            <c:strRef>
              <c:f>'B. Oxides norm. and classifi. '!$B$15</c:f>
              <c:strCache>
                <c:ptCount val="1"/>
                <c:pt idx="0">
                  <c:v>Alkaline basalt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18"/>
            <c:spPr>
              <a:solidFill>
                <a:srgbClr val="0070C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'B. Oxides norm. and classifi. '!$AP$15:$AP$16</c:f>
              <c:numCache>
                <c:formatCode>0.00</c:formatCode>
                <c:ptCount val="2"/>
                <c:pt idx="0">
                  <c:v>2.6744345528525773</c:v>
                </c:pt>
                <c:pt idx="1">
                  <c:v>4.2178055797503111</c:v>
                </c:pt>
              </c:numCache>
            </c:numRef>
          </c:xVal>
          <c:yVal>
            <c:numRef>
              <c:f>'B. Oxides norm. and classifi. '!$AQ$15:$AQ$16</c:f>
              <c:numCache>
                <c:formatCode>0.00</c:formatCode>
                <c:ptCount val="2"/>
                <c:pt idx="0">
                  <c:v>0.77445016009244538</c:v>
                </c:pt>
                <c:pt idx="1">
                  <c:v>1.2612065704155342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69F-4BE2-902A-D82748DAE5A4}"/>
            </c:ext>
          </c:extLst>
        </c:ser>
        <c:ser>
          <c:idx val="3"/>
          <c:order val="3"/>
          <c:tx>
            <c:strRef>
              <c:f>'B. Oxides norm. and classifi. '!$B$10</c:f>
              <c:strCache>
                <c:ptCount val="1"/>
                <c:pt idx="0">
                  <c:v>Tephrite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18"/>
            <c:spPr>
              <a:noFill/>
              <a:ln w="25400">
                <a:solidFill>
                  <a:schemeClr val="tx1"/>
                </a:solidFill>
              </a:ln>
            </c:spPr>
          </c:marker>
          <c:xVal>
            <c:numRef>
              <c:f>'B. Oxides norm. and classifi. '!$AP$10:$AP$11</c:f>
              <c:numCache>
                <c:formatCode>0.00</c:formatCode>
                <c:ptCount val="2"/>
                <c:pt idx="0">
                  <c:v>3.8412864991666136</c:v>
                </c:pt>
                <c:pt idx="1">
                  <c:v>3.5502004292894451</c:v>
                </c:pt>
              </c:numCache>
            </c:numRef>
          </c:xVal>
          <c:yVal>
            <c:numRef>
              <c:f>'B. Oxides norm. and classifi. '!$AQ$10:$AQ$11</c:f>
              <c:numCache>
                <c:formatCode>0.00</c:formatCode>
                <c:ptCount val="2"/>
                <c:pt idx="0">
                  <c:v>2.6731759848001584</c:v>
                </c:pt>
                <c:pt idx="1">
                  <c:v>3.7680041366078165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469F-4BE2-902A-D82748DAE5A4}"/>
            </c:ext>
          </c:extLst>
        </c:ser>
        <c:ser>
          <c:idx val="2"/>
          <c:order val="4"/>
          <c:tx>
            <c:strRef>
              <c:f>'B. Oxides norm. and classifi. '!$B$7</c:f>
              <c:strCache>
                <c:ptCount val="1"/>
                <c:pt idx="0">
                  <c:v>Phonotephrite</c:v>
                </c:pt>
              </c:strCache>
            </c:strRef>
          </c:tx>
          <c:spPr>
            <a:ln w="19050">
              <a:noFill/>
            </a:ln>
          </c:spPr>
          <c:marker>
            <c:symbol val="triangle"/>
            <c:size val="18"/>
            <c:spPr>
              <a:noFill/>
              <a:ln w="25400">
                <a:solidFill>
                  <a:schemeClr val="tx1"/>
                </a:solidFill>
              </a:ln>
            </c:spPr>
          </c:marke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1-1D94-4078-A949-DF5E4AC5A352}"/>
              </c:ext>
            </c:extLst>
          </c:dPt>
          <c:xVal>
            <c:numRef>
              <c:f>('B. Oxides norm. and classifi. '!$AP$7,'B. Oxides norm. and classifi. '!$AP$14)</c:f>
              <c:numCache>
                <c:formatCode>0.00</c:formatCode>
                <c:ptCount val="2"/>
                <c:pt idx="0">
                  <c:v>3.8526493561325741</c:v>
                </c:pt>
                <c:pt idx="1">
                  <c:v>3.9319001451922637</c:v>
                </c:pt>
              </c:numCache>
            </c:numRef>
          </c:xVal>
          <c:yVal>
            <c:numRef>
              <c:f>('B. Oxides norm. and classifi. '!$AQ$7,'B. Oxides norm. and classifi. '!$AQ$14)</c:f>
              <c:numCache>
                <c:formatCode>0.00</c:formatCode>
                <c:ptCount val="2"/>
                <c:pt idx="0">
                  <c:v>4.403027835580084</c:v>
                </c:pt>
                <c:pt idx="1">
                  <c:v>4.9576132265467656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469F-4BE2-902A-D82748DAE5A4}"/>
            </c:ext>
          </c:extLst>
        </c:ser>
        <c:ser>
          <c:idx val="31"/>
          <c:order val="5"/>
          <c:tx>
            <c:strRef>
              <c:f>'B. Oxides norm. and classifi. '!$B$17</c:f>
              <c:strCache>
                <c:ptCount val="1"/>
                <c:pt idx="0">
                  <c:v>Biotite phonolite</c:v>
                </c:pt>
              </c:strCache>
            </c:strRef>
          </c:tx>
          <c:spPr>
            <a:ln w="19050">
              <a:noFill/>
            </a:ln>
          </c:spPr>
          <c:marker>
            <c:symbol val="x"/>
            <c:size val="18"/>
            <c:spPr>
              <a:noFill/>
              <a:ln w="25400">
                <a:solidFill>
                  <a:schemeClr val="tx1"/>
                </a:solidFill>
              </a:ln>
            </c:spPr>
          </c:marker>
          <c:xVal>
            <c:numRef>
              <c:f>('B. Oxides norm. and classifi. '!$AP$17,'B. Oxides norm. and classifi. '!$AP$18,'B. Oxides norm. and classifi. '!$AP$19,'B. Oxides norm. and classifi. '!$AP$20,'B. Oxides norm. and classifi. '!$AP$27,'B. Oxides norm. and classifi. '!$AP$33)</c:f>
              <c:numCache>
                <c:formatCode>0.00</c:formatCode>
                <c:ptCount val="6"/>
                <c:pt idx="0">
                  <c:v>6.0098566793946766</c:v>
                </c:pt>
                <c:pt idx="1">
                  <c:v>7.6956994019809395</c:v>
                </c:pt>
                <c:pt idx="2">
                  <c:v>7.8236395530924847</c:v>
                </c:pt>
                <c:pt idx="3">
                  <c:v>8.0939357879122671</c:v>
                </c:pt>
                <c:pt idx="4">
                  <c:v>7.5697240265670986</c:v>
                </c:pt>
                <c:pt idx="5">
                  <c:v>7.3060624463572204</c:v>
                </c:pt>
              </c:numCache>
            </c:numRef>
          </c:xVal>
          <c:yVal>
            <c:numRef>
              <c:f>('B. Oxides norm. and classifi. '!$AQ$17,'B. Oxides norm. and classifi. '!$AQ$18,'B. Oxides norm. and classifi. '!$AQ$19,'B. Oxides norm. and classifi. '!$AQ$20,'B. Oxides norm. and classifi. '!$AQ$27,'B. Oxides norm. and classifi. '!$AQ$33)</c:f>
              <c:numCache>
                <c:formatCode>0.00</c:formatCode>
                <c:ptCount val="6"/>
                <c:pt idx="0">
                  <c:v>8.4238999506137144</c:v>
                </c:pt>
                <c:pt idx="1">
                  <c:v>7.1131564193608678</c:v>
                </c:pt>
                <c:pt idx="2">
                  <c:v>7.1288761950958559</c:v>
                </c:pt>
                <c:pt idx="3">
                  <c:v>6.3799258563543759</c:v>
                </c:pt>
                <c:pt idx="4">
                  <c:v>7.5288065993964661</c:v>
                </c:pt>
                <c:pt idx="5">
                  <c:v>5.6724709802992965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69F-4BE2-902A-D82748DAE5A4}"/>
            </c:ext>
          </c:extLst>
        </c:ser>
        <c:ser>
          <c:idx val="30"/>
          <c:order val="6"/>
          <c:tx>
            <c:strRef>
              <c:f>'B. Oxides norm. and classifi. '!$B$13</c:f>
              <c:strCache>
                <c:ptCount val="1"/>
                <c:pt idx="0">
                  <c:v>Hornblende phonolite</c:v>
                </c:pt>
              </c:strCache>
            </c:strRef>
          </c:tx>
          <c:spPr>
            <a:ln w="19050">
              <a:noFill/>
            </a:ln>
          </c:spPr>
          <c:marker>
            <c:symbol val="plus"/>
            <c:size val="18"/>
            <c:spPr>
              <a:noFill/>
              <a:ln w="25400">
                <a:solidFill>
                  <a:srgbClr val="FF0000"/>
                </a:solidFill>
              </a:ln>
            </c:spPr>
          </c:marker>
          <c:xVal>
            <c:numRef>
              <c:f>('B. Oxides norm. and classifi. '!$AP$4,'B. Oxides norm. and classifi. '!$AP$13,'B. Oxides norm. and classifi. '!$AP$21,'B. Oxides norm. and classifi. '!$AP$23,'B. Oxides norm. and classifi. '!$AP$25,'B. Oxides norm. and classifi. '!$AP$26,'B. Oxides norm. and classifi. '!$AP$28,'B. Oxides norm. and classifi. '!$AP$29,'B. Oxides norm. and classifi. '!$AP$30,'B. Oxides norm. and classifi. '!$AP$34,'B. Oxides norm. and classifi. '!$AP$35,'B. Oxides norm. and classifi. '!$AP$37,'B. Oxides norm. and classifi. '!$AP$38,'B. Oxides norm. and classifi. '!$AP$39,'B. Oxides norm. and classifi. '!$AP$40,'B. Oxides norm. and classifi. '!$AP$41,'B. Oxides norm. and classifi. '!$AP$42,'B. Oxides norm. and classifi. '!$AP$43)</c:f>
              <c:numCache>
                <c:formatCode>0.00</c:formatCode>
                <c:ptCount val="18"/>
                <c:pt idx="1">
                  <c:v>8.678331759842818</c:v>
                </c:pt>
                <c:pt idx="2">
                  <c:v>7.9385725873517616</c:v>
                </c:pt>
                <c:pt idx="3">
                  <c:v>8.8944103189775241</c:v>
                </c:pt>
                <c:pt idx="4">
                  <c:v>7.9302662815310292</c:v>
                </c:pt>
                <c:pt idx="5">
                  <c:v>8.8522800854769912</c:v>
                </c:pt>
                <c:pt idx="6">
                  <c:v>9.5408212421512673</c:v>
                </c:pt>
                <c:pt idx="7">
                  <c:v>9.5247032114402153</c:v>
                </c:pt>
                <c:pt idx="8">
                  <c:v>8.1630105634416914</c:v>
                </c:pt>
                <c:pt idx="9">
                  <c:v>6.0061157547137487</c:v>
                </c:pt>
                <c:pt idx="10">
                  <c:v>9.9243776827546899</c:v>
                </c:pt>
                <c:pt idx="11">
                  <c:v>7.5947418184203386</c:v>
                </c:pt>
                <c:pt idx="12">
                  <c:v>7.003993103381509</c:v>
                </c:pt>
                <c:pt idx="13">
                  <c:v>8.5416278260843566</c:v>
                </c:pt>
                <c:pt idx="14">
                  <c:v>6.3171332787082441</c:v>
                </c:pt>
                <c:pt idx="15">
                  <c:v>9.4023812316730275</c:v>
                </c:pt>
                <c:pt idx="16">
                  <c:v>9.2294925845631095</c:v>
                </c:pt>
                <c:pt idx="17">
                  <c:v>9.2027916319017251</c:v>
                </c:pt>
              </c:numCache>
            </c:numRef>
          </c:xVal>
          <c:yVal>
            <c:numRef>
              <c:f>('B. Oxides norm. and classifi. '!$AQ$4,'B. Oxides norm. and classifi. '!$AQ$13,'B. Oxides norm. and classifi. '!$AQ$21,'B. Oxides norm. and classifi. '!$AQ$23,'B. Oxides norm. and classifi. '!$AQ$25,'B. Oxides norm. and classifi. '!$AQ$26,'B. Oxides norm. and classifi. '!$AQ$28,'B. Oxides norm. and classifi. '!$AQ$29,'B. Oxides norm. and classifi. '!$AQ$30,'B. Oxides norm. and classifi. '!$AQ$34,'B. Oxides norm. and classifi. '!$AQ$35,'B. Oxides norm. and classifi. '!$AQ$37,'B. Oxides norm. and classifi. '!$AQ$38,'B. Oxides norm. and classifi. '!$AQ$39,'B. Oxides norm. and classifi. '!$AQ$40,'B. Oxides norm. and classifi. '!$AQ$41,'B. Oxides norm. and classifi. '!$AQ$42,'B. Oxides norm. and classifi. '!$AQ$43)</c:f>
              <c:numCache>
                <c:formatCode>0.00</c:formatCode>
                <c:ptCount val="18"/>
                <c:pt idx="1">
                  <c:v>7.2302314306856159</c:v>
                </c:pt>
                <c:pt idx="2">
                  <c:v>7.4763265885945707</c:v>
                </c:pt>
                <c:pt idx="3">
                  <c:v>7.2480409145618214</c:v>
                </c:pt>
                <c:pt idx="4">
                  <c:v>8.349802949328156</c:v>
                </c:pt>
                <c:pt idx="5">
                  <c:v>6.9377171832691777</c:v>
                </c:pt>
                <c:pt idx="6">
                  <c:v>6.6554073124057416</c:v>
                </c:pt>
                <c:pt idx="7">
                  <c:v>6.524055767221399</c:v>
                </c:pt>
                <c:pt idx="8">
                  <c:v>6.7690812411832209</c:v>
                </c:pt>
                <c:pt idx="9">
                  <c:v>7.9402886248758024</c:v>
                </c:pt>
                <c:pt idx="10">
                  <c:v>6.6406531386187861</c:v>
                </c:pt>
                <c:pt idx="11">
                  <c:v>7.1538860928128249</c:v>
                </c:pt>
                <c:pt idx="12">
                  <c:v>7.6112757424030271</c:v>
                </c:pt>
                <c:pt idx="13">
                  <c:v>6.3961954847908675</c:v>
                </c:pt>
                <c:pt idx="14">
                  <c:v>7.8583921203834493</c:v>
                </c:pt>
                <c:pt idx="15">
                  <c:v>6.8518967640932624</c:v>
                </c:pt>
                <c:pt idx="16">
                  <c:v>6.3658776978348222</c:v>
                </c:pt>
                <c:pt idx="17">
                  <c:v>6.4564630480571781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69F-4BE2-902A-D82748DAE5A4}"/>
            </c:ext>
          </c:extLst>
        </c:ser>
        <c:ser>
          <c:idx val="32"/>
          <c:order val="7"/>
          <c:tx>
            <c:strRef>
              <c:f>'B. Oxides norm. and classifi. '!$B$22</c:f>
              <c:strCache>
                <c:ptCount val="1"/>
                <c:pt idx="0">
                  <c:v>Aegirine-augite phonolite</c:v>
                </c:pt>
              </c:strCache>
            </c:strRef>
          </c:tx>
          <c:spPr>
            <a:ln w="19050">
              <a:noFill/>
            </a:ln>
          </c:spPr>
          <c:marker>
            <c:symbol val="star"/>
            <c:size val="18"/>
            <c:spPr>
              <a:noFill/>
              <a:ln w="25400">
                <a:solidFill>
                  <a:srgbClr val="0070C0"/>
                </a:solidFill>
              </a:ln>
            </c:spPr>
          </c:marker>
          <c:xVal>
            <c:numRef>
              <c:f>('B. Oxides norm. and classifi. '!$AP$22,'B. Oxides norm. and classifi. '!$AP$24,'B. Oxides norm. and classifi. '!$AP$31,'B. Oxides norm. and classifi. '!$AP$32,'B. Oxides norm. and classifi. '!$AP$36)</c:f>
              <c:numCache>
                <c:formatCode>0.00</c:formatCode>
                <c:ptCount val="5"/>
                <c:pt idx="0">
                  <c:v>10.237927490369511</c:v>
                </c:pt>
                <c:pt idx="1">
                  <c:v>9.3499870890412016</c:v>
                </c:pt>
                <c:pt idx="2">
                  <c:v>10.685618988504782</c:v>
                </c:pt>
                <c:pt idx="3">
                  <c:v>10.082315628022769</c:v>
                </c:pt>
                <c:pt idx="4">
                  <c:v>11.048929491378724</c:v>
                </c:pt>
              </c:numCache>
            </c:numRef>
          </c:xVal>
          <c:yVal>
            <c:numRef>
              <c:f>('B. Oxides norm. and classifi. '!$AQ$22,'B. Oxides norm. and classifi. '!$AQ$24,'B. Oxides norm. and classifi. '!$AQ$31,'B. Oxides norm. and classifi. '!$AQ$32,'B. Oxides norm. and classifi. '!$AQ$36)</c:f>
              <c:numCache>
                <c:formatCode>0.00</c:formatCode>
                <c:ptCount val="5"/>
                <c:pt idx="0">
                  <c:v>6.259302086850056</c:v>
                </c:pt>
                <c:pt idx="1">
                  <c:v>5.9985076986771171</c:v>
                </c:pt>
                <c:pt idx="2">
                  <c:v>5.0898954353528687</c:v>
                </c:pt>
                <c:pt idx="3">
                  <c:v>6.3182511268942685</c:v>
                </c:pt>
                <c:pt idx="4">
                  <c:v>5.8512640686738022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469F-4BE2-902A-D82748DAE5A4}"/>
            </c:ext>
          </c:extLst>
        </c:ser>
        <c:ser>
          <c:idx val="0"/>
          <c:order val="8"/>
          <c:tx>
            <c:strRef>
              <c:f>'E. Diagram lines'!$F$80</c:f>
              <c:strCache>
                <c:ptCount val="1"/>
                <c:pt idx="0">
                  <c:v>S-P-1</c:v>
                </c:pt>
              </c:strCache>
            </c:strRef>
          </c:tx>
          <c:spPr>
            <a:ln w="19050">
              <a:noFill/>
            </a:ln>
          </c:spPr>
          <c:marker>
            <c:symbol val="none"/>
          </c:marker>
          <c:trendline>
            <c:spPr>
              <a:ln w="15240"/>
            </c:spPr>
            <c:trendlineType val="linear"/>
            <c:forward val="6"/>
            <c:backward val="0.5"/>
            <c:dispRSqr val="0"/>
            <c:dispEq val="0"/>
          </c:trendline>
          <c:xVal>
            <c:numRef>
              <c:f>'E. Diagram lines'!$G$80:$G$81</c:f>
              <c:numCache>
                <c:formatCode>General</c:formatCode>
                <c:ptCount val="2"/>
                <c:pt idx="0">
                  <c:v>2</c:v>
                </c:pt>
                <c:pt idx="1">
                  <c:v>5</c:v>
                </c:pt>
              </c:numCache>
            </c:numRef>
          </c:xVal>
          <c:yVal>
            <c:numRef>
              <c:f>'E. Diagram lines'!$H$80:$H$81</c:f>
              <c:numCache>
                <c:formatCode>General</c:formatCode>
                <c:ptCount val="2"/>
                <c:pt idx="0">
                  <c:v>0.85</c:v>
                </c:pt>
                <c:pt idx="1">
                  <c:v>2.98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469F-4BE2-902A-D82748DAE5A4}"/>
            </c:ext>
          </c:extLst>
        </c:ser>
        <c:ser>
          <c:idx val="1"/>
          <c:order val="9"/>
          <c:tx>
            <c:strRef>
              <c:f>'E. Diagram lines'!$F$82</c:f>
              <c:strCache>
                <c:ptCount val="1"/>
                <c:pt idx="0">
                  <c:v>P-HP-1</c:v>
                </c:pt>
              </c:strCache>
            </c:strRef>
          </c:tx>
          <c:spPr>
            <a:ln w="19050">
              <a:noFill/>
            </a:ln>
          </c:spPr>
          <c:marker>
            <c:symbol val="none"/>
          </c:marker>
          <c:trendline>
            <c:spPr>
              <a:ln w="15240"/>
            </c:spPr>
            <c:trendlineType val="linear"/>
            <c:forward val="3"/>
            <c:backward val="0.30000000000000004"/>
            <c:dispRSqr val="0"/>
            <c:dispEq val="0"/>
          </c:trendline>
          <c:xVal>
            <c:numRef>
              <c:f>'E. Diagram lines'!$G$82:$G$83</c:f>
              <c:numCache>
                <c:formatCode>General</c:formatCode>
                <c:ptCount val="2"/>
                <c:pt idx="0">
                  <c:v>0.85</c:v>
                </c:pt>
                <c:pt idx="1">
                  <c:v>2.98</c:v>
                </c:pt>
              </c:numCache>
            </c:numRef>
          </c:xVal>
          <c:yVal>
            <c:numRef>
              <c:f>'E. Diagram lines'!$H$82:$H$83</c:f>
              <c:numCache>
                <c:formatCode>General</c:formatCode>
                <c:ptCount val="2"/>
                <c:pt idx="0">
                  <c:v>2</c:v>
                </c:pt>
                <c:pt idx="1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469F-4BE2-902A-D82748DAE5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081544"/>
        <c:axId val="546084168"/>
      </c:scatterChart>
      <c:valAx>
        <c:axId val="546081544"/>
        <c:scaling>
          <c:orientation val="minMax"/>
          <c:max val="1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25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2500" b="1" i="0" u="none" strike="noStrike" baseline="0">
                    <a:effectLst/>
                  </a:rPr>
                  <a:t>Na</a:t>
                </a:r>
                <a:r>
                  <a:rPr lang="en-US" sz="2500" b="1" i="0" u="none" strike="noStrike" baseline="-25000">
                    <a:effectLst/>
                  </a:rPr>
                  <a:t>2</a:t>
                </a:r>
                <a:r>
                  <a:rPr lang="en-US" sz="2500" b="1" i="0" u="none" strike="noStrike" baseline="0">
                    <a:effectLst/>
                  </a:rPr>
                  <a:t>O</a:t>
                </a:r>
                <a:r>
                  <a:rPr lang="en-US" sz="2500" b="1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(wt.%)</a:t>
                </a:r>
                <a:endParaRPr lang="en-US" sz="2500" b="1" baseline="-250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45170679145992571"/>
              <c:y val="0.949813151992167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in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25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546084168"/>
        <c:crosses val="autoZero"/>
        <c:crossBetween val="midCat"/>
        <c:majorUnit val="3"/>
      </c:valAx>
      <c:valAx>
        <c:axId val="546084168"/>
        <c:scaling>
          <c:orientation val="minMax"/>
          <c:max val="1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5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25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K</a:t>
                </a:r>
                <a:r>
                  <a:rPr lang="en-US" sz="2500" b="1" baseline="-250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2</a:t>
                </a:r>
                <a:r>
                  <a:rPr lang="en-US" sz="25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O (wt.%)</a:t>
                </a:r>
              </a:p>
            </c:rich>
          </c:tx>
          <c:layout>
            <c:manualLayout>
              <c:xMode val="edge"/>
              <c:yMode val="edge"/>
              <c:x val="2.5085453975118338E-3"/>
              <c:y val="0.2940238317080702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in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sz="25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546081544"/>
        <c:crosses val="autoZero"/>
        <c:crossBetween val="midCat"/>
        <c:majorUnit val="2"/>
      </c:valAx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140191121979027"/>
          <c:y val="2.0358298879476312E-2"/>
          <c:w val="0.88498938092166302"/>
          <c:h val="0.89961513215137712"/>
        </c:manualLayout>
      </c:layout>
      <c:lineChart>
        <c:grouping val="standard"/>
        <c:varyColors val="0"/>
        <c:ser>
          <c:idx val="2"/>
          <c:order val="0"/>
          <c:tx>
            <c:strRef>
              <c:f>'C. Trace elements normalization'!$F$3</c:f>
              <c:strCache>
                <c:ptCount val="1"/>
                <c:pt idx="0">
                  <c:v>Basanite</c:v>
                </c:pt>
              </c:strCache>
            </c:strRef>
          </c:tx>
          <c:spPr>
            <a:ln w="28575" cap="rnd">
              <a:solidFill>
                <a:schemeClr val="bg2">
                  <a:lumMod val="25000"/>
                </a:schemeClr>
              </a:solidFill>
              <a:round/>
            </a:ln>
            <a:effectLst/>
          </c:spPr>
          <c:marker>
            <c:symbol val="circle"/>
            <c:size val="12"/>
            <c:spPr>
              <a:solidFill>
                <a:schemeClr val="bg2">
                  <a:lumMod val="25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dPt>
            <c:idx val="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5-721C-4A7B-B4F7-0B2E9D0E04F7}"/>
              </c:ext>
            </c:extLst>
          </c:dPt>
          <c:cat>
            <c:strRef>
              <c:f>'C. Trace elements normalization'!$A$65:$A$79</c:f>
              <c:strCache>
                <c:ptCount val="15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Pm</c:v>
                </c:pt>
                <c:pt idx="5">
                  <c:v>Sm</c:v>
                </c:pt>
                <c:pt idx="6">
                  <c:v>Eu</c:v>
                </c:pt>
                <c:pt idx="7">
                  <c:v>Gd</c:v>
                </c:pt>
                <c:pt idx="8">
                  <c:v>Tb</c:v>
                </c:pt>
                <c:pt idx="9">
                  <c:v>Dy</c:v>
                </c:pt>
                <c:pt idx="10">
                  <c:v>Ho</c:v>
                </c:pt>
                <c:pt idx="11">
                  <c:v>Er</c:v>
                </c:pt>
                <c:pt idx="12">
                  <c:v>Tm</c:v>
                </c:pt>
                <c:pt idx="13">
                  <c:v>Yb</c:v>
                </c:pt>
                <c:pt idx="14">
                  <c:v>Lu</c:v>
                </c:pt>
              </c:strCache>
            </c:strRef>
          </c:cat>
          <c:val>
            <c:numRef>
              <c:f>'C. Trace elements normalization'!$F$65:$F$79</c:f>
              <c:numCache>
                <c:formatCode>0.0</c:formatCode>
                <c:ptCount val="15"/>
                <c:pt idx="0">
                  <c:v>197.89029535864978</c:v>
                </c:pt>
                <c:pt idx="1">
                  <c:v>166.39477977161502</c:v>
                </c:pt>
                <c:pt idx="2">
                  <c:v>135.77586206896552</c:v>
                </c:pt>
                <c:pt idx="3">
                  <c:v>120.13129102844638</c:v>
                </c:pt>
                <c:pt idx="4">
                  <c:v>94.18726713584482</c:v>
                </c:pt>
                <c:pt idx="5">
                  <c:v>68.243243243243242</c:v>
                </c:pt>
                <c:pt idx="6">
                  <c:v>59.325044404973362</c:v>
                </c:pt>
                <c:pt idx="7">
                  <c:v>39.698492462311556</c:v>
                </c:pt>
                <c:pt idx="8">
                  <c:v>30.470914127423825</c:v>
                </c:pt>
                <c:pt idx="9">
                  <c:v>21.138211382113823</c:v>
                </c:pt>
                <c:pt idx="10">
                  <c:v>16.483516483516482</c:v>
                </c:pt>
                <c:pt idx="11">
                  <c:v>14.374999999999998</c:v>
                </c:pt>
                <c:pt idx="12">
                  <c:v>11.740890688259109</c:v>
                </c:pt>
                <c:pt idx="13">
                  <c:v>11.180124223602485</c:v>
                </c:pt>
                <c:pt idx="14">
                  <c:v>10.16260162601626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E5-4F1F-885B-E721E18DDD80}"/>
            </c:ext>
          </c:extLst>
        </c:ser>
        <c:ser>
          <c:idx val="3"/>
          <c:order val="1"/>
          <c:tx>
            <c:strRef>
              <c:f>'C. Trace elements normalization'!$C$3</c:f>
              <c:strCache>
                <c:ptCount val="1"/>
                <c:pt idx="0">
                  <c:v>Nephelinite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12"/>
            <c:spPr>
              <a:solidFill>
                <a:srgbClr val="C00000"/>
              </a:solidFill>
              <a:ln w="9525">
                <a:solidFill>
                  <a:schemeClr val="tx1"/>
                </a:solidFill>
              </a:ln>
              <a:effectLst/>
            </c:spPr>
          </c:marker>
          <c:dPt>
            <c:idx val="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2-721C-4A7B-B4F7-0B2E9D0E04F7}"/>
              </c:ext>
            </c:extLst>
          </c:dPt>
          <c:cat>
            <c:strRef>
              <c:f>'C. Trace elements normalization'!$A$65:$A$79</c:f>
              <c:strCache>
                <c:ptCount val="15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Pm</c:v>
                </c:pt>
                <c:pt idx="5">
                  <c:v>Sm</c:v>
                </c:pt>
                <c:pt idx="6">
                  <c:v>Eu</c:v>
                </c:pt>
                <c:pt idx="7">
                  <c:v>Gd</c:v>
                </c:pt>
                <c:pt idx="8">
                  <c:v>Tb</c:v>
                </c:pt>
                <c:pt idx="9">
                  <c:v>Dy</c:v>
                </c:pt>
                <c:pt idx="10">
                  <c:v>Ho</c:v>
                </c:pt>
                <c:pt idx="11">
                  <c:v>Er</c:v>
                </c:pt>
                <c:pt idx="12">
                  <c:v>Tm</c:v>
                </c:pt>
                <c:pt idx="13">
                  <c:v>Yb</c:v>
                </c:pt>
                <c:pt idx="14">
                  <c:v>Lu</c:v>
                </c:pt>
              </c:strCache>
            </c:strRef>
          </c:cat>
          <c:val>
            <c:numRef>
              <c:f>'C. Trace elements normalization'!$C$65:$C$79</c:f>
              <c:numCache>
                <c:formatCode>0.0</c:formatCode>
                <c:ptCount val="15"/>
                <c:pt idx="0">
                  <c:v>409.28270042194094</c:v>
                </c:pt>
                <c:pt idx="1">
                  <c:v>331.15823817292005</c:v>
                </c:pt>
                <c:pt idx="2">
                  <c:v>264.00862068965517</c:v>
                </c:pt>
                <c:pt idx="3">
                  <c:v>214.44201312910283</c:v>
                </c:pt>
                <c:pt idx="4">
                  <c:v>166.00479034833521</c:v>
                </c:pt>
                <c:pt idx="5">
                  <c:v>117.56756756756756</c:v>
                </c:pt>
                <c:pt idx="6">
                  <c:v>86.145648312611016</c:v>
                </c:pt>
                <c:pt idx="7">
                  <c:v>65.829145728643212</c:v>
                </c:pt>
                <c:pt idx="8">
                  <c:v>47.091412742382268</c:v>
                </c:pt>
                <c:pt idx="9">
                  <c:v>33.739837398373986</c:v>
                </c:pt>
                <c:pt idx="10">
                  <c:v>25.641025641025639</c:v>
                </c:pt>
                <c:pt idx="11">
                  <c:v>20.625</c:v>
                </c:pt>
                <c:pt idx="12">
                  <c:v>15.789473684210527</c:v>
                </c:pt>
                <c:pt idx="13">
                  <c:v>14.285714285714285</c:v>
                </c:pt>
                <c:pt idx="14">
                  <c:v>13.414634146341465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E5-4F1F-885B-E721E18DDD80}"/>
            </c:ext>
          </c:extLst>
        </c:ser>
        <c:ser>
          <c:idx val="0"/>
          <c:order val="2"/>
          <c:tx>
            <c:strRef>
              <c:f>'C. Trace elements normalization'!$M$3</c:f>
              <c:strCache>
                <c:ptCount val="1"/>
                <c:pt idx="0">
                  <c:v>Alkaline basalt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12"/>
            <c:spPr>
              <a:solidFill>
                <a:srgbClr val="002060"/>
              </a:solidFill>
              <a:ln w="9525">
                <a:solidFill>
                  <a:schemeClr val="tx1"/>
                </a:solidFill>
              </a:ln>
              <a:effectLst/>
            </c:spPr>
          </c:marker>
          <c:dPt>
            <c:idx val="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3-721C-4A7B-B4F7-0B2E9D0E04F7}"/>
              </c:ext>
            </c:extLst>
          </c:dPt>
          <c:cat>
            <c:strRef>
              <c:f>'C. Trace elements normalization'!$A$65:$A$79</c:f>
              <c:strCache>
                <c:ptCount val="15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Pm</c:v>
                </c:pt>
                <c:pt idx="5">
                  <c:v>Sm</c:v>
                </c:pt>
                <c:pt idx="6">
                  <c:v>Eu</c:v>
                </c:pt>
                <c:pt idx="7">
                  <c:v>Gd</c:v>
                </c:pt>
                <c:pt idx="8">
                  <c:v>Tb</c:v>
                </c:pt>
                <c:pt idx="9">
                  <c:v>Dy</c:v>
                </c:pt>
                <c:pt idx="10">
                  <c:v>Ho</c:v>
                </c:pt>
                <c:pt idx="11">
                  <c:v>Er</c:v>
                </c:pt>
                <c:pt idx="12">
                  <c:v>Tm</c:v>
                </c:pt>
                <c:pt idx="13">
                  <c:v>Yb</c:v>
                </c:pt>
                <c:pt idx="14">
                  <c:v>Lu</c:v>
                </c:pt>
              </c:strCache>
            </c:strRef>
          </c:cat>
          <c:val>
            <c:numRef>
              <c:f>'C. Trace elements normalization'!$M$65:$M$79</c:f>
              <c:numCache>
                <c:formatCode>0.0</c:formatCode>
                <c:ptCount val="15"/>
                <c:pt idx="0">
                  <c:v>369.19831223628694</c:v>
                </c:pt>
                <c:pt idx="1">
                  <c:v>293.63784665579118</c:v>
                </c:pt>
                <c:pt idx="2">
                  <c:v>224.13793103448279</c:v>
                </c:pt>
                <c:pt idx="3">
                  <c:v>173.96061269146608</c:v>
                </c:pt>
                <c:pt idx="4">
                  <c:v>133.26409012951683</c:v>
                </c:pt>
                <c:pt idx="5">
                  <c:v>92.567567567567565</c:v>
                </c:pt>
                <c:pt idx="6">
                  <c:v>67.495559502664307</c:v>
                </c:pt>
                <c:pt idx="7">
                  <c:v>50.251256281407031</c:v>
                </c:pt>
                <c:pt idx="8">
                  <c:v>36.011080332409975</c:v>
                </c:pt>
                <c:pt idx="9">
                  <c:v>26.016260162601629</c:v>
                </c:pt>
                <c:pt idx="10">
                  <c:v>20.146520146520146</c:v>
                </c:pt>
                <c:pt idx="11">
                  <c:v>16.875</c:v>
                </c:pt>
                <c:pt idx="12">
                  <c:v>13.765182186234819</c:v>
                </c:pt>
                <c:pt idx="13">
                  <c:v>12.422360248447205</c:v>
                </c:pt>
                <c:pt idx="14">
                  <c:v>10.975609756097562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E5-4F1F-885B-E721E18DDD80}"/>
            </c:ext>
          </c:extLst>
        </c:ser>
        <c:ser>
          <c:idx val="1"/>
          <c:order val="3"/>
          <c:tx>
            <c:strRef>
              <c:f>'C. Trace elements normalization'!$I$3</c:f>
              <c:strCache>
                <c:ptCount val="1"/>
                <c:pt idx="0">
                  <c:v>Tephrite</c:v>
                </c:pt>
              </c:strCache>
            </c:strRef>
          </c:tx>
          <c:spPr>
            <a:ln w="28575" cap="rnd">
              <a:solidFill>
                <a:srgbClr val="6C0000"/>
              </a:solidFill>
              <a:round/>
            </a:ln>
            <a:effectLst/>
          </c:spPr>
          <c:marker>
            <c:symbol val="diamond"/>
            <c:size val="12"/>
            <c:spPr>
              <a:solidFill>
                <a:srgbClr val="C00000"/>
              </a:solidFill>
              <a:ln w="9525">
                <a:solidFill>
                  <a:schemeClr val="tx1"/>
                </a:solidFill>
              </a:ln>
              <a:effectLst/>
            </c:spPr>
          </c:marker>
          <c:dPt>
            <c:idx val="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9-A8CB-43A3-BB7E-97E269DAA063}"/>
              </c:ext>
            </c:extLst>
          </c:dPt>
          <c:cat>
            <c:strRef>
              <c:f>'C. Trace elements normalization'!$A$65:$A$79</c:f>
              <c:strCache>
                <c:ptCount val="15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Pm</c:v>
                </c:pt>
                <c:pt idx="5">
                  <c:v>Sm</c:v>
                </c:pt>
                <c:pt idx="6">
                  <c:v>Eu</c:v>
                </c:pt>
                <c:pt idx="7">
                  <c:v>Gd</c:v>
                </c:pt>
                <c:pt idx="8">
                  <c:v>Tb</c:v>
                </c:pt>
                <c:pt idx="9">
                  <c:v>Dy</c:v>
                </c:pt>
                <c:pt idx="10">
                  <c:v>Ho</c:v>
                </c:pt>
                <c:pt idx="11">
                  <c:v>Er</c:v>
                </c:pt>
                <c:pt idx="12">
                  <c:v>Tm</c:v>
                </c:pt>
                <c:pt idx="13">
                  <c:v>Yb</c:v>
                </c:pt>
                <c:pt idx="14">
                  <c:v>Lu</c:v>
                </c:pt>
              </c:strCache>
            </c:strRef>
          </c:cat>
          <c:val>
            <c:numRef>
              <c:f>'C. Trace elements normalization'!$I$65:$I$79</c:f>
              <c:numCache>
                <c:formatCode>0.0</c:formatCode>
                <c:ptCount val="15"/>
                <c:pt idx="0">
                  <c:v>387.34177215189874</c:v>
                </c:pt>
                <c:pt idx="1">
                  <c:v>280.5872756933116</c:v>
                </c:pt>
                <c:pt idx="2">
                  <c:v>196.12068965517241</c:v>
                </c:pt>
                <c:pt idx="3">
                  <c:v>145.95185995623632</c:v>
                </c:pt>
                <c:pt idx="4">
                  <c:v>110.13809214028032</c:v>
                </c:pt>
                <c:pt idx="5">
                  <c:v>74.324324324324323</c:v>
                </c:pt>
                <c:pt idx="6">
                  <c:v>53.641207815275315</c:v>
                </c:pt>
                <c:pt idx="7">
                  <c:v>40.201005025125625</c:v>
                </c:pt>
                <c:pt idx="8">
                  <c:v>30.470914127423825</c:v>
                </c:pt>
                <c:pt idx="9">
                  <c:v>22.357723577235774</c:v>
                </c:pt>
                <c:pt idx="10">
                  <c:v>18.315018315018314</c:v>
                </c:pt>
                <c:pt idx="11">
                  <c:v>15</c:v>
                </c:pt>
                <c:pt idx="12">
                  <c:v>12.955465587044534</c:v>
                </c:pt>
                <c:pt idx="13">
                  <c:v>12.422360248447205</c:v>
                </c:pt>
                <c:pt idx="14">
                  <c:v>11.78861788617886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8CB-43A3-BB7E-97E269DAA063}"/>
            </c:ext>
          </c:extLst>
        </c:ser>
        <c:ser>
          <c:idx val="4"/>
          <c:order val="4"/>
          <c:tx>
            <c:strRef>
              <c:f>'C. Trace elements normalization'!$D$3</c:f>
              <c:strCache>
                <c:ptCount val="1"/>
                <c:pt idx="0">
                  <c:v>Phonotephrite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triangle"/>
            <c:size val="15"/>
            <c:spPr>
              <a:noFill/>
              <a:ln w="19050">
                <a:solidFill>
                  <a:srgbClr val="C00000"/>
                </a:solidFill>
              </a:ln>
              <a:effectLst/>
            </c:spPr>
          </c:marker>
          <c:dPt>
            <c:idx val="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4-721C-4A7B-B4F7-0B2E9D0E04F7}"/>
              </c:ext>
            </c:extLst>
          </c:dPt>
          <c:cat>
            <c:strRef>
              <c:f>'C. Trace elements normalization'!$A$65:$A$79</c:f>
              <c:strCache>
                <c:ptCount val="15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Pm</c:v>
                </c:pt>
                <c:pt idx="5">
                  <c:v>Sm</c:v>
                </c:pt>
                <c:pt idx="6">
                  <c:v>Eu</c:v>
                </c:pt>
                <c:pt idx="7">
                  <c:v>Gd</c:v>
                </c:pt>
                <c:pt idx="8">
                  <c:v>Tb</c:v>
                </c:pt>
                <c:pt idx="9">
                  <c:v>Dy</c:v>
                </c:pt>
                <c:pt idx="10">
                  <c:v>Ho</c:v>
                </c:pt>
                <c:pt idx="11">
                  <c:v>Er</c:v>
                </c:pt>
                <c:pt idx="12">
                  <c:v>Tm</c:v>
                </c:pt>
                <c:pt idx="13">
                  <c:v>Yb</c:v>
                </c:pt>
                <c:pt idx="14">
                  <c:v>Lu</c:v>
                </c:pt>
              </c:strCache>
            </c:strRef>
          </c:cat>
          <c:val>
            <c:numRef>
              <c:f>'C. Trace elements normalization'!$D$65:$D$79</c:f>
              <c:numCache>
                <c:formatCode>0.0</c:formatCode>
                <c:ptCount val="15"/>
                <c:pt idx="0">
                  <c:v>342.19409282700423</c:v>
                </c:pt>
                <c:pt idx="1">
                  <c:v>254.48613376835237</c:v>
                </c:pt>
                <c:pt idx="2">
                  <c:v>183.18965517241381</c:v>
                </c:pt>
                <c:pt idx="3">
                  <c:v>136.76148796498904</c:v>
                </c:pt>
                <c:pt idx="4">
                  <c:v>103.85371695546749</c:v>
                </c:pt>
                <c:pt idx="5">
                  <c:v>70.945945945945951</c:v>
                </c:pt>
                <c:pt idx="6">
                  <c:v>54.52930728241563</c:v>
                </c:pt>
                <c:pt idx="7">
                  <c:v>38.693467336683419</c:v>
                </c:pt>
                <c:pt idx="8">
                  <c:v>30.470914127423825</c:v>
                </c:pt>
                <c:pt idx="9">
                  <c:v>21.54471544715447</c:v>
                </c:pt>
                <c:pt idx="10">
                  <c:v>16.483516483516482</c:v>
                </c:pt>
                <c:pt idx="11">
                  <c:v>14.374999999999998</c:v>
                </c:pt>
                <c:pt idx="12">
                  <c:v>11.740890688259109</c:v>
                </c:pt>
                <c:pt idx="13">
                  <c:v>11.180124223602485</c:v>
                </c:pt>
                <c:pt idx="14">
                  <c:v>11.382113821138212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EE5-4F1F-885B-E721E18DDD80}"/>
            </c:ext>
          </c:extLst>
        </c:ser>
        <c:ser>
          <c:idx val="7"/>
          <c:order val="5"/>
          <c:tx>
            <c:strRef>
              <c:f>'C. Trace elements normalization'!$O$3</c:f>
              <c:strCache>
                <c:ptCount val="1"/>
                <c:pt idx="0">
                  <c:v>Biotite phonolite</c:v>
                </c:pt>
              </c:strCache>
            </c:strRef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x"/>
            <c:size val="10"/>
            <c:spPr>
              <a:solidFill>
                <a:schemeClr val="bg1"/>
              </a:solidFill>
              <a:ln w="25400">
                <a:solidFill>
                  <a:schemeClr val="tx1"/>
                </a:solidFill>
              </a:ln>
              <a:effectLst/>
            </c:spPr>
          </c:marker>
          <c:dPt>
            <c:idx val="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6-721C-4A7B-B4F7-0B2E9D0E04F7}"/>
              </c:ext>
            </c:extLst>
          </c:dPt>
          <c:cat>
            <c:strRef>
              <c:f>'C. Trace elements normalization'!$A$65:$A$79</c:f>
              <c:strCache>
                <c:ptCount val="15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Pm</c:v>
                </c:pt>
                <c:pt idx="5">
                  <c:v>Sm</c:v>
                </c:pt>
                <c:pt idx="6">
                  <c:v>Eu</c:v>
                </c:pt>
                <c:pt idx="7">
                  <c:v>Gd</c:v>
                </c:pt>
                <c:pt idx="8">
                  <c:v>Tb</c:v>
                </c:pt>
                <c:pt idx="9">
                  <c:v>Dy</c:v>
                </c:pt>
                <c:pt idx="10">
                  <c:v>Ho</c:v>
                </c:pt>
                <c:pt idx="11">
                  <c:v>Er</c:v>
                </c:pt>
                <c:pt idx="12">
                  <c:v>Tm</c:v>
                </c:pt>
                <c:pt idx="13">
                  <c:v>Yb</c:v>
                </c:pt>
                <c:pt idx="14">
                  <c:v>Lu</c:v>
                </c:pt>
              </c:strCache>
            </c:strRef>
          </c:cat>
          <c:val>
            <c:numRef>
              <c:f>'C. Trace elements normalization'!$O$65:$O$79</c:f>
              <c:numCache>
                <c:formatCode>0.0</c:formatCode>
                <c:ptCount val="15"/>
                <c:pt idx="0">
                  <c:v>1101.2658227848101</c:v>
                </c:pt>
                <c:pt idx="1">
                  <c:v>610.11419249592166</c:v>
                </c:pt>
                <c:pt idx="2">
                  <c:v>322.19827586206895</c:v>
                </c:pt>
                <c:pt idx="3">
                  <c:v>131.2910284463895</c:v>
                </c:pt>
                <c:pt idx="4">
                  <c:v>85.071189898870429</c:v>
                </c:pt>
                <c:pt idx="5">
                  <c:v>38.851351351351354</c:v>
                </c:pt>
                <c:pt idx="6">
                  <c:v>16.394316163410306</c:v>
                </c:pt>
                <c:pt idx="7">
                  <c:v>18.090452261306531</c:v>
                </c:pt>
                <c:pt idx="8">
                  <c:v>18.559556786703602</c:v>
                </c:pt>
                <c:pt idx="9">
                  <c:v>18.252032520325205</c:v>
                </c:pt>
                <c:pt idx="10">
                  <c:v>20.879120879120876</c:v>
                </c:pt>
                <c:pt idx="11">
                  <c:v>24.6875</c:v>
                </c:pt>
                <c:pt idx="12">
                  <c:v>29.595141700404859</c:v>
                </c:pt>
                <c:pt idx="13">
                  <c:v>34.409937888198755</c:v>
                </c:pt>
                <c:pt idx="14">
                  <c:v>35.121951219512191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EE5-4F1F-885B-E721E18DDD80}"/>
            </c:ext>
          </c:extLst>
        </c:ser>
        <c:ser>
          <c:idx val="6"/>
          <c:order val="6"/>
          <c:tx>
            <c:strRef>
              <c:f>'C. Trace elements normalization'!$AK$3</c:f>
              <c:strCache>
                <c:ptCount val="1"/>
                <c:pt idx="0">
                  <c:v>Hornblende phonolite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plus"/>
            <c:size val="10"/>
            <c:spPr>
              <a:solidFill>
                <a:schemeClr val="bg1"/>
              </a:solidFill>
              <a:ln w="25400">
                <a:solidFill>
                  <a:srgbClr val="FF0000"/>
                </a:solidFill>
              </a:ln>
              <a:effectLst/>
            </c:spPr>
          </c:marker>
          <c:dPt>
            <c:idx val="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1-721C-4A7B-B4F7-0B2E9D0E04F7}"/>
              </c:ext>
            </c:extLst>
          </c:dPt>
          <c:cat>
            <c:strRef>
              <c:f>'C. Trace elements normalization'!$A$65:$A$79</c:f>
              <c:strCache>
                <c:ptCount val="15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Pm</c:v>
                </c:pt>
                <c:pt idx="5">
                  <c:v>Sm</c:v>
                </c:pt>
                <c:pt idx="6">
                  <c:v>Eu</c:v>
                </c:pt>
                <c:pt idx="7">
                  <c:v>Gd</c:v>
                </c:pt>
                <c:pt idx="8">
                  <c:v>Tb</c:v>
                </c:pt>
                <c:pt idx="9">
                  <c:v>Dy</c:v>
                </c:pt>
                <c:pt idx="10">
                  <c:v>Ho</c:v>
                </c:pt>
                <c:pt idx="11">
                  <c:v>Er</c:v>
                </c:pt>
                <c:pt idx="12">
                  <c:v>Tm</c:v>
                </c:pt>
                <c:pt idx="13">
                  <c:v>Yb</c:v>
                </c:pt>
                <c:pt idx="14">
                  <c:v>Lu</c:v>
                </c:pt>
              </c:strCache>
            </c:strRef>
          </c:cat>
          <c:val>
            <c:numRef>
              <c:f>'C. Trace elements normalization'!$AK$65:$AK$79</c:f>
              <c:numCache>
                <c:formatCode>0.0</c:formatCode>
                <c:ptCount val="15"/>
                <c:pt idx="0">
                  <c:v>759.49367088607596</c:v>
                </c:pt>
                <c:pt idx="1">
                  <c:v>582.38172920065256</c:v>
                </c:pt>
                <c:pt idx="2">
                  <c:v>451.50862068965517</c:v>
                </c:pt>
                <c:pt idx="3">
                  <c:v>282.2757111597374</c:v>
                </c:pt>
                <c:pt idx="4">
                  <c:v>202.28650422851734</c:v>
                </c:pt>
                <c:pt idx="5">
                  <c:v>122.29729729729732</c:v>
                </c:pt>
                <c:pt idx="6">
                  <c:v>79.751332149200721</c:v>
                </c:pt>
                <c:pt idx="7">
                  <c:v>58.291457286432156</c:v>
                </c:pt>
                <c:pt idx="8">
                  <c:v>44.875346260387815</c:v>
                </c:pt>
                <c:pt idx="9">
                  <c:v>36.178861788617887</c:v>
                </c:pt>
                <c:pt idx="10">
                  <c:v>31.868131868131865</c:v>
                </c:pt>
                <c:pt idx="11">
                  <c:v>30.375</c:v>
                </c:pt>
                <c:pt idx="12">
                  <c:v>23.805668016194332</c:v>
                </c:pt>
                <c:pt idx="13">
                  <c:v>26.770186335403725</c:v>
                </c:pt>
                <c:pt idx="14">
                  <c:v>24.796747967479675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EE5-4F1F-885B-E721E18DDD80}"/>
            </c:ext>
          </c:extLst>
        </c:ser>
        <c:ser>
          <c:idx val="5"/>
          <c:order val="7"/>
          <c:tx>
            <c:strRef>
              <c:f>'C. Trace elements normalization'!$U$3</c:f>
              <c:strCache>
                <c:ptCount val="1"/>
                <c:pt idx="0">
                  <c:v>Aegirine-augite phonolite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star"/>
            <c:size val="10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  <a:effectLst/>
            </c:spPr>
          </c:marker>
          <c:dPt>
            <c:idx val="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7-721C-4A7B-B4F7-0B2E9D0E04F7}"/>
              </c:ext>
            </c:extLst>
          </c:dPt>
          <c:cat>
            <c:strRef>
              <c:f>'C. Trace elements normalization'!$A$65:$A$79</c:f>
              <c:strCache>
                <c:ptCount val="15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Pm</c:v>
                </c:pt>
                <c:pt idx="5">
                  <c:v>Sm</c:v>
                </c:pt>
                <c:pt idx="6">
                  <c:v>Eu</c:v>
                </c:pt>
                <c:pt idx="7">
                  <c:v>Gd</c:v>
                </c:pt>
                <c:pt idx="8">
                  <c:v>Tb</c:v>
                </c:pt>
                <c:pt idx="9">
                  <c:v>Dy</c:v>
                </c:pt>
                <c:pt idx="10">
                  <c:v>Ho</c:v>
                </c:pt>
                <c:pt idx="11">
                  <c:v>Er</c:v>
                </c:pt>
                <c:pt idx="12">
                  <c:v>Tm</c:v>
                </c:pt>
                <c:pt idx="13">
                  <c:v>Yb</c:v>
                </c:pt>
                <c:pt idx="14">
                  <c:v>Lu</c:v>
                </c:pt>
              </c:strCache>
            </c:strRef>
          </c:cat>
          <c:val>
            <c:numRef>
              <c:f>'C. Trace elements normalization'!$U$65:$U$79</c:f>
              <c:numCache>
                <c:formatCode>0.0</c:formatCode>
                <c:ptCount val="15"/>
                <c:pt idx="0">
                  <c:v>831.22362869198321</c:v>
                </c:pt>
                <c:pt idx="1">
                  <c:v>432.30016313213702</c:v>
                </c:pt>
                <c:pt idx="2">
                  <c:v>229.52586206896555</c:v>
                </c:pt>
                <c:pt idx="3">
                  <c:v>105.68927789934354</c:v>
                </c:pt>
                <c:pt idx="4">
                  <c:v>70.851395706428519</c:v>
                </c:pt>
                <c:pt idx="5">
                  <c:v>36.013513513513516</c:v>
                </c:pt>
                <c:pt idx="6">
                  <c:v>23.978685612788635</c:v>
                </c:pt>
                <c:pt idx="7">
                  <c:v>18.090452261306531</c:v>
                </c:pt>
                <c:pt idx="8">
                  <c:v>20.221606648199444</c:v>
                </c:pt>
                <c:pt idx="9">
                  <c:v>19.878048780487802</c:v>
                </c:pt>
                <c:pt idx="10">
                  <c:v>21.062271062271058</c:v>
                </c:pt>
                <c:pt idx="11">
                  <c:v>25.8125</c:v>
                </c:pt>
                <c:pt idx="12">
                  <c:v>28.340080971659919</c:v>
                </c:pt>
                <c:pt idx="13">
                  <c:v>29.19254658385093</c:v>
                </c:pt>
                <c:pt idx="14">
                  <c:v>31.13821138211382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EE5-4F1F-885B-E721E18DDD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6388223"/>
        <c:axId val="256395295"/>
      </c:lineChart>
      <c:catAx>
        <c:axId val="256388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3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256395295"/>
        <c:crosses val="autoZero"/>
        <c:auto val="1"/>
        <c:lblAlgn val="ctr"/>
        <c:lblOffset val="100"/>
        <c:noMultiLvlLbl val="0"/>
      </c:catAx>
      <c:valAx>
        <c:axId val="256395295"/>
        <c:scaling>
          <c:logBase val="10"/>
          <c:orientation val="minMax"/>
          <c:max val="2000"/>
          <c:min val="1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3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23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Sample/Chrondrite I</a:t>
                </a:r>
              </a:p>
            </c:rich>
          </c:tx>
          <c:layout>
            <c:manualLayout>
              <c:xMode val="edge"/>
              <c:yMode val="edge"/>
              <c:x val="1.2206571867467238E-2"/>
              <c:y val="0.338037133896169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3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0"/>
        <c:majorTickMark val="in"/>
        <c:minorTickMark val="in"/>
        <c:tickLblPos val="nextTo"/>
        <c:spPr>
          <a:noFill/>
          <a:ln w="254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3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256388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9621472801635964"/>
          <c:y val="1.5703497351639714E-2"/>
          <c:w val="0.28961544566814934"/>
          <c:h val="0.57699960861354571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3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347486104037991"/>
          <c:y val="2.1979579724881966E-2"/>
          <c:w val="0.88498938092166302"/>
          <c:h val="0.89961513215137712"/>
        </c:manualLayout>
      </c:layout>
      <c:lineChart>
        <c:grouping val="standard"/>
        <c:varyColors val="0"/>
        <c:ser>
          <c:idx val="2"/>
          <c:order val="0"/>
          <c:tx>
            <c:strRef>
              <c:f>'C. Trace elements normalization'!$F$3</c:f>
              <c:strCache>
                <c:ptCount val="1"/>
                <c:pt idx="0">
                  <c:v>Basanite</c:v>
                </c:pt>
              </c:strCache>
            </c:strRef>
          </c:tx>
          <c:spPr>
            <a:ln w="28575" cap="rnd">
              <a:solidFill>
                <a:schemeClr val="bg2">
                  <a:lumMod val="25000"/>
                </a:schemeClr>
              </a:solidFill>
              <a:round/>
            </a:ln>
            <a:effectLst/>
          </c:spPr>
          <c:marker>
            <c:symbol val="circle"/>
            <c:size val="12"/>
            <c:spPr>
              <a:solidFill>
                <a:schemeClr val="bg2">
                  <a:lumMod val="25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dPt>
            <c:idx val="5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2-AA6C-43CE-B754-7FEEB8D61B65}"/>
              </c:ext>
            </c:extLst>
          </c:dPt>
          <c:cat>
            <c:strRef>
              <c:f>'C. Trace elements normalization'!$A$81:$A$99</c:f>
              <c:strCache>
                <c:ptCount val="19"/>
                <c:pt idx="0">
                  <c:v>Ba</c:v>
                </c:pt>
                <c:pt idx="1">
                  <c:v>Rb</c:v>
                </c:pt>
                <c:pt idx="2">
                  <c:v>Th</c:v>
                </c:pt>
                <c:pt idx="3">
                  <c:v>K</c:v>
                </c:pt>
                <c:pt idx="4">
                  <c:v>Nb</c:v>
                </c:pt>
                <c:pt idx="5">
                  <c:v>Ta</c:v>
                </c:pt>
                <c:pt idx="6">
                  <c:v>La</c:v>
                </c:pt>
                <c:pt idx="7">
                  <c:v>Ce</c:v>
                </c:pt>
                <c:pt idx="8">
                  <c:v>Sr</c:v>
                </c:pt>
                <c:pt idx="9">
                  <c:v>Nd</c:v>
                </c:pt>
                <c:pt idx="10">
                  <c:v>P</c:v>
                </c:pt>
                <c:pt idx="11">
                  <c:v>Sm</c:v>
                </c:pt>
                <c:pt idx="12">
                  <c:v>Zr</c:v>
                </c:pt>
                <c:pt idx="13">
                  <c:v>Hf</c:v>
                </c:pt>
                <c:pt idx="14">
                  <c:v>Ti</c:v>
                </c:pt>
                <c:pt idx="15">
                  <c:v>Tb</c:v>
                </c:pt>
                <c:pt idx="16">
                  <c:v>Y</c:v>
                </c:pt>
                <c:pt idx="17">
                  <c:v>Tm</c:v>
                </c:pt>
                <c:pt idx="18">
                  <c:v>Yb</c:v>
                </c:pt>
              </c:strCache>
            </c:strRef>
          </c:cat>
          <c:val>
            <c:numRef>
              <c:f>'C. Trace elements normalization'!$F$81:$F$99</c:f>
              <c:numCache>
                <c:formatCode>0.0</c:formatCode>
                <c:ptCount val="19"/>
                <c:pt idx="0">
                  <c:v>1129.045643153527</c:v>
                </c:pt>
                <c:pt idx="1">
                  <c:v>151.42857142857144</c:v>
                </c:pt>
                <c:pt idx="2">
                  <c:v>117.24137931034483</c:v>
                </c:pt>
                <c:pt idx="3">
                  <c:v>173.63053786270345</c:v>
                </c:pt>
                <c:pt idx="4">
                  <c:v>187.5</c:v>
                </c:pt>
                <c:pt idx="5">
                  <c:v>192.69514767932489</c:v>
                </c:pt>
                <c:pt idx="6">
                  <c:v>197.89029535864978</c:v>
                </c:pt>
                <c:pt idx="7">
                  <c:v>166.39477977161502</c:v>
                </c:pt>
                <c:pt idx="8">
                  <c:v>257.93103448275861</c:v>
                </c:pt>
                <c:pt idx="9">
                  <c:v>22.100656455142229</c:v>
                </c:pt>
                <c:pt idx="10">
                  <c:v>79.694834799945525</c:v>
                </c:pt>
                <c:pt idx="11">
                  <c:v>68.243243243243242</c:v>
                </c:pt>
                <c:pt idx="12">
                  <c:v>36.125654450261784</c:v>
                </c:pt>
                <c:pt idx="13">
                  <c:v>29.126213592233011</c:v>
                </c:pt>
                <c:pt idx="14">
                  <c:v>43.85116885621072</c:v>
                </c:pt>
                <c:pt idx="15">
                  <c:v>30.470914127423825</c:v>
                </c:pt>
                <c:pt idx="16">
                  <c:v>14.64968152866242</c:v>
                </c:pt>
                <c:pt idx="17">
                  <c:v>11.740890688259109</c:v>
                </c:pt>
                <c:pt idx="18">
                  <c:v>11.180124223602485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5E-4248-894E-A17D70F69CCE}"/>
            </c:ext>
          </c:extLst>
        </c:ser>
        <c:ser>
          <c:idx val="3"/>
          <c:order val="1"/>
          <c:tx>
            <c:strRef>
              <c:f>'C. Trace elements normalization'!$C$3</c:f>
              <c:strCache>
                <c:ptCount val="1"/>
                <c:pt idx="0">
                  <c:v>Nephelinite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12"/>
            <c:spPr>
              <a:solidFill>
                <a:srgbClr val="C00000"/>
              </a:solidFill>
              <a:ln w="9525">
                <a:solidFill>
                  <a:schemeClr val="tx1"/>
                </a:solidFill>
              </a:ln>
              <a:effectLst/>
            </c:spPr>
          </c:marker>
          <c:dPt>
            <c:idx val="5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8-AA6C-43CE-B754-7FEEB8D61B65}"/>
              </c:ext>
            </c:extLst>
          </c:dPt>
          <c:cat>
            <c:strRef>
              <c:f>'C. Trace elements normalization'!$A$81:$A$99</c:f>
              <c:strCache>
                <c:ptCount val="19"/>
                <c:pt idx="0">
                  <c:v>Ba</c:v>
                </c:pt>
                <c:pt idx="1">
                  <c:v>Rb</c:v>
                </c:pt>
                <c:pt idx="2">
                  <c:v>Th</c:v>
                </c:pt>
                <c:pt idx="3">
                  <c:v>K</c:v>
                </c:pt>
                <c:pt idx="4">
                  <c:v>Nb</c:v>
                </c:pt>
                <c:pt idx="5">
                  <c:v>Ta</c:v>
                </c:pt>
                <c:pt idx="6">
                  <c:v>La</c:v>
                </c:pt>
                <c:pt idx="7">
                  <c:v>Ce</c:v>
                </c:pt>
                <c:pt idx="8">
                  <c:v>Sr</c:v>
                </c:pt>
                <c:pt idx="9">
                  <c:v>Nd</c:v>
                </c:pt>
                <c:pt idx="10">
                  <c:v>P</c:v>
                </c:pt>
                <c:pt idx="11">
                  <c:v>Sm</c:v>
                </c:pt>
                <c:pt idx="12">
                  <c:v>Zr</c:v>
                </c:pt>
                <c:pt idx="13">
                  <c:v>Hf</c:v>
                </c:pt>
                <c:pt idx="14">
                  <c:v>Ti</c:v>
                </c:pt>
                <c:pt idx="15">
                  <c:v>Tb</c:v>
                </c:pt>
                <c:pt idx="16">
                  <c:v>Y</c:v>
                </c:pt>
                <c:pt idx="17">
                  <c:v>Tm</c:v>
                </c:pt>
                <c:pt idx="18">
                  <c:v>Yb</c:v>
                </c:pt>
              </c:strCache>
            </c:strRef>
          </c:cat>
          <c:val>
            <c:numRef>
              <c:f>'C. Trace elements normalization'!$C$81:$C$99</c:f>
              <c:numCache>
                <c:formatCode>0.0</c:formatCode>
                <c:ptCount val="19"/>
                <c:pt idx="0">
                  <c:v>378.42323651452278</c:v>
                </c:pt>
                <c:pt idx="1">
                  <c:v>165.71428571428572</c:v>
                </c:pt>
                <c:pt idx="2">
                  <c:v>265.51724137931035</c:v>
                </c:pt>
                <c:pt idx="3">
                  <c:v>163.25421089879686</c:v>
                </c:pt>
                <c:pt idx="4">
                  <c:v>300</c:v>
                </c:pt>
                <c:pt idx="5">
                  <c:v>354.64135021097047</c:v>
                </c:pt>
                <c:pt idx="6">
                  <c:v>409.28270042194094</c:v>
                </c:pt>
                <c:pt idx="7">
                  <c:v>331.15823817292005</c:v>
                </c:pt>
                <c:pt idx="8">
                  <c:v>156.9655172413793</c:v>
                </c:pt>
                <c:pt idx="9">
                  <c:v>38.074398249452948</c:v>
                </c:pt>
                <c:pt idx="10">
                  <c:v>85.861697016607977</c:v>
                </c:pt>
                <c:pt idx="11">
                  <c:v>117.56756756756756</c:v>
                </c:pt>
                <c:pt idx="12">
                  <c:v>90.314136125654457</c:v>
                </c:pt>
                <c:pt idx="13">
                  <c:v>78.640776699029132</c:v>
                </c:pt>
                <c:pt idx="14">
                  <c:v>65.504385775892402</c:v>
                </c:pt>
                <c:pt idx="15">
                  <c:v>47.091412742382268</c:v>
                </c:pt>
                <c:pt idx="16">
                  <c:v>22.292993630573246</c:v>
                </c:pt>
                <c:pt idx="17">
                  <c:v>15.789473684210527</c:v>
                </c:pt>
                <c:pt idx="18">
                  <c:v>14.285714285714285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75E-4248-894E-A17D70F69CCE}"/>
            </c:ext>
          </c:extLst>
        </c:ser>
        <c:ser>
          <c:idx val="0"/>
          <c:order val="2"/>
          <c:tx>
            <c:strRef>
              <c:f>'C. Trace elements normalization'!$M$3</c:f>
              <c:strCache>
                <c:ptCount val="1"/>
                <c:pt idx="0">
                  <c:v>Alkaline basalt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12"/>
            <c:spPr>
              <a:solidFill>
                <a:srgbClr val="002060"/>
              </a:solidFill>
              <a:ln w="9525">
                <a:solidFill>
                  <a:schemeClr val="tx1"/>
                </a:solidFill>
              </a:ln>
              <a:effectLst/>
            </c:spPr>
          </c:marker>
          <c:dPt>
            <c:idx val="5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7-AA6C-43CE-B754-7FEEB8D61B65}"/>
              </c:ext>
            </c:extLst>
          </c:dPt>
          <c:cat>
            <c:strRef>
              <c:f>'C. Trace elements normalization'!$A$81:$A$99</c:f>
              <c:strCache>
                <c:ptCount val="19"/>
                <c:pt idx="0">
                  <c:v>Ba</c:v>
                </c:pt>
                <c:pt idx="1">
                  <c:v>Rb</c:v>
                </c:pt>
                <c:pt idx="2">
                  <c:v>Th</c:v>
                </c:pt>
                <c:pt idx="3">
                  <c:v>K</c:v>
                </c:pt>
                <c:pt idx="4">
                  <c:v>Nb</c:v>
                </c:pt>
                <c:pt idx="5">
                  <c:v>Ta</c:v>
                </c:pt>
                <c:pt idx="6">
                  <c:v>La</c:v>
                </c:pt>
                <c:pt idx="7">
                  <c:v>Ce</c:v>
                </c:pt>
                <c:pt idx="8">
                  <c:v>Sr</c:v>
                </c:pt>
                <c:pt idx="9">
                  <c:v>Nd</c:v>
                </c:pt>
                <c:pt idx="10">
                  <c:v>P</c:v>
                </c:pt>
                <c:pt idx="11">
                  <c:v>Sm</c:v>
                </c:pt>
                <c:pt idx="12">
                  <c:v>Zr</c:v>
                </c:pt>
                <c:pt idx="13">
                  <c:v>Hf</c:v>
                </c:pt>
                <c:pt idx="14">
                  <c:v>Ti</c:v>
                </c:pt>
                <c:pt idx="15">
                  <c:v>Tb</c:v>
                </c:pt>
                <c:pt idx="16">
                  <c:v>Y</c:v>
                </c:pt>
                <c:pt idx="17">
                  <c:v>Tm</c:v>
                </c:pt>
                <c:pt idx="18">
                  <c:v>Yb</c:v>
                </c:pt>
              </c:strCache>
            </c:strRef>
          </c:cat>
          <c:val>
            <c:numRef>
              <c:f>'C. Trace elements normalization'!$M$81:$M$99</c:f>
              <c:numCache>
                <c:formatCode>0.0</c:formatCode>
                <c:ptCount val="19"/>
                <c:pt idx="0">
                  <c:v>559.33609958506224</c:v>
                </c:pt>
                <c:pt idx="1">
                  <c:v>62.857142857142861</c:v>
                </c:pt>
                <c:pt idx="2">
                  <c:v>203.44827586206895</c:v>
                </c:pt>
                <c:pt idx="3">
                  <c:v>51.881634819532906</c:v>
                </c:pt>
                <c:pt idx="4">
                  <c:v>291.66666666666669</c:v>
                </c:pt>
                <c:pt idx="5">
                  <c:v>330.43248945147684</c:v>
                </c:pt>
                <c:pt idx="6">
                  <c:v>369.19831223628694</c:v>
                </c:pt>
                <c:pt idx="7">
                  <c:v>293.63784665579118</c:v>
                </c:pt>
                <c:pt idx="8">
                  <c:v>223.44827586206895</c:v>
                </c:pt>
                <c:pt idx="9">
                  <c:v>29.9781181619256</c:v>
                </c:pt>
                <c:pt idx="10">
                  <c:v>39.847417399972763</c:v>
                </c:pt>
                <c:pt idx="11">
                  <c:v>92.567567567567565</c:v>
                </c:pt>
                <c:pt idx="12">
                  <c:v>40.31413612565445</c:v>
                </c:pt>
                <c:pt idx="13">
                  <c:v>34.951456310679617</c:v>
                </c:pt>
                <c:pt idx="14">
                  <c:v>52.022194108920786</c:v>
                </c:pt>
                <c:pt idx="15">
                  <c:v>36.011080332409975</c:v>
                </c:pt>
                <c:pt idx="16">
                  <c:v>17.197452229299362</c:v>
                </c:pt>
                <c:pt idx="17">
                  <c:v>13.765182186234819</c:v>
                </c:pt>
                <c:pt idx="18">
                  <c:v>12.422360248447205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75E-4248-894E-A17D70F69CCE}"/>
            </c:ext>
          </c:extLst>
        </c:ser>
        <c:ser>
          <c:idx val="1"/>
          <c:order val="3"/>
          <c:tx>
            <c:strRef>
              <c:f>'C. Trace elements normalization'!$I$3</c:f>
              <c:strCache>
                <c:ptCount val="1"/>
                <c:pt idx="0">
                  <c:v>Tephrite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diamond"/>
            <c:size val="12"/>
            <c:spPr>
              <a:solidFill>
                <a:srgbClr val="C00000"/>
              </a:solidFill>
              <a:ln w="9525">
                <a:solidFill>
                  <a:schemeClr val="tx1"/>
                </a:solidFill>
              </a:ln>
              <a:effectLst/>
            </c:spPr>
          </c:marker>
          <c:dPt>
            <c:idx val="5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6-AA6C-43CE-B754-7FEEB8D61B65}"/>
              </c:ext>
            </c:extLst>
          </c:dPt>
          <c:cat>
            <c:strRef>
              <c:f>'C. Trace elements normalization'!$A$81:$A$99</c:f>
              <c:strCache>
                <c:ptCount val="19"/>
                <c:pt idx="0">
                  <c:v>Ba</c:v>
                </c:pt>
                <c:pt idx="1">
                  <c:v>Rb</c:v>
                </c:pt>
                <c:pt idx="2">
                  <c:v>Th</c:v>
                </c:pt>
                <c:pt idx="3">
                  <c:v>K</c:v>
                </c:pt>
                <c:pt idx="4">
                  <c:v>Nb</c:v>
                </c:pt>
                <c:pt idx="5">
                  <c:v>Ta</c:v>
                </c:pt>
                <c:pt idx="6">
                  <c:v>La</c:v>
                </c:pt>
                <c:pt idx="7">
                  <c:v>Ce</c:v>
                </c:pt>
                <c:pt idx="8">
                  <c:v>Sr</c:v>
                </c:pt>
                <c:pt idx="9">
                  <c:v>Nd</c:v>
                </c:pt>
                <c:pt idx="10">
                  <c:v>P</c:v>
                </c:pt>
                <c:pt idx="11">
                  <c:v>Sm</c:v>
                </c:pt>
                <c:pt idx="12">
                  <c:v>Zr</c:v>
                </c:pt>
                <c:pt idx="13">
                  <c:v>Hf</c:v>
                </c:pt>
                <c:pt idx="14">
                  <c:v>Ti</c:v>
                </c:pt>
                <c:pt idx="15">
                  <c:v>Tb</c:v>
                </c:pt>
                <c:pt idx="16">
                  <c:v>Y</c:v>
                </c:pt>
                <c:pt idx="17">
                  <c:v>Tm</c:v>
                </c:pt>
                <c:pt idx="18">
                  <c:v>Yb</c:v>
                </c:pt>
              </c:strCache>
            </c:strRef>
          </c:cat>
          <c:val>
            <c:numRef>
              <c:f>'C. Trace elements normalization'!$I$81:$I$99</c:f>
              <c:numCache>
                <c:formatCode>0.0</c:formatCode>
                <c:ptCount val="19"/>
                <c:pt idx="0">
                  <c:v>646.88796680497921</c:v>
                </c:pt>
                <c:pt idx="1">
                  <c:v>285.71428571428572</c:v>
                </c:pt>
                <c:pt idx="2">
                  <c:v>351.72413793103442</c:v>
                </c:pt>
                <c:pt idx="3">
                  <c:v>239.34727530077845</c:v>
                </c:pt>
                <c:pt idx="4">
                  <c:v>366.66666666666669</c:v>
                </c:pt>
                <c:pt idx="5">
                  <c:v>377.00421940928271</c:v>
                </c:pt>
                <c:pt idx="6">
                  <c:v>387.34177215189874</c:v>
                </c:pt>
                <c:pt idx="7">
                  <c:v>280.5872756933116</c:v>
                </c:pt>
                <c:pt idx="8">
                  <c:v>135.58620689655172</c:v>
                </c:pt>
                <c:pt idx="9">
                  <c:v>24.070021881838073</c:v>
                </c:pt>
                <c:pt idx="10">
                  <c:v>37.949921333307394</c:v>
                </c:pt>
                <c:pt idx="11">
                  <c:v>74.324324324324323</c:v>
                </c:pt>
                <c:pt idx="12">
                  <c:v>93.717277486911001</c:v>
                </c:pt>
                <c:pt idx="13">
                  <c:v>73.786407766990294</c:v>
                </c:pt>
                <c:pt idx="14">
                  <c:v>38.131451179313665</c:v>
                </c:pt>
                <c:pt idx="15">
                  <c:v>30.470914127423825</c:v>
                </c:pt>
                <c:pt idx="16">
                  <c:v>15.286624203821656</c:v>
                </c:pt>
                <c:pt idx="17">
                  <c:v>12.955465587044534</c:v>
                </c:pt>
                <c:pt idx="18">
                  <c:v>12.422360248447205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6C-43CE-B754-7FEEB8D61B65}"/>
            </c:ext>
          </c:extLst>
        </c:ser>
        <c:ser>
          <c:idx val="4"/>
          <c:order val="4"/>
          <c:tx>
            <c:strRef>
              <c:f>'C. Trace elements normalization'!$D$3</c:f>
              <c:strCache>
                <c:ptCount val="1"/>
                <c:pt idx="0">
                  <c:v>Phonotephrite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triangle"/>
            <c:size val="15"/>
            <c:spPr>
              <a:noFill/>
              <a:ln w="25400">
                <a:solidFill>
                  <a:srgbClr val="C00000"/>
                </a:solidFill>
              </a:ln>
              <a:effectLst/>
            </c:spPr>
          </c:marker>
          <c:dPt>
            <c:idx val="5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3-AA6C-43CE-B754-7FEEB8D61B65}"/>
              </c:ext>
            </c:extLst>
          </c:dPt>
          <c:cat>
            <c:strRef>
              <c:f>'C. Trace elements normalization'!$A$81:$A$99</c:f>
              <c:strCache>
                <c:ptCount val="19"/>
                <c:pt idx="0">
                  <c:v>Ba</c:v>
                </c:pt>
                <c:pt idx="1">
                  <c:v>Rb</c:v>
                </c:pt>
                <c:pt idx="2">
                  <c:v>Th</c:v>
                </c:pt>
                <c:pt idx="3">
                  <c:v>K</c:v>
                </c:pt>
                <c:pt idx="4">
                  <c:v>Nb</c:v>
                </c:pt>
                <c:pt idx="5">
                  <c:v>Ta</c:v>
                </c:pt>
                <c:pt idx="6">
                  <c:v>La</c:v>
                </c:pt>
                <c:pt idx="7">
                  <c:v>Ce</c:v>
                </c:pt>
                <c:pt idx="8">
                  <c:v>Sr</c:v>
                </c:pt>
                <c:pt idx="9">
                  <c:v>Nd</c:v>
                </c:pt>
                <c:pt idx="10">
                  <c:v>P</c:v>
                </c:pt>
                <c:pt idx="11">
                  <c:v>Sm</c:v>
                </c:pt>
                <c:pt idx="12">
                  <c:v>Zr</c:v>
                </c:pt>
                <c:pt idx="13">
                  <c:v>Hf</c:v>
                </c:pt>
                <c:pt idx="14">
                  <c:v>Ti</c:v>
                </c:pt>
                <c:pt idx="15">
                  <c:v>Tb</c:v>
                </c:pt>
                <c:pt idx="16">
                  <c:v>Y</c:v>
                </c:pt>
                <c:pt idx="17">
                  <c:v>Tm</c:v>
                </c:pt>
                <c:pt idx="18">
                  <c:v>Yb</c:v>
                </c:pt>
              </c:strCache>
            </c:strRef>
          </c:cat>
          <c:val>
            <c:numRef>
              <c:f>'C. Trace elements normalization'!$D$81:$D$99</c:f>
              <c:numCache>
                <c:formatCode>0.0</c:formatCode>
                <c:ptCount val="19"/>
                <c:pt idx="0">
                  <c:v>600.82987551867211</c:v>
                </c:pt>
                <c:pt idx="1">
                  <c:v>485.71428571428572</c:v>
                </c:pt>
                <c:pt idx="2">
                  <c:v>289.65517241379308</c:v>
                </c:pt>
                <c:pt idx="3">
                  <c:v>276.70205237084218</c:v>
                </c:pt>
                <c:pt idx="4">
                  <c:v>291.66666666666669</c:v>
                </c:pt>
                <c:pt idx="5">
                  <c:v>316.93037974683546</c:v>
                </c:pt>
                <c:pt idx="6">
                  <c:v>342.19409282700423</c:v>
                </c:pt>
                <c:pt idx="7">
                  <c:v>254.48613376835237</c:v>
                </c:pt>
                <c:pt idx="8">
                  <c:v>156.41379310344828</c:v>
                </c:pt>
                <c:pt idx="9">
                  <c:v>22.97592997811816</c:v>
                </c:pt>
                <c:pt idx="10">
                  <c:v>33.206181166643972</c:v>
                </c:pt>
                <c:pt idx="11">
                  <c:v>70.945945945945951</c:v>
                </c:pt>
                <c:pt idx="12">
                  <c:v>65.706806282722511</c:v>
                </c:pt>
                <c:pt idx="13">
                  <c:v>51.456310679611654</c:v>
                </c:pt>
                <c:pt idx="14">
                  <c:v>37.586716162466324</c:v>
                </c:pt>
                <c:pt idx="15">
                  <c:v>30.470914127423825</c:v>
                </c:pt>
                <c:pt idx="16">
                  <c:v>15.286624203821656</c:v>
                </c:pt>
                <c:pt idx="17">
                  <c:v>11.740890688259109</c:v>
                </c:pt>
                <c:pt idx="18">
                  <c:v>11.180124223602485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75E-4248-894E-A17D70F69CCE}"/>
            </c:ext>
          </c:extLst>
        </c:ser>
        <c:ser>
          <c:idx val="7"/>
          <c:order val="5"/>
          <c:tx>
            <c:strRef>
              <c:f>'C. Trace elements normalization'!$O$3</c:f>
              <c:strCache>
                <c:ptCount val="1"/>
                <c:pt idx="0">
                  <c:v>Biotite phonolite</c:v>
                </c:pt>
              </c:strCache>
            </c:strRef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x"/>
            <c:size val="12"/>
            <c:spPr>
              <a:solidFill>
                <a:schemeClr val="bg1"/>
              </a:solidFill>
              <a:ln w="25400">
                <a:solidFill>
                  <a:schemeClr val="tx1"/>
                </a:solidFill>
              </a:ln>
              <a:effectLst/>
            </c:spPr>
          </c:marker>
          <c:dPt>
            <c:idx val="5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5-AA6C-43CE-B754-7FEEB8D61B65}"/>
              </c:ext>
            </c:extLst>
          </c:dPt>
          <c:cat>
            <c:strRef>
              <c:f>'C. Trace elements normalization'!$A$81:$A$99</c:f>
              <c:strCache>
                <c:ptCount val="19"/>
                <c:pt idx="0">
                  <c:v>Ba</c:v>
                </c:pt>
                <c:pt idx="1">
                  <c:v>Rb</c:v>
                </c:pt>
                <c:pt idx="2">
                  <c:v>Th</c:v>
                </c:pt>
                <c:pt idx="3">
                  <c:v>K</c:v>
                </c:pt>
                <c:pt idx="4">
                  <c:v>Nb</c:v>
                </c:pt>
                <c:pt idx="5">
                  <c:v>Ta</c:v>
                </c:pt>
                <c:pt idx="6">
                  <c:v>La</c:v>
                </c:pt>
                <c:pt idx="7">
                  <c:v>Ce</c:v>
                </c:pt>
                <c:pt idx="8">
                  <c:v>Sr</c:v>
                </c:pt>
                <c:pt idx="9">
                  <c:v>Nd</c:v>
                </c:pt>
                <c:pt idx="10">
                  <c:v>P</c:v>
                </c:pt>
                <c:pt idx="11">
                  <c:v>Sm</c:v>
                </c:pt>
                <c:pt idx="12">
                  <c:v>Zr</c:v>
                </c:pt>
                <c:pt idx="13">
                  <c:v>Hf</c:v>
                </c:pt>
                <c:pt idx="14">
                  <c:v>Ti</c:v>
                </c:pt>
                <c:pt idx="15">
                  <c:v>Tb</c:v>
                </c:pt>
                <c:pt idx="16">
                  <c:v>Y</c:v>
                </c:pt>
                <c:pt idx="17">
                  <c:v>Tm</c:v>
                </c:pt>
                <c:pt idx="18">
                  <c:v>Yb</c:v>
                </c:pt>
              </c:strCache>
            </c:strRef>
          </c:cat>
          <c:val>
            <c:numRef>
              <c:f>'C. Trace elements normalization'!$O$81:$O$99</c:f>
              <c:numCache>
                <c:formatCode>0.0</c:formatCode>
                <c:ptCount val="19"/>
                <c:pt idx="0">
                  <c:v>2.4896265560165975</c:v>
                </c:pt>
                <c:pt idx="1">
                  <c:v>571.42857142857144</c:v>
                </c:pt>
                <c:pt idx="2">
                  <c:v>1489.655172413793</c:v>
                </c:pt>
                <c:pt idx="3">
                  <c:v>481.46157112526538</c:v>
                </c:pt>
                <c:pt idx="4">
                  <c:v>1033.3333333333335</c:v>
                </c:pt>
                <c:pt idx="5">
                  <c:v>1067.2995780590718</c:v>
                </c:pt>
                <c:pt idx="6">
                  <c:v>1101.2658227848101</c:v>
                </c:pt>
                <c:pt idx="7">
                  <c:v>610.11419249592166</c:v>
                </c:pt>
                <c:pt idx="8">
                  <c:v>3.5862068965517242</c:v>
                </c:pt>
                <c:pt idx="9">
                  <c:v>12.582056892778994</c:v>
                </c:pt>
                <c:pt idx="10">
                  <c:v>0.94874803333268498</c:v>
                </c:pt>
                <c:pt idx="11">
                  <c:v>38.851351351351354</c:v>
                </c:pt>
                <c:pt idx="12">
                  <c:v>272.77486910994764</c:v>
                </c:pt>
                <c:pt idx="13">
                  <c:v>210.67961165048544</c:v>
                </c:pt>
                <c:pt idx="14">
                  <c:v>3.3365019781899456</c:v>
                </c:pt>
                <c:pt idx="15">
                  <c:v>18.559556786703602</c:v>
                </c:pt>
                <c:pt idx="16">
                  <c:v>21.082802547770701</c:v>
                </c:pt>
                <c:pt idx="17">
                  <c:v>29.595141700404859</c:v>
                </c:pt>
                <c:pt idx="18">
                  <c:v>34.409937888198755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75E-4248-894E-A17D70F69CCE}"/>
            </c:ext>
          </c:extLst>
        </c:ser>
        <c:ser>
          <c:idx val="6"/>
          <c:order val="6"/>
          <c:tx>
            <c:strRef>
              <c:f>'C. Trace elements normalization'!$AK$3</c:f>
              <c:strCache>
                <c:ptCount val="1"/>
                <c:pt idx="0">
                  <c:v>Hornblende phonolite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plus"/>
            <c:size val="12"/>
            <c:spPr>
              <a:solidFill>
                <a:schemeClr val="bg1"/>
              </a:solidFill>
              <a:ln w="25400">
                <a:solidFill>
                  <a:srgbClr val="FF0000"/>
                </a:solidFill>
              </a:ln>
              <a:effectLst/>
            </c:spPr>
          </c:marker>
          <c:dPt>
            <c:idx val="5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4-AA6C-43CE-B754-7FEEB8D61B65}"/>
              </c:ext>
            </c:extLst>
          </c:dPt>
          <c:cat>
            <c:strRef>
              <c:f>'C. Trace elements normalization'!$A$81:$A$99</c:f>
              <c:strCache>
                <c:ptCount val="19"/>
                <c:pt idx="0">
                  <c:v>Ba</c:v>
                </c:pt>
                <c:pt idx="1">
                  <c:v>Rb</c:v>
                </c:pt>
                <c:pt idx="2">
                  <c:v>Th</c:v>
                </c:pt>
                <c:pt idx="3">
                  <c:v>K</c:v>
                </c:pt>
                <c:pt idx="4">
                  <c:v>Nb</c:v>
                </c:pt>
                <c:pt idx="5">
                  <c:v>Ta</c:v>
                </c:pt>
                <c:pt idx="6">
                  <c:v>La</c:v>
                </c:pt>
                <c:pt idx="7">
                  <c:v>Ce</c:v>
                </c:pt>
                <c:pt idx="8">
                  <c:v>Sr</c:v>
                </c:pt>
                <c:pt idx="9">
                  <c:v>Nd</c:v>
                </c:pt>
                <c:pt idx="10">
                  <c:v>P</c:v>
                </c:pt>
                <c:pt idx="11">
                  <c:v>Sm</c:v>
                </c:pt>
                <c:pt idx="12">
                  <c:v>Zr</c:v>
                </c:pt>
                <c:pt idx="13">
                  <c:v>Hf</c:v>
                </c:pt>
                <c:pt idx="14">
                  <c:v>Ti</c:v>
                </c:pt>
                <c:pt idx="15">
                  <c:v>Tb</c:v>
                </c:pt>
                <c:pt idx="16">
                  <c:v>Y</c:v>
                </c:pt>
                <c:pt idx="17">
                  <c:v>Tm</c:v>
                </c:pt>
                <c:pt idx="18">
                  <c:v>Yb</c:v>
                </c:pt>
              </c:strCache>
            </c:strRef>
          </c:cat>
          <c:val>
            <c:numRef>
              <c:f>'C. Trace elements normalization'!$AK$81:$AK$99</c:f>
              <c:numCache>
                <c:formatCode>0.0</c:formatCode>
                <c:ptCount val="19"/>
                <c:pt idx="0">
                  <c:v>83.402489626556019</c:v>
                </c:pt>
                <c:pt idx="1">
                  <c:v>405.71428571428572</c:v>
                </c:pt>
                <c:pt idx="2">
                  <c:v>672.41379310344826</c:v>
                </c:pt>
                <c:pt idx="3">
                  <c:v>536.11022646850665</c:v>
                </c:pt>
                <c:pt idx="4">
                  <c:v>750</c:v>
                </c:pt>
                <c:pt idx="5">
                  <c:v>754.74683544303798</c:v>
                </c:pt>
                <c:pt idx="6">
                  <c:v>759.49367088607596</c:v>
                </c:pt>
                <c:pt idx="7">
                  <c:v>582.38172920065256</c:v>
                </c:pt>
                <c:pt idx="8">
                  <c:v>102.75862068965517</c:v>
                </c:pt>
                <c:pt idx="9">
                  <c:v>39.606126914660834</c:v>
                </c:pt>
                <c:pt idx="10">
                  <c:v>8.064358283327822</c:v>
                </c:pt>
                <c:pt idx="11">
                  <c:v>122.29729729729732</c:v>
                </c:pt>
                <c:pt idx="12">
                  <c:v>156.54450261780104</c:v>
                </c:pt>
                <c:pt idx="13">
                  <c:v>122.33009708737865</c:v>
                </c:pt>
                <c:pt idx="14">
                  <c:v>11.984170370641436</c:v>
                </c:pt>
                <c:pt idx="15">
                  <c:v>44.875346260387815</c:v>
                </c:pt>
                <c:pt idx="16">
                  <c:v>27.643312101910826</c:v>
                </c:pt>
                <c:pt idx="17">
                  <c:v>23.805668016194332</c:v>
                </c:pt>
                <c:pt idx="18">
                  <c:v>26.770186335403725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75E-4248-894E-A17D70F69CCE}"/>
            </c:ext>
          </c:extLst>
        </c:ser>
        <c:ser>
          <c:idx val="5"/>
          <c:order val="7"/>
          <c:tx>
            <c:strRef>
              <c:f>'C. Trace elements normalization'!$U$3</c:f>
              <c:strCache>
                <c:ptCount val="1"/>
                <c:pt idx="0">
                  <c:v>Aegirine-augite phonolite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star"/>
            <c:size val="12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  <a:effectLst/>
            </c:spPr>
          </c:marker>
          <c:dPt>
            <c:idx val="5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1-AA6C-43CE-B754-7FEEB8D61B65}"/>
              </c:ext>
            </c:extLst>
          </c:dPt>
          <c:cat>
            <c:strRef>
              <c:f>'C. Trace elements normalization'!$A$81:$A$99</c:f>
              <c:strCache>
                <c:ptCount val="19"/>
                <c:pt idx="0">
                  <c:v>Ba</c:v>
                </c:pt>
                <c:pt idx="1">
                  <c:v>Rb</c:v>
                </c:pt>
                <c:pt idx="2">
                  <c:v>Th</c:v>
                </c:pt>
                <c:pt idx="3">
                  <c:v>K</c:v>
                </c:pt>
                <c:pt idx="4">
                  <c:v>Nb</c:v>
                </c:pt>
                <c:pt idx="5">
                  <c:v>Ta</c:v>
                </c:pt>
                <c:pt idx="6">
                  <c:v>La</c:v>
                </c:pt>
                <c:pt idx="7">
                  <c:v>Ce</c:v>
                </c:pt>
                <c:pt idx="8">
                  <c:v>Sr</c:v>
                </c:pt>
                <c:pt idx="9">
                  <c:v>Nd</c:v>
                </c:pt>
                <c:pt idx="10">
                  <c:v>P</c:v>
                </c:pt>
                <c:pt idx="11">
                  <c:v>Sm</c:v>
                </c:pt>
                <c:pt idx="12">
                  <c:v>Zr</c:v>
                </c:pt>
                <c:pt idx="13">
                  <c:v>Hf</c:v>
                </c:pt>
                <c:pt idx="14">
                  <c:v>Ti</c:v>
                </c:pt>
                <c:pt idx="15">
                  <c:v>Tb</c:v>
                </c:pt>
                <c:pt idx="16">
                  <c:v>Y</c:v>
                </c:pt>
                <c:pt idx="17">
                  <c:v>Tm</c:v>
                </c:pt>
                <c:pt idx="18">
                  <c:v>Yb</c:v>
                </c:pt>
              </c:strCache>
            </c:strRef>
          </c:cat>
          <c:val>
            <c:numRef>
              <c:f>'C. Trace elements normalization'!$U$81:$U$99</c:f>
              <c:numCache>
                <c:formatCode>0.0</c:formatCode>
                <c:ptCount val="19"/>
                <c:pt idx="0">
                  <c:v>1.6597510373443982</c:v>
                </c:pt>
                <c:pt idx="1">
                  <c:v>511.42857142857144</c:v>
                </c:pt>
                <c:pt idx="2">
                  <c:v>1372.4137931034481</c:v>
                </c:pt>
                <c:pt idx="3">
                  <c:v>388.76638358103327</c:v>
                </c:pt>
                <c:pt idx="4">
                  <c:v>891.66666666666674</c:v>
                </c:pt>
                <c:pt idx="5">
                  <c:v>861.44514767932492</c:v>
                </c:pt>
                <c:pt idx="6">
                  <c:v>831.22362869198321</c:v>
                </c:pt>
                <c:pt idx="7">
                  <c:v>432.30016313213702</c:v>
                </c:pt>
                <c:pt idx="8">
                  <c:v>4.5517241379310347</c:v>
                </c:pt>
                <c:pt idx="9">
                  <c:v>11.663019693654267</c:v>
                </c:pt>
                <c:pt idx="10">
                  <c:v>0.47437401666634249</c:v>
                </c:pt>
                <c:pt idx="11">
                  <c:v>36.013513513513516</c:v>
                </c:pt>
                <c:pt idx="12">
                  <c:v>231.93717277486911</c:v>
                </c:pt>
                <c:pt idx="13">
                  <c:v>158.25242718446603</c:v>
                </c:pt>
                <c:pt idx="14">
                  <c:v>4.3034066330939709</c:v>
                </c:pt>
                <c:pt idx="15">
                  <c:v>20.221606648199444</c:v>
                </c:pt>
                <c:pt idx="16">
                  <c:v>23.503184713375795</c:v>
                </c:pt>
                <c:pt idx="17">
                  <c:v>28.340080971659919</c:v>
                </c:pt>
                <c:pt idx="18">
                  <c:v>29.19254658385093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375E-4248-894E-A17D70F69C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6388223"/>
        <c:axId val="256395295"/>
      </c:lineChart>
      <c:catAx>
        <c:axId val="256388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3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256395295"/>
        <c:crossesAt val="0.1"/>
        <c:auto val="1"/>
        <c:lblAlgn val="ctr"/>
        <c:lblOffset val="100"/>
        <c:noMultiLvlLbl val="0"/>
      </c:catAx>
      <c:valAx>
        <c:axId val="256395295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3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23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Sample/Primitive</a:t>
                </a:r>
                <a:r>
                  <a:rPr lang="pt-BR" sz="23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mantle</a:t>
                </a:r>
                <a:endParaRPr lang="pt-BR" sz="23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7.4207437553451879E-3"/>
              <c:y val="0.30526432465172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3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" sourceLinked="0"/>
        <c:majorTickMark val="in"/>
        <c:minorTickMark val="in"/>
        <c:tickLblPos val="nextTo"/>
        <c:spPr>
          <a:noFill/>
          <a:ln w="254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3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256388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7875416556076555"/>
          <c:y val="2.8653058752271355E-2"/>
          <c:w val="0.51887736294199172"/>
          <c:h val="0.2048689279224711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3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40065119" y="13342917"/>
    <xdr:ext cx="9637059" cy="5997388"/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C14E9645-DDB4-4C66-A6ED-F9B61FFE9CE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twoCellAnchor>
    <xdr:from>
      <xdr:col>55</xdr:col>
      <xdr:colOff>50800</xdr:colOff>
      <xdr:row>1</xdr:row>
      <xdr:rowOff>131776</xdr:rowOff>
    </xdr:from>
    <xdr:to>
      <xdr:col>70</xdr:col>
      <xdr:colOff>280498</xdr:colOff>
      <xdr:row>36</xdr:row>
      <xdr:rowOff>139700</xdr:rowOff>
    </xdr:to>
    <xdr:graphicFrame macro="">
      <xdr:nvGraphicFramePr>
        <xdr:cNvPr id="2" name="Gráfico 8">
          <a:extLst>
            <a:ext uri="{FF2B5EF4-FFF2-40B4-BE49-F238E27FC236}">
              <a16:creationId xmlns:a16="http://schemas.microsoft.com/office/drawing/2014/main" id="{81B615C7-1701-4007-839F-8013A822FC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absoluteAnchor>
    <xdr:pos x="27571205" y="13067640"/>
    <xdr:ext cx="9398496" cy="5956960"/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BBBFE15-78F1-4C9A-8621-4B8964AA3AB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absoluteAnchor>
  <xdr:absoluteAnchor>
    <xdr:pos x="27598253" y="6776605"/>
    <xdr:ext cx="9351819" cy="6080413"/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0BDA90D-43B4-43D5-8FD6-E8EF65BE713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40</xdr:col>
      <xdr:colOff>571498</xdr:colOff>
      <xdr:row>0</xdr:row>
      <xdr:rowOff>175260</xdr:rowOff>
    </xdr:from>
    <xdr:to>
      <xdr:col>63</xdr:col>
      <xdr:colOff>76199</xdr:colOff>
      <xdr:row>45</xdr:row>
      <xdr:rowOff>114300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FDEEB41-C507-4117-A2C9-C8CC64DC76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40</xdr:col>
      <xdr:colOff>558800</xdr:colOff>
      <xdr:row>47</xdr:row>
      <xdr:rowOff>76200</xdr:rowOff>
    </xdr:from>
    <xdr:to>
      <xdr:col>66</xdr:col>
      <xdr:colOff>25400</xdr:colOff>
      <xdr:row>93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C3DA3C4-124B-4894-9BDE-80A095B953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525780</xdr:colOff>
      <xdr:row>44</xdr:row>
      <xdr:rowOff>99060</xdr:rowOff>
    </xdr:from>
    <xdr:to>
      <xdr:col>24</xdr:col>
      <xdr:colOff>0</xdr:colOff>
      <xdr:row>50</xdr:row>
      <xdr:rowOff>133350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1E65AA5-6DAE-4AD2-8FEE-A97BD2B9C4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61660" y="8145780"/>
          <a:ext cx="9227820" cy="11353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904F7-0263-49F2-8959-D3C16CA13D6C}">
  <dimension ref="B2:B7"/>
  <sheetViews>
    <sheetView tabSelected="1" workbookViewId="0">
      <selection activeCell="D13" sqref="D13"/>
    </sheetView>
  </sheetViews>
  <sheetFormatPr defaultRowHeight="13.8"/>
  <cols>
    <col min="1" max="16384" width="8.88671875" style="22"/>
  </cols>
  <sheetData>
    <row r="2" spans="2:2" ht="17.399999999999999">
      <c r="B2" s="50" t="s">
        <v>188</v>
      </c>
    </row>
    <row r="3" spans="2:2" ht="18">
      <c r="B3" s="23" t="s">
        <v>191</v>
      </c>
    </row>
    <row r="4" spans="2:2" ht="18">
      <c r="B4" s="23" t="s">
        <v>192</v>
      </c>
    </row>
    <row r="5" spans="2:2" ht="18">
      <c r="B5" s="23" t="s">
        <v>193</v>
      </c>
    </row>
    <row r="6" spans="2:2" ht="18">
      <c r="B6" s="23" t="s">
        <v>194</v>
      </c>
    </row>
    <row r="7" spans="2:2" ht="18">
      <c r="B7" s="23" t="s">
        <v>195</v>
      </c>
    </row>
  </sheetData>
  <pageMargins left="0.511811024" right="0.511811024" top="0.78740157499999996" bottom="0.78740157499999996" header="0.31496062000000002" footer="0.31496062000000002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F78E0-3A9D-4E14-A341-9374167A21C6}">
  <dimension ref="A1:AM49"/>
  <sheetViews>
    <sheetView zoomScale="60" zoomScaleNormal="60" workbookViewId="0">
      <pane xSplit="1" ySplit="4" topLeftCell="B5" activePane="bottomRight" state="frozen"/>
      <selection pane="topRight" activeCell="B1" sqref="B1"/>
      <selection pane="bottomLeft" activeCell="A6" sqref="A6"/>
      <selection pane="bottomRight" activeCell="C2" sqref="C2"/>
    </sheetView>
  </sheetViews>
  <sheetFormatPr defaultRowHeight="13.8"/>
  <cols>
    <col min="1" max="1" width="17.77734375" style="7" bestFit="1" customWidth="1"/>
    <col min="2" max="2" width="12.88671875" style="7" customWidth="1"/>
    <col min="3" max="3" width="15" style="7" bestFit="1" customWidth="1"/>
    <col min="4" max="4" width="13.21875" style="7" bestFit="1" customWidth="1"/>
    <col min="5" max="6" width="15" style="7" bestFit="1" customWidth="1"/>
    <col min="7" max="7" width="13.21875" style="7" bestFit="1" customWidth="1"/>
    <col min="8" max="8" width="15" style="7" bestFit="1" customWidth="1"/>
    <col min="9" max="12" width="13.21875" style="7" bestFit="1" customWidth="1"/>
    <col min="13" max="13" width="10.33203125" style="7" bestFit="1" customWidth="1"/>
    <col min="14" max="16" width="11.88671875" style="7" bestFit="1" customWidth="1"/>
    <col min="17" max="17" width="11.44140625" style="7" bestFit="1" customWidth="1"/>
    <col min="18" max="18" width="10.33203125" style="7" bestFit="1" customWidth="1"/>
    <col min="19" max="20" width="11.88671875" style="7" bestFit="1" customWidth="1"/>
    <col min="21" max="21" width="9.88671875" style="7" bestFit="1" customWidth="1"/>
    <col min="22" max="22" width="10.33203125" style="7" bestFit="1" customWidth="1"/>
    <col min="23" max="23" width="10.5546875" style="7" bestFit="1" customWidth="1"/>
    <col min="24" max="25" width="12.5546875" style="7" bestFit="1" customWidth="1"/>
    <col min="26" max="26" width="10.5546875" style="7" bestFit="1" customWidth="1"/>
    <col min="27" max="30" width="12.5546875" style="7" bestFit="1" customWidth="1"/>
    <col min="31" max="32" width="12.109375" style="7" bestFit="1" customWidth="1"/>
    <col min="33" max="38" width="12.5546875" style="7" bestFit="1" customWidth="1"/>
    <col min="39" max="39" width="11.44140625" style="7" bestFit="1" customWidth="1"/>
    <col min="40" max="16384" width="8.88671875" style="7"/>
  </cols>
  <sheetData>
    <row r="1" spans="1:39">
      <c r="A1" s="21" t="s">
        <v>191</v>
      </c>
    </row>
    <row r="2" spans="1:39" s="16" customFormat="1">
      <c r="A2" s="16" t="s">
        <v>91</v>
      </c>
      <c r="B2" s="16" t="s">
        <v>34</v>
      </c>
      <c r="C2" s="16" t="s">
        <v>325</v>
      </c>
      <c r="D2" s="16" t="s">
        <v>35</v>
      </c>
      <c r="E2" s="16" t="s">
        <v>65</v>
      </c>
      <c r="F2" s="16" t="s">
        <v>33</v>
      </c>
      <c r="G2" s="16" t="s">
        <v>66</v>
      </c>
      <c r="H2" s="16" t="s">
        <v>67</v>
      </c>
      <c r="I2" s="16" t="s">
        <v>43</v>
      </c>
      <c r="J2" s="16" t="s">
        <v>68</v>
      </c>
      <c r="K2" s="16" t="s">
        <v>70</v>
      </c>
      <c r="L2" s="16" t="s">
        <v>69</v>
      </c>
      <c r="M2" s="16" t="s">
        <v>57</v>
      </c>
      <c r="N2" s="16" t="s">
        <v>59</v>
      </c>
      <c r="O2" s="16" t="s">
        <v>56</v>
      </c>
      <c r="P2" s="16" t="s">
        <v>60</v>
      </c>
      <c r="Q2" s="16" t="s">
        <v>50</v>
      </c>
      <c r="R2" s="16" t="s">
        <v>49</v>
      </c>
      <c r="S2" s="16" t="s">
        <v>47</v>
      </c>
      <c r="T2" s="16" t="s">
        <v>48</v>
      </c>
      <c r="U2" s="16" t="s">
        <v>42</v>
      </c>
      <c r="V2" s="16" t="s">
        <v>72</v>
      </c>
      <c r="W2" s="16" t="s">
        <v>55</v>
      </c>
      <c r="X2" s="16" t="s">
        <v>37</v>
      </c>
      <c r="Y2" s="16" t="s">
        <v>51</v>
      </c>
      <c r="Z2" s="16" t="s">
        <v>54</v>
      </c>
      <c r="AA2" s="16" t="s">
        <v>44</v>
      </c>
      <c r="AB2" s="16" t="s">
        <v>38</v>
      </c>
      <c r="AC2" s="16" t="s">
        <v>58</v>
      </c>
      <c r="AD2" s="16" t="s">
        <v>52</v>
      </c>
      <c r="AE2" s="16" t="s">
        <v>39</v>
      </c>
      <c r="AF2" s="16" t="s">
        <v>36</v>
      </c>
      <c r="AG2" s="16" t="s">
        <v>53</v>
      </c>
      <c r="AH2" s="16" t="s">
        <v>45</v>
      </c>
      <c r="AI2" s="16" t="s">
        <v>46</v>
      </c>
      <c r="AJ2" s="16" t="s">
        <v>40</v>
      </c>
      <c r="AK2" s="16" t="s">
        <v>41</v>
      </c>
      <c r="AL2" s="16" t="s">
        <v>74</v>
      </c>
      <c r="AM2" s="16" t="s">
        <v>73</v>
      </c>
    </row>
    <row r="3" spans="1:39" ht="16.8">
      <c r="A3" s="7" t="s">
        <v>142</v>
      </c>
      <c r="B3" s="7" t="s">
        <v>137</v>
      </c>
      <c r="C3" s="7" t="s">
        <v>330</v>
      </c>
      <c r="D3" s="7" t="s">
        <v>329</v>
      </c>
      <c r="E3" s="7" t="s">
        <v>137</v>
      </c>
      <c r="F3" s="7" t="s">
        <v>137</v>
      </c>
      <c r="G3" s="7" t="s">
        <v>136</v>
      </c>
      <c r="H3" s="7" t="s">
        <v>136</v>
      </c>
      <c r="I3" s="7" t="s">
        <v>138</v>
      </c>
      <c r="J3" s="7" t="s">
        <v>329</v>
      </c>
      <c r="K3" s="7" t="s">
        <v>139</v>
      </c>
      <c r="L3" s="7" t="s">
        <v>139</v>
      </c>
      <c r="M3" s="7" t="s">
        <v>140</v>
      </c>
      <c r="N3" s="7" t="s">
        <v>140</v>
      </c>
      <c r="O3" s="7" t="s">
        <v>140</v>
      </c>
      <c r="P3" s="7" t="s">
        <v>140</v>
      </c>
      <c r="Q3" s="7" t="s">
        <v>138</v>
      </c>
      <c r="R3" s="7" t="s">
        <v>141</v>
      </c>
      <c r="S3" s="7" t="s">
        <v>138</v>
      </c>
      <c r="T3" s="7" t="s">
        <v>141</v>
      </c>
      <c r="U3" s="7" t="s">
        <v>138</v>
      </c>
      <c r="V3" s="7" t="s">
        <v>138</v>
      </c>
      <c r="W3" s="7" t="s">
        <v>140</v>
      </c>
      <c r="X3" s="7" t="s">
        <v>138</v>
      </c>
      <c r="Y3" s="7" t="s">
        <v>138</v>
      </c>
      <c r="Z3" s="7" t="s">
        <v>138</v>
      </c>
      <c r="AA3" s="7" t="s">
        <v>141</v>
      </c>
      <c r="AB3" s="7" t="s">
        <v>141</v>
      </c>
      <c r="AC3" s="7" t="s">
        <v>140</v>
      </c>
      <c r="AD3" s="7" t="s">
        <v>138</v>
      </c>
      <c r="AE3" s="7" t="s">
        <v>138</v>
      </c>
      <c r="AF3" s="7" t="s">
        <v>141</v>
      </c>
      <c r="AG3" s="7" t="s">
        <v>138</v>
      </c>
      <c r="AH3" s="7" t="s">
        <v>138</v>
      </c>
      <c r="AI3" s="7" t="s">
        <v>138</v>
      </c>
      <c r="AJ3" s="7" t="s">
        <v>138</v>
      </c>
      <c r="AK3" s="7" t="s">
        <v>138</v>
      </c>
      <c r="AL3" s="7" t="s">
        <v>138</v>
      </c>
      <c r="AM3" s="7" t="s">
        <v>138</v>
      </c>
    </row>
    <row r="4" spans="1:39" ht="18.600000000000001">
      <c r="A4" s="19" t="s">
        <v>144</v>
      </c>
      <c r="B4" s="19" t="s">
        <v>143</v>
      </c>
      <c r="C4" s="19" t="s">
        <v>143</v>
      </c>
      <c r="D4" s="19" t="s">
        <v>329</v>
      </c>
      <c r="E4" s="19" t="s">
        <v>143</v>
      </c>
      <c r="F4" s="19" t="s">
        <v>143</v>
      </c>
      <c r="G4" s="19" t="s">
        <v>143</v>
      </c>
      <c r="H4" s="19" t="s">
        <v>143</v>
      </c>
      <c r="I4" s="19" t="s">
        <v>145</v>
      </c>
      <c r="J4" s="19" t="s">
        <v>143</v>
      </c>
      <c r="K4" s="19" t="s">
        <v>146</v>
      </c>
      <c r="L4" s="19" t="s">
        <v>146</v>
      </c>
      <c r="M4" s="19" t="s">
        <v>147</v>
      </c>
      <c r="N4" s="19" t="s">
        <v>147</v>
      </c>
      <c r="O4" s="19" t="s">
        <v>147</v>
      </c>
      <c r="P4" s="19" t="s">
        <v>147</v>
      </c>
      <c r="Q4" s="19" t="s">
        <v>145</v>
      </c>
      <c r="R4" s="19" t="s">
        <v>148</v>
      </c>
      <c r="S4" s="19" t="s">
        <v>145</v>
      </c>
      <c r="T4" s="19" t="s">
        <v>148</v>
      </c>
      <c r="U4" s="19" t="s">
        <v>145</v>
      </c>
      <c r="V4" s="19" t="s">
        <v>145</v>
      </c>
      <c r="W4" s="19" t="s">
        <v>147</v>
      </c>
      <c r="X4" s="19" t="s">
        <v>145</v>
      </c>
      <c r="Y4" s="19" t="s">
        <v>145</v>
      </c>
      <c r="Z4" s="19" t="s">
        <v>145</v>
      </c>
      <c r="AA4" s="19" t="s">
        <v>148</v>
      </c>
      <c r="AB4" s="19" t="s">
        <v>148</v>
      </c>
      <c r="AC4" s="19" t="s">
        <v>147</v>
      </c>
      <c r="AD4" s="19" t="s">
        <v>145</v>
      </c>
      <c r="AE4" s="19" t="s">
        <v>145</v>
      </c>
      <c r="AF4" s="19" t="s">
        <v>148</v>
      </c>
      <c r="AG4" s="19" t="s">
        <v>145</v>
      </c>
      <c r="AH4" s="19" t="s">
        <v>145</v>
      </c>
      <c r="AI4" s="19" t="s">
        <v>145</v>
      </c>
      <c r="AJ4" s="19" t="s">
        <v>145</v>
      </c>
      <c r="AK4" s="19" t="s">
        <v>145</v>
      </c>
      <c r="AL4" s="19" t="s">
        <v>145</v>
      </c>
      <c r="AM4" s="19" t="s">
        <v>145</v>
      </c>
    </row>
    <row r="5" spans="1:39">
      <c r="A5" s="20" t="s">
        <v>150</v>
      </c>
    </row>
    <row r="6" spans="1:39" ht="16.2">
      <c r="A6" s="7" t="s">
        <v>151</v>
      </c>
      <c r="B6" s="24">
        <v>39.26</v>
      </c>
      <c r="C6" s="24">
        <v>35.869999999999997</v>
      </c>
      <c r="D6" s="24">
        <v>43.58</v>
      </c>
      <c r="E6" s="24">
        <v>38.76</v>
      </c>
      <c r="F6" s="24">
        <v>37.53</v>
      </c>
      <c r="G6" s="24">
        <v>42.56</v>
      </c>
      <c r="H6" s="24">
        <v>44.16</v>
      </c>
      <c r="I6" s="24">
        <v>56.16</v>
      </c>
      <c r="J6" s="24">
        <v>46.14</v>
      </c>
      <c r="K6" s="24">
        <v>43.89</v>
      </c>
      <c r="L6" s="24">
        <v>44.19</v>
      </c>
      <c r="M6" s="24">
        <v>58.09</v>
      </c>
      <c r="N6" s="24">
        <v>57.53</v>
      </c>
      <c r="O6" s="24">
        <v>57.93</v>
      </c>
      <c r="P6" s="24">
        <v>54.87</v>
      </c>
      <c r="Q6" s="24">
        <v>58.15</v>
      </c>
      <c r="R6" s="24">
        <v>58.06</v>
      </c>
      <c r="S6" s="24">
        <v>56.97</v>
      </c>
      <c r="T6" s="24">
        <v>54.9</v>
      </c>
      <c r="U6" s="24">
        <v>55.23</v>
      </c>
      <c r="V6" s="24">
        <v>56.92</v>
      </c>
      <c r="W6" s="24">
        <v>56.3</v>
      </c>
      <c r="X6" s="24">
        <v>55.31</v>
      </c>
      <c r="Y6" s="24">
        <v>54.31</v>
      </c>
      <c r="Z6" s="24">
        <v>57.64</v>
      </c>
      <c r="AA6" s="24">
        <v>55.45</v>
      </c>
      <c r="AB6" s="24">
        <v>55.98</v>
      </c>
      <c r="AC6" s="24">
        <v>58.51</v>
      </c>
      <c r="AD6" s="24">
        <v>56.28</v>
      </c>
      <c r="AE6" s="24">
        <v>54.58</v>
      </c>
      <c r="AF6" s="24">
        <v>55.72</v>
      </c>
      <c r="AG6" s="24">
        <v>58.6</v>
      </c>
      <c r="AH6" s="24">
        <v>57.26</v>
      </c>
      <c r="AI6" s="24">
        <v>59.57</v>
      </c>
      <c r="AJ6" s="24">
        <v>58.67</v>
      </c>
      <c r="AK6" s="24">
        <v>56.99</v>
      </c>
      <c r="AL6" s="24">
        <v>58.03</v>
      </c>
      <c r="AM6" s="24">
        <v>56.36</v>
      </c>
    </row>
    <row r="7" spans="1:39" ht="16.2">
      <c r="A7" s="7" t="s">
        <v>152</v>
      </c>
      <c r="B7" s="24">
        <v>3.48</v>
      </c>
      <c r="C7" s="24">
        <v>4.8099999999999996</v>
      </c>
      <c r="D7" s="24">
        <v>2.76</v>
      </c>
      <c r="E7" s="24">
        <v>3.47</v>
      </c>
      <c r="F7" s="24">
        <v>3.22</v>
      </c>
      <c r="G7" s="24">
        <v>2.74</v>
      </c>
      <c r="H7" s="24">
        <v>2.8</v>
      </c>
      <c r="I7" s="24">
        <v>0.36</v>
      </c>
      <c r="J7" s="24">
        <v>2.62</v>
      </c>
      <c r="K7" s="24">
        <v>4.3600000000000003</v>
      </c>
      <c r="L7" s="24">
        <v>3.82</v>
      </c>
      <c r="M7" s="24">
        <v>0.40500000000000003</v>
      </c>
      <c r="N7" s="24">
        <v>0.245</v>
      </c>
      <c r="O7" s="24">
        <v>0.25</v>
      </c>
      <c r="P7" s="24">
        <v>0.317</v>
      </c>
      <c r="Q7" s="24">
        <v>0.20100000000000001</v>
      </c>
      <c r="R7" s="24">
        <v>6.7000000000000004E-2</v>
      </c>
      <c r="S7" s="24">
        <v>0.3</v>
      </c>
      <c r="T7" s="24">
        <v>0.316</v>
      </c>
      <c r="U7" s="24">
        <v>0.36199999999999999</v>
      </c>
      <c r="V7" s="24">
        <v>0.25600000000000001</v>
      </c>
      <c r="W7" s="24">
        <v>0.35899999999999999</v>
      </c>
      <c r="X7" s="24">
        <v>0.155</v>
      </c>
      <c r="Y7" s="24">
        <v>0.33</v>
      </c>
      <c r="Z7" s="24">
        <v>0.59399999999999997</v>
      </c>
      <c r="AA7" s="24">
        <v>0.18099999999999999</v>
      </c>
      <c r="AB7" s="24">
        <v>0.29699999999999999</v>
      </c>
      <c r="AC7" s="24">
        <v>0.76</v>
      </c>
      <c r="AD7" s="24">
        <v>0.997</v>
      </c>
      <c r="AE7" s="24">
        <v>0.312</v>
      </c>
      <c r="AF7" s="24">
        <v>0.16400000000000001</v>
      </c>
      <c r="AG7" s="24">
        <v>0.53600000000000003</v>
      </c>
      <c r="AH7" s="24">
        <v>0.82299999999999995</v>
      </c>
      <c r="AI7" s="24">
        <v>0.39900000000000002</v>
      </c>
      <c r="AJ7" s="24">
        <v>0.88</v>
      </c>
      <c r="AK7" s="24">
        <v>0.36099999999999999</v>
      </c>
      <c r="AL7" s="24">
        <v>0.24399999999999999</v>
      </c>
      <c r="AM7" s="24">
        <v>0.38700000000000001</v>
      </c>
    </row>
    <row r="8" spans="1:39" ht="16.2">
      <c r="A8" s="7" t="s">
        <v>153</v>
      </c>
      <c r="B8" s="24">
        <v>14.35</v>
      </c>
      <c r="C8" s="24">
        <v>11.54</v>
      </c>
      <c r="D8" s="24">
        <v>13.7</v>
      </c>
      <c r="E8" s="24">
        <v>14.04</v>
      </c>
      <c r="F8" s="24">
        <v>12.3</v>
      </c>
      <c r="G8" s="24">
        <v>13.07</v>
      </c>
      <c r="H8" s="24">
        <v>14</v>
      </c>
      <c r="I8" s="24">
        <v>21.48</v>
      </c>
      <c r="J8" s="24">
        <v>15.47</v>
      </c>
      <c r="K8" s="24">
        <v>13.95</v>
      </c>
      <c r="L8" s="24">
        <v>11.28</v>
      </c>
      <c r="M8" s="24">
        <v>22.17</v>
      </c>
      <c r="N8" s="24">
        <v>22</v>
      </c>
      <c r="O8" s="24">
        <v>22.56</v>
      </c>
      <c r="P8" s="24">
        <v>21.77</v>
      </c>
      <c r="Q8" s="24">
        <v>22.15</v>
      </c>
      <c r="R8" s="24">
        <v>23.2</v>
      </c>
      <c r="S8" s="24">
        <v>22.71</v>
      </c>
      <c r="T8" s="24">
        <v>19.59</v>
      </c>
      <c r="U8" s="24">
        <v>22.18</v>
      </c>
      <c r="V8" s="24">
        <v>21.05</v>
      </c>
      <c r="W8" s="24">
        <v>22.25</v>
      </c>
      <c r="X8" s="24">
        <v>20.399999999999999</v>
      </c>
      <c r="Y8" s="24">
        <v>21.88</v>
      </c>
      <c r="Z8" s="24">
        <v>22.02</v>
      </c>
      <c r="AA8" s="24">
        <v>20.61</v>
      </c>
      <c r="AB8" s="24">
        <v>21.01</v>
      </c>
      <c r="AC8" s="24">
        <v>21.55</v>
      </c>
      <c r="AD8" s="24">
        <v>20.260000000000002</v>
      </c>
      <c r="AE8" s="24">
        <v>21.23</v>
      </c>
      <c r="AF8" s="24">
        <v>20.51</v>
      </c>
      <c r="AG8" s="24">
        <v>21.68</v>
      </c>
      <c r="AH8" s="24">
        <v>20.399999999999999</v>
      </c>
      <c r="AI8" s="24">
        <v>20.89</v>
      </c>
      <c r="AJ8" s="24">
        <v>19.18</v>
      </c>
      <c r="AK8" s="24">
        <v>21.81</v>
      </c>
      <c r="AL8" s="24">
        <v>20.09</v>
      </c>
      <c r="AM8" s="24">
        <v>20.78</v>
      </c>
    </row>
    <row r="9" spans="1:39" ht="16.8">
      <c r="A9" s="7" t="s">
        <v>154</v>
      </c>
      <c r="B9" s="24">
        <v>12.11</v>
      </c>
      <c r="C9" s="24">
        <v>14.56</v>
      </c>
      <c r="D9" s="24">
        <v>10</v>
      </c>
      <c r="E9" s="24">
        <v>12.05</v>
      </c>
      <c r="F9" s="24">
        <v>12.4</v>
      </c>
      <c r="G9" s="24">
        <v>10.210000000000001</v>
      </c>
      <c r="H9" s="24">
        <v>10.53</v>
      </c>
      <c r="I9" s="24">
        <v>2.65</v>
      </c>
      <c r="J9" s="24">
        <v>10.44</v>
      </c>
      <c r="K9" s="24">
        <v>13.68</v>
      </c>
      <c r="L9" s="24">
        <v>12.47</v>
      </c>
      <c r="M9" s="24">
        <v>2.4</v>
      </c>
      <c r="N9" s="24">
        <v>2.2999999999999998</v>
      </c>
      <c r="O9" s="24">
        <v>2.38</v>
      </c>
      <c r="P9" s="24">
        <v>2.09</v>
      </c>
      <c r="Q9" s="24">
        <v>2.75</v>
      </c>
      <c r="R9" s="24">
        <v>1.29</v>
      </c>
      <c r="S9" s="24">
        <v>2.34</v>
      </c>
      <c r="T9" s="24">
        <v>3.44</v>
      </c>
      <c r="U9" s="24">
        <v>2.2999999999999998</v>
      </c>
      <c r="V9" s="24">
        <v>2.75</v>
      </c>
      <c r="W9" s="24">
        <v>2.2999999999999998</v>
      </c>
      <c r="X9" s="24">
        <v>2.79</v>
      </c>
      <c r="Y9" s="24">
        <v>2.4</v>
      </c>
      <c r="Z9" s="24">
        <v>2.75</v>
      </c>
      <c r="AA9" s="24">
        <v>2.68</v>
      </c>
      <c r="AB9" s="24">
        <v>2.4300000000000002</v>
      </c>
      <c r="AC9" s="24">
        <v>3.13</v>
      </c>
      <c r="AD9" s="24">
        <v>3.7</v>
      </c>
      <c r="AE9" s="24">
        <v>2.34</v>
      </c>
      <c r="AF9" s="24">
        <v>2.76</v>
      </c>
      <c r="AG9" s="24">
        <v>2.68</v>
      </c>
      <c r="AH9" s="24">
        <v>3.15</v>
      </c>
      <c r="AI9" s="24">
        <v>2.74</v>
      </c>
      <c r="AJ9" s="24">
        <v>3.21</v>
      </c>
      <c r="AK9" s="24">
        <v>2.36</v>
      </c>
      <c r="AL9" s="24">
        <v>2.56</v>
      </c>
      <c r="AM9" s="24">
        <v>2.54</v>
      </c>
    </row>
    <row r="10" spans="1:39">
      <c r="A10" s="7" t="s">
        <v>4</v>
      </c>
      <c r="B10" s="24">
        <v>0.17</v>
      </c>
      <c r="C10" s="24">
        <v>0.21</v>
      </c>
      <c r="D10" s="24">
        <v>0.15</v>
      </c>
      <c r="E10" s="24">
        <v>0.18</v>
      </c>
      <c r="F10" s="24">
        <v>0.17</v>
      </c>
      <c r="G10" s="24">
        <v>0.16</v>
      </c>
      <c r="H10" s="24">
        <v>0.16</v>
      </c>
      <c r="I10" s="24">
        <v>0.35</v>
      </c>
      <c r="J10" s="24">
        <v>0.21</v>
      </c>
      <c r="K10" s="24">
        <v>0.23</v>
      </c>
      <c r="L10" s="24">
        <v>0.17</v>
      </c>
      <c r="M10" s="24">
        <v>0.21299999999999999</v>
      </c>
      <c r="N10" s="24">
        <v>0.29899999999999999</v>
      </c>
      <c r="O10" s="24">
        <v>0.317</v>
      </c>
      <c r="P10" s="24">
        <v>0.18099999999999999</v>
      </c>
      <c r="Q10" s="24">
        <v>0.29099999999999998</v>
      </c>
      <c r="R10" s="24">
        <v>6.3E-2</v>
      </c>
      <c r="S10" s="24">
        <v>0.20300000000000001</v>
      </c>
      <c r="T10" s="24">
        <v>0.31900000000000001</v>
      </c>
      <c r="U10" s="24">
        <v>0.17199999999999999</v>
      </c>
      <c r="V10" s="24">
        <v>0.21199999999999999</v>
      </c>
      <c r="W10" s="24">
        <v>0.17599999999999999</v>
      </c>
      <c r="X10" s="24">
        <v>0.40600000000000003</v>
      </c>
      <c r="Y10" s="24">
        <v>0.25</v>
      </c>
      <c r="Z10" s="24">
        <v>0.222</v>
      </c>
      <c r="AA10" s="24">
        <v>0.376</v>
      </c>
      <c r="AB10" s="24">
        <v>0.30299999999999999</v>
      </c>
      <c r="AC10" s="24">
        <v>0.20399999999999999</v>
      </c>
      <c r="AD10" s="24">
        <v>0.17899999999999999</v>
      </c>
      <c r="AE10" s="24">
        <v>0.251</v>
      </c>
      <c r="AF10" s="24">
        <v>0.39400000000000002</v>
      </c>
      <c r="AG10" s="24">
        <v>0.24299999999999999</v>
      </c>
      <c r="AH10" s="24">
        <v>0.193</v>
      </c>
      <c r="AI10" s="24">
        <v>0.36499999999999999</v>
      </c>
      <c r="AJ10" s="24">
        <v>0.2</v>
      </c>
      <c r="AK10" s="24">
        <v>0.245</v>
      </c>
      <c r="AL10" s="24">
        <v>0.311</v>
      </c>
      <c r="AM10" s="24">
        <v>0.25900000000000001</v>
      </c>
    </row>
    <row r="11" spans="1:39">
      <c r="A11" s="7" t="s">
        <v>5</v>
      </c>
      <c r="B11" s="24">
        <v>7.19</v>
      </c>
      <c r="C11" s="24">
        <v>6.2</v>
      </c>
      <c r="D11" s="24">
        <v>5.73</v>
      </c>
      <c r="E11" s="24">
        <v>7</v>
      </c>
      <c r="F11" s="24">
        <v>9.4600000000000009</v>
      </c>
      <c r="G11" s="24">
        <v>5.91</v>
      </c>
      <c r="H11" s="24">
        <v>6.11</v>
      </c>
      <c r="I11" s="24">
        <v>0.18</v>
      </c>
      <c r="J11" s="24">
        <v>3.19</v>
      </c>
      <c r="K11" s="24">
        <v>5</v>
      </c>
      <c r="L11" s="24">
        <v>8.5299999999999994</v>
      </c>
      <c r="M11" s="24">
        <v>0.23</v>
      </c>
      <c r="N11" s="24">
        <v>0.12</v>
      </c>
      <c r="O11" s="24">
        <v>0.12</v>
      </c>
      <c r="P11" s="24">
        <v>0.14000000000000001</v>
      </c>
      <c r="Q11" s="24">
        <v>0.09</v>
      </c>
      <c r="R11" s="24">
        <v>0.02</v>
      </c>
      <c r="S11" s="24">
        <v>0.15</v>
      </c>
      <c r="T11" s="24">
        <v>0.14000000000000001</v>
      </c>
      <c r="U11" s="24">
        <v>0.16</v>
      </c>
      <c r="V11" s="24">
        <v>0.11</v>
      </c>
      <c r="W11" s="24">
        <v>0.16</v>
      </c>
      <c r="X11" s="24">
        <v>0.04</v>
      </c>
      <c r="Y11" s="24">
        <v>0.16</v>
      </c>
      <c r="Z11" s="24">
        <v>0.35</v>
      </c>
      <c r="AA11" s="24">
        <v>7.0000000000000007E-2</v>
      </c>
      <c r="AB11" s="24">
        <v>0.14000000000000001</v>
      </c>
      <c r="AC11" s="24">
        <v>0.52</v>
      </c>
      <c r="AD11" s="24">
        <v>0.75</v>
      </c>
      <c r="AE11" s="24">
        <v>0.15</v>
      </c>
      <c r="AF11" s="24">
        <v>0.05</v>
      </c>
      <c r="AG11" s="24">
        <v>0.27</v>
      </c>
      <c r="AH11" s="24">
        <v>0.55000000000000004</v>
      </c>
      <c r="AI11" s="24">
        <v>0.2</v>
      </c>
      <c r="AJ11" s="24">
        <v>0.57999999999999996</v>
      </c>
      <c r="AK11" s="24">
        <v>0.17</v>
      </c>
      <c r="AL11" s="24">
        <v>0.1</v>
      </c>
      <c r="AM11" s="24">
        <v>0.18</v>
      </c>
    </row>
    <row r="12" spans="1:39">
      <c r="A12" s="7" t="s">
        <v>6</v>
      </c>
      <c r="B12" s="24">
        <v>11.43</v>
      </c>
      <c r="C12" s="24">
        <v>11.63</v>
      </c>
      <c r="D12" s="24">
        <v>7.48</v>
      </c>
      <c r="E12" s="24">
        <v>11.61</v>
      </c>
      <c r="F12" s="24">
        <v>11.18</v>
      </c>
      <c r="G12" s="24">
        <v>8.68</v>
      </c>
      <c r="H12" s="24">
        <v>7.43</v>
      </c>
      <c r="I12" s="24">
        <v>0.86</v>
      </c>
      <c r="J12" s="24">
        <v>6.69</v>
      </c>
      <c r="K12" s="24">
        <v>10.1</v>
      </c>
      <c r="L12" s="24">
        <v>13.25</v>
      </c>
      <c r="M12" s="24">
        <v>1.33</v>
      </c>
      <c r="N12" s="24">
        <v>1</v>
      </c>
      <c r="O12" s="24">
        <v>1.05</v>
      </c>
      <c r="P12" s="24">
        <v>1.58</v>
      </c>
      <c r="Q12" s="24">
        <v>0.72</v>
      </c>
      <c r="R12" s="24">
        <v>0.49</v>
      </c>
      <c r="S12" s="24">
        <v>1</v>
      </c>
      <c r="T12" s="24">
        <v>0.83</v>
      </c>
      <c r="U12" s="24">
        <v>1.54</v>
      </c>
      <c r="V12" s="24">
        <v>0.7</v>
      </c>
      <c r="W12" s="24">
        <v>1.57</v>
      </c>
      <c r="X12" s="24">
        <v>0.67</v>
      </c>
      <c r="Y12" s="24">
        <v>1.1000000000000001</v>
      </c>
      <c r="Z12" s="24">
        <v>1.34</v>
      </c>
      <c r="AA12" s="24">
        <v>0.73</v>
      </c>
      <c r="AB12" s="24">
        <v>0.83</v>
      </c>
      <c r="AC12" s="24">
        <v>2.21</v>
      </c>
      <c r="AD12" s="24">
        <v>2.2999999999999998</v>
      </c>
      <c r="AE12" s="24">
        <v>1.04</v>
      </c>
      <c r="AF12" s="24">
        <v>0.69</v>
      </c>
      <c r="AG12" s="24">
        <v>1.19</v>
      </c>
      <c r="AH12" s="24">
        <v>1.98</v>
      </c>
      <c r="AI12" s="24">
        <v>0.84</v>
      </c>
      <c r="AJ12" s="24">
        <v>1.97</v>
      </c>
      <c r="AK12" s="24">
        <v>0.93</v>
      </c>
      <c r="AL12" s="24">
        <v>0.77</v>
      </c>
      <c r="AM12" s="24">
        <v>1</v>
      </c>
    </row>
    <row r="13" spans="1:39" ht="16.2">
      <c r="A13" s="7" t="s">
        <v>155</v>
      </c>
      <c r="B13" s="24">
        <v>1.75</v>
      </c>
      <c r="C13" s="24">
        <v>2.64</v>
      </c>
      <c r="D13" s="24">
        <v>3.5</v>
      </c>
      <c r="E13" s="24">
        <v>1.83</v>
      </c>
      <c r="F13" s="24">
        <v>1.43</v>
      </c>
      <c r="G13" s="24">
        <v>3.42</v>
      </c>
      <c r="H13" s="24">
        <v>3.26</v>
      </c>
      <c r="I13" s="24">
        <v>8.4499999999999993</v>
      </c>
      <c r="J13" s="24">
        <v>3.68</v>
      </c>
      <c r="K13" s="24">
        <v>4.08</v>
      </c>
      <c r="L13" s="24">
        <v>2.59</v>
      </c>
      <c r="M13" s="24">
        <v>5.95</v>
      </c>
      <c r="N13" s="24">
        <v>7.53</v>
      </c>
      <c r="O13" s="24">
        <v>7.77</v>
      </c>
      <c r="P13" s="24">
        <v>7.65</v>
      </c>
      <c r="Q13" s="24">
        <v>7.9</v>
      </c>
      <c r="R13" s="24">
        <v>10.19</v>
      </c>
      <c r="S13" s="24">
        <v>8.86</v>
      </c>
      <c r="T13" s="24">
        <v>8.76</v>
      </c>
      <c r="U13" s="24">
        <v>7.75</v>
      </c>
      <c r="V13" s="24">
        <v>8.6</v>
      </c>
      <c r="W13" s="24">
        <v>7.4</v>
      </c>
      <c r="X13" s="24">
        <v>9.06</v>
      </c>
      <c r="Y13" s="24">
        <v>9.11</v>
      </c>
      <c r="Z13" s="24">
        <v>8.14</v>
      </c>
      <c r="AA13" s="24">
        <v>10.14</v>
      </c>
      <c r="AB13" s="24">
        <v>9.75</v>
      </c>
      <c r="AC13" s="24">
        <v>7.29</v>
      </c>
      <c r="AD13" s="24">
        <v>5.9</v>
      </c>
      <c r="AE13" s="24">
        <v>9.49</v>
      </c>
      <c r="AF13" s="24">
        <v>10.65</v>
      </c>
      <c r="AG13" s="24">
        <v>7.58</v>
      </c>
      <c r="AH13" s="24">
        <v>6.92</v>
      </c>
      <c r="AI13" s="24">
        <v>8.52</v>
      </c>
      <c r="AJ13" s="24">
        <v>6.23</v>
      </c>
      <c r="AK13" s="24">
        <v>9.2899999999999991</v>
      </c>
      <c r="AL13" s="24">
        <v>8.9600000000000009</v>
      </c>
      <c r="AM13" s="24">
        <v>8.8800000000000008</v>
      </c>
    </row>
    <row r="14" spans="1:39" ht="16.2">
      <c r="A14" s="7" t="s">
        <v>156</v>
      </c>
      <c r="B14" s="24">
        <v>3.12</v>
      </c>
      <c r="C14" s="24">
        <v>2.36</v>
      </c>
      <c r="D14" s="24">
        <v>4</v>
      </c>
      <c r="E14" s="24">
        <v>3.17</v>
      </c>
      <c r="F14" s="24">
        <v>2.5099999999999998</v>
      </c>
      <c r="G14" s="24">
        <v>2.38</v>
      </c>
      <c r="H14" s="24">
        <v>3.46</v>
      </c>
      <c r="I14" s="24">
        <v>7.04</v>
      </c>
      <c r="J14" s="24">
        <v>4.6399999999999997</v>
      </c>
      <c r="K14" s="24">
        <v>1.22</v>
      </c>
      <c r="L14" s="24">
        <v>0.75</v>
      </c>
      <c r="M14" s="24">
        <v>8.34</v>
      </c>
      <c r="N14" s="24">
        <v>6.96</v>
      </c>
      <c r="O14" s="24">
        <v>7.08</v>
      </c>
      <c r="P14" s="24">
        <v>6.03</v>
      </c>
      <c r="Q14" s="24">
        <v>7.44</v>
      </c>
      <c r="R14" s="24">
        <v>6.23</v>
      </c>
      <c r="S14" s="24">
        <v>7.22</v>
      </c>
      <c r="T14" s="24">
        <v>5.62</v>
      </c>
      <c r="U14" s="24">
        <v>8.16</v>
      </c>
      <c r="V14" s="24">
        <v>6.74</v>
      </c>
      <c r="W14" s="24">
        <v>7.36</v>
      </c>
      <c r="X14" s="24">
        <v>6.32</v>
      </c>
      <c r="Y14" s="24">
        <v>6.24</v>
      </c>
      <c r="Z14" s="24">
        <v>6.75</v>
      </c>
      <c r="AA14" s="24">
        <v>4.83</v>
      </c>
      <c r="AB14" s="24">
        <v>6.11</v>
      </c>
      <c r="AC14" s="24">
        <v>5.66</v>
      </c>
      <c r="AD14" s="24">
        <v>7.8</v>
      </c>
      <c r="AE14" s="24">
        <v>6.35</v>
      </c>
      <c r="AF14" s="24">
        <v>5.64</v>
      </c>
      <c r="AG14" s="24">
        <v>7.14</v>
      </c>
      <c r="AH14" s="24">
        <v>7.52</v>
      </c>
      <c r="AI14" s="24">
        <v>6.38</v>
      </c>
      <c r="AJ14" s="24">
        <v>7.75</v>
      </c>
      <c r="AK14" s="24">
        <v>6.77</v>
      </c>
      <c r="AL14" s="24">
        <v>6.18</v>
      </c>
      <c r="AM14" s="24">
        <v>6.23</v>
      </c>
    </row>
    <row r="15" spans="1:39" ht="16.2">
      <c r="A15" s="7" t="s">
        <v>157</v>
      </c>
      <c r="B15" s="24">
        <v>1.85</v>
      </c>
      <c r="C15" s="24">
        <v>1.81</v>
      </c>
      <c r="D15" s="24">
        <v>0.7</v>
      </c>
      <c r="E15" s="24">
        <v>1.82</v>
      </c>
      <c r="F15" s="24">
        <v>1.68</v>
      </c>
      <c r="G15" s="24">
        <v>0.76</v>
      </c>
      <c r="H15" s="24">
        <v>0.8</v>
      </c>
      <c r="I15" s="24">
        <v>0.02</v>
      </c>
      <c r="J15" s="24">
        <v>1.3</v>
      </c>
      <c r="K15" s="24">
        <v>1.29</v>
      </c>
      <c r="L15" s="24">
        <v>0.84</v>
      </c>
      <c r="M15" s="24">
        <v>0.04</v>
      </c>
      <c r="N15" s="24">
        <v>0.02</v>
      </c>
      <c r="O15" s="24">
        <v>0.02</v>
      </c>
      <c r="P15" s="24">
        <v>0.03</v>
      </c>
      <c r="Q15" s="24">
        <v>0.01</v>
      </c>
      <c r="R15" s="24">
        <v>0.01</v>
      </c>
      <c r="S15" s="24">
        <v>0.02</v>
      </c>
      <c r="T15" s="24">
        <v>0.01</v>
      </c>
      <c r="U15" s="24">
        <v>0.03</v>
      </c>
      <c r="V15" s="24"/>
      <c r="W15" s="24">
        <v>0.04</v>
      </c>
      <c r="X15" s="24"/>
      <c r="Y15" s="24">
        <v>0.03</v>
      </c>
      <c r="Z15" s="24">
        <v>0.1</v>
      </c>
      <c r="AA15" s="24">
        <v>0.01</v>
      </c>
      <c r="AB15" s="24">
        <v>0.02</v>
      </c>
      <c r="AC15" s="24">
        <v>0.16</v>
      </c>
      <c r="AD15" s="24">
        <v>0.32</v>
      </c>
      <c r="AE15" s="24">
        <v>0.04</v>
      </c>
      <c r="AF15" s="24"/>
      <c r="AG15" s="24">
        <v>7.0000000000000007E-2</v>
      </c>
      <c r="AH15" s="24">
        <v>0.22</v>
      </c>
      <c r="AI15" s="24">
        <v>0.03</v>
      </c>
      <c r="AJ15" s="24">
        <v>0.17</v>
      </c>
      <c r="AK15" s="24">
        <v>0.04</v>
      </c>
      <c r="AL15" s="24">
        <v>0.01</v>
      </c>
      <c r="AM15" s="24">
        <v>0.05</v>
      </c>
    </row>
    <row r="16" spans="1:39">
      <c r="A16" s="7" t="s">
        <v>158</v>
      </c>
      <c r="B16" s="24">
        <v>5.86</v>
      </c>
      <c r="C16" s="24">
        <v>6.65</v>
      </c>
      <c r="D16" s="24">
        <v>8.07</v>
      </c>
      <c r="E16" s="24">
        <v>6.02</v>
      </c>
      <c r="F16" s="24">
        <v>6.9</v>
      </c>
      <c r="G16" s="24">
        <v>9.07</v>
      </c>
      <c r="H16" s="24">
        <v>7.63</v>
      </c>
      <c r="I16" s="24">
        <v>1.56</v>
      </c>
      <c r="J16" s="24">
        <v>5.86</v>
      </c>
      <c r="K16" s="24">
        <v>0.87</v>
      </c>
      <c r="L16" s="24">
        <v>0.9</v>
      </c>
      <c r="M16" s="24">
        <v>0.95</v>
      </c>
      <c r="N16" s="24">
        <v>1.18</v>
      </c>
      <c r="O16" s="24">
        <v>1.1599999999999999</v>
      </c>
      <c r="P16" s="24">
        <v>6.18</v>
      </c>
      <c r="Q16" s="24">
        <v>0.46</v>
      </c>
      <c r="R16" s="24">
        <v>0.7</v>
      </c>
      <c r="S16" s="24">
        <v>0.78</v>
      </c>
      <c r="T16" s="24">
        <v>5.46</v>
      </c>
      <c r="U16" s="24">
        <v>2.4500000000000002</v>
      </c>
      <c r="V16" s="24">
        <v>2.02</v>
      </c>
      <c r="W16" s="24">
        <v>1.38</v>
      </c>
      <c r="X16" s="24">
        <v>3.62</v>
      </c>
      <c r="Y16" s="24">
        <v>4.6100000000000003</v>
      </c>
      <c r="Z16" s="24">
        <v>0.75</v>
      </c>
      <c r="AA16" s="24">
        <v>4.9400000000000004</v>
      </c>
      <c r="AB16" s="24">
        <v>3.89</v>
      </c>
      <c r="AC16" s="24">
        <v>0.72</v>
      </c>
      <c r="AD16" s="24">
        <v>2</v>
      </c>
      <c r="AE16" s="24">
        <v>4.22</v>
      </c>
      <c r="AF16" s="24">
        <v>3.23</v>
      </c>
      <c r="AG16" s="24">
        <v>0.71</v>
      </c>
      <c r="AH16" s="24">
        <v>1.06</v>
      </c>
      <c r="AI16" s="24">
        <v>0.74</v>
      </c>
      <c r="AJ16" s="24">
        <v>0.83</v>
      </c>
      <c r="AK16" s="24">
        <v>1.51</v>
      </c>
      <c r="AL16" s="24">
        <v>1.97</v>
      </c>
      <c r="AM16" s="24">
        <v>2.0699999999999998</v>
      </c>
    </row>
    <row r="17" spans="1:39">
      <c r="A17" s="19" t="s">
        <v>149</v>
      </c>
      <c r="B17" s="25">
        <f t="shared" ref="B17:AM17" si="0">SUM(B6:B16)</f>
        <v>100.56999999999998</v>
      </c>
      <c r="C17" s="25">
        <f t="shared" si="0"/>
        <v>98.28</v>
      </c>
      <c r="D17" s="25">
        <f t="shared" si="0"/>
        <v>99.670000000000016</v>
      </c>
      <c r="E17" s="25">
        <f t="shared" si="0"/>
        <v>99.949999999999989</v>
      </c>
      <c r="F17" s="25">
        <f t="shared" si="0"/>
        <v>98.780000000000044</v>
      </c>
      <c r="G17" s="25">
        <f t="shared" si="0"/>
        <v>98.960000000000008</v>
      </c>
      <c r="H17" s="25">
        <f t="shared" si="0"/>
        <v>100.33999999999999</v>
      </c>
      <c r="I17" s="25">
        <f t="shared" si="0"/>
        <v>99.110000000000014</v>
      </c>
      <c r="J17" s="25">
        <f t="shared" si="0"/>
        <v>100.24</v>
      </c>
      <c r="K17" s="25">
        <f>SUM(K6:K16)</f>
        <v>98.67</v>
      </c>
      <c r="L17" s="25">
        <f t="shared" si="0"/>
        <v>98.79000000000002</v>
      </c>
      <c r="M17" s="25">
        <f t="shared" si="0"/>
        <v>100.11800000000002</v>
      </c>
      <c r="N17" s="25">
        <f t="shared" si="0"/>
        <v>99.184000000000012</v>
      </c>
      <c r="O17" s="25">
        <f t="shared" si="0"/>
        <v>100.63699999999997</v>
      </c>
      <c r="P17" s="25">
        <f t="shared" si="0"/>
        <v>100.83799999999999</v>
      </c>
      <c r="Q17" s="25">
        <f t="shared" si="0"/>
        <v>100.16200000000001</v>
      </c>
      <c r="R17" s="25">
        <f t="shared" si="0"/>
        <v>100.32000000000001</v>
      </c>
      <c r="S17" s="25">
        <f t="shared" si="0"/>
        <v>100.553</v>
      </c>
      <c r="T17" s="25">
        <f t="shared" si="0"/>
        <v>99.385000000000005</v>
      </c>
      <c r="U17" s="25">
        <f t="shared" si="0"/>
        <v>100.33399999999999</v>
      </c>
      <c r="V17" s="25">
        <f t="shared" si="0"/>
        <v>99.35799999999999</v>
      </c>
      <c r="W17" s="25">
        <f t="shared" si="0"/>
        <v>99.294999999999987</v>
      </c>
      <c r="X17" s="25">
        <f t="shared" si="0"/>
        <v>98.771000000000043</v>
      </c>
      <c r="Y17" s="25">
        <f t="shared" si="0"/>
        <v>100.41999999999999</v>
      </c>
      <c r="Z17" s="25">
        <f t="shared" si="0"/>
        <v>100.65599999999999</v>
      </c>
      <c r="AA17" s="25">
        <f t="shared" si="0"/>
        <v>100.01700000000001</v>
      </c>
      <c r="AB17" s="25">
        <f t="shared" si="0"/>
        <v>100.75999999999999</v>
      </c>
      <c r="AC17" s="25">
        <f t="shared" si="0"/>
        <v>100.71399999999997</v>
      </c>
      <c r="AD17" s="25">
        <f t="shared" si="0"/>
        <v>100.486</v>
      </c>
      <c r="AE17" s="25">
        <f t="shared" si="0"/>
        <v>100.00300000000001</v>
      </c>
      <c r="AF17" s="25">
        <f t="shared" si="0"/>
        <v>99.808000000000021</v>
      </c>
      <c r="AG17" s="25">
        <f t="shared" si="0"/>
        <v>100.69899999999998</v>
      </c>
      <c r="AH17" s="25">
        <f t="shared" si="0"/>
        <v>100.07600000000001</v>
      </c>
      <c r="AI17" s="25">
        <f t="shared" si="0"/>
        <v>100.67399999999999</v>
      </c>
      <c r="AJ17" s="25">
        <f t="shared" si="0"/>
        <v>99.67</v>
      </c>
      <c r="AK17" s="25">
        <f t="shared" si="0"/>
        <v>100.47600000000001</v>
      </c>
      <c r="AL17" s="25">
        <f t="shared" si="0"/>
        <v>99.225000000000009</v>
      </c>
      <c r="AM17" s="25">
        <f t="shared" si="0"/>
        <v>98.736000000000004</v>
      </c>
    </row>
    <row r="18" spans="1:39">
      <c r="A18" s="20" t="s">
        <v>159</v>
      </c>
    </row>
    <row r="19" spans="1:39">
      <c r="A19" s="7" t="s">
        <v>160</v>
      </c>
      <c r="B19" s="7">
        <v>90</v>
      </c>
      <c r="C19" s="7">
        <v>70</v>
      </c>
      <c r="D19" s="7">
        <v>70</v>
      </c>
      <c r="E19" s="7">
        <v>90</v>
      </c>
      <c r="F19" s="7">
        <v>200</v>
      </c>
      <c r="G19" s="7">
        <v>80</v>
      </c>
      <c r="H19" s="7">
        <v>80</v>
      </c>
      <c r="J19" s="7">
        <v>30</v>
      </c>
      <c r="K19" s="7">
        <v>70</v>
      </c>
      <c r="L19" s="7">
        <v>190</v>
      </c>
      <c r="AH19" s="7">
        <v>20</v>
      </c>
      <c r="AJ19" s="7">
        <v>20</v>
      </c>
    </row>
    <row r="20" spans="1:39">
      <c r="A20" s="7" t="s">
        <v>161</v>
      </c>
      <c r="B20" s="7">
        <v>200</v>
      </c>
      <c r="C20" s="7">
        <v>80</v>
      </c>
      <c r="D20" s="7">
        <v>160</v>
      </c>
      <c r="E20" s="7">
        <v>190</v>
      </c>
      <c r="F20" s="7">
        <v>380</v>
      </c>
      <c r="G20" s="7">
        <v>190</v>
      </c>
      <c r="H20" s="7">
        <v>190</v>
      </c>
      <c r="K20" s="7">
        <v>30</v>
      </c>
      <c r="L20" s="7">
        <v>430</v>
      </c>
    </row>
    <row r="21" spans="1:39">
      <c r="A21" s="7" t="s">
        <v>162</v>
      </c>
      <c r="B21" s="7">
        <v>25</v>
      </c>
      <c r="C21" s="7">
        <v>16</v>
      </c>
      <c r="D21" s="7">
        <v>16</v>
      </c>
      <c r="E21" s="7">
        <v>26</v>
      </c>
      <c r="F21" s="7">
        <v>26</v>
      </c>
      <c r="G21" s="7">
        <v>17</v>
      </c>
      <c r="H21" s="7">
        <v>16</v>
      </c>
      <c r="I21" s="7">
        <v>3</v>
      </c>
      <c r="K21" s="7">
        <v>20</v>
      </c>
      <c r="L21" s="7">
        <v>29</v>
      </c>
      <c r="Z21" s="7">
        <v>1</v>
      </c>
      <c r="AC21" s="7">
        <v>1</v>
      </c>
      <c r="AD21" s="7">
        <v>2</v>
      </c>
      <c r="AH21" s="7">
        <v>2</v>
      </c>
      <c r="AI21" s="7">
        <v>2</v>
      </c>
      <c r="AJ21" s="7">
        <v>2</v>
      </c>
    </row>
    <row r="22" spans="1:39">
      <c r="A22" s="7" t="s">
        <v>163</v>
      </c>
      <c r="B22" s="7">
        <v>321</v>
      </c>
      <c r="C22" s="7">
        <v>349</v>
      </c>
      <c r="D22" s="7">
        <v>202</v>
      </c>
      <c r="E22" s="7">
        <v>322</v>
      </c>
      <c r="F22" s="7">
        <v>293</v>
      </c>
      <c r="G22" s="7">
        <v>204</v>
      </c>
      <c r="H22" s="7">
        <v>206</v>
      </c>
      <c r="I22" s="7">
        <v>34</v>
      </c>
      <c r="J22" s="7">
        <v>163</v>
      </c>
      <c r="K22" s="7">
        <v>366</v>
      </c>
      <c r="L22" s="7">
        <v>335</v>
      </c>
      <c r="M22" s="7">
        <v>13</v>
      </c>
      <c r="N22" s="7">
        <v>12</v>
      </c>
      <c r="O22" s="7">
        <v>12</v>
      </c>
      <c r="P22" s="7">
        <v>11</v>
      </c>
      <c r="Q22" s="7">
        <v>10</v>
      </c>
      <c r="S22" s="7">
        <v>14</v>
      </c>
      <c r="T22" s="7">
        <v>14</v>
      </c>
      <c r="U22" s="7">
        <v>25</v>
      </c>
      <c r="V22" s="7">
        <v>14</v>
      </c>
      <c r="W22" s="7">
        <v>23</v>
      </c>
      <c r="Y22" s="7">
        <v>12</v>
      </c>
      <c r="Z22" s="7">
        <v>17</v>
      </c>
      <c r="AA22" s="7">
        <v>7</v>
      </c>
      <c r="AB22" s="7">
        <v>9</v>
      </c>
      <c r="AC22" s="7">
        <v>34</v>
      </c>
      <c r="AD22" s="7">
        <v>41</v>
      </c>
      <c r="AE22" s="7">
        <v>14</v>
      </c>
      <c r="AF22" s="7">
        <v>6</v>
      </c>
      <c r="AG22" s="7">
        <v>18</v>
      </c>
      <c r="AH22" s="7">
        <v>28</v>
      </c>
      <c r="AI22" s="7">
        <v>11</v>
      </c>
      <c r="AJ22" s="7">
        <v>25</v>
      </c>
      <c r="AK22" s="7">
        <v>10</v>
      </c>
      <c r="AL22" s="7">
        <v>10</v>
      </c>
      <c r="AM22" s="7">
        <v>13</v>
      </c>
    </row>
    <row r="23" spans="1:39">
      <c r="A23" s="7" t="s">
        <v>164</v>
      </c>
      <c r="B23" s="7">
        <v>62</v>
      </c>
      <c r="C23" s="7">
        <v>58</v>
      </c>
      <c r="D23" s="7">
        <v>170</v>
      </c>
      <c r="E23" s="7">
        <v>67</v>
      </c>
      <c r="F23" s="7">
        <v>53</v>
      </c>
      <c r="G23" s="7">
        <v>86</v>
      </c>
      <c r="H23" s="7">
        <v>100</v>
      </c>
      <c r="I23" s="7">
        <v>202</v>
      </c>
      <c r="J23" s="7">
        <v>113</v>
      </c>
      <c r="K23" s="7">
        <v>35</v>
      </c>
      <c r="L23" s="7">
        <v>22</v>
      </c>
      <c r="M23" s="7">
        <v>212</v>
      </c>
      <c r="N23" s="7">
        <v>200</v>
      </c>
      <c r="O23" s="7">
        <v>200</v>
      </c>
      <c r="P23" s="7">
        <v>152</v>
      </c>
      <c r="Q23" s="7">
        <v>160</v>
      </c>
      <c r="R23" s="7">
        <v>218</v>
      </c>
      <c r="S23" s="7">
        <v>141</v>
      </c>
      <c r="T23" s="7">
        <v>179</v>
      </c>
      <c r="U23" s="7">
        <v>157</v>
      </c>
      <c r="V23" s="7">
        <v>222</v>
      </c>
      <c r="W23" s="7">
        <v>158</v>
      </c>
      <c r="X23" s="7">
        <v>330</v>
      </c>
      <c r="Y23" s="7">
        <v>202</v>
      </c>
      <c r="Z23" s="7">
        <v>147</v>
      </c>
      <c r="AA23" s="7">
        <v>263</v>
      </c>
      <c r="AB23" s="7">
        <v>229</v>
      </c>
      <c r="AC23" s="7">
        <v>101</v>
      </c>
      <c r="AD23" s="7">
        <v>128</v>
      </c>
      <c r="AE23" s="7">
        <v>222</v>
      </c>
      <c r="AF23" s="7">
        <v>296</v>
      </c>
      <c r="AG23" s="7">
        <v>177</v>
      </c>
      <c r="AH23" s="7">
        <v>154</v>
      </c>
      <c r="AI23" s="7">
        <v>274</v>
      </c>
      <c r="AJ23" s="7">
        <v>142</v>
      </c>
      <c r="AK23" s="7">
        <v>243</v>
      </c>
      <c r="AL23" s="7">
        <v>248</v>
      </c>
      <c r="AM23" s="7">
        <v>220</v>
      </c>
    </row>
    <row r="24" spans="1:39">
      <c r="A24" s="7" t="s">
        <v>165</v>
      </c>
      <c r="B24" s="7">
        <v>2297</v>
      </c>
      <c r="C24" s="7">
        <v>1138</v>
      </c>
      <c r="D24" s="7">
        <v>1134</v>
      </c>
      <c r="E24" s="7">
        <v>2208</v>
      </c>
      <c r="F24" s="7">
        <v>1870</v>
      </c>
      <c r="G24" s="7">
        <v>1005</v>
      </c>
      <c r="H24" s="7">
        <v>983</v>
      </c>
      <c r="I24" s="7">
        <v>492</v>
      </c>
      <c r="J24" s="7">
        <v>1759</v>
      </c>
      <c r="K24" s="7">
        <v>1821</v>
      </c>
      <c r="L24" s="7">
        <v>1620</v>
      </c>
      <c r="M24" s="7">
        <v>147</v>
      </c>
      <c r="N24" s="7">
        <v>26</v>
      </c>
      <c r="O24" s="7">
        <v>30</v>
      </c>
      <c r="P24" s="7">
        <v>55</v>
      </c>
      <c r="Q24" s="7">
        <v>13</v>
      </c>
      <c r="R24" s="7">
        <v>7</v>
      </c>
      <c r="S24" s="7">
        <v>30</v>
      </c>
      <c r="T24" s="7">
        <v>33</v>
      </c>
      <c r="U24" s="7">
        <v>271</v>
      </c>
      <c r="V24" s="7">
        <v>8</v>
      </c>
      <c r="W24" s="7">
        <v>256</v>
      </c>
      <c r="X24" s="7">
        <v>3</v>
      </c>
      <c r="Y24" s="7">
        <v>39</v>
      </c>
      <c r="Z24" s="7">
        <v>278</v>
      </c>
      <c r="AA24" s="7">
        <v>14</v>
      </c>
      <c r="AB24" s="7">
        <v>14</v>
      </c>
      <c r="AC24" s="7">
        <v>1002</v>
      </c>
      <c r="AD24" s="7">
        <v>1747</v>
      </c>
      <c r="AE24" s="7">
        <v>40</v>
      </c>
      <c r="AF24" s="7">
        <v>3</v>
      </c>
      <c r="AG24" s="7">
        <v>267</v>
      </c>
      <c r="AH24" s="7">
        <v>857</v>
      </c>
      <c r="AI24" s="7">
        <v>8</v>
      </c>
      <c r="AJ24" s="7">
        <v>745</v>
      </c>
      <c r="AK24" s="7">
        <v>26</v>
      </c>
      <c r="AL24" s="7">
        <v>6</v>
      </c>
      <c r="AM24" s="7">
        <v>14</v>
      </c>
    </row>
    <row r="25" spans="1:39">
      <c r="A25" s="7" t="s">
        <v>166</v>
      </c>
      <c r="B25" s="7">
        <v>3209</v>
      </c>
      <c r="C25" s="7">
        <v>912</v>
      </c>
      <c r="D25" s="7">
        <v>1448</v>
      </c>
      <c r="E25" s="7">
        <v>3234</v>
      </c>
      <c r="F25" s="7">
        <v>2721</v>
      </c>
      <c r="G25" s="7">
        <v>1215</v>
      </c>
      <c r="H25" s="7">
        <v>1559</v>
      </c>
      <c r="I25" s="7">
        <v>540</v>
      </c>
      <c r="J25" s="7">
        <v>1487</v>
      </c>
      <c r="K25" s="7">
        <v>1783</v>
      </c>
      <c r="L25" s="7">
        <v>1348</v>
      </c>
      <c r="M25" s="7">
        <v>24</v>
      </c>
      <c r="N25" s="7">
        <v>6</v>
      </c>
      <c r="O25" s="7">
        <v>6</v>
      </c>
      <c r="P25" s="7">
        <v>7</v>
      </c>
      <c r="Q25" s="7">
        <v>4</v>
      </c>
      <c r="R25" s="7">
        <v>3</v>
      </c>
      <c r="S25" s="7">
        <v>4</v>
      </c>
      <c r="T25" s="7">
        <v>4</v>
      </c>
      <c r="U25" s="7">
        <v>24</v>
      </c>
      <c r="V25" s="7">
        <v>5</v>
      </c>
      <c r="W25" s="7">
        <v>24</v>
      </c>
      <c r="X25" s="7">
        <v>3</v>
      </c>
      <c r="Y25" s="7">
        <v>7</v>
      </c>
      <c r="Z25" s="7">
        <v>78</v>
      </c>
      <c r="AA25" s="7">
        <v>5</v>
      </c>
      <c r="AB25" s="7">
        <v>4</v>
      </c>
      <c r="AC25" s="7">
        <v>218</v>
      </c>
      <c r="AD25" s="7">
        <v>536</v>
      </c>
      <c r="AE25" s="7">
        <v>7</v>
      </c>
      <c r="AF25" s="7">
        <v>2</v>
      </c>
      <c r="AG25" s="7">
        <v>66</v>
      </c>
      <c r="AH25" s="7">
        <v>277</v>
      </c>
      <c r="AI25" s="7">
        <v>4</v>
      </c>
      <c r="AJ25" s="7">
        <v>201</v>
      </c>
      <c r="AK25" s="7">
        <v>6</v>
      </c>
      <c r="AL25" s="7">
        <v>3</v>
      </c>
      <c r="AM25" s="7">
        <v>4</v>
      </c>
    </row>
    <row r="26" spans="1:39">
      <c r="A26" s="7" t="s">
        <v>167</v>
      </c>
      <c r="B26" s="7">
        <v>25</v>
      </c>
      <c r="C26" s="7">
        <v>35</v>
      </c>
      <c r="D26" s="7">
        <v>24</v>
      </c>
      <c r="E26" s="7">
        <v>26</v>
      </c>
      <c r="F26" s="7">
        <v>23</v>
      </c>
      <c r="G26" s="7">
        <v>23</v>
      </c>
      <c r="H26" s="7">
        <v>24</v>
      </c>
      <c r="I26" s="7">
        <v>53</v>
      </c>
      <c r="J26" s="7">
        <v>35</v>
      </c>
      <c r="K26" s="7">
        <v>34</v>
      </c>
      <c r="L26" s="7">
        <v>27</v>
      </c>
      <c r="M26" s="7">
        <v>32.4</v>
      </c>
      <c r="N26" s="7">
        <v>33.1</v>
      </c>
      <c r="O26" s="7">
        <v>33.6</v>
      </c>
      <c r="P26" s="7">
        <v>19.5</v>
      </c>
      <c r="Q26" s="7">
        <v>25.8</v>
      </c>
      <c r="R26" s="7">
        <v>29.4</v>
      </c>
      <c r="S26" s="7">
        <v>29.8</v>
      </c>
      <c r="T26" s="7">
        <v>36.9</v>
      </c>
      <c r="U26" s="7">
        <v>22.9</v>
      </c>
      <c r="V26" s="7">
        <v>10.4</v>
      </c>
      <c r="W26" s="7">
        <v>22.1</v>
      </c>
      <c r="X26" s="7">
        <v>39.5</v>
      </c>
      <c r="Y26" s="7">
        <v>27.2</v>
      </c>
      <c r="Z26" s="7">
        <v>34</v>
      </c>
      <c r="AA26" s="7">
        <v>38.200000000000003</v>
      </c>
      <c r="AB26" s="7">
        <v>39.1</v>
      </c>
      <c r="AC26" s="7">
        <v>31.3</v>
      </c>
      <c r="AD26" s="7">
        <v>30.2</v>
      </c>
      <c r="AE26" s="7">
        <v>29.3</v>
      </c>
      <c r="AF26" s="7">
        <v>39</v>
      </c>
      <c r="AG26" s="7">
        <v>39</v>
      </c>
      <c r="AH26" s="7">
        <v>41.1</v>
      </c>
      <c r="AI26" s="7">
        <v>64.900000000000006</v>
      </c>
      <c r="AJ26" s="7">
        <v>43.4</v>
      </c>
      <c r="AK26" s="7">
        <v>32.799999999999997</v>
      </c>
      <c r="AL26" s="7">
        <v>33.5</v>
      </c>
      <c r="AM26" s="7">
        <v>43</v>
      </c>
    </row>
    <row r="27" spans="1:39">
      <c r="A27" s="7" t="s">
        <v>168</v>
      </c>
      <c r="B27" s="7">
        <v>158</v>
      </c>
      <c r="C27" s="7">
        <v>345</v>
      </c>
      <c r="D27" s="7">
        <v>251</v>
      </c>
      <c r="E27" s="7">
        <v>159</v>
      </c>
      <c r="F27" s="7">
        <v>138</v>
      </c>
      <c r="G27" s="7">
        <v>339</v>
      </c>
      <c r="H27" s="7">
        <v>358</v>
      </c>
      <c r="I27" s="7">
        <v>1067</v>
      </c>
      <c r="J27" s="7">
        <v>472</v>
      </c>
      <c r="K27" s="7">
        <v>486</v>
      </c>
      <c r="L27" s="7">
        <v>154</v>
      </c>
      <c r="M27" s="7">
        <v>1015</v>
      </c>
      <c r="N27" s="7">
        <v>1042</v>
      </c>
      <c r="O27" s="7">
        <v>1051</v>
      </c>
      <c r="P27" s="7">
        <v>673</v>
      </c>
      <c r="Q27" s="7">
        <v>2036</v>
      </c>
      <c r="R27" s="7">
        <v>679</v>
      </c>
      <c r="S27" s="7">
        <v>790</v>
      </c>
      <c r="T27" s="7">
        <v>886</v>
      </c>
      <c r="U27" s="7">
        <v>724</v>
      </c>
      <c r="V27" s="7">
        <v>530</v>
      </c>
      <c r="W27" s="7">
        <v>755</v>
      </c>
      <c r="X27" s="7">
        <v>2072</v>
      </c>
      <c r="Y27" s="7">
        <v>976</v>
      </c>
      <c r="Z27" s="7">
        <v>588</v>
      </c>
      <c r="AA27" s="7">
        <v>1795</v>
      </c>
      <c r="AB27" s="7">
        <v>1132</v>
      </c>
      <c r="AC27" s="7">
        <v>467</v>
      </c>
      <c r="AD27" s="7">
        <v>460</v>
      </c>
      <c r="AE27" s="7">
        <v>995</v>
      </c>
      <c r="AF27" s="7">
        <v>1915</v>
      </c>
      <c r="AG27" s="7">
        <v>837</v>
      </c>
      <c r="AH27" s="7">
        <v>456</v>
      </c>
      <c r="AI27" s="7">
        <v>1781</v>
      </c>
      <c r="AJ27" s="7">
        <v>598</v>
      </c>
      <c r="AK27" s="7">
        <v>1012</v>
      </c>
      <c r="AL27" s="7">
        <v>1325</v>
      </c>
      <c r="AM27" s="7">
        <v>780</v>
      </c>
    </row>
    <row r="28" spans="1:39">
      <c r="A28" s="7" t="s">
        <v>169</v>
      </c>
      <c r="B28" s="7">
        <v>3.2</v>
      </c>
      <c r="C28" s="7">
        <v>8.1</v>
      </c>
      <c r="D28" s="7">
        <v>5.3</v>
      </c>
      <c r="E28" s="7">
        <v>3.5</v>
      </c>
      <c r="F28" s="7">
        <v>3</v>
      </c>
      <c r="G28" s="7">
        <v>6.9</v>
      </c>
      <c r="H28" s="7">
        <v>7.6</v>
      </c>
      <c r="I28" s="7">
        <v>22.5</v>
      </c>
      <c r="J28" s="7">
        <v>9.6</v>
      </c>
      <c r="K28" s="7">
        <v>10.4</v>
      </c>
      <c r="L28" s="7">
        <v>3.6</v>
      </c>
      <c r="M28" s="7">
        <v>19.600000000000001</v>
      </c>
      <c r="N28" s="7">
        <v>21.7</v>
      </c>
      <c r="O28" s="7">
        <v>20.9</v>
      </c>
      <c r="P28" s="7">
        <v>12.9</v>
      </c>
      <c r="Q28" s="7">
        <v>33</v>
      </c>
      <c r="R28" s="7">
        <v>12.7</v>
      </c>
      <c r="S28" s="7">
        <v>14.7</v>
      </c>
      <c r="T28" s="7">
        <v>16.3</v>
      </c>
      <c r="U28" s="7">
        <v>13.8</v>
      </c>
      <c r="V28" s="7">
        <v>11</v>
      </c>
      <c r="W28" s="7">
        <v>13.8</v>
      </c>
      <c r="X28" s="7">
        <v>37.9</v>
      </c>
      <c r="Y28" s="7">
        <v>18.5</v>
      </c>
      <c r="Z28" s="7">
        <v>13.1</v>
      </c>
      <c r="AA28" s="7">
        <v>32.200000000000003</v>
      </c>
      <c r="AB28" s="7">
        <v>21.9</v>
      </c>
      <c r="AC28" s="7">
        <v>10.9</v>
      </c>
      <c r="AD28" s="7">
        <v>9.5</v>
      </c>
      <c r="AE28" s="7">
        <v>19</v>
      </c>
      <c r="AF28" s="7">
        <v>34.1</v>
      </c>
      <c r="AG28" s="7">
        <v>17.8</v>
      </c>
      <c r="AH28" s="7">
        <v>11.5</v>
      </c>
      <c r="AI28" s="7">
        <v>34.5</v>
      </c>
      <c r="AJ28" s="7">
        <v>12.6</v>
      </c>
      <c r="AK28" s="7">
        <v>21.2</v>
      </c>
      <c r="AL28" s="7">
        <v>30.7</v>
      </c>
      <c r="AM28" s="7">
        <v>19.8</v>
      </c>
    </row>
    <row r="29" spans="1:39">
      <c r="A29" s="7" t="s">
        <v>170</v>
      </c>
      <c r="B29" s="7">
        <v>51</v>
      </c>
      <c r="C29" s="7">
        <v>72</v>
      </c>
      <c r="D29" s="7">
        <v>70</v>
      </c>
      <c r="E29" s="7">
        <v>53</v>
      </c>
      <c r="F29" s="7">
        <v>45</v>
      </c>
      <c r="G29" s="7">
        <v>84</v>
      </c>
      <c r="H29" s="7">
        <v>88</v>
      </c>
      <c r="I29" s="7">
        <v>224</v>
      </c>
      <c r="J29" s="7">
        <v>115</v>
      </c>
      <c r="K29" s="7">
        <v>118</v>
      </c>
      <c r="L29" s="7">
        <v>70</v>
      </c>
      <c r="M29" s="7">
        <v>203</v>
      </c>
      <c r="N29" s="7">
        <v>248</v>
      </c>
      <c r="O29" s="7">
        <v>258</v>
      </c>
      <c r="P29" s="7">
        <v>145</v>
      </c>
      <c r="Q29" s="7">
        <v>266</v>
      </c>
      <c r="R29" s="7">
        <v>206</v>
      </c>
      <c r="S29" s="7">
        <v>182</v>
      </c>
      <c r="T29" s="7">
        <v>214</v>
      </c>
      <c r="U29" s="7">
        <v>157</v>
      </c>
      <c r="V29" s="7">
        <v>133</v>
      </c>
      <c r="W29" s="7">
        <v>153</v>
      </c>
      <c r="X29" s="7">
        <v>361</v>
      </c>
      <c r="Y29" s="7">
        <v>217</v>
      </c>
      <c r="Z29" s="7">
        <v>174</v>
      </c>
      <c r="AA29" s="7">
        <v>318</v>
      </c>
      <c r="AB29" s="7">
        <v>262</v>
      </c>
      <c r="AC29" s="7">
        <v>142</v>
      </c>
      <c r="AD29" s="7">
        <v>130</v>
      </c>
      <c r="AE29" s="7">
        <v>224</v>
      </c>
      <c r="AF29" s="7">
        <v>321</v>
      </c>
      <c r="AG29" s="7">
        <v>216</v>
      </c>
      <c r="AH29" s="7">
        <v>155</v>
      </c>
      <c r="AI29" s="7">
        <v>387</v>
      </c>
      <c r="AJ29" s="7">
        <v>180</v>
      </c>
      <c r="AK29" s="7">
        <v>291</v>
      </c>
      <c r="AL29" s="7">
        <v>284</v>
      </c>
      <c r="AM29" s="7">
        <v>280</v>
      </c>
    </row>
    <row r="30" spans="1:39" ht="14.4">
      <c r="A30" s="7" t="s">
        <v>171</v>
      </c>
      <c r="B30" s="7">
        <v>51</v>
      </c>
      <c r="C30" s="7">
        <v>97</v>
      </c>
      <c r="D30" s="7">
        <v>81.099999999999994</v>
      </c>
      <c r="E30" s="7">
        <v>51.9</v>
      </c>
      <c r="F30" s="7">
        <v>46.9</v>
      </c>
      <c r="G30" s="7">
        <v>81.900000000000006</v>
      </c>
      <c r="H30" s="7">
        <v>91.8</v>
      </c>
      <c r="I30" s="7">
        <v>246</v>
      </c>
      <c r="J30" s="7">
        <v>134</v>
      </c>
      <c r="K30" s="7">
        <v>127</v>
      </c>
      <c r="L30" s="7">
        <v>87.5</v>
      </c>
      <c r="M30" s="7">
        <v>220</v>
      </c>
      <c r="N30" s="7">
        <v>261</v>
      </c>
      <c r="O30" s="7">
        <v>267</v>
      </c>
      <c r="P30" s="7">
        <v>141</v>
      </c>
      <c r="Q30" s="7">
        <v>220</v>
      </c>
      <c r="R30" s="7">
        <v>30.5</v>
      </c>
      <c r="S30" s="7">
        <v>239</v>
      </c>
      <c r="T30" s="7">
        <v>197</v>
      </c>
      <c r="U30" s="7">
        <v>186</v>
      </c>
      <c r="V30" s="18">
        <v>86.6</v>
      </c>
      <c r="W30" s="7">
        <v>205</v>
      </c>
      <c r="X30" s="7">
        <v>183</v>
      </c>
      <c r="Y30" s="7">
        <v>201</v>
      </c>
      <c r="Z30" s="7">
        <v>212</v>
      </c>
      <c r="AA30" s="7">
        <v>202</v>
      </c>
      <c r="AB30" s="7">
        <v>240</v>
      </c>
      <c r="AC30" s="7">
        <v>238</v>
      </c>
      <c r="AD30" s="7">
        <v>165</v>
      </c>
      <c r="AE30" s="7">
        <v>194</v>
      </c>
      <c r="AF30" s="7">
        <v>203</v>
      </c>
      <c r="AG30" s="7">
        <v>227</v>
      </c>
      <c r="AH30" s="7">
        <v>211</v>
      </c>
      <c r="AI30" s="7">
        <v>225</v>
      </c>
      <c r="AJ30" s="7">
        <v>180</v>
      </c>
      <c r="AK30" s="7">
        <v>236</v>
      </c>
      <c r="AL30" s="18">
        <v>200</v>
      </c>
      <c r="AM30" s="18">
        <v>230</v>
      </c>
    </row>
    <row r="31" spans="1:39" ht="14.4">
      <c r="A31" s="7" t="s">
        <v>172</v>
      </c>
      <c r="B31" s="7">
        <v>110</v>
      </c>
      <c r="C31" s="7">
        <v>203</v>
      </c>
      <c r="D31" s="7">
        <v>156</v>
      </c>
      <c r="E31" s="7">
        <v>113</v>
      </c>
      <c r="F31" s="7">
        <v>102</v>
      </c>
      <c r="G31" s="7">
        <v>156</v>
      </c>
      <c r="H31" s="7">
        <v>172</v>
      </c>
      <c r="I31" s="7">
        <v>475</v>
      </c>
      <c r="J31" s="7">
        <v>260</v>
      </c>
      <c r="K31" s="7">
        <v>254</v>
      </c>
      <c r="L31" s="7">
        <v>180</v>
      </c>
      <c r="M31" s="7">
        <v>347</v>
      </c>
      <c r="N31" s="7">
        <v>374</v>
      </c>
      <c r="O31" s="7">
        <v>374</v>
      </c>
      <c r="P31" s="7">
        <v>210</v>
      </c>
      <c r="Q31" s="7">
        <v>280</v>
      </c>
      <c r="R31" s="7">
        <v>52.9</v>
      </c>
      <c r="S31" s="7">
        <v>369</v>
      </c>
      <c r="T31" s="7">
        <v>265</v>
      </c>
      <c r="U31" s="7">
        <v>284</v>
      </c>
      <c r="V31" s="18">
        <v>116</v>
      </c>
      <c r="W31" s="7">
        <v>293</v>
      </c>
      <c r="X31" s="7">
        <v>215</v>
      </c>
      <c r="Y31" s="7">
        <v>288</v>
      </c>
      <c r="Z31" s="7">
        <v>377</v>
      </c>
      <c r="AA31" s="7">
        <v>248</v>
      </c>
      <c r="AB31" s="7">
        <v>363</v>
      </c>
      <c r="AC31" s="7">
        <v>423</v>
      </c>
      <c r="AD31" s="7">
        <v>310</v>
      </c>
      <c r="AE31" s="7">
        <v>288</v>
      </c>
      <c r="AF31" s="7">
        <v>244</v>
      </c>
      <c r="AG31" s="7">
        <v>391</v>
      </c>
      <c r="AH31" s="7">
        <v>418</v>
      </c>
      <c r="AI31" s="7">
        <v>411</v>
      </c>
      <c r="AJ31" s="7">
        <v>357</v>
      </c>
      <c r="AK31" s="7">
        <v>370</v>
      </c>
      <c r="AL31" s="18">
        <v>278</v>
      </c>
      <c r="AM31" s="18">
        <v>385</v>
      </c>
    </row>
    <row r="32" spans="1:39" ht="14.4">
      <c r="A32" s="7" t="s">
        <v>173</v>
      </c>
      <c r="B32" s="7">
        <v>13.6</v>
      </c>
      <c r="C32" s="7">
        <v>24.5</v>
      </c>
      <c r="D32" s="7">
        <v>17</v>
      </c>
      <c r="E32" s="7">
        <v>14.2</v>
      </c>
      <c r="F32" s="7">
        <v>12.6</v>
      </c>
      <c r="G32" s="7">
        <v>16.8</v>
      </c>
      <c r="H32" s="7">
        <v>18.2</v>
      </c>
      <c r="I32" s="7">
        <v>48.2</v>
      </c>
      <c r="J32" s="7">
        <v>28.7</v>
      </c>
      <c r="K32" s="7">
        <v>28.6</v>
      </c>
      <c r="L32" s="7">
        <v>20.8</v>
      </c>
      <c r="M32" s="7">
        <v>31</v>
      </c>
      <c r="N32" s="7">
        <v>29.9</v>
      </c>
      <c r="O32" s="7">
        <v>29.1</v>
      </c>
      <c r="P32" s="7">
        <v>17.600000000000001</v>
      </c>
      <c r="Q32" s="7">
        <v>19.7</v>
      </c>
      <c r="R32" s="7">
        <v>4.91</v>
      </c>
      <c r="S32" s="7">
        <v>31.1</v>
      </c>
      <c r="T32" s="7">
        <v>21.3</v>
      </c>
      <c r="U32" s="7">
        <v>24.3</v>
      </c>
      <c r="V32" s="18">
        <v>8.48</v>
      </c>
      <c r="W32" s="7">
        <v>24.5</v>
      </c>
      <c r="X32" s="7">
        <v>14.1</v>
      </c>
      <c r="Y32" s="7">
        <v>24</v>
      </c>
      <c r="Z32" s="7">
        <v>39</v>
      </c>
      <c r="AA32" s="7">
        <v>17.5</v>
      </c>
      <c r="AB32" s="7">
        <v>31.8</v>
      </c>
      <c r="AC32" s="7">
        <v>45.3</v>
      </c>
      <c r="AD32" s="7">
        <v>35.4</v>
      </c>
      <c r="AE32" s="7">
        <v>23.6</v>
      </c>
      <c r="AF32" s="7">
        <v>16.3</v>
      </c>
      <c r="AG32" s="7">
        <v>39.799999999999997</v>
      </c>
      <c r="AH32" s="7">
        <v>48.6</v>
      </c>
      <c r="AI32" s="7">
        <v>39.9</v>
      </c>
      <c r="AJ32" s="7">
        <v>41.9</v>
      </c>
      <c r="AK32" s="7">
        <v>31.8</v>
      </c>
      <c r="AL32" s="18">
        <v>21.2</v>
      </c>
      <c r="AM32" s="18">
        <v>35.5</v>
      </c>
    </row>
    <row r="33" spans="1:39" ht="14.4">
      <c r="A33" s="7" t="s">
        <v>174</v>
      </c>
      <c r="B33" s="7">
        <v>58.7</v>
      </c>
      <c r="C33" s="7">
        <v>98</v>
      </c>
      <c r="D33" s="7">
        <v>62.5</v>
      </c>
      <c r="E33" s="7">
        <v>61.1</v>
      </c>
      <c r="F33" s="7">
        <v>54.9</v>
      </c>
      <c r="G33" s="7">
        <v>62.4</v>
      </c>
      <c r="H33" s="7">
        <v>66.7</v>
      </c>
      <c r="I33" s="7">
        <v>150</v>
      </c>
      <c r="J33" s="7">
        <v>107</v>
      </c>
      <c r="K33" s="7">
        <v>108</v>
      </c>
      <c r="L33" s="7">
        <v>79.5</v>
      </c>
      <c r="M33" s="7">
        <v>69.400000000000006</v>
      </c>
      <c r="N33" s="7">
        <v>60</v>
      </c>
      <c r="O33" s="7">
        <v>56.5</v>
      </c>
      <c r="P33" s="7">
        <v>39.1</v>
      </c>
      <c r="Q33" s="7">
        <v>40</v>
      </c>
      <c r="R33" s="7">
        <v>11</v>
      </c>
      <c r="S33" s="7">
        <v>66.900000000000006</v>
      </c>
      <c r="T33" s="7">
        <v>48.3</v>
      </c>
      <c r="U33" s="7">
        <v>54.7</v>
      </c>
      <c r="V33" s="18">
        <v>19</v>
      </c>
      <c r="W33" s="7">
        <v>59.4</v>
      </c>
      <c r="X33" s="7">
        <v>25.4</v>
      </c>
      <c r="Y33" s="7">
        <v>55</v>
      </c>
      <c r="Z33" s="7">
        <v>108</v>
      </c>
      <c r="AA33" s="7">
        <v>32.4</v>
      </c>
      <c r="AB33" s="7">
        <v>77.5</v>
      </c>
      <c r="AC33" s="7">
        <v>133</v>
      </c>
      <c r="AD33" s="7">
        <v>112</v>
      </c>
      <c r="AE33" s="7">
        <v>50.4</v>
      </c>
      <c r="AF33" s="7">
        <v>29.3</v>
      </c>
      <c r="AG33" s="7">
        <v>109</v>
      </c>
      <c r="AH33" s="7">
        <v>144</v>
      </c>
      <c r="AI33" s="7">
        <v>97.3</v>
      </c>
      <c r="AJ33" s="7">
        <v>129</v>
      </c>
      <c r="AK33" s="7">
        <v>75.599999999999994</v>
      </c>
      <c r="AL33" s="18">
        <v>50.2</v>
      </c>
      <c r="AM33" s="18">
        <v>98.1</v>
      </c>
    </row>
    <row r="34" spans="1:39" ht="14.4">
      <c r="A34" s="7" t="s">
        <v>175</v>
      </c>
      <c r="B34" s="7">
        <v>11</v>
      </c>
      <c r="C34" s="7">
        <v>17.399999999999999</v>
      </c>
      <c r="D34" s="7">
        <v>10.5</v>
      </c>
      <c r="E34" s="7">
        <v>11.2</v>
      </c>
      <c r="F34" s="7">
        <v>10.1</v>
      </c>
      <c r="G34" s="7">
        <v>10.4</v>
      </c>
      <c r="H34" s="7">
        <v>11</v>
      </c>
      <c r="I34" s="7">
        <v>20.3</v>
      </c>
      <c r="J34" s="7">
        <v>17</v>
      </c>
      <c r="K34" s="7">
        <v>17.5</v>
      </c>
      <c r="L34" s="7">
        <v>13.7</v>
      </c>
      <c r="M34" s="7">
        <v>7.47</v>
      </c>
      <c r="N34" s="7">
        <v>5.75</v>
      </c>
      <c r="O34" s="7">
        <v>5.22</v>
      </c>
      <c r="P34" s="7">
        <v>4.32</v>
      </c>
      <c r="Q34" s="7">
        <v>3.95</v>
      </c>
      <c r="R34" s="7">
        <v>1.56</v>
      </c>
      <c r="S34" s="7">
        <v>6.79</v>
      </c>
      <c r="T34" s="7">
        <v>5.33</v>
      </c>
      <c r="U34" s="7">
        <v>5.69</v>
      </c>
      <c r="V34" s="18">
        <v>1.68</v>
      </c>
      <c r="W34" s="7">
        <v>5.94</v>
      </c>
      <c r="X34" s="7">
        <v>2.77</v>
      </c>
      <c r="Y34" s="7">
        <v>5.78</v>
      </c>
      <c r="Z34" s="7">
        <v>12.6</v>
      </c>
      <c r="AA34" s="7">
        <v>3.75</v>
      </c>
      <c r="AB34" s="7">
        <v>8.6199999999999992</v>
      </c>
      <c r="AC34" s="7">
        <v>15.2</v>
      </c>
      <c r="AD34" s="7">
        <v>14.7</v>
      </c>
      <c r="AE34" s="7">
        <v>5.7</v>
      </c>
      <c r="AF34" s="7">
        <v>3.13</v>
      </c>
      <c r="AG34" s="7">
        <v>13.2</v>
      </c>
      <c r="AH34" s="7">
        <v>18.600000000000001</v>
      </c>
      <c r="AI34" s="7">
        <v>13.5</v>
      </c>
      <c r="AJ34" s="7">
        <v>18.100000000000001</v>
      </c>
      <c r="AK34" s="7">
        <v>7.96</v>
      </c>
      <c r="AL34" s="18">
        <v>4.9800000000000004</v>
      </c>
      <c r="AM34" s="18">
        <v>10.9</v>
      </c>
    </row>
    <row r="35" spans="1:39" ht="14.4">
      <c r="A35" s="7" t="s">
        <v>176</v>
      </c>
      <c r="B35" s="7">
        <v>3.63</v>
      </c>
      <c r="C35" s="7">
        <v>4.8499999999999996</v>
      </c>
      <c r="D35" s="7">
        <v>3.07</v>
      </c>
      <c r="E35" s="7">
        <v>3.74</v>
      </c>
      <c r="F35" s="7">
        <v>3.34</v>
      </c>
      <c r="G35" s="7">
        <v>3</v>
      </c>
      <c r="H35" s="7">
        <v>3.02</v>
      </c>
      <c r="I35" s="7">
        <v>3.48</v>
      </c>
      <c r="J35" s="7">
        <v>4.6500000000000004</v>
      </c>
      <c r="K35" s="7">
        <v>4.8099999999999996</v>
      </c>
      <c r="L35" s="7">
        <v>3.8</v>
      </c>
      <c r="M35" s="7">
        <v>1.42</v>
      </c>
      <c r="N35" s="7">
        <v>0.92300000000000004</v>
      </c>
      <c r="O35" s="7">
        <v>0.88900000000000001</v>
      </c>
      <c r="P35" s="7">
        <v>0.80200000000000005</v>
      </c>
      <c r="Q35" s="7">
        <v>0.59799999999999998</v>
      </c>
      <c r="R35" s="7">
        <v>0.27600000000000002</v>
      </c>
      <c r="S35" s="7">
        <v>1.05</v>
      </c>
      <c r="T35" s="7">
        <v>1.35</v>
      </c>
      <c r="U35" s="7">
        <v>1.44</v>
      </c>
      <c r="V35" s="18">
        <v>0.22800000000000001</v>
      </c>
      <c r="W35" s="7">
        <v>1.55</v>
      </c>
      <c r="X35" s="7">
        <v>0.41799999999999998</v>
      </c>
      <c r="Y35" s="7">
        <v>0.90500000000000003</v>
      </c>
      <c r="Z35" s="7">
        <v>2.12</v>
      </c>
      <c r="AA35" s="7">
        <v>0.53700000000000003</v>
      </c>
      <c r="AB35" s="7">
        <v>1.03</v>
      </c>
      <c r="AC35" s="7">
        <v>4.78</v>
      </c>
      <c r="AD35" s="7">
        <v>3.91</v>
      </c>
      <c r="AE35" s="7">
        <v>0.82</v>
      </c>
      <c r="AF35" s="7">
        <v>0.42099999999999999</v>
      </c>
      <c r="AG35" s="7">
        <v>2.17</v>
      </c>
      <c r="AH35" s="7">
        <v>4.12</v>
      </c>
      <c r="AI35" s="7">
        <v>0.90200000000000002</v>
      </c>
      <c r="AJ35" s="7">
        <v>4.49</v>
      </c>
      <c r="AK35" s="7">
        <v>0.81399999999999995</v>
      </c>
      <c r="AL35" s="18">
        <v>0.45600000000000002</v>
      </c>
      <c r="AM35" s="18">
        <v>1.35</v>
      </c>
    </row>
    <row r="36" spans="1:39" ht="14.4">
      <c r="A36" s="7" t="s">
        <v>177</v>
      </c>
      <c r="B36" s="7">
        <v>8.4</v>
      </c>
      <c r="C36" s="7">
        <v>13.1</v>
      </c>
      <c r="D36" s="7">
        <v>7.7</v>
      </c>
      <c r="E36" s="7">
        <v>8.8000000000000007</v>
      </c>
      <c r="F36" s="7">
        <v>7.9</v>
      </c>
      <c r="G36" s="7">
        <v>7.6</v>
      </c>
      <c r="H36" s="7">
        <v>8</v>
      </c>
      <c r="I36" s="7">
        <v>13.3</v>
      </c>
      <c r="J36" s="7">
        <v>12.1</v>
      </c>
      <c r="K36" s="7">
        <v>12.6</v>
      </c>
      <c r="L36" s="7">
        <v>10</v>
      </c>
      <c r="M36" s="7">
        <v>5.01</v>
      </c>
      <c r="N36" s="7">
        <v>3.6</v>
      </c>
      <c r="O36" s="7">
        <v>3.42</v>
      </c>
      <c r="P36" s="7">
        <v>2.62</v>
      </c>
      <c r="Q36" s="7">
        <v>2.25</v>
      </c>
      <c r="R36" s="7">
        <v>1.53</v>
      </c>
      <c r="S36" s="7">
        <v>4.1500000000000004</v>
      </c>
      <c r="T36" s="7">
        <v>3.6</v>
      </c>
      <c r="U36" s="7">
        <v>3.47</v>
      </c>
      <c r="V36" s="18">
        <v>1.07</v>
      </c>
      <c r="W36" s="7">
        <v>3.51</v>
      </c>
      <c r="X36" s="7">
        <v>2.16</v>
      </c>
      <c r="Y36" s="7">
        <v>3.63</v>
      </c>
      <c r="Z36" s="7">
        <v>6.92</v>
      </c>
      <c r="AA36" s="7">
        <v>2.81</v>
      </c>
      <c r="AB36" s="7">
        <v>5.42</v>
      </c>
      <c r="AC36" s="7">
        <v>8.93</v>
      </c>
      <c r="AD36" s="7">
        <v>8.66</v>
      </c>
      <c r="AE36" s="7">
        <v>3.64</v>
      </c>
      <c r="AF36" s="7">
        <v>2.4</v>
      </c>
      <c r="AG36" s="7">
        <v>8.17</v>
      </c>
      <c r="AH36" s="7">
        <v>10.8</v>
      </c>
      <c r="AI36" s="7">
        <v>8.83</v>
      </c>
      <c r="AJ36" s="7">
        <v>11.6</v>
      </c>
      <c r="AK36" s="7">
        <v>4.79</v>
      </c>
      <c r="AL36" s="18">
        <v>3.11</v>
      </c>
      <c r="AM36" s="18">
        <v>6.96</v>
      </c>
    </row>
    <row r="37" spans="1:39" ht="14.4">
      <c r="A37" s="7" t="s">
        <v>178</v>
      </c>
      <c r="B37" s="7">
        <v>1.2</v>
      </c>
      <c r="C37" s="7">
        <v>1.7</v>
      </c>
      <c r="D37" s="7">
        <v>1.1000000000000001</v>
      </c>
      <c r="E37" s="7">
        <v>1.2</v>
      </c>
      <c r="F37" s="7">
        <v>1.1000000000000001</v>
      </c>
      <c r="G37" s="7">
        <v>1.1000000000000001</v>
      </c>
      <c r="H37" s="7">
        <v>1.1000000000000001</v>
      </c>
      <c r="I37" s="7">
        <v>2</v>
      </c>
      <c r="J37" s="7">
        <v>1.6</v>
      </c>
      <c r="K37" s="7">
        <v>1.6</v>
      </c>
      <c r="L37" s="7">
        <v>1.3</v>
      </c>
      <c r="M37" s="7">
        <v>0.82</v>
      </c>
      <c r="N37" s="7">
        <v>0.67</v>
      </c>
      <c r="O37" s="7">
        <v>0.66</v>
      </c>
      <c r="P37" s="7">
        <v>0.43</v>
      </c>
      <c r="Q37" s="7">
        <v>0.44</v>
      </c>
      <c r="R37" s="7">
        <v>0.38</v>
      </c>
      <c r="S37" s="7">
        <v>0.7</v>
      </c>
      <c r="T37" s="7">
        <v>0.73</v>
      </c>
      <c r="U37" s="7">
        <v>0.59</v>
      </c>
      <c r="V37" s="18">
        <v>0.18</v>
      </c>
      <c r="W37" s="7">
        <v>0.6</v>
      </c>
      <c r="X37" s="7">
        <v>0.53</v>
      </c>
      <c r="Y37" s="7">
        <v>0.63</v>
      </c>
      <c r="Z37" s="7">
        <v>1.1399999999999999</v>
      </c>
      <c r="AA37" s="7">
        <v>0.56000000000000005</v>
      </c>
      <c r="AB37" s="7">
        <v>0.99</v>
      </c>
      <c r="AC37" s="7">
        <v>1.26</v>
      </c>
      <c r="AD37" s="7">
        <v>1.24</v>
      </c>
      <c r="AE37" s="7">
        <v>0.62</v>
      </c>
      <c r="AF37" s="7">
        <v>0.56999999999999995</v>
      </c>
      <c r="AG37" s="7">
        <v>1.23</v>
      </c>
      <c r="AH37" s="7">
        <v>1.64</v>
      </c>
      <c r="AI37" s="7">
        <v>1.59</v>
      </c>
      <c r="AJ37" s="7">
        <v>1.62</v>
      </c>
      <c r="AK37" s="7">
        <v>0.88</v>
      </c>
      <c r="AL37" s="18">
        <v>0.57999999999999996</v>
      </c>
      <c r="AM37" s="18">
        <v>1.1200000000000001</v>
      </c>
    </row>
    <row r="38" spans="1:39" ht="14.4">
      <c r="A38" s="7" t="s">
        <v>179</v>
      </c>
      <c r="B38" s="7">
        <v>5.6</v>
      </c>
      <c r="C38" s="7">
        <v>8.3000000000000007</v>
      </c>
      <c r="D38" s="7">
        <v>5.3</v>
      </c>
      <c r="E38" s="7">
        <v>5.8</v>
      </c>
      <c r="F38" s="7">
        <v>5.2</v>
      </c>
      <c r="G38" s="7">
        <v>5.2</v>
      </c>
      <c r="H38" s="7">
        <v>5.5</v>
      </c>
      <c r="I38" s="7">
        <v>10.3</v>
      </c>
      <c r="J38" s="7">
        <v>7.6</v>
      </c>
      <c r="K38" s="7">
        <v>8</v>
      </c>
      <c r="L38" s="7">
        <v>6.4</v>
      </c>
      <c r="M38" s="7">
        <v>5.07</v>
      </c>
      <c r="N38" s="7">
        <v>4.49</v>
      </c>
      <c r="O38" s="7">
        <v>4.6100000000000003</v>
      </c>
      <c r="P38" s="7">
        <v>2.86</v>
      </c>
      <c r="Q38" s="7">
        <v>2.93</v>
      </c>
      <c r="R38" s="7">
        <v>3.13</v>
      </c>
      <c r="S38" s="7">
        <v>4.51</v>
      </c>
      <c r="T38" s="7">
        <v>4.8899999999999997</v>
      </c>
      <c r="U38" s="7">
        <v>3.48</v>
      </c>
      <c r="V38" s="18">
        <v>1.22</v>
      </c>
      <c r="W38" s="7">
        <v>3.56</v>
      </c>
      <c r="X38" s="7">
        <v>4.2699999999999996</v>
      </c>
      <c r="Y38" s="7">
        <v>4.12</v>
      </c>
      <c r="Z38" s="7">
        <v>6.81</v>
      </c>
      <c r="AA38" s="7">
        <v>4.3099999999999996</v>
      </c>
      <c r="AB38" s="7">
        <v>6.45</v>
      </c>
      <c r="AC38" s="7">
        <v>6.83</v>
      </c>
      <c r="AD38" s="7">
        <v>6.69</v>
      </c>
      <c r="AE38" s="7">
        <v>4.0599999999999996</v>
      </c>
      <c r="AF38" s="7">
        <v>4.1399999999999997</v>
      </c>
      <c r="AG38" s="7">
        <v>7.33</v>
      </c>
      <c r="AH38" s="7">
        <v>8.7899999999999991</v>
      </c>
      <c r="AI38" s="7">
        <v>10.6</v>
      </c>
      <c r="AJ38" s="7">
        <v>8.9</v>
      </c>
      <c r="AK38" s="7">
        <v>5.36</v>
      </c>
      <c r="AL38" s="18">
        <v>4.16</v>
      </c>
      <c r="AM38" s="18">
        <v>6.91</v>
      </c>
    </row>
    <row r="39" spans="1:39" ht="14.4">
      <c r="A39" s="7" t="s">
        <v>180</v>
      </c>
      <c r="B39" s="7">
        <v>1</v>
      </c>
      <c r="C39" s="7">
        <v>1.4</v>
      </c>
      <c r="D39" s="7">
        <v>0.9</v>
      </c>
      <c r="E39" s="7">
        <v>1</v>
      </c>
      <c r="F39" s="7">
        <v>0.9</v>
      </c>
      <c r="G39" s="7">
        <v>0.9</v>
      </c>
      <c r="H39" s="7">
        <v>1</v>
      </c>
      <c r="I39" s="7">
        <v>1.9</v>
      </c>
      <c r="J39" s="7">
        <v>1.4</v>
      </c>
      <c r="K39" s="7">
        <v>1.4</v>
      </c>
      <c r="L39" s="7">
        <v>1.1000000000000001</v>
      </c>
      <c r="M39" s="7">
        <v>1.1200000000000001</v>
      </c>
      <c r="N39" s="7">
        <v>1.1399999999999999</v>
      </c>
      <c r="O39" s="7">
        <v>1.05</v>
      </c>
      <c r="P39" s="7">
        <v>0.68</v>
      </c>
      <c r="Q39" s="7">
        <v>0.64</v>
      </c>
      <c r="R39" s="7">
        <v>0.96</v>
      </c>
      <c r="S39" s="7">
        <v>1.03</v>
      </c>
      <c r="T39" s="7">
        <v>1.1499999999999999</v>
      </c>
      <c r="U39" s="7">
        <v>0.76</v>
      </c>
      <c r="V39" s="18">
        <v>0.33</v>
      </c>
      <c r="W39" s="7">
        <v>0.75</v>
      </c>
      <c r="X39" s="7">
        <v>1.1399999999999999</v>
      </c>
      <c r="Y39" s="7">
        <v>0.91</v>
      </c>
      <c r="Z39" s="7">
        <v>1.28</v>
      </c>
      <c r="AA39" s="7">
        <v>1.1100000000000001</v>
      </c>
      <c r="AB39" s="7">
        <v>1.47</v>
      </c>
      <c r="AC39" s="7">
        <v>1.25</v>
      </c>
      <c r="AD39" s="7">
        <v>1.19</v>
      </c>
      <c r="AE39" s="7">
        <v>0.95</v>
      </c>
      <c r="AF39" s="7">
        <v>1.1100000000000001</v>
      </c>
      <c r="AG39" s="7">
        <v>1.39</v>
      </c>
      <c r="AH39" s="7">
        <v>1.63</v>
      </c>
      <c r="AI39" s="7">
        <v>2.41</v>
      </c>
      <c r="AJ39" s="7">
        <v>1.74</v>
      </c>
      <c r="AK39" s="7">
        <v>1.18</v>
      </c>
      <c r="AL39" s="18">
        <v>0.99</v>
      </c>
      <c r="AM39" s="18">
        <v>1.4</v>
      </c>
    </row>
    <row r="40" spans="1:39" ht="14.4">
      <c r="A40" s="7" t="s">
        <v>181</v>
      </c>
      <c r="B40" s="7">
        <v>2.5</v>
      </c>
      <c r="C40" s="7">
        <v>3.3</v>
      </c>
      <c r="D40" s="7">
        <v>2.2999999999999998</v>
      </c>
      <c r="E40" s="7">
        <v>2.5</v>
      </c>
      <c r="F40" s="7">
        <v>2.2999999999999998</v>
      </c>
      <c r="G40" s="7">
        <v>2.2999999999999998</v>
      </c>
      <c r="H40" s="7">
        <v>2.4</v>
      </c>
      <c r="I40" s="7">
        <v>5.3</v>
      </c>
      <c r="J40" s="7">
        <v>3.5</v>
      </c>
      <c r="K40" s="7">
        <v>3.4</v>
      </c>
      <c r="L40" s="7">
        <v>2.7</v>
      </c>
      <c r="M40" s="7">
        <v>3.62</v>
      </c>
      <c r="N40" s="7">
        <v>3.95</v>
      </c>
      <c r="O40" s="7">
        <v>3.93</v>
      </c>
      <c r="P40" s="7">
        <v>2.2599999999999998</v>
      </c>
      <c r="Q40" s="7">
        <v>2.2200000000000002</v>
      </c>
      <c r="R40" s="7">
        <v>3.67</v>
      </c>
      <c r="S40" s="7">
        <v>3.31</v>
      </c>
      <c r="T40" s="7">
        <v>4.13</v>
      </c>
      <c r="U40" s="7">
        <v>2.59</v>
      </c>
      <c r="V40" s="18">
        <v>1.18</v>
      </c>
      <c r="W40" s="7">
        <v>2.46</v>
      </c>
      <c r="X40" s="7">
        <v>4.53</v>
      </c>
      <c r="Y40" s="7">
        <v>3.26</v>
      </c>
      <c r="Z40" s="7">
        <v>3.82</v>
      </c>
      <c r="AA40" s="7">
        <v>4.37</v>
      </c>
      <c r="AB40" s="7">
        <v>4.6900000000000004</v>
      </c>
      <c r="AC40" s="7">
        <v>3.63</v>
      </c>
      <c r="AD40" s="7">
        <v>3.23</v>
      </c>
      <c r="AE40" s="7">
        <v>3.29</v>
      </c>
      <c r="AF40" s="7">
        <v>4.46</v>
      </c>
      <c r="AG40" s="7">
        <v>4.5</v>
      </c>
      <c r="AH40" s="7">
        <v>4.5199999999999996</v>
      </c>
      <c r="AI40" s="7">
        <v>7.47</v>
      </c>
      <c r="AJ40" s="7">
        <v>4.8600000000000003</v>
      </c>
      <c r="AK40" s="7">
        <v>3.79</v>
      </c>
      <c r="AL40" s="18">
        <v>3.47</v>
      </c>
      <c r="AM40" s="18">
        <v>4.55</v>
      </c>
    </row>
    <row r="41" spans="1:39" ht="14.4">
      <c r="A41" s="7" t="s">
        <v>182</v>
      </c>
      <c r="B41" s="7">
        <v>0.31</v>
      </c>
      <c r="C41" s="7">
        <v>0.39</v>
      </c>
      <c r="D41" s="7">
        <v>0.28999999999999998</v>
      </c>
      <c r="E41" s="7">
        <v>0.32</v>
      </c>
      <c r="F41" s="7">
        <v>0.28999999999999998</v>
      </c>
      <c r="G41" s="7">
        <v>0.28999999999999998</v>
      </c>
      <c r="H41" s="7">
        <v>0.32</v>
      </c>
      <c r="I41" s="7">
        <v>0.72</v>
      </c>
      <c r="J41" s="7">
        <v>0.47</v>
      </c>
      <c r="K41" s="7">
        <v>0.42</v>
      </c>
      <c r="L41" s="7">
        <v>0.34</v>
      </c>
      <c r="M41" s="7">
        <v>0.57999999999999996</v>
      </c>
      <c r="N41" s="7">
        <v>0.73099999999999998</v>
      </c>
      <c r="O41" s="7">
        <v>0.66600000000000004</v>
      </c>
      <c r="P41" s="7">
        <v>0.36799999999999999</v>
      </c>
      <c r="Q41" s="7">
        <v>0.40799999999999997</v>
      </c>
      <c r="R41" s="7">
        <v>0.71599999999999997</v>
      </c>
      <c r="S41" s="7">
        <v>0.497</v>
      </c>
      <c r="T41" s="7">
        <v>0.7</v>
      </c>
      <c r="U41" s="7">
        <v>0.38600000000000001</v>
      </c>
      <c r="V41" s="18">
        <v>0.22900000000000001</v>
      </c>
      <c r="W41" s="7">
        <v>0.38700000000000001</v>
      </c>
      <c r="X41" s="7">
        <v>0.93300000000000005</v>
      </c>
      <c r="Y41" s="7">
        <v>0.55900000000000005</v>
      </c>
      <c r="Z41" s="7">
        <v>0.54500000000000004</v>
      </c>
      <c r="AA41" s="7">
        <v>0.80800000000000005</v>
      </c>
      <c r="AB41" s="7">
        <v>0.752</v>
      </c>
      <c r="AC41" s="7">
        <v>0.44400000000000001</v>
      </c>
      <c r="AD41" s="7">
        <v>0.41899999999999998</v>
      </c>
      <c r="AE41" s="7">
        <v>0.56799999999999995</v>
      </c>
      <c r="AF41" s="7">
        <v>0.879</v>
      </c>
      <c r="AG41" s="7">
        <v>0.65700000000000003</v>
      </c>
      <c r="AH41" s="7">
        <v>0.60599999999999998</v>
      </c>
      <c r="AI41" s="7">
        <v>1.1499999999999999</v>
      </c>
      <c r="AJ41" s="7">
        <v>0.58799999999999997</v>
      </c>
      <c r="AK41" s="7">
        <v>0.59599999999999997</v>
      </c>
      <c r="AL41" s="18">
        <v>0.63800000000000001</v>
      </c>
      <c r="AM41" s="18">
        <v>0.72</v>
      </c>
    </row>
    <row r="42" spans="1:39" ht="14.4">
      <c r="A42" s="7" t="s">
        <v>183</v>
      </c>
      <c r="B42" s="7">
        <v>1.9</v>
      </c>
      <c r="C42" s="7">
        <v>2.2999999999999998</v>
      </c>
      <c r="D42" s="7">
        <v>1.8</v>
      </c>
      <c r="E42" s="7">
        <v>2</v>
      </c>
      <c r="F42" s="7">
        <v>1.8</v>
      </c>
      <c r="G42" s="7">
        <v>1.8</v>
      </c>
      <c r="H42" s="7">
        <v>2</v>
      </c>
      <c r="I42" s="7">
        <v>4.4000000000000004</v>
      </c>
      <c r="J42" s="7">
        <v>2.7</v>
      </c>
      <c r="K42" s="7">
        <v>2.5</v>
      </c>
      <c r="L42" s="7">
        <v>2</v>
      </c>
      <c r="M42" s="7">
        <v>3.88</v>
      </c>
      <c r="N42" s="7">
        <v>5.54</v>
      </c>
      <c r="O42" s="7">
        <v>4.8600000000000003</v>
      </c>
      <c r="P42" s="7">
        <v>2.8</v>
      </c>
      <c r="Q42" s="7">
        <v>3.12</v>
      </c>
      <c r="R42" s="7">
        <v>6.16</v>
      </c>
      <c r="S42" s="7">
        <v>3.42</v>
      </c>
      <c r="T42" s="7">
        <v>4.7</v>
      </c>
      <c r="U42" s="7">
        <v>2.65</v>
      </c>
      <c r="V42" s="18">
        <v>2.02</v>
      </c>
      <c r="W42" s="7">
        <v>2.73</v>
      </c>
      <c r="X42" s="7">
        <v>7.42</v>
      </c>
      <c r="Y42" s="7">
        <v>4.0999999999999996</v>
      </c>
      <c r="Z42" s="7">
        <v>3.61</v>
      </c>
      <c r="AA42" s="7">
        <v>6.63</v>
      </c>
      <c r="AB42" s="7">
        <v>5.27</v>
      </c>
      <c r="AC42" s="7">
        <v>2.75</v>
      </c>
      <c r="AD42" s="7">
        <v>2.63</v>
      </c>
      <c r="AE42" s="7">
        <v>4.2300000000000004</v>
      </c>
      <c r="AF42" s="7">
        <v>7.34</v>
      </c>
      <c r="AG42" s="7">
        <v>4.32</v>
      </c>
      <c r="AH42" s="7">
        <v>3.83</v>
      </c>
      <c r="AI42" s="7">
        <v>7.69</v>
      </c>
      <c r="AJ42" s="7">
        <v>4.3099999999999996</v>
      </c>
      <c r="AK42" s="7">
        <v>4.29</v>
      </c>
      <c r="AL42" s="18">
        <v>5.01</v>
      </c>
      <c r="AM42" s="18">
        <v>4.76</v>
      </c>
    </row>
    <row r="43" spans="1:39" ht="14.4">
      <c r="A43" s="7" t="s">
        <v>184</v>
      </c>
      <c r="B43" s="7">
        <v>0.28000000000000003</v>
      </c>
      <c r="C43" s="7">
        <v>0.33</v>
      </c>
      <c r="D43" s="7">
        <v>0.28000000000000003</v>
      </c>
      <c r="E43" s="7">
        <v>0.28999999999999998</v>
      </c>
      <c r="F43" s="7">
        <v>0.25</v>
      </c>
      <c r="G43" s="7">
        <v>0.26</v>
      </c>
      <c r="H43" s="7">
        <v>0.28999999999999998</v>
      </c>
      <c r="I43" s="7">
        <v>0.65</v>
      </c>
      <c r="J43" s="7">
        <v>0.4</v>
      </c>
      <c r="K43" s="7">
        <v>0.36</v>
      </c>
      <c r="L43" s="7">
        <v>0.27</v>
      </c>
      <c r="M43" s="7">
        <v>0.57099999999999995</v>
      </c>
      <c r="N43" s="7">
        <v>0.86399999999999999</v>
      </c>
      <c r="O43" s="7">
        <v>0.77800000000000002</v>
      </c>
      <c r="P43" s="7">
        <v>0.46300000000000002</v>
      </c>
      <c r="Q43" s="7">
        <v>0.52900000000000003</v>
      </c>
      <c r="R43" s="7">
        <v>1.05</v>
      </c>
      <c r="S43" s="7">
        <v>0.58099999999999996</v>
      </c>
      <c r="T43" s="7">
        <v>0.76600000000000001</v>
      </c>
      <c r="U43" s="7">
        <v>0.44600000000000001</v>
      </c>
      <c r="V43" s="18">
        <v>0.371</v>
      </c>
      <c r="W43" s="7">
        <v>0.439</v>
      </c>
      <c r="X43" s="7">
        <v>1.23</v>
      </c>
      <c r="Y43" s="7">
        <v>0.68899999999999995</v>
      </c>
      <c r="Z43" s="7">
        <v>0.57099999999999995</v>
      </c>
      <c r="AA43" s="7">
        <v>1.1299999999999999</v>
      </c>
      <c r="AB43" s="7">
        <v>0.84799999999999998</v>
      </c>
      <c r="AC43" s="7">
        <v>0.41499999999999998</v>
      </c>
      <c r="AD43" s="7">
        <v>0.42399999999999999</v>
      </c>
      <c r="AE43" s="7">
        <v>0.71299999999999997</v>
      </c>
      <c r="AF43" s="7">
        <v>1.2</v>
      </c>
      <c r="AG43" s="7">
        <v>0.69499999999999995</v>
      </c>
      <c r="AH43" s="7">
        <v>0.59899999999999998</v>
      </c>
      <c r="AI43" s="7">
        <v>1.23</v>
      </c>
      <c r="AJ43" s="7">
        <v>0.61</v>
      </c>
      <c r="AK43" s="7">
        <v>0.70799999999999996</v>
      </c>
      <c r="AL43" s="18">
        <v>0.89500000000000002</v>
      </c>
      <c r="AM43" s="18">
        <v>0.76400000000000001</v>
      </c>
    </row>
    <row r="44" spans="1:39">
      <c r="A44" s="7" t="s">
        <v>185</v>
      </c>
      <c r="C44" s="7">
        <v>7</v>
      </c>
      <c r="D44" s="7">
        <v>5</v>
      </c>
      <c r="G44" s="7">
        <v>8</v>
      </c>
      <c r="H44" s="7">
        <v>10</v>
      </c>
      <c r="I44" s="7">
        <v>18</v>
      </c>
      <c r="J44" s="7">
        <v>9</v>
      </c>
      <c r="K44" s="7">
        <v>9</v>
      </c>
      <c r="M44" s="7">
        <v>19</v>
      </c>
      <c r="N44" s="7">
        <v>27</v>
      </c>
      <c r="O44" s="7">
        <v>26</v>
      </c>
      <c r="P44" s="7">
        <v>17</v>
      </c>
      <c r="R44" s="7">
        <v>6</v>
      </c>
      <c r="T44" s="7">
        <v>42</v>
      </c>
      <c r="U44" s="7">
        <v>16</v>
      </c>
      <c r="V44" s="7">
        <v>6</v>
      </c>
      <c r="W44" s="7">
        <v>20</v>
      </c>
      <c r="X44" s="7">
        <v>50</v>
      </c>
      <c r="Y44" s="7">
        <v>21</v>
      </c>
      <c r="Z44" s="7">
        <v>13</v>
      </c>
      <c r="AA44" s="7">
        <v>44</v>
      </c>
      <c r="AB44" s="7">
        <v>25</v>
      </c>
      <c r="AC44" s="7">
        <v>18</v>
      </c>
      <c r="AD44" s="7">
        <v>11</v>
      </c>
      <c r="AE44" s="7">
        <v>23</v>
      </c>
      <c r="AF44" s="7">
        <v>46</v>
      </c>
      <c r="AG44" s="7">
        <v>17</v>
      </c>
      <c r="AH44" s="7">
        <v>13</v>
      </c>
      <c r="AI44" s="7">
        <v>29</v>
      </c>
      <c r="AJ44" s="7">
        <v>16</v>
      </c>
      <c r="AK44" s="7">
        <v>13</v>
      </c>
      <c r="AL44" s="7">
        <v>30</v>
      </c>
      <c r="AM44" s="7">
        <v>24</v>
      </c>
    </row>
    <row r="45" spans="1:39">
      <c r="A45" s="7" t="s">
        <v>186</v>
      </c>
      <c r="B45" s="7">
        <v>3.9</v>
      </c>
      <c r="C45" s="7">
        <v>7.7</v>
      </c>
      <c r="D45" s="7">
        <v>8.4</v>
      </c>
      <c r="E45" s="7">
        <v>4</v>
      </c>
      <c r="F45" s="7">
        <v>3.4</v>
      </c>
      <c r="G45" s="7">
        <v>9.4</v>
      </c>
      <c r="H45" s="7">
        <v>10.199999999999999</v>
      </c>
      <c r="I45" s="7">
        <v>22</v>
      </c>
      <c r="J45" s="7">
        <v>12.6</v>
      </c>
      <c r="K45" s="7">
        <v>13.5</v>
      </c>
      <c r="L45" s="7">
        <v>5.9</v>
      </c>
      <c r="M45" s="7">
        <v>30.1</v>
      </c>
      <c r="N45" s="7">
        <v>43.2</v>
      </c>
      <c r="O45" s="7">
        <v>44.2</v>
      </c>
      <c r="P45" s="7">
        <v>26.7</v>
      </c>
      <c r="Q45" s="7">
        <v>58.2</v>
      </c>
      <c r="R45" s="7">
        <v>3.53</v>
      </c>
      <c r="S45" s="7">
        <v>39.5</v>
      </c>
      <c r="T45" s="7">
        <v>39.799999999999997</v>
      </c>
      <c r="U45" s="7">
        <v>25.8</v>
      </c>
      <c r="V45" s="7">
        <v>14.2</v>
      </c>
      <c r="W45" s="7">
        <v>28.1</v>
      </c>
      <c r="X45" s="7">
        <v>56.1</v>
      </c>
      <c r="Y45" s="7">
        <v>39</v>
      </c>
      <c r="Z45" s="7">
        <v>21.1</v>
      </c>
      <c r="AA45" s="7">
        <v>55</v>
      </c>
      <c r="AB45" s="7">
        <v>37.6</v>
      </c>
      <c r="AC45" s="7">
        <v>16.899999999999999</v>
      </c>
      <c r="AD45" s="7">
        <v>16.399999999999999</v>
      </c>
      <c r="AE45" s="7">
        <v>38.1</v>
      </c>
      <c r="AF45" s="7">
        <v>56.8</v>
      </c>
      <c r="AG45" s="7">
        <v>27.7</v>
      </c>
      <c r="AH45" s="7">
        <v>17.100000000000001</v>
      </c>
      <c r="AI45" s="7">
        <v>51.4</v>
      </c>
      <c r="AJ45" s="7">
        <v>19.5</v>
      </c>
      <c r="AK45" s="7">
        <v>36.799999999999997</v>
      </c>
      <c r="AL45" s="7">
        <v>44.3</v>
      </c>
      <c r="AM45" s="7">
        <v>29.2</v>
      </c>
    </row>
    <row r="46" spans="1:39" s="19" customFormat="1">
      <c r="A46" s="19" t="s">
        <v>187</v>
      </c>
      <c r="B46" s="19">
        <v>1</v>
      </c>
      <c r="C46" s="19">
        <v>1.8</v>
      </c>
      <c r="D46" s="19">
        <v>2.4</v>
      </c>
      <c r="E46" s="19">
        <v>1</v>
      </c>
      <c r="F46" s="19">
        <v>0.9</v>
      </c>
      <c r="G46" s="19">
        <v>2.2999999999999998</v>
      </c>
      <c r="H46" s="19">
        <v>2.5</v>
      </c>
      <c r="I46" s="19">
        <v>5.7</v>
      </c>
      <c r="J46" s="19">
        <v>2.9</v>
      </c>
      <c r="K46" s="19">
        <v>4.5999999999999996</v>
      </c>
      <c r="L46" s="19">
        <v>1.9</v>
      </c>
      <c r="M46" s="19">
        <v>6.79</v>
      </c>
      <c r="N46" s="19">
        <v>5.67</v>
      </c>
      <c r="O46" s="19">
        <v>6.97</v>
      </c>
      <c r="P46" s="19">
        <v>5.49</v>
      </c>
      <c r="Q46" s="19">
        <v>18.2</v>
      </c>
      <c r="R46" s="19">
        <v>2.2200000000000002</v>
      </c>
      <c r="S46" s="19">
        <v>6.76</v>
      </c>
      <c r="T46" s="19">
        <v>8.32</v>
      </c>
      <c r="U46" s="19">
        <v>5.27</v>
      </c>
      <c r="V46" s="19">
        <v>4.09</v>
      </c>
      <c r="W46" s="19">
        <v>5.94</v>
      </c>
      <c r="X46" s="19">
        <v>17</v>
      </c>
      <c r="Y46" s="19">
        <v>8.14</v>
      </c>
      <c r="Z46" s="19">
        <v>3.56</v>
      </c>
      <c r="AA46" s="19">
        <v>14.6</v>
      </c>
      <c r="AB46" s="19">
        <v>8.32</v>
      </c>
      <c r="AC46" s="19">
        <v>2.61</v>
      </c>
      <c r="AD46" s="19">
        <v>3.21</v>
      </c>
      <c r="AE46" s="19">
        <v>8.25</v>
      </c>
      <c r="AF46" s="19">
        <v>15.8</v>
      </c>
      <c r="AG46" s="19">
        <v>6.07</v>
      </c>
      <c r="AH46" s="19">
        <v>3</v>
      </c>
      <c r="AI46" s="19">
        <v>11.1</v>
      </c>
      <c r="AJ46" s="19">
        <v>4.25</v>
      </c>
      <c r="AK46" s="19">
        <v>6.65</v>
      </c>
      <c r="AL46" s="19">
        <v>10.7</v>
      </c>
      <c r="AM46" s="19">
        <v>6.49</v>
      </c>
    </row>
    <row r="47" spans="1:39" ht="16.8">
      <c r="A47" s="17" t="s">
        <v>332</v>
      </c>
    </row>
    <row r="48" spans="1:39" ht="16.8">
      <c r="A48" s="17" t="s">
        <v>331</v>
      </c>
    </row>
    <row r="49" spans="1:1">
      <c r="A49" s="17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7072EA-0243-4F25-B423-FEAE7B32C369}">
  <dimension ref="A1:BB51"/>
  <sheetViews>
    <sheetView zoomScale="70" zoomScaleNormal="70" workbookViewId="0">
      <pane xSplit="2" ySplit="3" topLeftCell="C4" activePane="bottomRight" state="frozen"/>
      <selection pane="topRight" activeCell="C1" sqref="C1"/>
      <selection pane="bottomLeft" activeCell="A2" sqref="A2"/>
      <selection pane="bottomRight" activeCell="C28" sqref="C28"/>
    </sheetView>
  </sheetViews>
  <sheetFormatPr defaultRowHeight="13.8"/>
  <cols>
    <col min="1" max="1" width="13.33203125" style="8" bestFit="1" customWidth="1"/>
    <col min="2" max="2" width="24.21875" style="8" bestFit="1" customWidth="1"/>
    <col min="3" max="3" width="20.5546875" style="8" bestFit="1" customWidth="1"/>
    <col min="4" max="4" width="6.77734375" style="8" customWidth="1"/>
    <col min="5" max="5" width="5.6640625" style="8" bestFit="1" customWidth="1"/>
    <col min="6" max="7" width="6.88671875" style="8" bestFit="1" customWidth="1"/>
    <col min="8" max="11" width="5.5546875" style="8" bestFit="1" customWidth="1"/>
    <col min="12" max="12" width="6.109375" style="8" bestFit="1" customWidth="1"/>
    <col min="13" max="13" width="5.5546875" style="8" bestFit="1" customWidth="1"/>
    <col min="14" max="14" width="6.109375" style="8" bestFit="1" customWidth="1"/>
    <col min="15" max="15" width="5.5546875" style="8" bestFit="1" customWidth="1"/>
    <col min="16" max="16" width="6.5546875" style="8" bestFit="1" customWidth="1"/>
    <col min="17" max="17" width="8.88671875" style="8"/>
    <col min="18" max="18" width="9.44140625" style="8" bestFit="1" customWidth="1"/>
    <col min="19" max="19" width="11.21875" style="8" bestFit="1" customWidth="1"/>
    <col min="20" max="20" width="12.6640625" style="8" customWidth="1"/>
    <col min="21" max="21" width="6.109375" style="8" customWidth="1"/>
    <col min="22" max="22" width="5.6640625" style="8" bestFit="1" customWidth="1"/>
    <col min="23" max="24" width="6.88671875" style="8" bestFit="1" customWidth="1"/>
    <col min="25" max="28" width="5.5546875" style="8" bestFit="1" customWidth="1"/>
    <col min="29" max="29" width="6.109375" style="8" bestFit="1" customWidth="1"/>
    <col min="30" max="30" width="5.5546875" style="8" bestFit="1" customWidth="1"/>
    <col min="31" max="31" width="6.109375" style="8" bestFit="1" customWidth="1"/>
    <col min="32" max="32" width="5.5546875" style="8" bestFit="1" customWidth="1"/>
    <col min="33" max="33" width="8.88671875" style="8"/>
    <col min="34" max="34" width="6.5546875" style="8" customWidth="1"/>
    <col min="35" max="35" width="5.6640625" style="8" bestFit="1" customWidth="1"/>
    <col min="36" max="37" width="6.88671875" style="8" bestFit="1" customWidth="1"/>
    <col min="38" max="41" width="5.5546875" style="8" bestFit="1" customWidth="1"/>
    <col min="42" max="42" width="6.109375" style="8" bestFit="1" customWidth="1"/>
    <col min="43" max="43" width="5.5546875" style="8" bestFit="1" customWidth="1"/>
    <col min="44" max="44" width="6.109375" style="8" bestFit="1" customWidth="1"/>
    <col min="45" max="45" width="6.5546875" style="8" bestFit="1" customWidth="1"/>
    <col min="46" max="46" width="8.88671875" style="8"/>
    <col min="47" max="48" width="5.5546875" style="8" bestFit="1" customWidth="1"/>
    <col min="49" max="49" width="4.5546875" style="8" bestFit="1" customWidth="1"/>
    <col min="50" max="50" width="5.5546875" style="8" bestFit="1" customWidth="1"/>
    <col min="51" max="51" width="11.33203125" style="8" bestFit="1" customWidth="1"/>
    <col min="52" max="52" width="7.44140625" style="8" bestFit="1" customWidth="1"/>
    <col min="53" max="53" width="6" style="8" bestFit="1" customWidth="1"/>
    <col min="54" max="54" width="4.5546875" style="8" bestFit="1" customWidth="1"/>
    <col min="55" max="73" width="8.88671875" style="8"/>
    <col min="74" max="74" width="19.44140625" style="8" customWidth="1"/>
    <col min="75" max="16384" width="8.88671875" style="8"/>
  </cols>
  <sheetData>
    <row r="1" spans="1:54">
      <c r="A1" s="13" t="s">
        <v>192</v>
      </c>
    </row>
    <row r="2" spans="1:54">
      <c r="A2" s="28"/>
      <c r="B2" s="28"/>
      <c r="C2" s="28"/>
      <c r="D2" s="29" t="s">
        <v>133</v>
      </c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9" t="s">
        <v>128</v>
      </c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9" t="s">
        <v>134</v>
      </c>
      <c r="AI2" s="28"/>
      <c r="AJ2" s="28"/>
      <c r="AK2" s="28"/>
      <c r="AL2" s="28"/>
      <c r="AM2" s="28"/>
      <c r="AN2" s="28"/>
      <c r="AO2" s="28"/>
      <c r="AP2" s="28"/>
      <c r="AQ2" s="28"/>
      <c r="AR2" s="28"/>
      <c r="AS2" s="28"/>
      <c r="AT2" s="28"/>
      <c r="AU2" s="28"/>
      <c r="AV2" s="28"/>
      <c r="AW2" s="28"/>
      <c r="AX2" s="28"/>
      <c r="AY2" s="28"/>
      <c r="AZ2" s="28"/>
      <c r="BA2" s="28"/>
      <c r="BB2" s="43"/>
    </row>
    <row r="3" spans="1:54" s="11" customFormat="1">
      <c r="A3" s="11" t="s">
        <v>91</v>
      </c>
      <c r="B3" s="11" t="s">
        <v>324</v>
      </c>
      <c r="C3" s="11" t="s">
        <v>126</v>
      </c>
      <c r="D3" s="26" t="s">
        <v>2</v>
      </c>
      <c r="E3" s="11" t="s">
        <v>1</v>
      </c>
      <c r="F3" s="11" t="s">
        <v>3</v>
      </c>
      <c r="G3" s="11" t="s">
        <v>21</v>
      </c>
      <c r="H3" s="11" t="s">
        <v>22</v>
      </c>
      <c r="I3" s="11" t="s">
        <v>4</v>
      </c>
      <c r="J3" s="11" t="s">
        <v>5</v>
      </c>
      <c r="K3" s="11" t="s">
        <v>6</v>
      </c>
      <c r="L3" s="11" t="s">
        <v>7</v>
      </c>
      <c r="M3" s="11" t="s">
        <v>0</v>
      </c>
      <c r="N3" s="11" t="s">
        <v>8</v>
      </c>
      <c r="O3" s="11" t="s">
        <v>61</v>
      </c>
      <c r="P3" s="11" t="s">
        <v>9</v>
      </c>
      <c r="R3" s="11" t="s">
        <v>62</v>
      </c>
      <c r="S3" s="12" t="s">
        <v>63</v>
      </c>
      <c r="U3" s="26" t="s">
        <v>2</v>
      </c>
      <c r="V3" s="11" t="s">
        <v>1</v>
      </c>
      <c r="W3" s="11" t="s">
        <v>3</v>
      </c>
      <c r="X3" s="11" t="s">
        <v>21</v>
      </c>
      <c r="Y3" s="11" t="s">
        <v>22</v>
      </c>
      <c r="Z3" s="11" t="s">
        <v>4</v>
      </c>
      <c r="AA3" s="11" t="s">
        <v>5</v>
      </c>
      <c r="AB3" s="11" t="s">
        <v>6</v>
      </c>
      <c r="AC3" s="11" t="s">
        <v>7</v>
      </c>
      <c r="AD3" s="11" t="s">
        <v>0</v>
      </c>
      <c r="AE3" s="11" t="s">
        <v>8</v>
      </c>
      <c r="AF3" s="11" t="s">
        <v>9</v>
      </c>
      <c r="AH3" s="26" t="s">
        <v>2</v>
      </c>
      <c r="AI3" s="11" t="s">
        <v>1</v>
      </c>
      <c r="AJ3" s="11" t="s">
        <v>3</v>
      </c>
      <c r="AK3" s="11" t="s">
        <v>21</v>
      </c>
      <c r="AL3" s="11" t="s">
        <v>22</v>
      </c>
      <c r="AM3" s="11" t="s">
        <v>4</v>
      </c>
      <c r="AN3" s="11" t="s">
        <v>5</v>
      </c>
      <c r="AO3" s="11" t="s">
        <v>6</v>
      </c>
      <c r="AP3" s="11" t="s">
        <v>7</v>
      </c>
      <c r="AQ3" s="11" t="s">
        <v>0</v>
      </c>
      <c r="AR3" s="11" t="s">
        <v>8</v>
      </c>
      <c r="AS3" s="11" t="s">
        <v>9</v>
      </c>
      <c r="AU3" s="11" t="s">
        <v>15</v>
      </c>
      <c r="AV3" s="11" t="s">
        <v>16</v>
      </c>
      <c r="AW3" s="11" t="s">
        <v>13</v>
      </c>
      <c r="AX3" s="11" t="s">
        <v>23</v>
      </c>
      <c r="AY3" s="11" t="s">
        <v>27</v>
      </c>
      <c r="AZ3" s="11" t="s">
        <v>26</v>
      </c>
      <c r="BA3" s="11" t="s">
        <v>25</v>
      </c>
      <c r="BB3" s="44" t="s">
        <v>64</v>
      </c>
    </row>
    <row r="4" spans="1:54">
      <c r="D4" s="27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27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27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45"/>
    </row>
    <row r="5" spans="1:54">
      <c r="A5" s="8" t="s">
        <v>34</v>
      </c>
      <c r="B5" s="8" t="s">
        <v>71</v>
      </c>
      <c r="C5" s="8" t="s">
        <v>90</v>
      </c>
      <c r="D5" s="27">
        <v>39.26</v>
      </c>
      <c r="E5" s="9">
        <v>3.48</v>
      </c>
      <c r="F5" s="9">
        <v>14.35</v>
      </c>
      <c r="G5" s="9">
        <f t="shared" ref="G5:G9" si="0">H5*S5</f>
        <v>1.8488549618320609</v>
      </c>
      <c r="H5" s="9">
        <f t="shared" ref="H5:H9" si="1">R5/(1.11+S5)</f>
        <v>9.244274809160304</v>
      </c>
      <c r="I5" s="9">
        <v>0.17</v>
      </c>
      <c r="J5" s="9">
        <v>7.19</v>
      </c>
      <c r="K5" s="9">
        <v>11.43</v>
      </c>
      <c r="L5" s="9">
        <v>1.75</v>
      </c>
      <c r="M5" s="9">
        <v>3.12</v>
      </c>
      <c r="N5" s="9">
        <v>1.85</v>
      </c>
      <c r="O5" s="9">
        <v>5.86</v>
      </c>
      <c r="P5" s="9">
        <f t="shared" ref="P5:P11" si="2">SUM(D5:O5)</f>
        <v>99.553129770992356</v>
      </c>
      <c r="Q5" s="9"/>
      <c r="R5" s="9">
        <v>12.11</v>
      </c>
      <c r="S5" s="9">
        <v>0.2</v>
      </c>
      <c r="T5" s="9"/>
      <c r="U5" s="27">
        <f t="shared" ref="U5:U11" si="3">(D5*(P5-O5))/P5</f>
        <v>36.949036994324253</v>
      </c>
      <c r="V5" s="9">
        <f t="shared" ref="V5:V11" si="4">(E5*(P5-O5))/P5</f>
        <v>3.2751566159003667</v>
      </c>
      <c r="W5" s="9">
        <f t="shared" ref="W5:W11" si="5">(F5*(P5-O5))/P5</f>
        <v>13.505315355796053</v>
      </c>
      <c r="X5" s="9">
        <f t="shared" ref="X5:X11" si="6">(G5*(P5-O5))/P5</f>
        <v>1.7400257356564639</v>
      </c>
      <c r="Y5" s="9">
        <f t="shared" ref="Y5:Y11" si="7">(H5*(P5-O5))/P5</f>
        <v>8.7001286782823204</v>
      </c>
      <c r="Z5" s="9">
        <f t="shared" ref="Z5:Z11" si="8">(I5*(P5-O5))/P5</f>
        <v>0.15999328296065013</v>
      </c>
      <c r="AA5" s="9">
        <f t="shared" ref="AA5:AA11" si="9">(J5*(P5-O5))/P5</f>
        <v>6.7667747322769074</v>
      </c>
      <c r="AB5" s="9">
        <f t="shared" ref="AB5:AB11" si="10">(K5*(P5-O5))/P5</f>
        <v>10.757195436707239</v>
      </c>
      <c r="AC5" s="9">
        <f t="shared" ref="AC5:AC11" si="11">(L5*(P5-O5))/P5</f>
        <v>1.6469896775361041</v>
      </c>
      <c r="AD5" s="9">
        <f t="shared" ref="AD5:AD11" si="12">(M5*(P5-O5))/P5</f>
        <v>2.9363473108072253</v>
      </c>
      <c r="AE5" s="9">
        <f t="shared" ref="AE5:AE11" si="13">(N5*(P5-O5))/P5</f>
        <v>1.7411033733953103</v>
      </c>
      <c r="AF5" s="9">
        <f t="shared" ref="AF5:AF9" si="14">SUM(U5:AE5)</f>
        <v>88.178067193642875</v>
      </c>
      <c r="AG5" s="9"/>
      <c r="AH5" s="27">
        <f t="shared" ref="AH5:AH11" si="15">U5*100/AF5</f>
        <v>41.902752203881448</v>
      </c>
      <c r="AI5" s="9">
        <f t="shared" ref="AI5:AI11" si="16">V5*100/AF5</f>
        <v>3.714253124541707</v>
      </c>
      <c r="AJ5" s="9">
        <f t="shared" ref="AJ5:AJ11" si="17">W5*100/AF5</f>
        <v>15.315957568153307</v>
      </c>
      <c r="AK5" s="9">
        <f t="shared" ref="AK5:AK11" si="18">X5*100/AF5</f>
        <v>1.9733089996578079</v>
      </c>
      <c r="AL5" s="9">
        <f t="shared" ref="AL5:AL11" si="19">Y5*100/AF5</f>
        <v>9.8665449982890401</v>
      </c>
      <c r="AM5" s="9">
        <f t="shared" ref="AM5:AM11" si="20">Z5*100/AF5</f>
        <v>0.18144339976209495</v>
      </c>
      <c r="AN5" s="9">
        <f t="shared" ref="AN5:AN11" si="21">AA5*100/AF5</f>
        <v>7.6739884958203666</v>
      </c>
      <c r="AO5" s="9">
        <f t="shared" ref="AO5:AO11" si="22">AB5*100/AF5</f>
        <v>12.199400348710263</v>
      </c>
      <c r="AP5" s="9">
        <f t="shared" ref="AP5:AP11" si="23">AC5*100/AF5</f>
        <v>1.8677997034333302</v>
      </c>
      <c r="AQ5" s="9">
        <f t="shared" ref="AQ5:AQ11" si="24">AD5*100/AF5</f>
        <v>3.3300200426925652</v>
      </c>
      <c r="AR5" s="9">
        <f t="shared" ref="AR5:AR11" si="25">AE5*100/AF5</f>
        <v>1.9745311150580922</v>
      </c>
      <c r="AS5" s="9">
        <f t="shared" ref="AS5:AS9" si="26">SUM(AH5:AR5)</f>
        <v>100.00000000000004</v>
      </c>
      <c r="AT5" s="9"/>
      <c r="AU5" s="9">
        <f>AQ5*'E. Diagram lines'!$G$39</f>
        <v>2.7642701407472168</v>
      </c>
      <c r="AV5" s="9">
        <f>AJ5*'E. Diagram lines'!$G$40</f>
        <v>8.1062214025875345</v>
      </c>
      <c r="AW5" s="9">
        <f>AP5*'E. Diagram lines'!$G$38</f>
        <v>1.3856313385586403</v>
      </c>
      <c r="AX5" s="9">
        <f>AO5*'E. Diagram lines'!$G$41</f>
        <v>8.7183945644723604</v>
      </c>
      <c r="AY5" s="9">
        <f t="shared" ref="AY5:AY11" si="27">SUM(AP5:AQ5)</f>
        <v>5.1978197461258953</v>
      </c>
      <c r="AZ5" s="9">
        <f t="shared" ref="AZ5:AZ9" si="28">AV5/(AX5+AW5+AU5)</f>
        <v>0.62993743499605515</v>
      </c>
      <c r="BA5" s="9">
        <f t="shared" ref="BA5:BA9" si="29">AV5/(AW5+AU5)</f>
        <v>1.9533527345192399</v>
      </c>
      <c r="BB5" s="45">
        <f>(AW5+AU5)/AV5</f>
        <v>0.51194030772231236</v>
      </c>
    </row>
    <row r="6" spans="1:54">
      <c r="A6" s="8" t="s">
        <v>325</v>
      </c>
      <c r="B6" s="8" t="s">
        <v>323</v>
      </c>
      <c r="C6" s="8" t="s">
        <v>90</v>
      </c>
      <c r="D6" s="27">
        <v>35.869999999999997</v>
      </c>
      <c r="E6" s="9">
        <v>4.8099999999999996</v>
      </c>
      <c r="F6" s="9">
        <v>11.54</v>
      </c>
      <c r="G6" s="9">
        <f t="shared" si="0"/>
        <v>2.222900763358779</v>
      </c>
      <c r="H6" s="9">
        <f t="shared" si="1"/>
        <v>11.114503816793894</v>
      </c>
      <c r="I6" s="9">
        <v>0.21</v>
      </c>
      <c r="J6" s="9">
        <v>6.2</v>
      </c>
      <c r="K6" s="9">
        <v>11.63</v>
      </c>
      <c r="L6" s="9">
        <v>2.64</v>
      </c>
      <c r="M6" s="9">
        <v>2.36</v>
      </c>
      <c r="N6" s="9">
        <v>1.81</v>
      </c>
      <c r="O6" s="9">
        <v>6.65</v>
      </c>
      <c r="P6" s="9">
        <f t="shared" si="2"/>
        <v>97.057404580152678</v>
      </c>
      <c r="Q6" s="9"/>
      <c r="R6" s="9">
        <v>14.56</v>
      </c>
      <c r="S6" s="9">
        <v>0.2</v>
      </c>
      <c r="T6" s="9"/>
      <c r="U6" s="27">
        <f t="shared" si="3"/>
        <v>33.412325585236403</v>
      </c>
      <c r="V6" s="9">
        <f t="shared" si="4"/>
        <v>4.4804373031777835</v>
      </c>
      <c r="W6" s="9">
        <f t="shared" si="5"/>
        <v>10.749323592239422</v>
      </c>
      <c r="X6" s="9">
        <f t="shared" si="6"/>
        <v>2.0705961541403419</v>
      </c>
      <c r="Y6" s="9">
        <f t="shared" si="7"/>
        <v>10.352980770701709</v>
      </c>
      <c r="Z6" s="9">
        <f t="shared" si="8"/>
        <v>0.1956116078310467</v>
      </c>
      <c r="AA6" s="9">
        <f t="shared" si="9"/>
        <v>5.7751998502499502</v>
      </c>
      <c r="AB6" s="9">
        <f t="shared" si="10"/>
        <v>10.833157138452728</v>
      </c>
      <c r="AC6" s="9">
        <f t="shared" si="11"/>
        <v>2.4591173555903016</v>
      </c>
      <c r="AD6" s="9">
        <f t="shared" si="12"/>
        <v>2.1983018784822388</v>
      </c>
      <c r="AE6" s="9">
        <f t="shared" si="13"/>
        <v>1.6859857627342598</v>
      </c>
      <c r="AF6" s="9">
        <f t="shared" si="14"/>
        <v>84.213036998836202</v>
      </c>
      <c r="AG6" s="9"/>
      <c r="AH6" s="27">
        <f t="shared" si="15"/>
        <v>39.67595371925389</v>
      </c>
      <c r="AI6" s="9">
        <f t="shared" si="16"/>
        <v>5.3203606743688647</v>
      </c>
      <c r="AJ6" s="9">
        <f t="shared" si="17"/>
        <v>12.764441202124054</v>
      </c>
      <c r="AK6" s="9">
        <f t="shared" si="18"/>
        <v>2.4587596266940914</v>
      </c>
      <c r="AL6" s="9">
        <f t="shared" si="19"/>
        <v>12.293798133470455</v>
      </c>
      <c r="AM6" s="9">
        <f t="shared" si="20"/>
        <v>0.23228185896412923</v>
      </c>
      <c r="AN6" s="9">
        <f t="shared" si="21"/>
        <v>6.8578453598933393</v>
      </c>
      <c r="AO6" s="9">
        <f t="shared" si="22"/>
        <v>12.863990570251538</v>
      </c>
      <c r="AP6" s="9">
        <f t="shared" si="23"/>
        <v>2.920114798406197</v>
      </c>
      <c r="AQ6" s="9">
        <f t="shared" si="24"/>
        <v>2.6104056531206905</v>
      </c>
      <c r="AR6" s="9">
        <f t="shared" si="25"/>
        <v>2.0020484034527333</v>
      </c>
      <c r="AS6" s="9">
        <f t="shared" si="26"/>
        <v>99.999999999999986</v>
      </c>
      <c r="AT6" s="9"/>
      <c r="AU6" s="9">
        <f>AQ6*'E. Diagram lines'!$G$39</f>
        <v>2.1669138052168311</v>
      </c>
      <c r="AV6" s="9">
        <f>AJ6*'E. Diagram lines'!$G$40</f>
        <v>6.7557895746510628</v>
      </c>
      <c r="AW6" s="9">
        <f>AP6*'E. Diagram lines'!$G$38</f>
        <v>2.1662936177914962</v>
      </c>
      <c r="AX6" s="9">
        <f>AO6*'E. Diagram lines'!$G$41</f>
        <v>9.1933490384190666</v>
      </c>
      <c r="AY6" s="9">
        <f t="shared" si="27"/>
        <v>5.530520451526888</v>
      </c>
      <c r="AZ6" s="9">
        <f t="shared" si="28"/>
        <v>0.49944637379927487</v>
      </c>
      <c r="BA6" s="9">
        <f t="shared" si="29"/>
        <v>1.5590736641821914</v>
      </c>
      <c r="BB6" s="45">
        <f t="shared" ref="BB6:BB9" si="30">(AW6+AU6)/AV6</f>
        <v>0.64140651142648086</v>
      </c>
    </row>
    <row r="7" spans="1:54">
      <c r="A7" s="8" t="s">
        <v>35</v>
      </c>
      <c r="B7" s="8" t="s">
        <v>328</v>
      </c>
      <c r="C7" s="8" t="s">
        <v>90</v>
      </c>
      <c r="D7" s="27">
        <v>43.58</v>
      </c>
      <c r="E7" s="9">
        <v>2.76</v>
      </c>
      <c r="F7" s="9">
        <v>13.7</v>
      </c>
      <c r="G7" s="9">
        <f t="shared" si="0"/>
        <v>2.3972602739726026</v>
      </c>
      <c r="H7" s="9">
        <f t="shared" si="1"/>
        <v>6.8493150684931505</v>
      </c>
      <c r="I7" s="9">
        <v>0.15</v>
      </c>
      <c r="J7" s="9">
        <v>5.73</v>
      </c>
      <c r="K7" s="9">
        <v>7.48</v>
      </c>
      <c r="L7" s="9">
        <v>3.5</v>
      </c>
      <c r="M7" s="9">
        <v>4</v>
      </c>
      <c r="N7" s="9">
        <v>0.7</v>
      </c>
      <c r="O7" s="9">
        <v>8.07</v>
      </c>
      <c r="P7" s="9">
        <f t="shared" si="2"/>
        <v>98.916575342465762</v>
      </c>
      <c r="Q7" s="9"/>
      <c r="R7" s="9">
        <v>10</v>
      </c>
      <c r="S7" s="9">
        <v>0.35</v>
      </c>
      <c r="T7" s="9"/>
      <c r="U7" s="27">
        <f t="shared" si="3"/>
        <v>40.024573634071054</v>
      </c>
      <c r="V7" s="9">
        <f t="shared" si="4"/>
        <v>2.5348284357511726</v>
      </c>
      <c r="W7" s="9">
        <f t="shared" si="5"/>
        <v>12.582300568764879</v>
      </c>
      <c r="X7" s="9">
        <f t="shared" si="6"/>
        <v>2.2016824312907248</v>
      </c>
      <c r="Y7" s="9">
        <f t="shared" si="7"/>
        <v>6.2905212322592137</v>
      </c>
      <c r="Z7" s="9">
        <f t="shared" si="8"/>
        <v>0.13776241498647679</v>
      </c>
      <c r="AA7" s="9">
        <f t="shared" si="9"/>
        <v>5.2625242524834137</v>
      </c>
      <c r="AB7" s="9">
        <f t="shared" si="10"/>
        <v>6.8697524273256425</v>
      </c>
      <c r="AC7" s="9">
        <f t="shared" si="11"/>
        <v>3.2144563496844585</v>
      </c>
      <c r="AD7" s="9">
        <f t="shared" si="12"/>
        <v>3.6736643996393807</v>
      </c>
      <c r="AE7" s="9">
        <f t="shared" si="13"/>
        <v>0.64289126993689161</v>
      </c>
      <c r="AF7" s="9">
        <f t="shared" si="14"/>
        <v>83.434957416193299</v>
      </c>
      <c r="AG7" s="9"/>
      <c r="AH7" s="27">
        <f t="shared" si="15"/>
        <v>47.970988268645016</v>
      </c>
      <c r="AI7" s="9">
        <f t="shared" si="16"/>
        <v>3.0380892065502576</v>
      </c>
      <c r="AJ7" s="9">
        <f t="shared" si="17"/>
        <v>15.080370336861789</v>
      </c>
      <c r="AK7" s="9">
        <f t="shared" si="18"/>
        <v>2.6388009288579273</v>
      </c>
      <c r="AL7" s="9">
        <f t="shared" si="19"/>
        <v>7.5394312253083635</v>
      </c>
      <c r="AM7" s="9">
        <f t="shared" si="20"/>
        <v>0.16511354383425317</v>
      </c>
      <c r="AN7" s="9">
        <f t="shared" si="21"/>
        <v>6.3073373744684718</v>
      </c>
      <c r="AO7" s="9">
        <f t="shared" si="22"/>
        <v>8.2336620525347577</v>
      </c>
      <c r="AP7" s="9">
        <f t="shared" si="23"/>
        <v>3.8526493561325741</v>
      </c>
      <c r="AQ7" s="9">
        <f t="shared" si="24"/>
        <v>4.403027835580084</v>
      </c>
      <c r="AR7" s="9">
        <f t="shared" si="25"/>
        <v>0.77052987122651473</v>
      </c>
      <c r="AS7" s="9">
        <f t="shared" si="26"/>
        <v>100.00000000000001</v>
      </c>
      <c r="AT7" s="9"/>
      <c r="AU7" s="9">
        <f>AQ7*'E. Diagram lines'!$G$39</f>
        <v>3.6549805162528686</v>
      </c>
      <c r="AV7" s="9">
        <f>AJ7*'E. Diagram lines'!$G$40</f>
        <v>7.9815330017497992</v>
      </c>
      <c r="AW7" s="9">
        <f>AP7*'E. Diagram lines'!$G$38</f>
        <v>2.8580964407062885</v>
      </c>
      <c r="AX7" s="9">
        <f>AO7*'E. Diagram lines'!$G$41</f>
        <v>5.8842494247768915</v>
      </c>
      <c r="AY7" s="9">
        <f t="shared" si="27"/>
        <v>8.2556771917126586</v>
      </c>
      <c r="AZ7" s="9">
        <f t="shared" si="28"/>
        <v>0.64381083114084414</v>
      </c>
      <c r="BA7" s="9">
        <f t="shared" si="29"/>
        <v>1.225462719770509</v>
      </c>
      <c r="BB7" s="45">
        <f t="shared" si="30"/>
        <v>0.8160182956746892</v>
      </c>
    </row>
    <row r="8" spans="1:54">
      <c r="A8" s="8" t="s">
        <v>65</v>
      </c>
      <c r="B8" s="8" t="s">
        <v>71</v>
      </c>
      <c r="C8" s="8" t="s">
        <v>90</v>
      </c>
      <c r="D8" s="27">
        <v>38.76</v>
      </c>
      <c r="E8" s="9">
        <v>3.47</v>
      </c>
      <c r="F8" s="9">
        <v>14.04</v>
      </c>
      <c r="G8" s="9">
        <f t="shared" si="0"/>
        <v>1.8396946564885497</v>
      </c>
      <c r="H8" s="9">
        <f t="shared" si="1"/>
        <v>9.1984732824427482</v>
      </c>
      <c r="I8" s="9">
        <v>0.18</v>
      </c>
      <c r="J8" s="9">
        <v>7</v>
      </c>
      <c r="K8" s="9">
        <v>11.61</v>
      </c>
      <c r="L8" s="9">
        <v>1.83</v>
      </c>
      <c r="M8" s="9">
        <v>3.17</v>
      </c>
      <c r="N8" s="9">
        <v>1.82</v>
      </c>
      <c r="O8" s="9">
        <v>6.02</v>
      </c>
      <c r="P8" s="9">
        <f t="shared" si="2"/>
        <v>98.938167938931286</v>
      </c>
      <c r="Q8" s="9"/>
      <c r="R8" s="9">
        <v>12.05</v>
      </c>
      <c r="S8" s="9">
        <v>0.2</v>
      </c>
      <c r="T8" s="9"/>
      <c r="U8" s="27">
        <f t="shared" si="3"/>
        <v>36.401605814411035</v>
      </c>
      <c r="V8" s="9">
        <f t="shared" si="4"/>
        <v>3.258864091228233</v>
      </c>
      <c r="W8" s="9">
        <f t="shared" si="5"/>
        <v>13.185720991597806</v>
      </c>
      <c r="X8" s="9">
        <f t="shared" si="6"/>
        <v>1.7277564423213236</v>
      </c>
      <c r="Y8" s="9">
        <f t="shared" si="7"/>
        <v>8.6387822116066175</v>
      </c>
      <c r="Z8" s="9">
        <f t="shared" si="8"/>
        <v>0.16904770502048469</v>
      </c>
      <c r="AA8" s="9">
        <f t="shared" si="9"/>
        <v>6.5740774174632932</v>
      </c>
      <c r="AB8" s="9">
        <f t="shared" si="10"/>
        <v>10.903576973821263</v>
      </c>
      <c r="AC8" s="9">
        <f t="shared" si="11"/>
        <v>1.7186516677082613</v>
      </c>
      <c r="AD8" s="9">
        <f t="shared" si="12"/>
        <v>2.9771179161940911</v>
      </c>
      <c r="AE8" s="9">
        <f t="shared" si="13"/>
        <v>1.7092601285404563</v>
      </c>
      <c r="AF8" s="9">
        <f t="shared" si="14"/>
        <v>87.264461359912843</v>
      </c>
      <c r="AG8" s="9"/>
      <c r="AH8" s="27">
        <f t="shared" si="15"/>
        <v>41.714124223235096</v>
      </c>
      <c r="AI8" s="9">
        <f t="shared" si="16"/>
        <v>3.7344688094588703</v>
      </c>
      <c r="AJ8" s="9">
        <f t="shared" si="17"/>
        <v>15.110069765072778</v>
      </c>
      <c r="AK8" s="9">
        <f t="shared" si="18"/>
        <v>1.9799084477189159</v>
      </c>
      <c r="AL8" s="9">
        <f t="shared" si="19"/>
        <v>9.899542238594579</v>
      </c>
      <c r="AM8" s="9">
        <f t="shared" si="20"/>
        <v>0.19371884314195864</v>
      </c>
      <c r="AN8" s="9">
        <f t="shared" si="21"/>
        <v>7.5335105666317252</v>
      </c>
      <c r="AO8" s="9">
        <f t="shared" si="22"/>
        <v>12.494865382656336</v>
      </c>
      <c r="AP8" s="9">
        <f t="shared" si="23"/>
        <v>1.9694749052765801</v>
      </c>
      <c r="AQ8" s="9">
        <f t="shared" si="24"/>
        <v>3.4116040708889379</v>
      </c>
      <c r="AR8" s="9">
        <f t="shared" si="25"/>
        <v>1.9587127473242487</v>
      </c>
      <c r="AS8" s="9">
        <f t="shared" si="26"/>
        <v>100.00000000000001</v>
      </c>
      <c r="AT8" s="9"/>
      <c r="AU8" s="9">
        <f>AQ8*'E. Diagram lines'!$G$39</f>
        <v>2.8319935448750675</v>
      </c>
      <c r="AV8" s="9">
        <f>AJ8*'E. Diagram lines'!$G$40</f>
        <v>7.9972519105765727</v>
      </c>
      <c r="AW8" s="9">
        <f>AP8*'E. Diagram lines'!$G$38</f>
        <v>1.4610593117879502</v>
      </c>
      <c r="AX8" s="9">
        <f>AO8*'E. Diagram lines'!$G$41</f>
        <v>8.9295509059575728</v>
      </c>
      <c r="AY8" s="9">
        <f t="shared" si="27"/>
        <v>5.3810789761655178</v>
      </c>
      <c r="AZ8" s="9">
        <f t="shared" si="28"/>
        <v>0.60481672552150922</v>
      </c>
      <c r="BA8" s="9">
        <f t="shared" si="29"/>
        <v>1.8628356504310135</v>
      </c>
      <c r="BB8" s="45">
        <f t="shared" si="30"/>
        <v>0.536816009382591</v>
      </c>
    </row>
    <row r="9" spans="1:54">
      <c r="A9" s="8" t="s">
        <v>33</v>
      </c>
      <c r="B9" s="8" t="s">
        <v>71</v>
      </c>
      <c r="C9" s="8" t="s">
        <v>90</v>
      </c>
      <c r="D9" s="27">
        <v>37.53</v>
      </c>
      <c r="E9" s="9">
        <v>3.22</v>
      </c>
      <c r="F9" s="9">
        <v>12.3</v>
      </c>
      <c r="G9" s="9">
        <f t="shared" si="0"/>
        <v>1.8931297709923667</v>
      </c>
      <c r="H9" s="9">
        <f t="shared" si="1"/>
        <v>9.4656488549618327</v>
      </c>
      <c r="I9" s="9">
        <v>0.17</v>
      </c>
      <c r="J9" s="9">
        <v>9.4600000000000009</v>
      </c>
      <c r="K9" s="9">
        <v>11.18</v>
      </c>
      <c r="L9" s="9">
        <v>1.43</v>
      </c>
      <c r="M9" s="9">
        <v>2.5099999999999998</v>
      </c>
      <c r="N9" s="9">
        <v>1.68</v>
      </c>
      <c r="O9" s="9">
        <v>6.9</v>
      </c>
      <c r="P9" s="9">
        <f t="shared" si="2"/>
        <v>97.738778625954225</v>
      </c>
      <c r="Q9" s="9"/>
      <c r="R9" s="9">
        <v>12.4</v>
      </c>
      <c r="S9" s="9">
        <v>0.2</v>
      </c>
      <c r="T9" s="9"/>
      <c r="U9" s="27">
        <f t="shared" si="3"/>
        <v>34.880519377871224</v>
      </c>
      <c r="V9" s="9">
        <f t="shared" si="4"/>
        <v>2.9926797867504749</v>
      </c>
      <c r="W9" s="9">
        <f t="shared" si="5"/>
        <v>11.431665023922623</v>
      </c>
      <c r="X9" s="9">
        <f t="shared" si="6"/>
        <v>1.759481738926836</v>
      </c>
      <c r="Y9" s="9">
        <f t="shared" si="7"/>
        <v>8.7974086946341803</v>
      </c>
      <c r="Z9" s="9">
        <f t="shared" si="8"/>
        <v>0.1579986222818574</v>
      </c>
      <c r="AA9" s="9">
        <f t="shared" si="9"/>
        <v>8.7921586281551232</v>
      </c>
      <c r="AB9" s="9">
        <f t="shared" si="10"/>
        <v>10.390732924183327</v>
      </c>
      <c r="AC9" s="9">
        <f t="shared" si="11"/>
        <v>1.3290472344885651</v>
      </c>
      <c r="AD9" s="9">
        <f t="shared" si="12"/>
        <v>2.3328031878086</v>
      </c>
      <c r="AE9" s="9">
        <f t="shared" si="13"/>
        <v>1.5613981496089435</v>
      </c>
      <c r="AF9" s="9">
        <f t="shared" si="14"/>
        <v>84.425893368631748</v>
      </c>
      <c r="AG9" s="9"/>
      <c r="AH9" s="27">
        <f t="shared" si="15"/>
        <v>41.314954436515329</v>
      </c>
      <c r="AI9" s="9">
        <f t="shared" si="16"/>
        <v>3.5447416276466646</v>
      </c>
      <c r="AJ9" s="9">
        <f t="shared" si="17"/>
        <v>13.5404726770354</v>
      </c>
      <c r="AK9" s="9">
        <f t="shared" si="18"/>
        <v>2.0840546291223108</v>
      </c>
      <c r="AL9" s="9">
        <f t="shared" si="19"/>
        <v>10.420273145611555</v>
      </c>
      <c r="AM9" s="9">
        <f t="shared" si="20"/>
        <v>0.18714474431674943</v>
      </c>
      <c r="AN9" s="9">
        <f t="shared" si="21"/>
        <v>10.414054595508526</v>
      </c>
      <c r="AO9" s="9">
        <f t="shared" si="22"/>
        <v>12.30751906741917</v>
      </c>
      <c r="AP9" s="9">
        <f t="shared" si="23"/>
        <v>1.5742175551350099</v>
      </c>
      <c r="AQ9" s="9">
        <f t="shared" si="24"/>
        <v>2.7631371072649471</v>
      </c>
      <c r="AR9" s="9">
        <f t="shared" si="25"/>
        <v>1.849430414424347</v>
      </c>
      <c r="AS9" s="9">
        <f t="shared" si="26"/>
        <v>100.00000000000001</v>
      </c>
      <c r="AT9" s="9"/>
      <c r="AU9" s="9">
        <f>AQ9*'E. Diagram lines'!$G$39</f>
        <v>2.293697125686728</v>
      </c>
      <c r="AV9" s="9">
        <f>AJ9*'E. Diagram lines'!$G$40</f>
        <v>7.1665169433458047</v>
      </c>
      <c r="AW9" s="9">
        <f>AP9*'E. Diagram lines'!$G$38</f>
        <v>1.1678367729123549</v>
      </c>
      <c r="AX9" s="9">
        <f>AO9*'E. Diagram lines'!$G$41</f>
        <v>8.7956624319548062</v>
      </c>
      <c r="AY9" s="9">
        <f t="shared" si="27"/>
        <v>4.3373546623999566</v>
      </c>
      <c r="AZ9" s="9">
        <f t="shared" si="28"/>
        <v>0.58467831876704202</v>
      </c>
      <c r="BA9" s="9">
        <f t="shared" si="29"/>
        <v>2.0703298460391113</v>
      </c>
      <c r="BB9" s="45">
        <f t="shared" si="30"/>
        <v>0.4830148210021547</v>
      </c>
    </row>
    <row r="10" spans="1:54">
      <c r="A10" s="8" t="s">
        <v>66</v>
      </c>
      <c r="B10" s="8" t="s">
        <v>96</v>
      </c>
      <c r="C10" s="8" t="s">
        <v>90</v>
      </c>
      <c r="D10" s="27">
        <v>42.56</v>
      </c>
      <c r="E10" s="9">
        <v>2.74</v>
      </c>
      <c r="F10" s="9">
        <v>13.07</v>
      </c>
      <c r="G10" s="9">
        <f>H10*S10</f>
        <v>1.5587786259541987</v>
      </c>
      <c r="H10" s="9">
        <f>R10/(1.11+S10)</f>
        <v>7.7938931297709928</v>
      </c>
      <c r="I10" s="9">
        <v>0.16</v>
      </c>
      <c r="J10" s="9">
        <v>5.91</v>
      </c>
      <c r="K10" s="9">
        <v>8.68</v>
      </c>
      <c r="L10" s="9">
        <v>3.42</v>
      </c>
      <c r="M10" s="9">
        <v>2.38</v>
      </c>
      <c r="N10" s="9">
        <v>0.76</v>
      </c>
      <c r="O10" s="9">
        <v>9.07</v>
      </c>
      <c r="P10" s="9">
        <f t="shared" si="2"/>
        <v>98.102671755725197</v>
      </c>
      <c r="Q10" s="9"/>
      <c r="R10" s="9">
        <v>10.210000000000001</v>
      </c>
      <c r="S10" s="9">
        <v>0.2</v>
      </c>
      <c r="T10" s="9"/>
      <c r="U10" s="27">
        <f t="shared" si="3"/>
        <v>38.625150998525463</v>
      </c>
      <c r="V10" s="9">
        <f t="shared" si="4"/>
        <v>2.486675604698303</v>
      </c>
      <c r="W10" s="9">
        <f t="shared" si="5"/>
        <v>11.86162414357913</v>
      </c>
      <c r="X10" s="9">
        <f t="shared" si="6"/>
        <v>1.414663059228265</v>
      </c>
      <c r="Y10" s="9">
        <f t="shared" si="7"/>
        <v>7.0733152961413257</v>
      </c>
      <c r="Z10" s="9">
        <f t="shared" si="8"/>
        <v>0.14520733458092278</v>
      </c>
      <c r="AA10" s="9">
        <f t="shared" si="9"/>
        <v>5.363595921082835</v>
      </c>
      <c r="AB10" s="9">
        <f t="shared" si="10"/>
        <v>7.8774979010150608</v>
      </c>
      <c r="AC10" s="9">
        <f t="shared" si="11"/>
        <v>3.1038067766672244</v>
      </c>
      <c r="AD10" s="9">
        <f t="shared" si="12"/>
        <v>2.1599591018912263</v>
      </c>
      <c r="AE10" s="9">
        <f t="shared" si="13"/>
        <v>0.68973483925938328</v>
      </c>
      <c r="AF10" s="9">
        <f>SUM(U10:AE10)</f>
        <v>80.80123097666916</v>
      </c>
      <c r="AG10" s="9"/>
      <c r="AH10" s="27">
        <f t="shared" si="15"/>
        <v>47.802676434073426</v>
      </c>
      <c r="AI10" s="9">
        <f t="shared" si="16"/>
        <v>3.0775219320808551</v>
      </c>
      <c r="AJ10" s="9">
        <f t="shared" si="17"/>
        <v>14.680004252663053</v>
      </c>
      <c r="AK10" s="9">
        <f t="shared" si="18"/>
        <v>1.7507939447565346</v>
      </c>
      <c r="AL10" s="9">
        <f t="shared" si="19"/>
        <v>8.7539697237826744</v>
      </c>
      <c r="AM10" s="9">
        <f t="shared" si="20"/>
        <v>0.17970930990253164</v>
      </c>
      <c r="AN10" s="9">
        <f t="shared" si="21"/>
        <v>6.6380126345247632</v>
      </c>
      <c r="AO10" s="9">
        <f t="shared" si="22"/>
        <v>9.7492300622123409</v>
      </c>
      <c r="AP10" s="9">
        <f t="shared" si="23"/>
        <v>3.8412864991666136</v>
      </c>
      <c r="AQ10" s="9">
        <f t="shared" si="24"/>
        <v>2.6731759848001584</v>
      </c>
      <c r="AR10" s="9">
        <f t="shared" si="25"/>
        <v>0.85361922203702534</v>
      </c>
      <c r="AS10" s="9">
        <f>SUM(AH10:AR10)</f>
        <v>99.999999999999986</v>
      </c>
      <c r="AT10" s="9"/>
      <c r="AU10" s="9">
        <f>AQ10*'E. Diagram lines'!$G$39</f>
        <v>2.2190198440279527</v>
      </c>
      <c r="AV10" s="9">
        <f>AJ10*'E. Diagram lines'!$G$40</f>
        <v>7.7696326941026772</v>
      </c>
      <c r="AW10" s="9">
        <f>AP10*'E. Diagram lines'!$G$38</f>
        <v>2.8496668801497402</v>
      </c>
      <c r="AX10" s="9">
        <f>AO10*'E. Diagram lines'!$G$41</f>
        <v>6.9673616696388425</v>
      </c>
      <c r="AY10" s="9">
        <f t="shared" si="27"/>
        <v>6.5144624839667724</v>
      </c>
      <c r="AZ10" s="9">
        <f>AV10/(AX10+AW10+AU10)</f>
        <v>0.64553019727756245</v>
      </c>
      <c r="BA10" s="9">
        <f>AV10/(AW10+AU10)</f>
        <v>1.5328689889318747</v>
      </c>
      <c r="BB10" s="45">
        <f>(AW10+AU10)/AV10</f>
        <v>0.6523714728528851</v>
      </c>
    </row>
    <row r="11" spans="1:54">
      <c r="A11" s="8" t="s">
        <v>67</v>
      </c>
      <c r="B11" s="8" t="s">
        <v>96</v>
      </c>
      <c r="C11" s="8" t="s">
        <v>90</v>
      </c>
      <c r="D11" s="27">
        <v>44.16</v>
      </c>
      <c r="E11" s="9">
        <v>2.8</v>
      </c>
      <c r="F11" s="9">
        <v>14</v>
      </c>
      <c r="G11" s="9">
        <f>H11*S11</f>
        <v>1.6076335877862595</v>
      </c>
      <c r="H11" s="9">
        <f>R11/(1.11+S11)</f>
        <v>8.0381679389312968</v>
      </c>
      <c r="I11" s="9">
        <v>0.16</v>
      </c>
      <c r="J11" s="9">
        <v>6.11</v>
      </c>
      <c r="K11" s="9">
        <v>7.43</v>
      </c>
      <c r="L11" s="9">
        <v>3.26</v>
      </c>
      <c r="M11" s="9">
        <v>3.46</v>
      </c>
      <c r="N11" s="9">
        <v>0.8</v>
      </c>
      <c r="O11" s="9">
        <v>7.63</v>
      </c>
      <c r="P11" s="9">
        <f t="shared" si="2"/>
        <v>99.455801526717536</v>
      </c>
      <c r="Q11" s="9"/>
      <c r="R11" s="9">
        <v>10.53</v>
      </c>
      <c r="S11" s="9">
        <v>0.2</v>
      </c>
      <c r="T11" s="9"/>
      <c r="U11" s="27">
        <f t="shared" si="3"/>
        <v>40.772155401417329</v>
      </c>
      <c r="V11" s="9">
        <f t="shared" si="4"/>
        <v>2.585191012771026</v>
      </c>
      <c r="W11" s="9">
        <f t="shared" si="5"/>
        <v>12.925955063855133</v>
      </c>
      <c r="X11" s="9">
        <f t="shared" si="6"/>
        <v>1.4842999653478142</v>
      </c>
      <c r="Y11" s="9">
        <f t="shared" si="7"/>
        <v>7.4214998267390691</v>
      </c>
      <c r="Z11" s="9">
        <f t="shared" si="8"/>
        <v>0.14772520072977294</v>
      </c>
      <c r="AA11" s="9">
        <f t="shared" si="9"/>
        <v>5.641256102868204</v>
      </c>
      <c r="AB11" s="9">
        <f t="shared" si="10"/>
        <v>6.8599890088888307</v>
      </c>
      <c r="AC11" s="9">
        <f t="shared" si="11"/>
        <v>3.0099009648691237</v>
      </c>
      <c r="AD11" s="9">
        <f t="shared" si="12"/>
        <v>3.1945574657813403</v>
      </c>
      <c r="AE11" s="9">
        <f t="shared" si="13"/>
        <v>0.73862600364886477</v>
      </c>
      <c r="AF11" s="9">
        <f>SUM(U11:AE11)</f>
        <v>84.781156016916498</v>
      </c>
      <c r="AG11" s="9"/>
      <c r="AH11" s="27">
        <f t="shared" si="15"/>
        <v>48.091058575896284</v>
      </c>
      <c r="AI11" s="9">
        <f t="shared" si="16"/>
        <v>3.0492519024571916</v>
      </c>
      <c r="AJ11" s="9">
        <f t="shared" si="17"/>
        <v>15.246259512285961</v>
      </c>
      <c r="AK11" s="9">
        <f t="shared" si="18"/>
        <v>1.7507427771469051</v>
      </c>
      <c r="AL11" s="9">
        <f t="shared" si="19"/>
        <v>8.7537138857345234</v>
      </c>
      <c r="AM11" s="9">
        <f t="shared" si="20"/>
        <v>0.17424296585469667</v>
      </c>
      <c r="AN11" s="9">
        <f t="shared" si="21"/>
        <v>6.6539032585762286</v>
      </c>
      <c r="AO11" s="9">
        <f t="shared" si="22"/>
        <v>8.0914077268774776</v>
      </c>
      <c r="AP11" s="9">
        <f t="shared" si="23"/>
        <v>3.5502004292894451</v>
      </c>
      <c r="AQ11" s="9">
        <f t="shared" si="24"/>
        <v>3.7680041366078165</v>
      </c>
      <c r="AR11" s="9">
        <f t="shared" si="25"/>
        <v>0.87121482927348348</v>
      </c>
      <c r="AS11" s="9">
        <f>SUM(AH11:AR11)</f>
        <v>100.00000000000004</v>
      </c>
      <c r="AT11" s="9"/>
      <c r="AU11" s="9">
        <f>AQ11*'E. Diagram lines'!$G$39</f>
        <v>3.1278434338236178</v>
      </c>
      <c r="AV11" s="9">
        <f>AJ11*'E. Diagram lines'!$G$40</f>
        <v>8.0693325649372252</v>
      </c>
      <c r="AW11" s="9">
        <f>AP11*'E. Diagram lines'!$G$38</f>
        <v>2.6337240357974943</v>
      </c>
      <c r="AX11" s="9">
        <f>AO11*'E. Diagram lines'!$G$41</f>
        <v>5.7825862852673966</v>
      </c>
      <c r="AY11" s="9">
        <f t="shared" si="27"/>
        <v>7.3182045658972612</v>
      </c>
      <c r="AZ11" s="9">
        <f>AV11/(AX11+AW11+AU11)</f>
        <v>0.6989973224776368</v>
      </c>
      <c r="BA11" s="9">
        <f>AV11/(AW11+AU11)</f>
        <v>1.4005446621052715</v>
      </c>
      <c r="BB11" s="45">
        <f>(AW11+AU11)/AV11</f>
        <v>0.71400793352553238</v>
      </c>
    </row>
    <row r="12" spans="1:54">
      <c r="D12" s="27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27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27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45"/>
    </row>
    <row r="13" spans="1:54">
      <c r="A13" s="8" t="s">
        <v>43</v>
      </c>
      <c r="B13" s="8" t="s">
        <v>97</v>
      </c>
      <c r="C13" s="8" t="s">
        <v>94</v>
      </c>
      <c r="D13" s="27">
        <v>56.16</v>
      </c>
      <c r="E13" s="9">
        <v>0.36</v>
      </c>
      <c r="F13" s="9">
        <v>21.48</v>
      </c>
      <c r="G13" s="9">
        <f>H13*S13</f>
        <v>0.82298136645962727</v>
      </c>
      <c r="H13" s="9">
        <f>R13/(1.11+S13)</f>
        <v>1.6459627329192545</v>
      </c>
      <c r="I13" s="9">
        <v>0.35</v>
      </c>
      <c r="J13" s="9">
        <v>0.18</v>
      </c>
      <c r="K13" s="9">
        <v>0.86</v>
      </c>
      <c r="L13" s="9">
        <v>8.4499999999999993</v>
      </c>
      <c r="M13" s="9">
        <v>7.04</v>
      </c>
      <c r="N13" s="9">
        <v>0.02</v>
      </c>
      <c r="O13" s="9">
        <v>1.56</v>
      </c>
      <c r="P13" s="9">
        <f>SUM(D13:O13)</f>
        <v>98.928944099378896</v>
      </c>
      <c r="Q13" s="9"/>
      <c r="R13" s="9">
        <v>2.65</v>
      </c>
      <c r="S13" s="9">
        <v>0.5</v>
      </c>
      <c r="T13" s="15"/>
      <c r="U13" s="27">
        <f t="shared" ref="U13:U43" si="31">(D13*(P13-O13))/P13</f>
        <v>55.274418931713328</v>
      </c>
      <c r="V13" s="9">
        <f t="shared" ref="V13:V43" si="32">(E13*(P13-O13))/P13</f>
        <v>0.35432319828021364</v>
      </c>
      <c r="W13" s="9">
        <f t="shared" ref="W13:W43" si="33">(F13*(P13-O13))/P13</f>
        <v>21.141284164052745</v>
      </c>
      <c r="X13" s="9">
        <f t="shared" ref="X13:X43" si="34">(G13*(P13-O13))/P13</f>
        <v>0.81000386080276587</v>
      </c>
      <c r="Y13" s="9">
        <f t="shared" ref="Y13:Y43" si="35">(H13*(P13-O13))/P13</f>
        <v>1.6200077216055317</v>
      </c>
      <c r="Z13" s="9">
        <f t="shared" ref="Z13:Z43" si="36">(I13*(P13-O13))/P13</f>
        <v>0.34448088721687437</v>
      </c>
      <c r="AA13" s="9">
        <f t="shared" ref="AA13:AA43" si="37">(J13*(P13-O13))/P13</f>
        <v>0.17716159914010682</v>
      </c>
      <c r="AB13" s="9">
        <f t="shared" ref="AB13:AB43" si="38">(K13*(P13-O13))/P13</f>
        <v>0.84643875144717717</v>
      </c>
      <c r="AC13" s="9">
        <f t="shared" ref="AC13:AC43" si="39">(L13*(P13-O13))/P13</f>
        <v>8.3167528485216806</v>
      </c>
      <c r="AD13" s="9">
        <f t="shared" ref="AD13:AD43" si="40">(M13*(P13-O13))/P13</f>
        <v>6.9289869885908448</v>
      </c>
      <c r="AE13" s="9">
        <f t="shared" ref="AE13:AE43" si="41">(N13*(P13-O13))/P13</f>
        <v>1.9684622126678538E-2</v>
      </c>
      <c r="AF13" s="9">
        <f>SUM(U13:AE13)</f>
        <v>95.833543573497963</v>
      </c>
      <c r="AG13" s="9"/>
      <c r="AH13" s="27">
        <f t="shared" ref="AH13:AH43" si="42">U13*100/AF13</f>
        <v>57.677528003878429</v>
      </c>
      <c r="AI13" s="9">
        <f t="shared" ref="AI13:AI43" si="43">V13*100/AF13</f>
        <v>0.36972774361460531</v>
      </c>
      <c r="AJ13" s="9">
        <f t="shared" ref="AJ13:AJ43" si="44">W13*100/AF13</f>
        <v>22.060422035671451</v>
      </c>
      <c r="AK13" s="9">
        <f t="shared" ref="AK13:AK43" si="45">X13*100/AF13</f>
        <v>0.84521956571661849</v>
      </c>
      <c r="AL13" s="9">
        <f t="shared" ref="AL13:AL43" si="46">Y13*100/AF13</f>
        <v>1.690439131433237</v>
      </c>
      <c r="AM13" s="9">
        <f t="shared" ref="AM13:AM43" si="47">Z13*100/AF13</f>
        <v>0.3594575285141996</v>
      </c>
      <c r="AN13" s="9">
        <f t="shared" ref="AN13:AN43" si="48">AA13*100/AF13</f>
        <v>0.18486387180730265</v>
      </c>
      <c r="AO13" s="9">
        <f t="shared" ref="AO13:AO43" si="49">AB13*100/AF13</f>
        <v>0.88323849863489057</v>
      </c>
      <c r="AP13" s="9">
        <f t="shared" ref="AP13:AP43" si="50">AC13*100/AF13</f>
        <v>8.678331759842818</v>
      </c>
      <c r="AQ13" s="9">
        <f t="shared" ref="AQ13:AQ43" si="51">AD13*100/AF13</f>
        <v>7.2302314306856159</v>
      </c>
      <c r="AR13" s="9">
        <f t="shared" ref="AR13:AR43" si="52">AE13*100/AF13</f>
        <v>2.0540430200811411E-2</v>
      </c>
      <c r="AS13" s="9">
        <f>SUM(AH13:AR13)</f>
        <v>100</v>
      </c>
      <c r="AT13" s="9"/>
      <c r="AU13" s="9">
        <f>AQ13*'E. Diagram lines'!$G$39</f>
        <v>6.0018596279606404</v>
      </c>
      <c r="AV13" s="9">
        <f>AJ13*'E. Diagram lines'!$G$40</f>
        <v>11.675839689417165</v>
      </c>
      <c r="AW13" s="9">
        <f>AP13*'E. Diagram lines'!$G$38</f>
        <v>6.4380395985410264</v>
      </c>
      <c r="AX13" s="9">
        <f>AO13*'E. Diagram lines'!$G$41</f>
        <v>0.63121313388532718</v>
      </c>
      <c r="AY13" s="9">
        <f t="shared" ref="AY13:AY43" si="53">SUM(AP13:AQ13)</f>
        <v>15.908563190528433</v>
      </c>
      <c r="AZ13" s="9">
        <f>AV13/(AX13+AW13+AU13)</f>
        <v>0.89325524618713326</v>
      </c>
      <c r="BA13" s="9">
        <f>AV13/(AW13+AU13)</f>
        <v>0.93857992551444736</v>
      </c>
      <c r="BB13" s="45">
        <f>(AW13+AU13)/AV13</f>
        <v>1.0654393651684886</v>
      </c>
    </row>
    <row r="14" spans="1:54">
      <c r="A14" s="8" t="s">
        <v>68</v>
      </c>
      <c r="B14" s="8" t="s">
        <v>328</v>
      </c>
      <c r="C14" s="8" t="s">
        <v>90</v>
      </c>
      <c r="D14" s="27">
        <v>46.14</v>
      </c>
      <c r="E14" s="9">
        <v>2.62</v>
      </c>
      <c r="F14" s="9">
        <v>15.47</v>
      </c>
      <c r="G14" s="9">
        <f t="shared" ref="G14:G16" si="54">H14*S14</f>
        <v>2.5027397260273974</v>
      </c>
      <c r="H14" s="9">
        <f t="shared" ref="H14:H16" si="55">R14/(1.11+S14)</f>
        <v>7.1506849315068495</v>
      </c>
      <c r="I14" s="9">
        <v>0.21</v>
      </c>
      <c r="J14" s="9">
        <v>3.19</v>
      </c>
      <c r="K14" s="9">
        <v>6.69</v>
      </c>
      <c r="L14" s="9">
        <v>3.68</v>
      </c>
      <c r="M14" s="9">
        <v>4.6399999999999997</v>
      </c>
      <c r="N14" s="9">
        <v>1.3</v>
      </c>
      <c r="O14" s="9">
        <v>5.86</v>
      </c>
      <c r="P14" s="9">
        <f t="shared" ref="P14:P43" si="56">SUM(D14:O14)</f>
        <v>99.453424657534242</v>
      </c>
      <c r="Q14" s="9"/>
      <c r="R14" s="9">
        <v>10.44</v>
      </c>
      <c r="S14" s="9">
        <v>0.35</v>
      </c>
      <c r="T14" s="9"/>
      <c r="U14" s="27">
        <f t="shared" si="31"/>
        <v>43.421336455420722</v>
      </c>
      <c r="V14" s="9">
        <f t="shared" si="32"/>
        <v>2.4656242200520655</v>
      </c>
      <c r="W14" s="9">
        <f t="shared" si="33"/>
        <v>14.558475833666202</v>
      </c>
      <c r="X14" s="9">
        <f t="shared" si="34"/>
        <v>2.3552731622059624</v>
      </c>
      <c r="Y14" s="9">
        <f t="shared" si="35"/>
        <v>6.7293518920170357</v>
      </c>
      <c r="Z14" s="9">
        <f t="shared" si="36"/>
        <v>0.19762636878279913</v>
      </c>
      <c r="AA14" s="9">
        <f t="shared" si="37"/>
        <v>3.0020386496053773</v>
      </c>
      <c r="AB14" s="9">
        <f t="shared" si="38"/>
        <v>6.2958114626520301</v>
      </c>
      <c r="AC14" s="9">
        <f t="shared" si="39"/>
        <v>3.4631668434319089</v>
      </c>
      <c r="AD14" s="9">
        <f t="shared" si="40"/>
        <v>4.3666016721532754</v>
      </c>
      <c r="AE14" s="9">
        <f t="shared" si="41"/>
        <v>1.2234013305601852</v>
      </c>
      <c r="AF14" s="9">
        <f t="shared" ref="AF14:AF16" si="57">SUM(U14:AE14)</f>
        <v>88.078707890547548</v>
      </c>
      <c r="AG14" s="9"/>
      <c r="AH14" s="27">
        <f t="shared" si="42"/>
        <v>49.298334972600827</v>
      </c>
      <c r="AI14" s="9">
        <f t="shared" si="43"/>
        <v>2.799341951196666</v>
      </c>
      <c r="AJ14" s="9">
        <f t="shared" si="44"/>
        <v>16.528938925577258</v>
      </c>
      <c r="AK14" s="9">
        <f t="shared" si="45"/>
        <v>2.674055079387383</v>
      </c>
      <c r="AL14" s="9">
        <f t="shared" si="46"/>
        <v>7.6401573696782377</v>
      </c>
      <c r="AM14" s="9">
        <f t="shared" si="47"/>
        <v>0.22437473654629764</v>
      </c>
      <c r="AN14" s="9">
        <f t="shared" si="48"/>
        <v>3.408359093250902</v>
      </c>
      <c r="AO14" s="9">
        <f t="shared" si="49"/>
        <v>7.1479380356891964</v>
      </c>
      <c r="AP14" s="9">
        <f t="shared" si="50"/>
        <v>3.9319001451922637</v>
      </c>
      <c r="AQ14" s="9">
        <f t="shared" si="51"/>
        <v>4.9576132265467656</v>
      </c>
      <c r="AR14" s="9">
        <f t="shared" si="52"/>
        <v>1.3889864643342236</v>
      </c>
      <c r="AS14" s="9">
        <f t="shared" ref="AS14:AS16" si="58">SUM(AH14:AR14)</f>
        <v>100.00000000000003</v>
      </c>
      <c r="AT14" s="9"/>
      <c r="AU14" s="9">
        <f>AQ14*'E. Diagram lines'!$G$39</f>
        <v>4.1153452639389689</v>
      </c>
      <c r="AV14" s="9">
        <f>AJ14*'E. Diagram lines'!$G$40</f>
        <v>8.7482116533920262</v>
      </c>
      <c r="AW14" s="9">
        <f>AP14*'E. Diagram lines'!$G$38</f>
        <v>2.9168888137454063</v>
      </c>
      <c r="AX14" s="9">
        <f>AO14*'E. Diagram lines'!$G$41</f>
        <v>5.1083284699420766</v>
      </c>
      <c r="AY14" s="9">
        <f t="shared" si="53"/>
        <v>8.8895133717390298</v>
      </c>
      <c r="AZ14" s="9">
        <f t="shared" ref="AZ14:AZ43" si="59">AV14/(AX14+AW14+AU14)</f>
        <v>0.7205771247480085</v>
      </c>
      <c r="BA14" s="9">
        <f t="shared" ref="BA14:BA43" si="60">AV14/(AW14+AU14)</f>
        <v>1.2440159921799276</v>
      </c>
      <c r="BB14" s="45">
        <f t="shared" ref="BB14:BB43" si="61">(AW14+AU14)/AV14</f>
        <v>0.80384818707006256</v>
      </c>
    </row>
    <row r="15" spans="1:54">
      <c r="A15" s="8" t="s">
        <v>69</v>
      </c>
      <c r="B15" s="8" t="s">
        <v>327</v>
      </c>
      <c r="C15" s="8" t="s">
        <v>89</v>
      </c>
      <c r="D15" s="27">
        <v>44.19</v>
      </c>
      <c r="E15" s="9">
        <v>3.82</v>
      </c>
      <c r="F15" s="9">
        <v>11.28</v>
      </c>
      <c r="G15" s="9">
        <f t="shared" si="54"/>
        <v>1.9038167938931299</v>
      </c>
      <c r="H15" s="9">
        <f t="shared" si="55"/>
        <v>9.5190839694656493</v>
      </c>
      <c r="I15" s="9">
        <v>0.17</v>
      </c>
      <c r="J15" s="9">
        <v>8.5299999999999994</v>
      </c>
      <c r="K15" s="9">
        <v>13.25</v>
      </c>
      <c r="L15" s="9">
        <v>2.59</v>
      </c>
      <c r="M15" s="9">
        <v>0.75</v>
      </c>
      <c r="N15" s="9">
        <v>0.84</v>
      </c>
      <c r="O15" s="9">
        <v>0.9</v>
      </c>
      <c r="P15" s="9">
        <f t="shared" si="56"/>
        <v>97.74290076335879</v>
      </c>
      <c r="Q15" s="9"/>
      <c r="R15" s="9">
        <v>12.47</v>
      </c>
      <c r="S15" s="9">
        <v>0.2</v>
      </c>
      <c r="T15" s="9"/>
      <c r="U15" s="27">
        <f t="shared" si="31"/>
        <v>43.783105998600469</v>
      </c>
      <c r="V15" s="9">
        <f t="shared" si="32"/>
        <v>3.7848260899446431</v>
      </c>
      <c r="W15" s="9">
        <f t="shared" si="33"/>
        <v>11.176135679208265</v>
      </c>
      <c r="X15" s="9">
        <f t="shared" si="34"/>
        <v>1.8862867727752572</v>
      </c>
      <c r="Y15" s="9">
        <f t="shared" si="35"/>
        <v>9.4314338638762862</v>
      </c>
      <c r="Z15" s="9">
        <f t="shared" si="36"/>
        <v>0.16843466892423808</v>
      </c>
      <c r="AA15" s="9">
        <f t="shared" si="37"/>
        <v>8.4514572113161801</v>
      </c>
      <c r="AB15" s="9">
        <f t="shared" si="38"/>
        <v>13.127996254389142</v>
      </c>
      <c r="AC15" s="9">
        <f t="shared" si="39"/>
        <v>2.5661517206692737</v>
      </c>
      <c r="AD15" s="9">
        <f t="shared" si="40"/>
        <v>0.74309412760693261</v>
      </c>
      <c r="AE15" s="9">
        <f t="shared" si="41"/>
        <v>0.83226542291976446</v>
      </c>
      <c r="AF15" s="9">
        <f t="shared" si="57"/>
        <v>95.951187810230451</v>
      </c>
      <c r="AG15" s="9"/>
      <c r="AH15" s="27">
        <f t="shared" si="42"/>
        <v>45.630603432646879</v>
      </c>
      <c r="AI15" s="9">
        <f t="shared" si="43"/>
        <v>3.9445328154041879</v>
      </c>
      <c r="AJ15" s="9">
        <f t="shared" si="44"/>
        <v>11.647730407790375</v>
      </c>
      <c r="AK15" s="9">
        <f t="shared" si="45"/>
        <v>1.965881627756294</v>
      </c>
      <c r="AL15" s="9">
        <f t="shared" si="46"/>
        <v>9.8294081387814707</v>
      </c>
      <c r="AM15" s="9">
        <f t="shared" si="47"/>
        <v>0.17554203628762097</v>
      </c>
      <c r="AN15" s="9">
        <f t="shared" si="48"/>
        <v>8.8080798207847444</v>
      </c>
      <c r="AO15" s="9">
        <f t="shared" si="49"/>
        <v>13.681952828299867</v>
      </c>
      <c r="AP15" s="9">
        <f t="shared" si="50"/>
        <v>2.6744345528525773</v>
      </c>
      <c r="AQ15" s="9">
        <f t="shared" si="51"/>
        <v>0.77445016009244538</v>
      </c>
      <c r="AR15" s="9">
        <f t="shared" si="52"/>
        <v>0.86738417930353862</v>
      </c>
      <c r="AS15" s="9">
        <f t="shared" si="58"/>
        <v>100</v>
      </c>
      <c r="AT15" s="9"/>
      <c r="AU15" s="9">
        <f>AQ15*'E. Diagram lines'!$G$39</f>
        <v>0.64287584626952077</v>
      </c>
      <c r="AV15" s="9">
        <f>AJ15*'E. Diagram lines'!$G$40</f>
        <v>6.1647520961749684</v>
      </c>
      <c r="AW15" s="9">
        <f>AP15*'E. Diagram lines'!$G$38</f>
        <v>1.9840351845782753</v>
      </c>
      <c r="AX15" s="9">
        <f>AO15*'E. Diagram lines'!$G$41</f>
        <v>9.7779120087839182</v>
      </c>
      <c r="AY15" s="9">
        <f t="shared" si="53"/>
        <v>3.4488847129450226</v>
      </c>
      <c r="AZ15" s="9">
        <f t="shared" si="59"/>
        <v>0.49696413052241278</v>
      </c>
      <c r="BA15" s="9">
        <f t="shared" si="60"/>
        <v>2.3467685139627235</v>
      </c>
      <c r="BB15" s="45">
        <f t="shared" si="61"/>
        <v>0.42611786976441607</v>
      </c>
    </row>
    <row r="16" spans="1:54">
      <c r="A16" s="8" t="s">
        <v>70</v>
      </c>
      <c r="B16" s="8" t="s">
        <v>327</v>
      </c>
      <c r="C16" s="8" t="s">
        <v>89</v>
      </c>
      <c r="D16" s="27">
        <v>43.89</v>
      </c>
      <c r="E16" s="9">
        <v>4.3600000000000003</v>
      </c>
      <c r="F16" s="9">
        <v>13.95</v>
      </c>
      <c r="G16" s="9">
        <f t="shared" si="54"/>
        <v>2.9106382978723402</v>
      </c>
      <c r="H16" s="9">
        <f t="shared" si="55"/>
        <v>9.702127659574467</v>
      </c>
      <c r="I16" s="9">
        <v>0.23</v>
      </c>
      <c r="J16" s="9">
        <v>5</v>
      </c>
      <c r="K16" s="9">
        <v>10.1</v>
      </c>
      <c r="L16" s="9">
        <v>4.08</v>
      </c>
      <c r="M16" s="9">
        <v>1.22</v>
      </c>
      <c r="N16" s="9">
        <v>1.29</v>
      </c>
      <c r="O16" s="9">
        <v>0.87</v>
      </c>
      <c r="P16" s="9">
        <f t="shared" si="56"/>
        <v>97.60276595744682</v>
      </c>
      <c r="Q16" s="9"/>
      <c r="R16" s="9">
        <v>13.68</v>
      </c>
      <c r="S16" s="9">
        <v>0.3</v>
      </c>
      <c r="T16" s="9"/>
      <c r="U16" s="27">
        <f t="shared" si="31"/>
        <v>43.498778505143513</v>
      </c>
      <c r="V16" s="9">
        <f t="shared" si="32"/>
        <v>4.3211363472869841</v>
      </c>
      <c r="W16" s="9">
        <f t="shared" si="33"/>
        <v>13.825654138681978</v>
      </c>
      <c r="X16" s="9">
        <f t="shared" si="34"/>
        <v>2.8846937942068092</v>
      </c>
      <c r="Y16" s="9">
        <f t="shared" si="35"/>
        <v>9.6156459806893633</v>
      </c>
      <c r="Z16" s="9">
        <f t="shared" si="36"/>
        <v>0.22794985318257027</v>
      </c>
      <c r="AA16" s="9">
        <f t="shared" si="37"/>
        <v>4.9554315909254401</v>
      </c>
      <c r="AB16" s="9">
        <f t="shared" si="38"/>
        <v>10.009971813669388</v>
      </c>
      <c r="AC16" s="9">
        <f t="shared" si="39"/>
        <v>4.0436321781951596</v>
      </c>
      <c r="AD16" s="9">
        <f t="shared" si="40"/>
        <v>1.2091253081858073</v>
      </c>
      <c r="AE16" s="9">
        <f t="shared" si="41"/>
        <v>1.2785013504587637</v>
      </c>
      <c r="AF16" s="9">
        <f t="shared" si="57"/>
        <v>95.87052086062576</v>
      </c>
      <c r="AG16" s="9"/>
      <c r="AH16" s="27">
        <f t="shared" si="42"/>
        <v>45.372423258637532</v>
      </c>
      <c r="AI16" s="9">
        <f t="shared" si="43"/>
        <v>4.50726282541945</v>
      </c>
      <c r="AJ16" s="9">
        <f t="shared" si="44"/>
        <v>14.42117348958746</v>
      </c>
      <c r="AK16" s="9">
        <f t="shared" si="45"/>
        <v>3.0089476601472804</v>
      </c>
      <c r="AL16" s="9">
        <f t="shared" si="46"/>
        <v>10.029825533824267</v>
      </c>
      <c r="AM16" s="9">
        <f t="shared" si="47"/>
        <v>0.23776845179964989</v>
      </c>
      <c r="AN16" s="9">
        <f t="shared" si="48"/>
        <v>5.1688793869489098</v>
      </c>
      <c r="AO16" s="9">
        <f t="shared" si="49"/>
        <v>10.441136361636797</v>
      </c>
      <c r="AP16" s="9">
        <f t="shared" si="50"/>
        <v>4.2178055797503111</v>
      </c>
      <c r="AQ16" s="9">
        <f t="shared" si="51"/>
        <v>1.2612065704155342</v>
      </c>
      <c r="AR16" s="9">
        <f t="shared" si="52"/>
        <v>1.3335708818328191</v>
      </c>
      <c r="AS16" s="9">
        <f t="shared" si="58"/>
        <v>100.00000000000001</v>
      </c>
      <c r="AT16" s="9"/>
      <c r="AU16" s="9">
        <f>AQ16*'E. Diagram lines'!$G$39</f>
        <v>1.0469353394927081</v>
      </c>
      <c r="AV16" s="9">
        <f>AJ16*'E. Diagram lines'!$G$40</f>
        <v>7.6326422733630599</v>
      </c>
      <c r="AW16" s="9">
        <f>AP16*'E. Diagram lines'!$G$38</f>
        <v>3.1289883923349358</v>
      </c>
      <c r="AX16" s="9">
        <f>AO16*'E. Diagram lines'!$G$41</f>
        <v>7.4618377871198227</v>
      </c>
      <c r="AY16" s="9">
        <f t="shared" si="53"/>
        <v>5.4790121501658451</v>
      </c>
      <c r="AZ16" s="9">
        <f t="shared" si="59"/>
        <v>0.65585140758696048</v>
      </c>
      <c r="BA16" s="9">
        <f t="shared" si="60"/>
        <v>1.8277733894394046</v>
      </c>
      <c r="BB16" s="45">
        <f t="shared" si="61"/>
        <v>0.547113775579537</v>
      </c>
    </row>
    <row r="17" spans="1:54">
      <c r="A17" s="8" t="s">
        <v>57</v>
      </c>
      <c r="B17" s="8" t="s">
        <v>127</v>
      </c>
      <c r="C17" s="8" t="s">
        <v>95</v>
      </c>
      <c r="D17" s="27">
        <v>58.09</v>
      </c>
      <c r="E17" s="9">
        <v>0.40500000000000003</v>
      </c>
      <c r="F17" s="9">
        <v>22.17</v>
      </c>
      <c r="G17" s="9">
        <f t="shared" ref="G17" si="62">H17*S17</f>
        <v>0.74534161490683226</v>
      </c>
      <c r="H17" s="9">
        <f t="shared" ref="H17" si="63">R17/(1.11+S17)</f>
        <v>1.4906832298136645</v>
      </c>
      <c r="I17" s="9">
        <v>0.21299999999999999</v>
      </c>
      <c r="J17" s="9">
        <v>0.23</v>
      </c>
      <c r="K17" s="9">
        <v>1.33</v>
      </c>
      <c r="L17" s="9">
        <v>5.95</v>
      </c>
      <c r="M17" s="9">
        <v>8.34</v>
      </c>
      <c r="N17" s="9">
        <v>0.04</v>
      </c>
      <c r="O17" s="9">
        <v>0.95</v>
      </c>
      <c r="P17" s="9">
        <f t="shared" ref="P17:P42" si="64">SUM(D17:O17)</f>
        <v>99.954024844720522</v>
      </c>
      <c r="Q17" s="9"/>
      <c r="R17" s="9">
        <v>2.4</v>
      </c>
      <c r="S17" s="9">
        <v>0.5</v>
      </c>
      <c r="T17" s="9"/>
      <c r="U17" s="27">
        <f t="shared" si="31"/>
        <v>57.537891167106771</v>
      </c>
      <c r="V17" s="9">
        <f t="shared" si="32"/>
        <v>0.40115073029227477</v>
      </c>
      <c r="W17" s="9">
        <f t="shared" si="33"/>
        <v>21.959288124888225</v>
      </c>
      <c r="X17" s="9">
        <f t="shared" si="34"/>
        <v>0.73825761268419554</v>
      </c>
      <c r="Y17" s="9">
        <f t="shared" si="35"/>
        <v>1.4765152253683911</v>
      </c>
      <c r="Z17" s="9">
        <f t="shared" si="36"/>
        <v>0.21097556926482597</v>
      </c>
      <c r="AA17" s="9">
        <f t="shared" si="37"/>
        <v>0.22781399498079802</v>
      </c>
      <c r="AB17" s="9">
        <f t="shared" si="38"/>
        <v>1.3173591883672233</v>
      </c>
      <c r="AC17" s="9">
        <f t="shared" si="39"/>
        <v>5.8934490005902092</v>
      </c>
      <c r="AD17" s="9">
        <f t="shared" si="40"/>
        <v>8.2607335571298055</v>
      </c>
      <c r="AE17" s="9">
        <f t="shared" si="41"/>
        <v>3.9619825214051822E-2</v>
      </c>
      <c r="AF17" s="9">
        <f t="shared" ref="AF17" si="65">SUM(U17:AE17)</f>
        <v>98.063053995886762</v>
      </c>
      <c r="AG17" s="9"/>
      <c r="AH17" s="27">
        <f t="shared" si="42"/>
        <v>58.674382269922155</v>
      </c>
      <c r="AI17" s="9">
        <f t="shared" si="43"/>
        <v>0.40907427817728476</v>
      </c>
      <c r="AJ17" s="9">
        <f t="shared" si="44"/>
        <v>22.393029005408401</v>
      </c>
      <c r="AK17" s="9">
        <f t="shared" si="45"/>
        <v>0.75283971139136829</v>
      </c>
      <c r="AL17" s="9">
        <f t="shared" si="46"/>
        <v>1.5056794227827366</v>
      </c>
      <c r="AM17" s="9">
        <f t="shared" si="47"/>
        <v>0.21514276852286826</v>
      </c>
      <c r="AN17" s="9">
        <f t="shared" si="48"/>
        <v>0.23231378760685306</v>
      </c>
      <c r="AO17" s="9">
        <f t="shared" si="49"/>
        <v>1.3433797283352809</v>
      </c>
      <c r="AP17" s="9">
        <f t="shared" si="50"/>
        <v>6.0098566793946766</v>
      </c>
      <c r="AQ17" s="9">
        <f t="shared" si="51"/>
        <v>8.4238999506137144</v>
      </c>
      <c r="AR17" s="9">
        <f t="shared" si="52"/>
        <v>4.040239784467009E-2</v>
      </c>
      <c r="AS17" s="9">
        <f t="shared" ref="AS17" si="66">SUM(AH17:AR17)</f>
        <v>100.00000000000001</v>
      </c>
      <c r="AT17" s="9"/>
      <c r="AU17" s="9">
        <f>AQ17*'E. Diagram lines'!$G$39</f>
        <v>6.9927312159043522</v>
      </c>
      <c r="AV17" s="9">
        <f>AJ17*'E. Diagram lines'!$G$40</f>
        <v>11.851877375910739</v>
      </c>
      <c r="AW17" s="9">
        <f>AP17*'E. Diagram lines'!$G$38</f>
        <v>4.4584254617387424</v>
      </c>
      <c r="AX17" s="9">
        <f>AO17*'E. Diagram lines'!$G$41</f>
        <v>0.96005657546757128</v>
      </c>
      <c r="AY17" s="9">
        <f t="shared" si="53"/>
        <v>14.433756630008391</v>
      </c>
      <c r="AZ17" s="9">
        <f t="shared" ref="AZ17:AZ35" si="67">AV17/(AX17+AW17+AU17)</f>
        <v>0.95493302179303552</v>
      </c>
      <c r="BA17" s="9">
        <f t="shared" ref="BA17:BA35" si="68">AV17/(AW17+AU17)</f>
        <v>1.034993905816519</v>
      </c>
      <c r="BB17" s="45">
        <f t="shared" ref="BB17:BB35" si="69">(AW17+AU17)/AV17</f>
        <v>0.96618926389821413</v>
      </c>
    </row>
    <row r="18" spans="1:54" ht="14.4" customHeight="1">
      <c r="A18" s="8" t="s">
        <v>59</v>
      </c>
      <c r="B18" s="8" t="s">
        <v>127</v>
      </c>
      <c r="C18" s="8" t="s">
        <v>95</v>
      </c>
      <c r="D18" s="27">
        <v>57.53</v>
      </c>
      <c r="E18" s="9">
        <v>0.245</v>
      </c>
      <c r="F18" s="9">
        <v>22</v>
      </c>
      <c r="G18" s="9">
        <f t="shared" ref="G18:G42" si="70">H18*S18</f>
        <v>0.71428571428571419</v>
      </c>
      <c r="H18" s="9">
        <f t="shared" ref="H18:H42" si="71">R18/(1.11+S18)</f>
        <v>1.4285714285714284</v>
      </c>
      <c r="I18" s="9">
        <v>0.29899999999999999</v>
      </c>
      <c r="J18" s="9">
        <v>0.12</v>
      </c>
      <c r="K18" s="9">
        <v>1</v>
      </c>
      <c r="L18" s="9">
        <v>7.53</v>
      </c>
      <c r="M18" s="9">
        <v>6.96</v>
      </c>
      <c r="N18" s="9">
        <v>0.02</v>
      </c>
      <c r="O18" s="9">
        <v>1.18</v>
      </c>
      <c r="P18" s="9">
        <f t="shared" si="64"/>
        <v>99.026857142857153</v>
      </c>
      <c r="Q18" s="9"/>
      <c r="R18" s="9">
        <v>2.2999999999999998</v>
      </c>
      <c r="S18" s="9">
        <v>0.5</v>
      </c>
      <c r="T18" s="15"/>
      <c r="U18" s="27">
        <f t="shared" si="31"/>
        <v>56.844474861076648</v>
      </c>
      <c r="V18" s="9">
        <f t="shared" si="32"/>
        <v>0.24208058996982057</v>
      </c>
      <c r="W18" s="9">
        <f t="shared" si="33"/>
        <v>21.737848895249194</v>
      </c>
      <c r="X18" s="9">
        <f t="shared" si="34"/>
        <v>0.70577431478081787</v>
      </c>
      <c r="Y18" s="9">
        <f t="shared" si="35"/>
        <v>1.4115486295616357</v>
      </c>
      <c r="Z18" s="9">
        <f t="shared" si="36"/>
        <v>0.29543712816725043</v>
      </c>
      <c r="AA18" s="9">
        <f t="shared" si="37"/>
        <v>0.11857008488317743</v>
      </c>
      <c r="AB18" s="9">
        <f t="shared" si="38"/>
        <v>0.98808404069314526</v>
      </c>
      <c r="AC18" s="9">
        <f t="shared" si="39"/>
        <v>7.4402728264193838</v>
      </c>
      <c r="AD18" s="9">
        <f t="shared" si="40"/>
        <v>6.8770649232242906</v>
      </c>
      <c r="AE18" s="9">
        <f t="shared" si="41"/>
        <v>1.9761680813862904E-2</v>
      </c>
      <c r="AF18" s="9">
        <f t="shared" ref="AF18:AF42" si="72">SUM(U18:AE18)</f>
        <v>96.680917974839218</v>
      </c>
      <c r="AG18" s="9"/>
      <c r="AH18" s="27">
        <f t="shared" si="42"/>
        <v>58.795961035320509</v>
      </c>
      <c r="AI18" s="9">
        <f t="shared" si="43"/>
        <v>0.25039128200336386</v>
      </c>
      <c r="AJ18" s="9">
        <f t="shared" si="44"/>
        <v>22.484115118669408</v>
      </c>
      <c r="AK18" s="9">
        <f t="shared" si="45"/>
        <v>0.73000373761913651</v>
      </c>
      <c r="AL18" s="9">
        <f t="shared" si="46"/>
        <v>1.460007475238273</v>
      </c>
      <c r="AM18" s="9">
        <f t="shared" si="47"/>
        <v>0.30557956456737062</v>
      </c>
      <c r="AN18" s="9">
        <f t="shared" si="48"/>
        <v>0.12264062792001496</v>
      </c>
      <c r="AO18" s="9">
        <f t="shared" si="49"/>
        <v>1.0220052326667912</v>
      </c>
      <c r="AP18" s="9">
        <f t="shared" si="50"/>
        <v>7.6956994019809395</v>
      </c>
      <c r="AQ18" s="9">
        <f t="shared" si="51"/>
        <v>7.1131564193608678</v>
      </c>
      <c r="AR18" s="9">
        <f t="shared" si="52"/>
        <v>2.0440104653335827E-2</v>
      </c>
      <c r="AS18" s="9">
        <f t="shared" ref="AS18:AS42" si="73">SUM(AH18:AR18)</f>
        <v>100</v>
      </c>
      <c r="AT18" s="9"/>
      <c r="AU18" s="9">
        <f>AQ18*'E. Diagram lines'!$G$39</f>
        <v>5.9046749402159486</v>
      </c>
      <c r="AV18" s="9">
        <f>AJ18*'E. Diagram lines'!$G$40</f>
        <v>11.900086193251038</v>
      </c>
      <c r="AW18" s="9">
        <f>AP18*'E. Diagram lines'!$G$38</f>
        <v>5.7090716118600131</v>
      </c>
      <c r="AX18" s="9">
        <f>AO18*'E. Diagram lines'!$G$41</f>
        <v>0.73038383942260465</v>
      </c>
      <c r="AY18" s="9">
        <f t="shared" si="53"/>
        <v>14.808855821341808</v>
      </c>
      <c r="AZ18" s="9">
        <f t="shared" si="67"/>
        <v>0.96402790766424962</v>
      </c>
      <c r="BA18" s="9">
        <f t="shared" si="68"/>
        <v>1.0246552341995006</v>
      </c>
      <c r="BB18" s="45">
        <f t="shared" si="69"/>
        <v>0.97593801956346593</v>
      </c>
    </row>
    <row r="19" spans="1:54">
      <c r="A19" s="8" t="s">
        <v>56</v>
      </c>
      <c r="B19" s="8" t="s">
        <v>127</v>
      </c>
      <c r="C19" s="8" t="s">
        <v>95</v>
      </c>
      <c r="D19" s="27">
        <v>57.93</v>
      </c>
      <c r="E19" s="9">
        <v>0.25</v>
      </c>
      <c r="F19" s="9">
        <v>22.56</v>
      </c>
      <c r="G19" s="9">
        <f t="shared" si="70"/>
        <v>0.73913043478260865</v>
      </c>
      <c r="H19" s="9">
        <f t="shared" si="71"/>
        <v>1.4782608695652173</v>
      </c>
      <c r="I19" s="9">
        <v>0.317</v>
      </c>
      <c r="J19" s="9">
        <v>0.12</v>
      </c>
      <c r="K19" s="9">
        <v>1.05</v>
      </c>
      <c r="L19" s="9">
        <v>7.77</v>
      </c>
      <c r="M19" s="9">
        <v>7.08</v>
      </c>
      <c r="N19" s="9">
        <v>0.02</v>
      </c>
      <c r="O19" s="9">
        <v>1.1599999999999999</v>
      </c>
      <c r="P19" s="9">
        <f t="shared" si="64"/>
        <v>100.4743913043478</v>
      </c>
      <c r="Q19" s="9"/>
      <c r="R19" s="9">
        <v>2.38</v>
      </c>
      <c r="S19" s="9">
        <v>0.5</v>
      </c>
      <c r="T19" s="15"/>
      <c r="U19" s="27">
        <f t="shared" si="31"/>
        <v>57.261184801145525</v>
      </c>
      <c r="V19" s="9">
        <f t="shared" si="32"/>
        <v>0.24711369239230763</v>
      </c>
      <c r="W19" s="9">
        <f t="shared" si="33"/>
        <v>22.299539601481836</v>
      </c>
      <c r="X19" s="9">
        <f t="shared" si="34"/>
        <v>0.73059700359464863</v>
      </c>
      <c r="Y19" s="9">
        <f t="shared" si="35"/>
        <v>1.4611940071892973</v>
      </c>
      <c r="Z19" s="9">
        <f t="shared" si="36"/>
        <v>0.31334016195344611</v>
      </c>
      <c r="AA19" s="9">
        <f t="shared" si="37"/>
        <v>0.11861457234830766</v>
      </c>
      <c r="AB19" s="9">
        <f t="shared" si="38"/>
        <v>1.0378775080476921</v>
      </c>
      <c r="AC19" s="9">
        <f t="shared" si="39"/>
        <v>7.6802935595529211</v>
      </c>
      <c r="AD19" s="9">
        <f t="shared" si="40"/>
        <v>6.9982597685501524</v>
      </c>
      <c r="AE19" s="9">
        <f t="shared" si="41"/>
        <v>1.9769095391384613E-2</v>
      </c>
      <c r="AF19" s="9">
        <f t="shared" si="72"/>
        <v>98.167783771647521</v>
      </c>
      <c r="AG19" s="9"/>
      <c r="AH19" s="27">
        <f t="shared" si="42"/>
        <v>58.329914969195329</v>
      </c>
      <c r="AI19" s="9">
        <f t="shared" si="43"/>
        <v>0.25172585434660505</v>
      </c>
      <c r="AJ19" s="9">
        <f t="shared" si="44"/>
        <v>22.715741096237636</v>
      </c>
      <c r="AK19" s="9">
        <f t="shared" si="45"/>
        <v>0.74423296067691935</v>
      </c>
      <c r="AL19" s="9">
        <f t="shared" si="46"/>
        <v>1.4884659213538387</v>
      </c>
      <c r="AM19" s="9">
        <f t="shared" si="47"/>
        <v>0.31918838331149524</v>
      </c>
      <c r="AN19" s="9">
        <f t="shared" si="48"/>
        <v>0.12082841008637042</v>
      </c>
      <c r="AO19" s="9">
        <f t="shared" si="49"/>
        <v>1.0572485882557412</v>
      </c>
      <c r="AP19" s="9">
        <f t="shared" si="50"/>
        <v>7.8236395530924847</v>
      </c>
      <c r="AQ19" s="9">
        <f t="shared" si="51"/>
        <v>7.1288761950958559</v>
      </c>
      <c r="AR19" s="9">
        <f t="shared" si="52"/>
        <v>2.0138068347728407E-2</v>
      </c>
      <c r="AS19" s="9">
        <f t="shared" si="73"/>
        <v>100.00000000000003</v>
      </c>
      <c r="AT19" s="9"/>
      <c r="AU19" s="9">
        <f>AQ19*'E. Diagram lines'!$G$39</f>
        <v>5.9177240228419903</v>
      </c>
      <c r="AV19" s="9">
        <f>AJ19*'E. Diagram lines'!$G$40</f>
        <v>12.022678035674458</v>
      </c>
      <c r="AW19" s="9">
        <f>AP19*'E. Diagram lines'!$G$38</f>
        <v>5.8039842957598013</v>
      </c>
      <c r="AX19" s="9">
        <f>AO19*'E. Diagram lines'!$G$41</f>
        <v>0.75557077246992876</v>
      </c>
      <c r="AY19" s="9">
        <f t="shared" si="53"/>
        <v>14.95251574818834</v>
      </c>
      <c r="AZ19" s="9">
        <f t="shared" si="67"/>
        <v>0.96356568991691804</v>
      </c>
      <c r="BA19" s="9">
        <f t="shared" si="68"/>
        <v>1.0256762673914213</v>
      </c>
      <c r="BB19" s="45">
        <f t="shared" si="69"/>
        <v>0.97496649946213232</v>
      </c>
    </row>
    <row r="20" spans="1:54">
      <c r="A20" s="8" t="s">
        <v>60</v>
      </c>
      <c r="B20" s="8" t="s">
        <v>127</v>
      </c>
      <c r="C20" s="8" t="s">
        <v>95</v>
      </c>
      <c r="D20" s="27">
        <v>54.87</v>
      </c>
      <c r="E20" s="9">
        <v>0.317</v>
      </c>
      <c r="F20" s="9">
        <v>21.77</v>
      </c>
      <c r="G20" s="9">
        <f t="shared" si="70"/>
        <v>0.64906832298136641</v>
      </c>
      <c r="H20" s="9">
        <f t="shared" si="71"/>
        <v>1.2981366459627328</v>
      </c>
      <c r="I20" s="9">
        <v>0.18099999999999999</v>
      </c>
      <c r="J20" s="9">
        <v>0.14000000000000001</v>
      </c>
      <c r="K20" s="9">
        <v>1.58</v>
      </c>
      <c r="L20" s="9">
        <v>7.65</v>
      </c>
      <c r="M20" s="9">
        <v>6.03</v>
      </c>
      <c r="N20" s="9">
        <v>0.03</v>
      </c>
      <c r="O20" s="9">
        <v>6.18</v>
      </c>
      <c r="P20" s="9">
        <f t="shared" si="64"/>
        <v>100.6952049689441</v>
      </c>
      <c r="Q20" s="9"/>
      <c r="R20" s="9">
        <v>2.09</v>
      </c>
      <c r="S20" s="9">
        <v>0.5</v>
      </c>
      <c r="T20" s="9"/>
      <c r="U20" s="27">
        <f t="shared" si="31"/>
        <v>51.502445406863387</v>
      </c>
      <c r="V20" s="9">
        <f t="shared" si="32"/>
        <v>0.29754465452844348</v>
      </c>
      <c r="W20" s="9">
        <f t="shared" si="33"/>
        <v>20.433902615407614</v>
      </c>
      <c r="X20" s="9">
        <f t="shared" si="34"/>
        <v>0.60923283888595214</v>
      </c>
      <c r="Y20" s="9">
        <f t="shared" si="35"/>
        <v>1.2184656777719043</v>
      </c>
      <c r="Z20" s="9">
        <f t="shared" si="36"/>
        <v>0.16989142734904816</v>
      </c>
      <c r="AA20" s="9">
        <f t="shared" si="37"/>
        <v>0.13140773386114224</v>
      </c>
      <c r="AB20" s="9">
        <f t="shared" si="38"/>
        <v>1.4830301392900338</v>
      </c>
      <c r="AC20" s="9">
        <f t="shared" si="39"/>
        <v>7.180494028840986</v>
      </c>
      <c r="AD20" s="9">
        <f t="shared" si="40"/>
        <v>5.6599188227334833</v>
      </c>
      <c r="AE20" s="9">
        <f t="shared" si="41"/>
        <v>2.8158800113101908E-2</v>
      </c>
      <c r="AF20" s="9">
        <f t="shared" si="72"/>
        <v>88.714492145645096</v>
      </c>
      <c r="AG20" s="9"/>
      <c r="AH20" s="27">
        <f t="shared" si="42"/>
        <v>58.054151200358973</v>
      </c>
      <c r="AI20" s="9">
        <f t="shared" si="43"/>
        <v>0.33539577055793318</v>
      </c>
      <c r="AJ20" s="9">
        <f t="shared" si="44"/>
        <v>23.033330993836607</v>
      </c>
      <c r="AK20" s="9">
        <f t="shared" si="45"/>
        <v>0.68673429126523922</v>
      </c>
      <c r="AL20" s="9">
        <f t="shared" si="46"/>
        <v>1.3734685825304784</v>
      </c>
      <c r="AM20" s="9">
        <f t="shared" si="47"/>
        <v>0.1915035787728262</v>
      </c>
      <c r="AN20" s="9">
        <f t="shared" si="48"/>
        <v>0.14812431507290427</v>
      </c>
      <c r="AO20" s="9">
        <f t="shared" si="49"/>
        <v>1.6716886986799195</v>
      </c>
      <c r="AP20" s="9">
        <f t="shared" si="50"/>
        <v>8.0939357879122671</v>
      </c>
      <c r="AQ20" s="9">
        <f t="shared" si="51"/>
        <v>6.3799258563543759</v>
      </c>
      <c r="AR20" s="9">
        <f t="shared" si="52"/>
        <v>3.1740924658479483E-2</v>
      </c>
      <c r="AS20" s="9">
        <f t="shared" si="73"/>
        <v>100</v>
      </c>
      <c r="AT20" s="9"/>
      <c r="AU20" s="9">
        <f>AQ20*'E. Diagram lines'!$G$39</f>
        <v>5.2960157352811752</v>
      </c>
      <c r="AV20" s="9">
        <f>AJ20*'E. Diagram lines'!$G$40</f>
        <v>12.1907676907748</v>
      </c>
      <c r="AW20" s="9">
        <f>AP20*'E. Diagram lines'!$G$38</f>
        <v>6.0045041550210723</v>
      </c>
      <c r="AX20" s="9">
        <f>AO20*'E. Diagram lines'!$G$41</f>
        <v>1.194685086763442</v>
      </c>
      <c r="AY20" s="9">
        <f t="shared" si="53"/>
        <v>14.473861644266643</v>
      </c>
      <c r="AZ20" s="9">
        <f t="shared" si="67"/>
        <v>0.97563567089538195</v>
      </c>
      <c r="BA20" s="9">
        <f t="shared" si="68"/>
        <v>1.078779366711839</v>
      </c>
      <c r="BB20" s="45">
        <f t="shared" si="69"/>
        <v>0.9269736063343873</v>
      </c>
    </row>
    <row r="21" spans="1:54">
      <c r="A21" s="8" t="s">
        <v>50</v>
      </c>
      <c r="B21" s="8" t="s">
        <v>97</v>
      </c>
      <c r="C21" s="8" t="s">
        <v>94</v>
      </c>
      <c r="D21" s="27">
        <v>58.15</v>
      </c>
      <c r="E21" s="9">
        <v>0.20100000000000001</v>
      </c>
      <c r="F21" s="9">
        <v>22.15</v>
      </c>
      <c r="G21" s="9">
        <f t="shared" si="70"/>
        <v>0.85403726708074534</v>
      </c>
      <c r="H21" s="9">
        <f t="shared" si="71"/>
        <v>1.7080745341614907</v>
      </c>
      <c r="I21" s="9">
        <v>0.29099999999999998</v>
      </c>
      <c r="J21" s="9">
        <v>0.09</v>
      </c>
      <c r="K21" s="9">
        <v>0.72</v>
      </c>
      <c r="L21" s="9">
        <v>7.9</v>
      </c>
      <c r="M21" s="9">
        <v>7.44</v>
      </c>
      <c r="N21" s="9">
        <v>0.01</v>
      </c>
      <c r="O21" s="9">
        <v>0.46</v>
      </c>
      <c r="P21" s="9">
        <f t="shared" si="64"/>
        <v>99.974111801242245</v>
      </c>
      <c r="Q21" s="9"/>
      <c r="R21" s="9">
        <v>2.75</v>
      </c>
      <c r="S21" s="9">
        <v>0.5</v>
      </c>
      <c r="T21" s="15"/>
      <c r="U21" s="27">
        <f t="shared" si="31"/>
        <v>57.88244073372536</v>
      </c>
      <c r="V21" s="9">
        <f t="shared" si="32"/>
        <v>0.20007516057573169</v>
      </c>
      <c r="W21" s="9">
        <f t="shared" si="33"/>
        <v>22.048083615683861</v>
      </c>
      <c r="X21" s="9">
        <f t="shared" si="34"/>
        <v>0.85010767835243362</v>
      </c>
      <c r="Y21" s="9">
        <f t="shared" si="35"/>
        <v>1.7002153567048672</v>
      </c>
      <c r="Z21" s="9">
        <f t="shared" si="36"/>
        <v>0.28966105337083536</v>
      </c>
      <c r="AA21" s="9">
        <f t="shared" si="37"/>
        <v>8.9585892795103719E-2</v>
      </c>
      <c r="AB21" s="9">
        <f t="shared" si="38"/>
        <v>0.71668714236082975</v>
      </c>
      <c r="AC21" s="9">
        <f t="shared" si="39"/>
        <v>7.8636505897924387</v>
      </c>
      <c r="AD21" s="9">
        <f t="shared" si="40"/>
        <v>7.4057671377285752</v>
      </c>
      <c r="AE21" s="9">
        <f t="shared" si="41"/>
        <v>9.9539880883448596E-3</v>
      </c>
      <c r="AF21" s="9">
        <f t="shared" si="72"/>
        <v>99.056228349178369</v>
      </c>
      <c r="AG21" s="9"/>
      <c r="AH21" s="27">
        <f t="shared" si="42"/>
        <v>58.433923538544938</v>
      </c>
      <c r="AI21" s="9">
        <f t="shared" si="43"/>
        <v>0.2019814038047727</v>
      </c>
      <c r="AJ21" s="9">
        <f t="shared" si="44"/>
        <v>22.258149722764749</v>
      </c>
      <c r="AK21" s="9">
        <f t="shared" si="45"/>
        <v>0.8582071945600025</v>
      </c>
      <c r="AL21" s="9">
        <f t="shared" si="46"/>
        <v>1.716414389120005</v>
      </c>
      <c r="AM21" s="9">
        <f t="shared" si="47"/>
        <v>0.29242083834422311</v>
      </c>
      <c r="AN21" s="9">
        <f t="shared" si="48"/>
        <v>9.0439434539450442E-2</v>
      </c>
      <c r="AO21" s="9">
        <f t="shared" si="49"/>
        <v>0.72351547631560353</v>
      </c>
      <c r="AP21" s="9">
        <f t="shared" si="50"/>
        <v>7.9385725873517616</v>
      </c>
      <c r="AQ21" s="9">
        <f t="shared" si="51"/>
        <v>7.4763265885945707</v>
      </c>
      <c r="AR21" s="9">
        <f t="shared" si="52"/>
        <v>1.004882605993894E-2</v>
      </c>
      <c r="AS21" s="9">
        <f t="shared" si="73"/>
        <v>100.00000000000001</v>
      </c>
      <c r="AT21" s="9"/>
      <c r="AU21" s="9">
        <f>AQ21*'E. Diagram lines'!$G$39</f>
        <v>6.2061447337764433</v>
      </c>
      <c r="AV21" s="9">
        <f>AJ21*'E. Diagram lines'!$G$40</f>
        <v>11.780490306387572</v>
      </c>
      <c r="AW21" s="9">
        <f>AP21*'E. Diagram lines'!$G$38</f>
        <v>5.8892476212719265</v>
      </c>
      <c r="AX21" s="9">
        <f>AO21*'E. Diagram lines'!$G$41</f>
        <v>0.51706585698603358</v>
      </c>
      <c r="AY21" s="9">
        <f t="shared" si="53"/>
        <v>15.414899175946331</v>
      </c>
      <c r="AZ21" s="9">
        <f t="shared" si="67"/>
        <v>0.93403602282281528</v>
      </c>
      <c r="BA21" s="9">
        <f t="shared" si="68"/>
        <v>0.97396512329512286</v>
      </c>
      <c r="BB21" s="45">
        <f t="shared" si="69"/>
        <v>1.0267308100487169</v>
      </c>
    </row>
    <row r="22" spans="1:54">
      <c r="A22" s="8" t="s">
        <v>49</v>
      </c>
      <c r="B22" s="8" t="s">
        <v>322</v>
      </c>
      <c r="C22" s="8" t="s">
        <v>92</v>
      </c>
      <c r="D22" s="27">
        <v>58.06</v>
      </c>
      <c r="E22" s="9">
        <v>6.7000000000000004E-2</v>
      </c>
      <c r="F22" s="9">
        <v>23.2</v>
      </c>
      <c r="G22" s="9">
        <f t="shared" si="70"/>
        <v>0.40062111801242234</v>
      </c>
      <c r="H22" s="9">
        <f t="shared" si="71"/>
        <v>0.80124223602484468</v>
      </c>
      <c r="I22" s="9">
        <v>6.3E-2</v>
      </c>
      <c r="J22" s="9">
        <v>0.02</v>
      </c>
      <c r="K22" s="9">
        <v>0.49</v>
      </c>
      <c r="L22" s="9">
        <v>10.19</v>
      </c>
      <c r="M22" s="9">
        <v>6.23</v>
      </c>
      <c r="N22" s="9">
        <v>0.01</v>
      </c>
      <c r="O22" s="9">
        <v>0.7</v>
      </c>
      <c r="P22" s="9">
        <f t="shared" si="64"/>
        <v>100.23186335403727</v>
      </c>
      <c r="Q22" s="9"/>
      <c r="R22" s="9">
        <v>1.29</v>
      </c>
      <c r="S22" s="9">
        <v>0.5</v>
      </c>
      <c r="T22" s="9"/>
      <c r="U22" s="27">
        <f t="shared" si="31"/>
        <v>57.65452015915892</v>
      </c>
      <c r="V22" s="9">
        <f t="shared" si="32"/>
        <v>6.653208492359021E-2</v>
      </c>
      <c r="W22" s="9">
        <f t="shared" si="33"/>
        <v>23.037975675034222</v>
      </c>
      <c r="X22" s="9">
        <f t="shared" si="34"/>
        <v>0.39782325739979313</v>
      </c>
      <c r="Y22" s="9">
        <f t="shared" si="35"/>
        <v>0.79564651479958626</v>
      </c>
      <c r="Z22" s="9">
        <f t="shared" si="36"/>
        <v>6.2560020152032589E-2</v>
      </c>
      <c r="AA22" s="9">
        <f t="shared" si="37"/>
        <v>1.9860323857788124E-2</v>
      </c>
      <c r="AB22" s="9">
        <f t="shared" si="38"/>
        <v>0.486577934515809</v>
      </c>
      <c r="AC22" s="9">
        <f t="shared" si="39"/>
        <v>10.118835005543048</v>
      </c>
      <c r="AD22" s="9">
        <f t="shared" si="40"/>
        <v>6.1864908817010003</v>
      </c>
      <c r="AE22" s="9">
        <f t="shared" si="41"/>
        <v>9.9301619288940622E-3</v>
      </c>
      <c r="AF22" s="9">
        <f t="shared" si="72"/>
        <v>98.836752019014682</v>
      </c>
      <c r="AG22" s="9"/>
      <c r="AH22" s="27">
        <f t="shared" si="42"/>
        <v>58.333078517257498</v>
      </c>
      <c r="AI22" s="9">
        <f t="shared" si="43"/>
        <v>6.7315126776718096E-2</v>
      </c>
      <c r="AJ22" s="9">
        <f t="shared" si="44"/>
        <v>23.309118525669547</v>
      </c>
      <c r="AK22" s="9">
        <f t="shared" si="45"/>
        <v>0.40250539326025003</v>
      </c>
      <c r="AL22" s="9">
        <f t="shared" si="46"/>
        <v>0.80501078652050007</v>
      </c>
      <c r="AM22" s="9">
        <f t="shared" si="47"/>
        <v>6.3296313237809543E-2</v>
      </c>
      <c r="AN22" s="9">
        <f t="shared" si="48"/>
        <v>2.0094067694542715E-2</v>
      </c>
      <c r="AO22" s="9">
        <f t="shared" si="49"/>
        <v>0.49230465851629651</v>
      </c>
      <c r="AP22" s="9">
        <f t="shared" si="50"/>
        <v>10.237927490369511</v>
      </c>
      <c r="AQ22" s="9">
        <f t="shared" si="51"/>
        <v>6.259302086850056</v>
      </c>
      <c r="AR22" s="9">
        <f t="shared" si="52"/>
        <v>1.0047033847271358E-2</v>
      </c>
      <c r="AS22" s="9">
        <f t="shared" si="73"/>
        <v>100.00000000000003</v>
      </c>
      <c r="AT22" s="9"/>
      <c r="AU22" s="9">
        <f>AQ22*'E. Diagram lines'!$G$39</f>
        <v>5.1958852015215173</v>
      </c>
      <c r="AV22" s="9">
        <f>AJ22*'E. Diagram lines'!$G$40</f>
        <v>12.336732759113685</v>
      </c>
      <c r="AW22" s="9">
        <f>AP22*'E. Diagram lines'!$G$38</f>
        <v>7.5950291385477602</v>
      </c>
      <c r="AX22" s="9">
        <f>AO22*'E. Diagram lines'!$G$41</f>
        <v>0.35182928145535192</v>
      </c>
      <c r="AY22" s="9">
        <f t="shared" si="53"/>
        <v>16.497229577219567</v>
      </c>
      <c r="AZ22" s="9">
        <f t="shared" si="67"/>
        <v>0.93867255684034689</v>
      </c>
      <c r="BA22" s="9">
        <f t="shared" si="68"/>
        <v>0.96449185969975515</v>
      </c>
      <c r="BB22" s="45">
        <f t="shared" si="69"/>
        <v>1.036815386198592</v>
      </c>
    </row>
    <row r="23" spans="1:54">
      <c r="A23" s="8" t="s">
        <v>47</v>
      </c>
      <c r="B23" s="8" t="s">
        <v>97</v>
      </c>
      <c r="C23" s="8" t="s">
        <v>94</v>
      </c>
      <c r="D23" s="27">
        <v>56.97</v>
      </c>
      <c r="E23" s="9">
        <v>0.3</v>
      </c>
      <c r="F23" s="9">
        <v>22.71</v>
      </c>
      <c r="G23" s="9">
        <f t="shared" si="70"/>
        <v>0.72670807453416142</v>
      </c>
      <c r="H23" s="9">
        <f t="shared" si="71"/>
        <v>1.4534161490683228</v>
      </c>
      <c r="I23" s="9">
        <v>0.20300000000000001</v>
      </c>
      <c r="J23" s="9">
        <v>0.15</v>
      </c>
      <c r="K23" s="9">
        <v>1</v>
      </c>
      <c r="L23" s="9">
        <v>8.86</v>
      </c>
      <c r="M23" s="9">
        <v>7.22</v>
      </c>
      <c r="N23" s="9">
        <v>0.02</v>
      </c>
      <c r="O23" s="9">
        <v>0.78</v>
      </c>
      <c r="P23" s="9">
        <f t="shared" si="64"/>
        <v>100.39312422360247</v>
      </c>
      <c r="Q23" s="9"/>
      <c r="R23" s="9">
        <v>2.34</v>
      </c>
      <c r="S23" s="9">
        <v>0.5</v>
      </c>
      <c r="T23" s="9"/>
      <c r="U23" s="27">
        <f t="shared" si="31"/>
        <v>56.527374069751751</v>
      </c>
      <c r="V23" s="9">
        <f t="shared" si="32"/>
        <v>0.2976691630845274</v>
      </c>
      <c r="W23" s="9">
        <f t="shared" si="33"/>
        <v>22.533555645498726</v>
      </c>
      <c r="X23" s="9">
        <f t="shared" si="34"/>
        <v>0.72106194784450717</v>
      </c>
      <c r="Y23" s="9">
        <f t="shared" si="35"/>
        <v>1.4421238956890143</v>
      </c>
      <c r="Z23" s="9">
        <f t="shared" si="36"/>
        <v>0.20142280035386356</v>
      </c>
      <c r="AA23" s="9">
        <f t="shared" si="37"/>
        <v>0.1488345815422637</v>
      </c>
      <c r="AB23" s="9">
        <f t="shared" si="38"/>
        <v>0.99223054361509133</v>
      </c>
      <c r="AC23" s="9">
        <f t="shared" si="39"/>
        <v>8.7911626164297072</v>
      </c>
      <c r="AD23" s="9">
        <f t="shared" si="40"/>
        <v>7.1639045249009587</v>
      </c>
      <c r="AE23" s="9">
        <f t="shared" si="41"/>
        <v>1.9844610872301827E-2</v>
      </c>
      <c r="AF23" s="9">
        <f t="shared" si="72"/>
        <v>98.839184399582692</v>
      </c>
      <c r="AG23" s="9"/>
      <c r="AH23" s="27">
        <f t="shared" si="42"/>
        <v>57.191259127782132</v>
      </c>
      <c r="AI23" s="9">
        <f t="shared" si="43"/>
        <v>0.30116513495409236</v>
      </c>
      <c r="AJ23" s="9">
        <f t="shared" si="44"/>
        <v>22.798200716024795</v>
      </c>
      <c r="AK23" s="9">
        <f t="shared" si="45"/>
        <v>0.72953045113103099</v>
      </c>
      <c r="AL23" s="9">
        <f t="shared" si="46"/>
        <v>1.459060902262062</v>
      </c>
      <c r="AM23" s="9">
        <f t="shared" si="47"/>
        <v>0.20378840798560252</v>
      </c>
      <c r="AN23" s="9">
        <f t="shared" si="48"/>
        <v>0.15058256747704618</v>
      </c>
      <c r="AO23" s="9">
        <f t="shared" si="49"/>
        <v>1.0038837831803078</v>
      </c>
      <c r="AP23" s="9">
        <f t="shared" si="50"/>
        <v>8.8944103189775241</v>
      </c>
      <c r="AQ23" s="9">
        <f t="shared" si="51"/>
        <v>7.2480409145618214</v>
      </c>
      <c r="AR23" s="9">
        <f t="shared" si="52"/>
        <v>2.0077675663606156E-2</v>
      </c>
      <c r="AS23" s="9">
        <f t="shared" si="73"/>
        <v>100.00000000000001</v>
      </c>
      <c r="AT23" s="9"/>
      <c r="AU23" s="9">
        <f>AQ23*'E. Diagram lines'!$G$39</f>
        <v>6.016643390181275</v>
      </c>
      <c r="AV23" s="9">
        <f>AJ23*'E. Diagram lines'!$G$40</f>
        <v>12.066321140050627</v>
      </c>
      <c r="AW23" s="9">
        <f>AP23*'E. Diagram lines'!$G$38</f>
        <v>6.5983379552530907</v>
      </c>
      <c r="AX23" s="9">
        <f>AO23*'E. Diagram lines'!$G$41</f>
        <v>0.71743320724501392</v>
      </c>
      <c r="AY23" s="9">
        <f t="shared" si="53"/>
        <v>16.142451233539347</v>
      </c>
      <c r="AZ23" s="9">
        <f t="shared" si="67"/>
        <v>0.90503645025241819</v>
      </c>
      <c r="BA23" s="9">
        <f t="shared" si="68"/>
        <v>0.95650725194434705</v>
      </c>
      <c r="BB23" s="45">
        <f t="shared" si="69"/>
        <v>1.0454703798295755</v>
      </c>
    </row>
    <row r="24" spans="1:54">
      <c r="A24" s="8" t="s">
        <v>48</v>
      </c>
      <c r="B24" s="8" t="s">
        <v>322</v>
      </c>
      <c r="C24" s="8" t="s">
        <v>92</v>
      </c>
      <c r="D24" s="27">
        <v>54.9</v>
      </c>
      <c r="E24" s="9">
        <v>0.316</v>
      </c>
      <c r="F24" s="9">
        <v>19.59</v>
      </c>
      <c r="G24" s="9">
        <f t="shared" si="70"/>
        <v>1.0683229813664596</v>
      </c>
      <c r="H24" s="9">
        <f t="shared" si="71"/>
        <v>2.1366459627329193</v>
      </c>
      <c r="I24" s="9">
        <v>0.31900000000000001</v>
      </c>
      <c r="J24" s="9">
        <v>0.14000000000000001</v>
      </c>
      <c r="K24" s="9">
        <v>0.83</v>
      </c>
      <c r="L24" s="9">
        <v>8.76</v>
      </c>
      <c r="M24" s="9">
        <v>5.62</v>
      </c>
      <c r="N24" s="9">
        <v>0.01</v>
      </c>
      <c r="O24" s="9">
        <v>5.46</v>
      </c>
      <c r="P24" s="9">
        <f t="shared" si="64"/>
        <v>99.149968944099385</v>
      </c>
      <c r="Q24" s="9"/>
      <c r="R24" s="9">
        <v>3.44</v>
      </c>
      <c r="S24" s="9">
        <v>0.5</v>
      </c>
      <c r="T24" s="15"/>
      <c r="U24" s="27">
        <f t="shared" si="31"/>
        <v>51.876761534146311</v>
      </c>
      <c r="V24" s="9">
        <f t="shared" si="32"/>
        <v>0.29859848169016823</v>
      </c>
      <c r="W24" s="9">
        <f t="shared" si="33"/>
        <v>18.511216000982262</v>
      </c>
      <c r="X24" s="9">
        <f t="shared" si="34"/>
        <v>1.009492468958034</v>
      </c>
      <c r="Y24" s="9">
        <f t="shared" si="35"/>
        <v>2.018984937916068</v>
      </c>
      <c r="Z24" s="9">
        <f t="shared" si="36"/>
        <v>0.30143327740241666</v>
      </c>
      <c r="AA24" s="9">
        <f t="shared" si="37"/>
        <v>0.13229046657159355</v>
      </c>
      <c r="AB24" s="9">
        <f t="shared" si="38"/>
        <v>0.78429348038873292</v>
      </c>
      <c r="AC24" s="9">
        <f t="shared" si="39"/>
        <v>8.277603479765423</v>
      </c>
      <c r="AD24" s="9">
        <f t="shared" si="40"/>
        <v>5.3105173009453965</v>
      </c>
      <c r="AE24" s="9">
        <f t="shared" si="41"/>
        <v>9.4493190408281077E-3</v>
      </c>
      <c r="AF24" s="9">
        <f t="shared" si="72"/>
        <v>88.530640747807212</v>
      </c>
      <c r="AG24" s="9"/>
      <c r="AH24" s="27">
        <f t="shared" si="42"/>
        <v>58.597521825155468</v>
      </c>
      <c r="AI24" s="9">
        <f t="shared" si="43"/>
        <v>0.33728263928504787</v>
      </c>
      <c r="AJ24" s="9">
        <f t="shared" si="44"/>
        <v>20.909388935424328</v>
      </c>
      <c r="AK24" s="9">
        <f t="shared" si="45"/>
        <v>1.14027466697516</v>
      </c>
      <c r="AL24" s="9">
        <f t="shared" si="46"/>
        <v>2.28054933395032</v>
      </c>
      <c r="AM24" s="9">
        <f t="shared" si="47"/>
        <v>0.34048468965800721</v>
      </c>
      <c r="AN24" s="9">
        <f t="shared" si="48"/>
        <v>0.14942901740476808</v>
      </c>
      <c r="AO24" s="9">
        <f t="shared" si="49"/>
        <v>0.88590060318541042</v>
      </c>
      <c r="AP24" s="9">
        <f t="shared" si="50"/>
        <v>9.3499870890412016</v>
      </c>
      <c r="AQ24" s="9">
        <f t="shared" si="51"/>
        <v>5.9985076986771171</v>
      </c>
      <c r="AR24" s="9">
        <f t="shared" si="52"/>
        <v>1.0673501243197717E-2</v>
      </c>
      <c r="AS24" s="9">
        <f t="shared" si="73"/>
        <v>100.00000000000004</v>
      </c>
      <c r="AT24" s="9"/>
      <c r="AU24" s="9">
        <f>AQ24*'E. Diagram lines'!$G$39</f>
        <v>4.9793981741587663</v>
      </c>
      <c r="AV24" s="9">
        <f>AJ24*'E. Diagram lines'!$G$40</f>
        <v>11.066636568372287</v>
      </c>
      <c r="AW24" s="9">
        <f>AP24*'E. Diagram lines'!$G$38</f>
        <v>6.9363085891273712</v>
      </c>
      <c r="AX24" s="9">
        <f>AO24*'E. Diagram lines'!$G$41</f>
        <v>0.63311562721941661</v>
      </c>
      <c r="AY24" s="9">
        <f t="shared" si="53"/>
        <v>15.34849478771832</v>
      </c>
      <c r="AZ24" s="9">
        <f t="shared" si="67"/>
        <v>0.88188646105512736</v>
      </c>
      <c r="BA24" s="9">
        <f t="shared" si="68"/>
        <v>0.92874361447615106</v>
      </c>
      <c r="BB24" s="45">
        <f t="shared" si="69"/>
        <v>1.0767234190504129</v>
      </c>
    </row>
    <row r="25" spans="1:54">
      <c r="A25" s="8" t="s">
        <v>42</v>
      </c>
      <c r="B25" s="8" t="s">
        <v>97</v>
      </c>
      <c r="C25" s="8" t="s">
        <v>94</v>
      </c>
      <c r="D25" s="27">
        <v>55.23</v>
      </c>
      <c r="E25" s="9">
        <v>0.36199999999999999</v>
      </c>
      <c r="F25" s="9">
        <v>22.18</v>
      </c>
      <c r="G25" s="9">
        <f t="shared" si="70"/>
        <v>0.71428571428571419</v>
      </c>
      <c r="H25" s="9">
        <f t="shared" si="71"/>
        <v>1.4285714285714284</v>
      </c>
      <c r="I25" s="9">
        <v>0.17199999999999999</v>
      </c>
      <c r="J25" s="9">
        <v>0.16</v>
      </c>
      <c r="K25" s="9">
        <v>1.54</v>
      </c>
      <c r="L25" s="9">
        <v>7.75</v>
      </c>
      <c r="M25" s="9">
        <v>8.16</v>
      </c>
      <c r="N25" s="9">
        <v>0.03</v>
      </c>
      <c r="O25" s="9">
        <v>2.4500000000000002</v>
      </c>
      <c r="P25" s="9">
        <f t="shared" si="64"/>
        <v>100.17685714285713</v>
      </c>
      <c r="Q25" s="9"/>
      <c r="R25" s="9">
        <v>2.2999999999999998</v>
      </c>
      <c r="S25" s="9">
        <v>0.5</v>
      </c>
      <c r="T25" s="15"/>
      <c r="U25" s="27">
        <f t="shared" si="31"/>
        <v>53.879253890975669</v>
      </c>
      <c r="V25" s="9">
        <f t="shared" si="32"/>
        <v>0.35314665776811865</v>
      </c>
      <c r="W25" s="9">
        <f t="shared" si="33"/>
        <v>21.63754936269854</v>
      </c>
      <c r="X25" s="9">
        <f t="shared" si="34"/>
        <v>0.69681660964506431</v>
      </c>
      <c r="Y25" s="9">
        <f t="shared" si="35"/>
        <v>1.3936332192901286</v>
      </c>
      <c r="Z25" s="9">
        <f t="shared" si="36"/>
        <v>0.16779343960253151</v>
      </c>
      <c r="AA25" s="9">
        <f t="shared" si="37"/>
        <v>0.15608692056049445</v>
      </c>
      <c r="AB25" s="9">
        <f t="shared" si="38"/>
        <v>1.5023366103947589</v>
      </c>
      <c r="AC25" s="9">
        <f t="shared" si="39"/>
        <v>7.5604602146489492</v>
      </c>
      <c r="AD25" s="9">
        <f t="shared" si="40"/>
        <v>7.9604329485852166</v>
      </c>
      <c r="AE25" s="9">
        <f t="shared" si="41"/>
        <v>2.9266297605092709E-2</v>
      </c>
      <c r="AF25" s="9">
        <f t="shared" si="72"/>
        <v>95.336776171774588</v>
      </c>
      <c r="AG25" s="9"/>
      <c r="AH25" s="27">
        <f t="shared" si="42"/>
        <v>56.514658932768867</v>
      </c>
      <c r="AI25" s="9">
        <f t="shared" si="43"/>
        <v>0.370420179859901</v>
      </c>
      <c r="AJ25" s="9">
        <f t="shared" si="44"/>
        <v>22.695910467659129</v>
      </c>
      <c r="AK25" s="9">
        <f t="shared" si="45"/>
        <v>0.73090011811345879</v>
      </c>
      <c r="AL25" s="9">
        <f t="shared" si="46"/>
        <v>1.4618002362269176</v>
      </c>
      <c r="AM25" s="9">
        <f t="shared" si="47"/>
        <v>0.17600074844172089</v>
      </c>
      <c r="AN25" s="9">
        <f t="shared" si="48"/>
        <v>0.16372162645741484</v>
      </c>
      <c r="AO25" s="9">
        <f t="shared" si="49"/>
        <v>1.5758206546526174</v>
      </c>
      <c r="AP25" s="9">
        <f t="shared" si="50"/>
        <v>7.9302662815310292</v>
      </c>
      <c r="AQ25" s="9">
        <f t="shared" si="51"/>
        <v>8.349802949328156</v>
      </c>
      <c r="AR25" s="9">
        <f t="shared" si="52"/>
        <v>3.0697804960765279E-2</v>
      </c>
      <c r="AS25" s="9">
        <f t="shared" si="73"/>
        <v>99.999999999999972</v>
      </c>
      <c r="AT25" s="9"/>
      <c r="AU25" s="9">
        <f>AQ25*'E. Diagram lines'!$G$39</f>
        <v>6.9312228389136346</v>
      </c>
      <c r="AV25" s="9">
        <f>AJ25*'E. Diagram lines'!$G$40</f>
        <v>12.012182350693969</v>
      </c>
      <c r="AW25" s="9">
        <f>AP25*'E. Diagram lines'!$G$38</f>
        <v>5.8830855699386371</v>
      </c>
      <c r="AX25" s="9">
        <f>AO25*'E. Diagram lines'!$G$41</f>
        <v>1.1261722574387949</v>
      </c>
      <c r="AY25" s="9">
        <f t="shared" si="53"/>
        <v>16.280069230859183</v>
      </c>
      <c r="AZ25" s="9">
        <f t="shared" si="67"/>
        <v>0.86167633944933908</v>
      </c>
      <c r="BA25" s="9">
        <f t="shared" si="68"/>
        <v>0.93740387443740747</v>
      </c>
      <c r="BB25" s="45">
        <f t="shared" si="69"/>
        <v>1.0667760474108987</v>
      </c>
    </row>
    <row r="26" spans="1:54">
      <c r="A26" s="8" t="s">
        <v>72</v>
      </c>
      <c r="B26" s="8" t="s">
        <v>97</v>
      </c>
      <c r="C26" s="8" t="s">
        <v>94</v>
      </c>
      <c r="D26" s="27">
        <v>56.92</v>
      </c>
      <c r="E26" s="9">
        <v>0.25600000000000001</v>
      </c>
      <c r="F26" s="9">
        <v>21.05</v>
      </c>
      <c r="G26" s="9">
        <f t="shared" si="70"/>
        <v>0.85403726708074534</v>
      </c>
      <c r="H26" s="9">
        <f t="shared" si="71"/>
        <v>1.7080745341614907</v>
      </c>
      <c r="I26" s="9">
        <v>0.21199999999999999</v>
      </c>
      <c r="J26" s="9">
        <v>0.11</v>
      </c>
      <c r="K26" s="9">
        <v>0.7</v>
      </c>
      <c r="L26" s="9">
        <v>8.6</v>
      </c>
      <c r="M26" s="9">
        <v>6.74</v>
      </c>
      <c r="N26" s="9"/>
      <c r="O26" s="9">
        <v>2.02</v>
      </c>
      <c r="P26" s="9">
        <f t="shared" si="64"/>
        <v>99.170111801242228</v>
      </c>
      <c r="Q26" s="9"/>
      <c r="R26" s="9">
        <v>2.75</v>
      </c>
      <c r="S26" s="9">
        <v>0.5</v>
      </c>
      <c r="T26" s="9"/>
      <c r="U26" s="27">
        <f t="shared" si="31"/>
        <v>55.760594228325154</v>
      </c>
      <c r="V26" s="9">
        <f t="shared" si="32"/>
        <v>0.25078552569309981</v>
      </c>
      <c r="W26" s="9">
        <f t="shared" si="33"/>
        <v>20.621231702499028</v>
      </c>
      <c r="X26" s="9">
        <f t="shared" si="34"/>
        <v>0.83664134760290232</v>
      </c>
      <c r="Y26" s="9">
        <f t="shared" si="35"/>
        <v>1.6732826952058046</v>
      </c>
      <c r="Z26" s="9">
        <f t="shared" si="36"/>
        <v>0.20768176346459827</v>
      </c>
      <c r="AA26" s="9">
        <f t="shared" si="37"/>
        <v>0.10775940557125382</v>
      </c>
      <c r="AB26" s="9">
        <f t="shared" si="38"/>
        <v>0.68574167181706969</v>
      </c>
      <c r="AC26" s="9">
        <f t="shared" si="39"/>
        <v>8.4248262537525704</v>
      </c>
      <c r="AD26" s="9">
        <f t="shared" si="40"/>
        <v>6.6027126686386426</v>
      </c>
      <c r="AE26" s="9">
        <f t="shared" si="41"/>
        <v>0</v>
      </c>
      <c r="AF26" s="9">
        <f t="shared" si="72"/>
        <v>95.171257262570123</v>
      </c>
      <c r="AG26" s="9"/>
      <c r="AH26" s="27">
        <f t="shared" si="42"/>
        <v>58.589742147133769</v>
      </c>
      <c r="AI26" s="9">
        <f t="shared" si="43"/>
        <v>0.26350973277698958</v>
      </c>
      <c r="AJ26" s="9">
        <f t="shared" si="44"/>
        <v>21.667499511545429</v>
      </c>
      <c r="AK26" s="9">
        <f t="shared" si="45"/>
        <v>0.87909035949233472</v>
      </c>
      <c r="AL26" s="9">
        <f t="shared" si="46"/>
        <v>1.7581807189846694</v>
      </c>
      <c r="AM26" s="9">
        <f t="shared" si="47"/>
        <v>0.2182189974559445</v>
      </c>
      <c r="AN26" s="9">
        <f t="shared" si="48"/>
        <v>0.11322683830261271</v>
      </c>
      <c r="AO26" s="9">
        <f t="shared" si="49"/>
        <v>0.72053442556208069</v>
      </c>
      <c r="AP26" s="9">
        <f t="shared" si="50"/>
        <v>8.8522800854769912</v>
      </c>
      <c r="AQ26" s="9">
        <f t="shared" si="51"/>
        <v>6.9377171832691777</v>
      </c>
      <c r="AR26" s="9">
        <f t="shared" si="52"/>
        <v>0</v>
      </c>
      <c r="AS26" s="9">
        <f t="shared" si="73"/>
        <v>100</v>
      </c>
      <c r="AT26" s="9"/>
      <c r="AU26" s="9">
        <f>AQ26*'E. Diagram lines'!$G$39</f>
        <v>5.7590417501371185</v>
      </c>
      <c r="AV26" s="9">
        <f>AJ26*'E. Diagram lines'!$G$40</f>
        <v>11.467879007856389</v>
      </c>
      <c r="AW26" s="9">
        <f>AP26*'E. Diagram lines'!$G$38</f>
        <v>6.5670835484064547</v>
      </c>
      <c r="AX26" s="9">
        <f>AO26*'E. Diagram lines'!$G$41</f>
        <v>0.51493542631378519</v>
      </c>
      <c r="AY26" s="9">
        <f t="shared" si="53"/>
        <v>15.78999726874617</v>
      </c>
      <c r="AZ26" s="9">
        <f t="shared" si="67"/>
        <v>0.89306321756248663</v>
      </c>
      <c r="BA26" s="9">
        <f t="shared" si="68"/>
        <v>0.93037176972486302</v>
      </c>
      <c r="BB26" s="45">
        <f t="shared" si="69"/>
        <v>1.0748391476836492</v>
      </c>
    </row>
    <row r="27" spans="1:54" ht="14.4" customHeight="1">
      <c r="A27" s="8" t="s">
        <v>55</v>
      </c>
      <c r="B27" s="8" t="s">
        <v>127</v>
      </c>
      <c r="C27" s="8" t="s">
        <v>95</v>
      </c>
      <c r="D27" s="27">
        <v>56.3</v>
      </c>
      <c r="E27" s="9">
        <v>0.35899999999999999</v>
      </c>
      <c r="F27" s="9">
        <v>22.25</v>
      </c>
      <c r="G27" s="9">
        <f t="shared" si="70"/>
        <v>0.71428571428571419</v>
      </c>
      <c r="H27" s="9">
        <f t="shared" si="71"/>
        <v>1.4285714285714284</v>
      </c>
      <c r="I27" s="9">
        <v>0.17599999999999999</v>
      </c>
      <c r="J27" s="9">
        <v>0.16</v>
      </c>
      <c r="K27" s="9">
        <v>1.57</v>
      </c>
      <c r="L27" s="9">
        <v>7.4</v>
      </c>
      <c r="M27" s="9">
        <v>7.36</v>
      </c>
      <c r="N27" s="9">
        <v>0.04</v>
      </c>
      <c r="O27" s="9">
        <v>1.38</v>
      </c>
      <c r="P27" s="9">
        <f t="shared" si="64"/>
        <v>99.137857142857129</v>
      </c>
      <c r="Q27" s="9"/>
      <c r="R27" s="9">
        <v>2.2999999999999998</v>
      </c>
      <c r="S27" s="9">
        <v>0.5</v>
      </c>
      <c r="T27" s="15"/>
      <c r="U27" s="27">
        <f t="shared" si="31"/>
        <v>55.516303415878326</v>
      </c>
      <c r="V27" s="9">
        <f t="shared" si="32"/>
        <v>0.35400271627531649</v>
      </c>
      <c r="W27" s="9">
        <f t="shared" si="33"/>
        <v>21.940279769152625</v>
      </c>
      <c r="X27" s="9">
        <f t="shared" si="34"/>
        <v>0.70434284973202632</v>
      </c>
      <c r="Y27" s="9">
        <f t="shared" si="35"/>
        <v>1.4086856994640526</v>
      </c>
      <c r="Z27" s="9">
        <f t="shared" si="36"/>
        <v>0.17355007817397131</v>
      </c>
      <c r="AA27" s="9">
        <f t="shared" si="37"/>
        <v>0.15777279833997393</v>
      </c>
      <c r="AB27" s="9">
        <f t="shared" si="38"/>
        <v>1.5481455837109943</v>
      </c>
      <c r="AC27" s="9">
        <f t="shared" si="39"/>
        <v>7.2969919232237945</v>
      </c>
      <c r="AD27" s="9">
        <f t="shared" si="40"/>
        <v>7.2575487236388003</v>
      </c>
      <c r="AE27" s="9">
        <f t="shared" si="41"/>
        <v>3.9443199584993482E-2</v>
      </c>
      <c r="AF27" s="9">
        <f t="shared" si="72"/>
        <v>96.397066757174898</v>
      </c>
      <c r="AG27" s="9"/>
      <c r="AH27" s="27">
        <f t="shared" si="42"/>
        <v>57.591278742665907</v>
      </c>
      <c r="AI27" s="9">
        <f t="shared" si="43"/>
        <v>0.36723390885643092</v>
      </c>
      <c r="AJ27" s="9">
        <f t="shared" si="44"/>
        <v>22.76031886366459</v>
      </c>
      <c r="AK27" s="9">
        <f t="shared" si="45"/>
        <v>0.73066834233273148</v>
      </c>
      <c r="AL27" s="9">
        <f t="shared" si="46"/>
        <v>1.461336684665463</v>
      </c>
      <c r="AM27" s="9">
        <f t="shared" si="47"/>
        <v>0.18003667955078503</v>
      </c>
      <c r="AN27" s="9">
        <f t="shared" si="48"/>
        <v>0.16366970868253189</v>
      </c>
      <c r="AO27" s="9">
        <f t="shared" si="49"/>
        <v>1.606009016447344</v>
      </c>
      <c r="AP27" s="9">
        <f t="shared" si="50"/>
        <v>7.5697240265670986</v>
      </c>
      <c r="AQ27" s="9">
        <f t="shared" si="51"/>
        <v>7.5288065993964661</v>
      </c>
      <c r="AR27" s="9">
        <f t="shared" si="52"/>
        <v>4.0917427170632972E-2</v>
      </c>
      <c r="AS27" s="9">
        <f t="shared" si="73"/>
        <v>99.999999999999986</v>
      </c>
      <c r="AT27" s="9"/>
      <c r="AU27" s="9">
        <f>AQ27*'E. Diagram lines'!$G$39</f>
        <v>6.2497087138684284</v>
      </c>
      <c r="AV27" s="9">
        <f>AJ27*'E. Diagram lines'!$G$40</f>
        <v>12.046271549223185</v>
      </c>
      <c r="AW27" s="9">
        <f>AP27*'E. Diagram lines'!$G$38</f>
        <v>5.6156165011544887</v>
      </c>
      <c r="AX27" s="9">
        <f>AO27*'E. Diagram lines'!$G$41</f>
        <v>1.1477466005915953</v>
      </c>
      <c r="AY27" s="9">
        <f t="shared" si="53"/>
        <v>15.098530625963566</v>
      </c>
      <c r="AZ27" s="9">
        <f t="shared" si="67"/>
        <v>0.92570545370915003</v>
      </c>
      <c r="BA27" s="9">
        <f t="shared" si="68"/>
        <v>1.0152500105071851</v>
      </c>
      <c r="BB27" s="45">
        <f t="shared" si="69"/>
        <v>0.98497905900087923</v>
      </c>
    </row>
    <row r="28" spans="1:54" ht="18" customHeight="1">
      <c r="A28" s="8" t="s">
        <v>37</v>
      </c>
      <c r="B28" s="8" t="s">
        <v>97</v>
      </c>
      <c r="C28" s="8" t="s">
        <v>94</v>
      </c>
      <c r="D28" s="27">
        <v>55.31</v>
      </c>
      <c r="E28" s="9">
        <v>0.155</v>
      </c>
      <c r="F28" s="9">
        <v>20.399999999999999</v>
      </c>
      <c r="G28" s="9">
        <f t="shared" si="70"/>
        <v>0.86645962732919246</v>
      </c>
      <c r="H28" s="9">
        <f t="shared" si="71"/>
        <v>1.7329192546583849</v>
      </c>
      <c r="I28" s="9">
        <v>0.40600000000000003</v>
      </c>
      <c r="J28" s="9">
        <v>0.04</v>
      </c>
      <c r="K28" s="9">
        <v>0.67</v>
      </c>
      <c r="L28" s="9">
        <v>9.06</v>
      </c>
      <c r="M28" s="9">
        <v>6.32</v>
      </c>
      <c r="N28" s="9"/>
      <c r="O28" s="9">
        <v>3.62</v>
      </c>
      <c r="P28" s="9">
        <f t="shared" si="64"/>
        <v>98.580378881987599</v>
      </c>
      <c r="Q28" s="9"/>
      <c r="R28" s="9">
        <v>2.79</v>
      </c>
      <c r="S28" s="9">
        <v>0.5</v>
      </c>
      <c r="T28" s="9"/>
      <c r="U28" s="27">
        <f t="shared" si="31"/>
        <v>53.278944710187311</v>
      </c>
      <c r="V28" s="9">
        <f t="shared" si="32"/>
        <v>0.14930819797647862</v>
      </c>
      <c r="W28" s="9">
        <f t="shared" si="33"/>
        <v>19.650885411097832</v>
      </c>
      <c r="X28" s="9">
        <f t="shared" si="34"/>
        <v>0.83464210048963194</v>
      </c>
      <c r="Y28" s="9">
        <f t="shared" si="35"/>
        <v>1.6692842009792639</v>
      </c>
      <c r="Z28" s="9">
        <f t="shared" si="36"/>
        <v>0.39109115082871182</v>
      </c>
      <c r="AA28" s="9">
        <f t="shared" si="37"/>
        <v>3.8531147864897711E-2</v>
      </c>
      <c r="AB28" s="9">
        <f t="shared" si="38"/>
        <v>0.64539672673703663</v>
      </c>
      <c r="AC28" s="9">
        <f t="shared" si="39"/>
        <v>8.7273049913993308</v>
      </c>
      <c r="AD28" s="9">
        <f t="shared" si="40"/>
        <v>6.0879213626538391</v>
      </c>
      <c r="AE28" s="9">
        <f t="shared" si="41"/>
        <v>0</v>
      </c>
      <c r="AF28" s="9">
        <f t="shared" si="72"/>
        <v>91.473310000214354</v>
      </c>
      <c r="AG28" s="9"/>
      <c r="AH28" s="27">
        <f t="shared" si="42"/>
        <v>58.245344691323027</v>
      </c>
      <c r="AI28" s="9">
        <f t="shared" si="43"/>
        <v>0.16322597047830537</v>
      </c>
      <c r="AJ28" s="9">
        <f t="shared" si="44"/>
        <v>21.482643856499543</v>
      </c>
      <c r="AK28" s="9">
        <f t="shared" si="45"/>
        <v>0.91244331323276273</v>
      </c>
      <c r="AL28" s="9">
        <f t="shared" si="46"/>
        <v>1.8248866264655255</v>
      </c>
      <c r="AM28" s="9">
        <f t="shared" si="47"/>
        <v>0.42754673557543221</v>
      </c>
      <c r="AN28" s="9">
        <f t="shared" si="48"/>
        <v>4.212283109117558E-2</v>
      </c>
      <c r="AO28" s="9">
        <f t="shared" si="49"/>
        <v>0.70555742077719086</v>
      </c>
      <c r="AP28" s="9">
        <f t="shared" si="50"/>
        <v>9.5408212421512673</v>
      </c>
      <c r="AQ28" s="9">
        <f t="shared" si="51"/>
        <v>6.6554073124057416</v>
      </c>
      <c r="AR28" s="9">
        <f t="shared" si="52"/>
        <v>0</v>
      </c>
      <c r="AS28" s="9">
        <f t="shared" si="73"/>
        <v>99.999999999999972</v>
      </c>
      <c r="AT28" s="9"/>
      <c r="AU28" s="9">
        <f>AQ28*'E. Diagram lines'!$G$39</f>
        <v>5.524694588119738</v>
      </c>
      <c r="AV28" s="9">
        <f>AJ28*'E. Diagram lines'!$G$40</f>
        <v>11.370041124677728</v>
      </c>
      <c r="AW28" s="9">
        <f>AP28*'E. Diagram lines'!$G$38</f>
        <v>7.0778793274300629</v>
      </c>
      <c r="AX28" s="9">
        <f>AO28*'E. Diagram lines'!$G$41</f>
        <v>0.50423199554044684</v>
      </c>
      <c r="AY28" s="9">
        <f t="shared" si="53"/>
        <v>16.19622855455701</v>
      </c>
      <c r="AZ28" s="9">
        <f t="shared" si="67"/>
        <v>0.8674913782813426</v>
      </c>
      <c r="BA28" s="9">
        <f t="shared" si="68"/>
        <v>0.90219991573695113</v>
      </c>
      <c r="BB28" s="45">
        <f t="shared" si="69"/>
        <v>1.1084017882923012</v>
      </c>
    </row>
    <row r="29" spans="1:54">
      <c r="A29" s="8" t="s">
        <v>51</v>
      </c>
      <c r="B29" s="8" t="s">
        <v>97</v>
      </c>
      <c r="C29" s="8" t="s">
        <v>94</v>
      </c>
      <c r="D29" s="27">
        <v>54.31</v>
      </c>
      <c r="E29" s="9">
        <v>0.33</v>
      </c>
      <c r="F29" s="9">
        <v>21.88</v>
      </c>
      <c r="G29" s="9">
        <f t="shared" si="70"/>
        <v>0.74534161490683226</v>
      </c>
      <c r="H29" s="9">
        <f t="shared" si="71"/>
        <v>1.4906832298136645</v>
      </c>
      <c r="I29" s="9">
        <v>0.25</v>
      </c>
      <c r="J29" s="9">
        <v>0.16</v>
      </c>
      <c r="K29" s="9">
        <v>1.1000000000000001</v>
      </c>
      <c r="L29" s="9">
        <v>9.11</v>
      </c>
      <c r="M29" s="9">
        <v>6.24</v>
      </c>
      <c r="N29" s="9">
        <v>0.03</v>
      </c>
      <c r="O29" s="9">
        <v>4.6100000000000003</v>
      </c>
      <c r="P29" s="9">
        <f t="shared" si="64"/>
        <v>100.25602484472049</v>
      </c>
      <c r="Q29" s="9"/>
      <c r="R29" s="9">
        <v>2.4</v>
      </c>
      <c r="S29" s="9">
        <v>0.5</v>
      </c>
      <c r="T29" s="15"/>
      <c r="U29" s="27">
        <f t="shared" si="31"/>
        <v>51.812702701530618</v>
      </c>
      <c r="V29" s="9">
        <f t="shared" si="32"/>
        <v>0.31482584959501203</v>
      </c>
      <c r="W29" s="9">
        <f t="shared" si="33"/>
        <v>20.87390784587534</v>
      </c>
      <c r="X29" s="9">
        <f t="shared" si="34"/>
        <v>0.7110691125804901</v>
      </c>
      <c r="Y29" s="9">
        <f t="shared" si="35"/>
        <v>1.4221382251609802</v>
      </c>
      <c r="Z29" s="9">
        <f t="shared" si="36"/>
        <v>0.23850443151137274</v>
      </c>
      <c r="AA29" s="9">
        <f t="shared" si="37"/>
        <v>0.15264283616727856</v>
      </c>
      <c r="AB29" s="9">
        <f t="shared" si="38"/>
        <v>1.0494194986500402</v>
      </c>
      <c r="AC29" s="9">
        <f t="shared" si="39"/>
        <v>8.691101484274423</v>
      </c>
      <c r="AD29" s="9">
        <f t="shared" si="40"/>
        <v>5.9530706105238638</v>
      </c>
      <c r="AE29" s="9">
        <f t="shared" si="41"/>
        <v>2.8620531781364731E-2</v>
      </c>
      <c r="AF29" s="9">
        <f t="shared" si="72"/>
        <v>91.24800312765079</v>
      </c>
      <c r="AG29" s="9"/>
      <c r="AH29" s="27">
        <f t="shared" si="42"/>
        <v>56.782286653492655</v>
      </c>
      <c r="AI29" s="9">
        <f t="shared" si="43"/>
        <v>0.34502217999728552</v>
      </c>
      <c r="AJ29" s="9">
        <f t="shared" si="44"/>
        <v>22.876016055577598</v>
      </c>
      <c r="AK29" s="9">
        <f t="shared" si="45"/>
        <v>0.77927087520561378</v>
      </c>
      <c r="AL29" s="9">
        <f t="shared" si="46"/>
        <v>1.5585417504112276</v>
      </c>
      <c r="AM29" s="9">
        <f t="shared" si="47"/>
        <v>0.26138043939188293</v>
      </c>
      <c r="AN29" s="9">
        <f t="shared" si="48"/>
        <v>0.16728348121080508</v>
      </c>
      <c r="AO29" s="9">
        <f t="shared" si="49"/>
        <v>1.1500739333242851</v>
      </c>
      <c r="AP29" s="9">
        <f t="shared" si="50"/>
        <v>9.5247032114402153</v>
      </c>
      <c r="AQ29" s="9">
        <f t="shared" si="51"/>
        <v>6.524055767221399</v>
      </c>
      <c r="AR29" s="9">
        <f t="shared" si="52"/>
        <v>3.1365652727025954E-2</v>
      </c>
      <c r="AS29" s="9">
        <f t="shared" si="73"/>
        <v>99.999999999999986</v>
      </c>
      <c r="AT29" s="9"/>
      <c r="AU29" s="9">
        <f>AQ29*'E. Diagram lines'!$G$39</f>
        <v>5.4156588617159711</v>
      </c>
      <c r="AV29" s="9">
        <f>AJ29*'E. Diagram lines'!$G$40</f>
        <v>12.107506183044228</v>
      </c>
      <c r="AW29" s="9">
        <f>AP29*'E. Diagram lines'!$G$38</f>
        <v>7.0659221307199278</v>
      </c>
      <c r="AX29" s="9">
        <f>AO29*'E. Diagram lines'!$G$41</f>
        <v>0.82190911376195985</v>
      </c>
      <c r="AY29" s="9">
        <f t="shared" si="53"/>
        <v>16.048758978661613</v>
      </c>
      <c r="AZ29" s="9">
        <f t="shared" si="67"/>
        <v>0.91009998777715906</v>
      </c>
      <c r="BA29" s="9">
        <f t="shared" si="68"/>
        <v>0.97002985362043737</v>
      </c>
      <c r="BB29" s="45">
        <f t="shared" si="69"/>
        <v>1.0308961072359837</v>
      </c>
    </row>
    <row r="30" spans="1:54">
      <c r="A30" s="8" t="s">
        <v>54</v>
      </c>
      <c r="B30" s="8" t="s">
        <v>97</v>
      </c>
      <c r="C30" s="8" t="s">
        <v>94</v>
      </c>
      <c r="D30" s="27">
        <v>57.64</v>
      </c>
      <c r="E30" s="9">
        <v>0.59399999999999997</v>
      </c>
      <c r="F30" s="9">
        <v>22.02</v>
      </c>
      <c r="G30" s="9">
        <f t="shared" si="70"/>
        <v>0.85403726708074534</v>
      </c>
      <c r="H30" s="9">
        <f t="shared" si="71"/>
        <v>1.7080745341614907</v>
      </c>
      <c r="I30" s="9">
        <v>0.222</v>
      </c>
      <c r="J30" s="9">
        <v>0.35</v>
      </c>
      <c r="K30" s="9">
        <v>1.34</v>
      </c>
      <c r="L30" s="9">
        <v>8.14</v>
      </c>
      <c r="M30" s="9">
        <v>6.75</v>
      </c>
      <c r="N30" s="9">
        <v>0.1</v>
      </c>
      <c r="O30" s="9">
        <v>0.75</v>
      </c>
      <c r="P30" s="9">
        <f t="shared" si="64"/>
        <v>100.46811180124223</v>
      </c>
      <c r="Q30" s="9"/>
      <c r="R30" s="9">
        <v>2.75</v>
      </c>
      <c r="S30" s="9">
        <v>0.5</v>
      </c>
      <c r="T30" s="15"/>
      <c r="U30" s="27">
        <f t="shared" si="31"/>
        <v>57.209714218522166</v>
      </c>
      <c r="V30" s="9">
        <f t="shared" si="32"/>
        <v>0.58956575721377802</v>
      </c>
      <c r="W30" s="9">
        <f t="shared" si="33"/>
        <v>21.855619484591568</v>
      </c>
      <c r="X30" s="9">
        <f t="shared" si="34"/>
        <v>0.84766183174283716</v>
      </c>
      <c r="Y30" s="9">
        <f t="shared" si="35"/>
        <v>1.6953236634856743</v>
      </c>
      <c r="Z30" s="9">
        <f t="shared" si="36"/>
        <v>0.22034275774656351</v>
      </c>
      <c r="AA30" s="9">
        <f t="shared" si="37"/>
        <v>0.347387230681519</v>
      </c>
      <c r="AB30" s="9">
        <f t="shared" si="38"/>
        <v>1.3299968260378157</v>
      </c>
      <c r="AC30" s="9">
        <f t="shared" si="39"/>
        <v>8.0792344507073288</v>
      </c>
      <c r="AD30" s="9">
        <f t="shared" si="40"/>
        <v>6.6996108774292962</v>
      </c>
      <c r="AE30" s="9">
        <f t="shared" si="41"/>
        <v>9.9253494480434024E-2</v>
      </c>
      <c r="AF30" s="9">
        <f t="shared" si="72"/>
        <v>98.973710592638994</v>
      </c>
      <c r="AG30" s="9"/>
      <c r="AH30" s="27">
        <f t="shared" si="42"/>
        <v>57.802939665451973</v>
      </c>
      <c r="AI30" s="9">
        <f t="shared" si="43"/>
        <v>0.59567914922412335</v>
      </c>
      <c r="AJ30" s="9">
        <f t="shared" si="44"/>
        <v>22.082247249015477</v>
      </c>
      <c r="AK30" s="9">
        <f t="shared" si="45"/>
        <v>0.85645150279520843</v>
      </c>
      <c r="AL30" s="9">
        <f t="shared" si="46"/>
        <v>1.7129030055904169</v>
      </c>
      <c r="AM30" s="9">
        <f t="shared" si="47"/>
        <v>0.22262756082113702</v>
      </c>
      <c r="AN30" s="9">
        <f t="shared" si="48"/>
        <v>0.35098939769098175</v>
      </c>
      <c r="AO30" s="9">
        <f t="shared" si="49"/>
        <v>1.3437879797311874</v>
      </c>
      <c r="AP30" s="9">
        <f t="shared" si="50"/>
        <v>8.1630105634416914</v>
      </c>
      <c r="AQ30" s="9">
        <f t="shared" si="51"/>
        <v>6.7690812411832209</v>
      </c>
      <c r="AR30" s="9">
        <f t="shared" si="52"/>
        <v>0.10028268505456624</v>
      </c>
      <c r="AS30" s="9">
        <f t="shared" si="73"/>
        <v>99.999999999999986</v>
      </c>
      <c r="AT30" s="9"/>
      <c r="AU30" s="9">
        <f>AQ30*'E. Diagram lines'!$G$39</f>
        <v>5.6190560163010943</v>
      </c>
      <c r="AV30" s="9">
        <f>AJ30*'E. Diagram lines'!$G$40</f>
        <v>11.687391041054052</v>
      </c>
      <c r="AW30" s="9">
        <f>AP30*'E. Diagram lines'!$G$38</f>
        <v>6.0557474299297995</v>
      </c>
      <c r="AX30" s="9">
        <f>AO30*'E. Diagram lines'!$G$41</f>
        <v>0.9603483354434118</v>
      </c>
      <c r="AY30" s="9">
        <f t="shared" si="53"/>
        <v>14.932091804624912</v>
      </c>
      <c r="AZ30" s="9">
        <f t="shared" si="67"/>
        <v>0.92499015785509908</v>
      </c>
      <c r="BA30" s="9">
        <f t="shared" si="68"/>
        <v>1.0010781847318571</v>
      </c>
      <c r="BB30" s="45">
        <f t="shared" si="69"/>
        <v>0.99892297649843809</v>
      </c>
    </row>
    <row r="31" spans="1:54">
      <c r="A31" s="8" t="s">
        <v>44</v>
      </c>
      <c r="B31" s="8" t="s">
        <v>322</v>
      </c>
      <c r="C31" s="8" t="s">
        <v>92</v>
      </c>
      <c r="D31" s="27">
        <v>55.45</v>
      </c>
      <c r="E31" s="9">
        <v>0.18099999999999999</v>
      </c>
      <c r="F31" s="9">
        <v>20.61</v>
      </c>
      <c r="G31" s="9">
        <f t="shared" si="70"/>
        <v>0.83229813664596275</v>
      </c>
      <c r="H31" s="9">
        <f t="shared" si="71"/>
        <v>1.6645962732919255</v>
      </c>
      <c r="I31" s="9">
        <v>0.376</v>
      </c>
      <c r="J31" s="9">
        <v>7.0000000000000007E-2</v>
      </c>
      <c r="K31" s="9">
        <v>0.73</v>
      </c>
      <c r="L31" s="9">
        <v>10.14</v>
      </c>
      <c r="M31" s="9">
        <v>4.83</v>
      </c>
      <c r="N31" s="9">
        <v>0.01</v>
      </c>
      <c r="O31" s="9">
        <v>4.9400000000000004</v>
      </c>
      <c r="P31" s="9">
        <f t="shared" si="64"/>
        <v>99.833894409937884</v>
      </c>
      <c r="Q31" s="9"/>
      <c r="R31" s="9">
        <v>2.68</v>
      </c>
      <c r="S31" s="9">
        <v>0.5</v>
      </c>
      <c r="T31" s="15"/>
      <c r="U31" s="27">
        <f t="shared" si="31"/>
        <v>52.706212415442629</v>
      </c>
      <c r="V31" s="9">
        <f t="shared" si="32"/>
        <v>0.1720437231234466</v>
      </c>
      <c r="W31" s="9">
        <f t="shared" si="33"/>
        <v>19.590172008697429</v>
      </c>
      <c r="X31" s="9">
        <f t="shared" si="34"/>
        <v>0.79111419987446707</v>
      </c>
      <c r="Y31" s="9">
        <f t="shared" si="35"/>
        <v>1.5822283997489341</v>
      </c>
      <c r="Z31" s="9">
        <f t="shared" si="36"/>
        <v>0.35739469554925929</v>
      </c>
      <c r="AA31" s="9">
        <f t="shared" si="37"/>
        <v>6.6536246511830183E-2</v>
      </c>
      <c r="AB31" s="9">
        <f t="shared" si="38"/>
        <v>0.69387799933765759</v>
      </c>
      <c r="AC31" s="9">
        <f t="shared" si="39"/>
        <v>9.6382505661422577</v>
      </c>
      <c r="AD31" s="9">
        <f t="shared" si="40"/>
        <v>4.5910010093162823</v>
      </c>
      <c r="AE31" s="9">
        <f t="shared" si="41"/>
        <v>9.5051780731185975E-3</v>
      </c>
      <c r="AF31" s="9">
        <f t="shared" si="72"/>
        <v>90.198336441817304</v>
      </c>
      <c r="AG31" s="9"/>
      <c r="AH31" s="27">
        <f t="shared" si="42"/>
        <v>58.433685691576947</v>
      </c>
      <c r="AI31" s="9">
        <f t="shared" si="43"/>
        <v>0.19073935275338907</v>
      </c>
      <c r="AJ31" s="9">
        <f t="shared" si="44"/>
        <v>21.718994807996406</v>
      </c>
      <c r="AK31" s="9">
        <f t="shared" si="45"/>
        <v>0.87708291647349568</v>
      </c>
      <c r="AL31" s="9">
        <f t="shared" si="46"/>
        <v>1.7541658329469914</v>
      </c>
      <c r="AM31" s="9">
        <f t="shared" si="47"/>
        <v>0.39623202560925036</v>
      </c>
      <c r="AN31" s="9">
        <f t="shared" si="48"/>
        <v>7.376660051236042E-2</v>
      </c>
      <c r="AO31" s="9">
        <f t="shared" si="49"/>
        <v>0.76928026248604442</v>
      </c>
      <c r="AP31" s="9">
        <f t="shared" si="50"/>
        <v>10.685618988504782</v>
      </c>
      <c r="AQ31" s="9">
        <f t="shared" si="51"/>
        <v>5.0898954353528687</v>
      </c>
      <c r="AR31" s="9">
        <f t="shared" si="52"/>
        <v>1.0538085787480061E-2</v>
      </c>
      <c r="AS31" s="9">
        <f t="shared" si="73"/>
        <v>100.00000000000003</v>
      </c>
      <c r="AT31" s="9"/>
      <c r="AU31" s="9">
        <f>AQ31*'E. Diagram lines'!$G$39</f>
        <v>4.2251535399453592</v>
      </c>
      <c r="AV31" s="9">
        <f>AJ31*'E. Diagram lines'!$G$40</f>
        <v>11.495133736943096</v>
      </c>
      <c r="AW31" s="9">
        <f>AP31*'E. Diagram lines'!$G$38</f>
        <v>7.9271500660124214</v>
      </c>
      <c r="AX31" s="9">
        <f>AO31*'E. Diagram lines'!$G$41</f>
        <v>0.54977201069749815</v>
      </c>
      <c r="AY31" s="9">
        <f t="shared" si="53"/>
        <v>15.775514423857651</v>
      </c>
      <c r="AZ31" s="9">
        <f t="shared" si="67"/>
        <v>0.9049807357366374</v>
      </c>
      <c r="BA31" s="9">
        <f t="shared" si="68"/>
        <v>0.94592219793681753</v>
      </c>
      <c r="BB31" s="45">
        <f t="shared" si="69"/>
        <v>1.0571693974209859</v>
      </c>
    </row>
    <row r="32" spans="1:54" ht="14.4" customHeight="1">
      <c r="A32" s="8" t="s">
        <v>38</v>
      </c>
      <c r="B32" s="8" t="s">
        <v>322</v>
      </c>
      <c r="C32" s="8" t="s">
        <v>92</v>
      </c>
      <c r="D32" s="27">
        <v>55.98</v>
      </c>
      <c r="E32" s="9">
        <v>0.29699999999999999</v>
      </c>
      <c r="F32" s="9">
        <v>21.01</v>
      </c>
      <c r="G32" s="9">
        <f t="shared" si="70"/>
        <v>0.75465838509316774</v>
      </c>
      <c r="H32" s="9">
        <f t="shared" si="71"/>
        <v>1.5093167701863355</v>
      </c>
      <c r="I32" s="9">
        <v>0.30299999999999999</v>
      </c>
      <c r="J32" s="9">
        <v>0.14000000000000001</v>
      </c>
      <c r="K32" s="9">
        <v>0.83</v>
      </c>
      <c r="L32" s="9">
        <v>9.75</v>
      </c>
      <c r="M32" s="9">
        <v>6.11</v>
      </c>
      <c r="N32" s="9">
        <v>0.02</v>
      </c>
      <c r="O32" s="9">
        <v>3.89</v>
      </c>
      <c r="P32" s="9">
        <f t="shared" si="64"/>
        <v>100.59397515527948</v>
      </c>
      <c r="Q32" s="9"/>
      <c r="R32" s="9">
        <v>2.4300000000000002</v>
      </c>
      <c r="S32" s="9">
        <v>0.5</v>
      </c>
      <c r="T32" s="15"/>
      <c r="U32" s="27">
        <f t="shared" si="31"/>
        <v>53.81523615938373</v>
      </c>
      <c r="V32" s="9">
        <f t="shared" si="32"/>
        <v>0.28551491853049249</v>
      </c>
      <c r="W32" s="9">
        <f t="shared" si="33"/>
        <v>20.197536829379285</v>
      </c>
      <c r="X32" s="9">
        <f t="shared" si="34"/>
        <v>0.72547551292332924</v>
      </c>
      <c r="Y32" s="9">
        <f t="shared" si="35"/>
        <v>1.4509510258466585</v>
      </c>
      <c r="Z32" s="9">
        <f t="shared" si="36"/>
        <v>0.29128289668262364</v>
      </c>
      <c r="AA32" s="9">
        <f t="shared" si="37"/>
        <v>0.13458615688306044</v>
      </c>
      <c r="AB32" s="9">
        <f t="shared" si="38"/>
        <v>0.79790364437814387</v>
      </c>
      <c r="AC32" s="9">
        <f t="shared" si="39"/>
        <v>9.3729644972131378</v>
      </c>
      <c r="AD32" s="9">
        <f t="shared" si="40"/>
        <v>5.8737244182535662</v>
      </c>
      <c r="AE32" s="9">
        <f t="shared" si="41"/>
        <v>1.9226593840437206E-2</v>
      </c>
      <c r="AF32" s="9">
        <f t="shared" si="72"/>
        <v>92.964402653314465</v>
      </c>
      <c r="AG32" s="9"/>
      <c r="AH32" s="27">
        <f t="shared" si="42"/>
        <v>57.888002959663027</v>
      </c>
      <c r="AI32" s="9">
        <f t="shared" si="43"/>
        <v>0.30712284528438588</v>
      </c>
      <c r="AJ32" s="9">
        <f t="shared" si="44"/>
        <v>21.72609757382137</v>
      </c>
      <c r="AK32" s="9">
        <f t="shared" si="45"/>
        <v>0.78037990049674555</v>
      </c>
      <c r="AL32" s="9">
        <f t="shared" si="46"/>
        <v>1.5607598009934911</v>
      </c>
      <c r="AM32" s="9">
        <f t="shared" si="47"/>
        <v>0.31332734720932293</v>
      </c>
      <c r="AN32" s="9">
        <f t="shared" si="48"/>
        <v>0.14477171158186541</v>
      </c>
      <c r="AO32" s="9">
        <f t="shared" si="49"/>
        <v>0.85828943294963045</v>
      </c>
      <c r="AP32" s="9">
        <f t="shared" si="50"/>
        <v>10.082315628022769</v>
      </c>
      <c r="AQ32" s="9">
        <f t="shared" si="51"/>
        <v>6.3182511268942685</v>
      </c>
      <c r="AR32" s="9">
        <f t="shared" si="52"/>
        <v>2.0681673083123631E-2</v>
      </c>
      <c r="AS32" s="9">
        <f t="shared" si="73"/>
        <v>100</v>
      </c>
      <c r="AT32" s="9"/>
      <c r="AU32" s="9">
        <f>AQ32*'E. Diagram lines'!$G$39</f>
        <v>5.2448191626180911</v>
      </c>
      <c r="AV32" s="9">
        <f>AJ32*'E. Diagram lines'!$G$40</f>
        <v>11.49889299209196</v>
      </c>
      <c r="AW32" s="9">
        <f>AP32*'E. Diagram lines'!$G$38</f>
        <v>7.4795881345028548</v>
      </c>
      <c r="AX32" s="9">
        <f>AO32*'E. Diagram lines'!$G$41</f>
        <v>0.61338309368322563</v>
      </c>
      <c r="AY32" s="9">
        <f t="shared" si="53"/>
        <v>16.400566754917037</v>
      </c>
      <c r="AZ32" s="9">
        <f t="shared" si="67"/>
        <v>0.86212878259205128</v>
      </c>
      <c r="BA32" s="9">
        <f t="shared" si="68"/>
        <v>0.90368790652384468</v>
      </c>
      <c r="BB32" s="45">
        <f t="shared" si="69"/>
        <v>1.1065767205479518</v>
      </c>
    </row>
    <row r="33" spans="1:54">
      <c r="A33" s="8" t="s">
        <v>58</v>
      </c>
      <c r="B33" s="8" t="s">
        <v>127</v>
      </c>
      <c r="C33" s="8" t="s">
        <v>95</v>
      </c>
      <c r="D33" s="27">
        <v>58.51</v>
      </c>
      <c r="E33" s="9">
        <v>0.76</v>
      </c>
      <c r="F33" s="9">
        <v>21.55</v>
      </c>
      <c r="G33" s="9">
        <f t="shared" si="70"/>
        <v>0.97204968944099368</v>
      </c>
      <c r="H33" s="9">
        <f t="shared" si="71"/>
        <v>1.9440993788819874</v>
      </c>
      <c r="I33" s="9">
        <v>0.20399999999999999</v>
      </c>
      <c r="J33" s="9">
        <v>0.52</v>
      </c>
      <c r="K33" s="9">
        <v>2.21</v>
      </c>
      <c r="L33" s="9">
        <v>7.29</v>
      </c>
      <c r="M33" s="9">
        <v>5.66</v>
      </c>
      <c r="N33" s="9">
        <v>0.16</v>
      </c>
      <c r="O33" s="9">
        <v>0.72</v>
      </c>
      <c r="P33" s="9">
        <f t="shared" si="64"/>
        <v>100.50014906832295</v>
      </c>
      <c r="Q33" s="9"/>
      <c r="R33" s="9">
        <v>3.13</v>
      </c>
      <c r="S33" s="9">
        <v>0.5</v>
      </c>
      <c r="T33" s="9"/>
      <c r="U33" s="27">
        <f t="shared" si="31"/>
        <v>58.090824502346152</v>
      </c>
      <c r="V33" s="9">
        <f t="shared" si="32"/>
        <v>0.7545552319566412</v>
      </c>
      <c r="W33" s="9">
        <f t="shared" si="33"/>
        <v>21.395612169296868</v>
      </c>
      <c r="X33" s="9">
        <f t="shared" si="34"/>
        <v>0.96508576169675009</v>
      </c>
      <c r="Y33" s="9">
        <f t="shared" si="35"/>
        <v>1.9301715233935002</v>
      </c>
      <c r="Z33" s="9">
        <f t="shared" si="36"/>
        <v>0.20253850963046682</v>
      </c>
      <c r="AA33" s="9">
        <f t="shared" si="37"/>
        <v>0.51627463239138616</v>
      </c>
      <c r="AB33" s="9">
        <f t="shared" si="38"/>
        <v>2.1941671876633908</v>
      </c>
      <c r="AC33" s="9">
        <f t="shared" si="39"/>
        <v>7.2377732117946243</v>
      </c>
      <c r="AD33" s="9">
        <f t="shared" si="40"/>
        <v>5.6194508064139335</v>
      </c>
      <c r="AE33" s="9">
        <f t="shared" si="41"/>
        <v>0.15885373304350342</v>
      </c>
      <c r="AF33" s="9">
        <f t="shared" si="72"/>
        <v>99.065307269627226</v>
      </c>
      <c r="AG33" s="9"/>
      <c r="AH33" s="27">
        <f t="shared" si="42"/>
        <v>58.638918208005613</v>
      </c>
      <c r="AI33" s="9">
        <f t="shared" si="43"/>
        <v>0.7616745485914248</v>
      </c>
      <c r="AJ33" s="9">
        <f t="shared" si="44"/>
        <v>21.597482265980538</v>
      </c>
      <c r="AK33" s="9">
        <f t="shared" si="45"/>
        <v>0.97419145843868904</v>
      </c>
      <c r="AL33" s="9">
        <f t="shared" si="46"/>
        <v>1.9483829168773781</v>
      </c>
      <c r="AM33" s="9">
        <f t="shared" si="47"/>
        <v>0.20444948409559296</v>
      </c>
      <c r="AN33" s="9">
        <f t="shared" si="48"/>
        <v>0.52114574377308021</v>
      </c>
      <c r="AO33" s="9">
        <f t="shared" si="49"/>
        <v>2.2148694110355907</v>
      </c>
      <c r="AP33" s="9">
        <f t="shared" si="50"/>
        <v>7.3060624463572204</v>
      </c>
      <c r="AQ33" s="9">
        <f t="shared" si="51"/>
        <v>5.6724709802992965</v>
      </c>
      <c r="AR33" s="9">
        <f t="shared" si="52"/>
        <v>0.16035253654556314</v>
      </c>
      <c r="AS33" s="9">
        <f t="shared" si="73"/>
        <v>99.999999999999986</v>
      </c>
      <c r="AT33" s="9"/>
      <c r="AU33" s="9">
        <f>AQ33*'E. Diagram lines'!$G$39</f>
        <v>4.7087530867885743</v>
      </c>
      <c r="AV33" s="9">
        <f>AJ33*'E. Diagram lines'!$G$40</f>
        <v>11.430821233830656</v>
      </c>
      <c r="AW33" s="9">
        <f>AP33*'E. Diagram lines'!$G$38</f>
        <v>5.4200185750807517</v>
      </c>
      <c r="AX33" s="9">
        <f>AO33*'E. Diagram lines'!$G$41</f>
        <v>1.5828733283788234</v>
      </c>
      <c r="AY33" s="9">
        <f t="shared" si="53"/>
        <v>12.978533426656517</v>
      </c>
      <c r="AZ33" s="9">
        <f t="shared" si="67"/>
        <v>0.97602183496414674</v>
      </c>
      <c r="BA33" s="9">
        <f t="shared" si="68"/>
        <v>1.1285496026001862</v>
      </c>
      <c r="BB33" s="45">
        <f t="shared" si="69"/>
        <v>0.88609308593613689</v>
      </c>
    </row>
    <row r="34" spans="1:54" ht="14.4" customHeight="1">
      <c r="A34" s="8" t="s">
        <v>52</v>
      </c>
      <c r="B34" s="8" t="s">
        <v>97</v>
      </c>
      <c r="C34" s="8" t="s">
        <v>93</v>
      </c>
      <c r="D34" s="27">
        <v>56.28</v>
      </c>
      <c r="E34" s="9">
        <v>0.997</v>
      </c>
      <c r="F34" s="9">
        <v>20.260000000000002</v>
      </c>
      <c r="G34" s="9">
        <f t="shared" si="70"/>
        <v>1.1490683229813665</v>
      </c>
      <c r="H34" s="9">
        <f t="shared" si="71"/>
        <v>2.298136645962733</v>
      </c>
      <c r="I34" s="9">
        <v>0.17899999999999999</v>
      </c>
      <c r="J34" s="9">
        <v>0.75</v>
      </c>
      <c r="K34" s="9">
        <v>2.2999999999999998</v>
      </c>
      <c r="L34" s="9">
        <v>5.9</v>
      </c>
      <c r="M34" s="9">
        <v>7.8</v>
      </c>
      <c r="N34" s="9">
        <v>0.32</v>
      </c>
      <c r="O34" s="9">
        <v>2</v>
      </c>
      <c r="P34" s="9">
        <f t="shared" si="64"/>
        <v>100.23320496894409</v>
      </c>
      <c r="Q34" s="9"/>
      <c r="R34" s="9">
        <v>3.7</v>
      </c>
      <c r="S34" s="9">
        <v>0.5</v>
      </c>
      <c r="T34" s="9"/>
      <c r="U34" s="27">
        <f t="shared" si="31"/>
        <v>55.157018847847127</v>
      </c>
      <c r="V34" s="9">
        <f t="shared" si="32"/>
        <v>0.97710639288030532</v>
      </c>
      <c r="W34" s="9">
        <f t="shared" si="33"/>
        <v>19.855742747998985</v>
      </c>
      <c r="X34" s="9">
        <f t="shared" si="34"/>
        <v>1.1261404255178984</v>
      </c>
      <c r="Y34" s="9">
        <f t="shared" si="35"/>
        <v>2.2522808510357968</v>
      </c>
      <c r="Z34" s="9">
        <f t="shared" si="36"/>
        <v>0.17542832931351521</v>
      </c>
      <c r="AA34" s="9">
        <f t="shared" si="37"/>
        <v>0.73503489935830391</v>
      </c>
      <c r="AB34" s="9">
        <f t="shared" si="38"/>
        <v>2.2541070246987984</v>
      </c>
      <c r="AC34" s="9">
        <f t="shared" si="39"/>
        <v>5.7822745416186576</v>
      </c>
      <c r="AD34" s="9">
        <f t="shared" si="40"/>
        <v>7.6443629533263602</v>
      </c>
      <c r="AE34" s="9">
        <f t="shared" si="41"/>
        <v>0.31361489039287638</v>
      </c>
      <c r="AF34" s="9">
        <f t="shared" si="72"/>
        <v>96.273111903988621</v>
      </c>
      <c r="AG34" s="9"/>
      <c r="AH34" s="27">
        <f t="shared" si="42"/>
        <v>57.292236385642333</v>
      </c>
      <c r="AI34" s="9">
        <f t="shared" si="43"/>
        <v>1.0149317639745097</v>
      </c>
      <c r="AJ34" s="9">
        <f t="shared" si="44"/>
        <v>20.624390710254328</v>
      </c>
      <c r="AK34" s="9">
        <f t="shared" si="45"/>
        <v>1.1697351454069307</v>
      </c>
      <c r="AL34" s="9">
        <f t="shared" si="46"/>
        <v>2.3394702908138614</v>
      </c>
      <c r="AM34" s="9">
        <f t="shared" si="47"/>
        <v>0.18221944408368829</v>
      </c>
      <c r="AN34" s="9">
        <f t="shared" si="48"/>
        <v>0.76348929085344253</v>
      </c>
      <c r="AO34" s="9">
        <f t="shared" si="49"/>
        <v>2.3413671586172238</v>
      </c>
      <c r="AP34" s="9">
        <f t="shared" si="50"/>
        <v>6.0061157547137487</v>
      </c>
      <c r="AQ34" s="9">
        <f t="shared" si="51"/>
        <v>7.9402886248758024</v>
      </c>
      <c r="AR34" s="9">
        <f t="shared" si="52"/>
        <v>0.32575543076413555</v>
      </c>
      <c r="AS34" s="9">
        <f t="shared" si="73"/>
        <v>100</v>
      </c>
      <c r="AT34" s="9"/>
      <c r="AU34" s="9">
        <f>AQ34*'E. Diagram lines'!$G$39</f>
        <v>6.5912824767599592</v>
      </c>
      <c r="AV34" s="9">
        <f>AJ34*'E. Diagram lines'!$G$40</f>
        <v>10.915796589723072</v>
      </c>
      <c r="AW34" s="9">
        <f>AP34*'E. Diagram lines'!$G$38</f>
        <v>4.4556502484952913</v>
      </c>
      <c r="AX34" s="9">
        <f>AO34*'E. Diagram lines'!$G$41</f>
        <v>1.6732759091130727</v>
      </c>
      <c r="AY34" s="9">
        <f t="shared" si="53"/>
        <v>13.946404379589552</v>
      </c>
      <c r="AZ34" s="9">
        <f t="shared" si="67"/>
        <v>0.85814603388108213</v>
      </c>
      <c r="BA34" s="9">
        <f t="shared" si="68"/>
        <v>0.98812918130365934</v>
      </c>
      <c r="BB34" s="45">
        <f t="shared" si="69"/>
        <v>1.0120134279211137</v>
      </c>
    </row>
    <row r="35" spans="1:54">
      <c r="A35" s="8" t="s">
        <v>39</v>
      </c>
      <c r="B35" s="8" t="s">
        <v>97</v>
      </c>
      <c r="C35" s="8" t="s">
        <v>94</v>
      </c>
      <c r="D35" s="27">
        <v>54.58</v>
      </c>
      <c r="E35" s="9">
        <v>0.312</v>
      </c>
      <c r="F35" s="9">
        <v>21.23</v>
      </c>
      <c r="G35" s="9">
        <f t="shared" si="70"/>
        <v>0.72670807453416142</v>
      </c>
      <c r="H35" s="9">
        <f t="shared" si="71"/>
        <v>1.4534161490683228</v>
      </c>
      <c r="I35" s="9">
        <v>0.251</v>
      </c>
      <c r="J35" s="9">
        <v>0.15</v>
      </c>
      <c r="K35" s="9">
        <v>1.04</v>
      </c>
      <c r="L35" s="9">
        <v>9.49</v>
      </c>
      <c r="M35" s="9">
        <v>6.35</v>
      </c>
      <c r="N35" s="9">
        <v>0.04</v>
      </c>
      <c r="O35" s="9">
        <v>4.22</v>
      </c>
      <c r="P35" s="9">
        <f t="shared" si="64"/>
        <v>99.843124223602487</v>
      </c>
      <c r="Q35" s="9"/>
      <c r="R35" s="9">
        <v>2.34</v>
      </c>
      <c r="S35" s="9">
        <v>0.5</v>
      </c>
      <c r="T35" s="15"/>
      <c r="U35" s="27">
        <f t="shared" si="31"/>
        <v>52.2731050406218</v>
      </c>
      <c r="V35" s="9">
        <f t="shared" si="32"/>
        <v>0.29881291265434229</v>
      </c>
      <c r="W35" s="9">
        <f t="shared" si="33"/>
        <v>20.332686332216944</v>
      </c>
      <c r="X35" s="9">
        <f t="shared" si="34"/>
        <v>0.69599280897750526</v>
      </c>
      <c r="Y35" s="9">
        <f t="shared" si="35"/>
        <v>1.3919856179550105</v>
      </c>
      <c r="Z35" s="9">
        <f t="shared" si="36"/>
        <v>0.24039115729564076</v>
      </c>
      <c r="AA35" s="9">
        <f t="shared" si="37"/>
        <v>0.14366005416074148</v>
      </c>
      <c r="AB35" s="9">
        <f t="shared" si="38"/>
        <v>0.99604304218114104</v>
      </c>
      <c r="AC35" s="9">
        <f t="shared" si="39"/>
        <v>9.0888927599029117</v>
      </c>
      <c r="AD35" s="9">
        <f t="shared" si="40"/>
        <v>6.0816089594713896</v>
      </c>
      <c r="AE35" s="9">
        <f t="shared" si="41"/>
        <v>3.8309347776197725E-2</v>
      </c>
      <c r="AF35" s="9">
        <f t="shared" si="72"/>
        <v>91.581488033213645</v>
      </c>
      <c r="AG35" s="9"/>
      <c r="AH35" s="27">
        <f t="shared" si="42"/>
        <v>57.078243827687139</v>
      </c>
      <c r="AI35" s="9">
        <f t="shared" si="43"/>
        <v>0.3262809101179624</v>
      </c>
      <c r="AJ35" s="9">
        <f t="shared" si="44"/>
        <v>22.201742698090836</v>
      </c>
      <c r="AK35" s="9">
        <f t="shared" si="45"/>
        <v>0.75997106393935332</v>
      </c>
      <c r="AL35" s="9">
        <f t="shared" si="46"/>
        <v>1.5199421278787066</v>
      </c>
      <c r="AM35" s="9">
        <f t="shared" si="47"/>
        <v>0.26248880910130945</v>
      </c>
      <c r="AN35" s="9">
        <f t="shared" si="48"/>
        <v>0.1568658221720973</v>
      </c>
      <c r="AO35" s="9">
        <f t="shared" si="49"/>
        <v>1.0876030337265414</v>
      </c>
      <c r="AP35" s="9">
        <f t="shared" si="50"/>
        <v>9.9243776827546899</v>
      </c>
      <c r="AQ35" s="9">
        <f t="shared" si="51"/>
        <v>6.6406531386187861</v>
      </c>
      <c r="AR35" s="9">
        <f t="shared" si="52"/>
        <v>4.1830885912559276E-2</v>
      </c>
      <c r="AS35" s="9">
        <f t="shared" si="73"/>
        <v>99.999999999999986</v>
      </c>
      <c r="AT35" s="9"/>
      <c r="AU35" s="9">
        <f>AQ35*'E. Diagram lines'!$G$39</f>
        <v>5.512447057616078</v>
      </c>
      <c r="AV35" s="9">
        <f>AJ35*'E. Diagram lines'!$G$40</f>
        <v>11.750635964689817</v>
      </c>
      <c r="AW35" s="9">
        <f>AP35*'E. Diagram lines'!$G$38</f>
        <v>7.3624215207012051</v>
      </c>
      <c r="AX35" s="9">
        <f>AO35*'E. Diagram lines'!$G$41</f>
        <v>0.77726380858937827</v>
      </c>
      <c r="AY35" s="9">
        <f t="shared" si="53"/>
        <v>16.565030821373476</v>
      </c>
      <c r="AZ35" s="9">
        <f t="shared" si="67"/>
        <v>0.86071799127581627</v>
      </c>
      <c r="BA35" s="9">
        <f t="shared" si="68"/>
        <v>0.91268007072935875</v>
      </c>
      <c r="BB35" s="45">
        <f t="shared" si="69"/>
        <v>1.0956741930399121</v>
      </c>
    </row>
    <row r="36" spans="1:54">
      <c r="A36" s="8" t="s">
        <v>36</v>
      </c>
      <c r="B36" s="8" t="s">
        <v>322</v>
      </c>
      <c r="C36" s="8" t="s">
        <v>92</v>
      </c>
      <c r="D36" s="27">
        <v>55.72</v>
      </c>
      <c r="E36" s="9">
        <v>0.16400000000000001</v>
      </c>
      <c r="F36" s="9">
        <v>20.51</v>
      </c>
      <c r="G36" s="9">
        <f t="shared" si="70"/>
        <v>0.85714285714285698</v>
      </c>
      <c r="H36" s="9">
        <f t="shared" si="71"/>
        <v>1.714285714285714</v>
      </c>
      <c r="I36" s="9">
        <v>0.39400000000000002</v>
      </c>
      <c r="J36" s="9">
        <v>0.05</v>
      </c>
      <c r="K36" s="9">
        <v>0.69</v>
      </c>
      <c r="L36" s="9">
        <v>10.65</v>
      </c>
      <c r="M36" s="9">
        <v>5.64</v>
      </c>
      <c r="N36" s="9"/>
      <c r="O36" s="9">
        <v>3.23</v>
      </c>
      <c r="P36" s="9">
        <f t="shared" si="64"/>
        <v>99.619428571428585</v>
      </c>
      <c r="Q36" s="9"/>
      <c r="R36" s="9">
        <v>2.76</v>
      </c>
      <c r="S36" s="9">
        <v>0.5</v>
      </c>
      <c r="T36" s="9"/>
      <c r="U36" s="27">
        <f t="shared" si="31"/>
        <v>53.913368476602379</v>
      </c>
      <c r="V36" s="9">
        <f t="shared" si="32"/>
        <v>0.15868256335539827</v>
      </c>
      <c r="W36" s="9">
        <f t="shared" si="33"/>
        <v>19.844996185483041</v>
      </c>
      <c r="X36" s="9">
        <f t="shared" si="34"/>
        <v>0.8293513764219419</v>
      </c>
      <c r="Y36" s="9">
        <f t="shared" si="35"/>
        <v>1.6587027528438838</v>
      </c>
      <c r="Z36" s="9">
        <f t="shared" si="36"/>
        <v>0.38122518269528605</v>
      </c>
      <c r="AA36" s="9">
        <f t="shared" si="37"/>
        <v>4.8378830291279956E-2</v>
      </c>
      <c r="AB36" s="9">
        <f t="shared" si="38"/>
        <v>0.66762785801966329</v>
      </c>
      <c r="AC36" s="9">
        <f t="shared" si="39"/>
        <v>10.304690852042631</v>
      </c>
      <c r="AD36" s="9">
        <f t="shared" si="40"/>
        <v>5.4571320568563788</v>
      </c>
      <c r="AE36" s="9">
        <f t="shared" si="41"/>
        <v>0</v>
      </c>
      <c r="AF36" s="9">
        <f t="shared" si="72"/>
        <v>93.264156134611881</v>
      </c>
      <c r="AG36" s="9"/>
      <c r="AH36" s="27">
        <f t="shared" si="42"/>
        <v>57.807169132358915</v>
      </c>
      <c r="AI36" s="9">
        <f t="shared" si="43"/>
        <v>0.1701431395855503</v>
      </c>
      <c r="AJ36" s="9">
        <f t="shared" si="44"/>
        <v>21.278267029875835</v>
      </c>
      <c r="AK36" s="9">
        <f t="shared" si="45"/>
        <v>0.88924985846106408</v>
      </c>
      <c r="AL36" s="9">
        <f t="shared" si="46"/>
        <v>1.7784997169221282</v>
      </c>
      <c r="AM36" s="9">
        <f t="shared" si="47"/>
        <v>0.40875851827260251</v>
      </c>
      <c r="AN36" s="9">
        <f t="shared" si="48"/>
        <v>5.1872908410228749E-2</v>
      </c>
      <c r="AO36" s="9">
        <f t="shared" si="49"/>
        <v>0.71584613606115666</v>
      </c>
      <c r="AP36" s="9">
        <f t="shared" si="50"/>
        <v>11.048929491378724</v>
      </c>
      <c r="AQ36" s="9">
        <f t="shared" si="51"/>
        <v>5.8512640686738022</v>
      </c>
      <c r="AR36" s="9">
        <f t="shared" si="52"/>
        <v>0</v>
      </c>
      <c r="AS36" s="9">
        <f t="shared" si="73"/>
        <v>100.00000000000001</v>
      </c>
      <c r="AT36" s="9"/>
      <c r="AU36" s="9">
        <f>AQ36*'E. Diagram lines'!$G$39</f>
        <v>4.8571703302974161</v>
      </c>
      <c r="AV36" s="9">
        <f>AJ36*'E. Diagram lines'!$G$40</f>
        <v>11.261871341704781</v>
      </c>
      <c r="AW36" s="9">
        <f>AP36*'E. Diagram lines'!$G$38</f>
        <v>8.1966727656275218</v>
      </c>
      <c r="AX36" s="9">
        <f>AO36*'E. Diagram lines'!$G$41</f>
        <v>0.51158490444113836</v>
      </c>
      <c r="AY36" s="9">
        <f t="shared" si="53"/>
        <v>16.900193560052525</v>
      </c>
      <c r="AZ36" s="9">
        <f t="shared" si="59"/>
        <v>0.83018916479456961</v>
      </c>
      <c r="BA36" s="9">
        <f t="shared" si="60"/>
        <v>0.86272458301727539</v>
      </c>
      <c r="BB36" s="45">
        <f t="shared" si="61"/>
        <v>1.1591184715087408</v>
      </c>
    </row>
    <row r="37" spans="1:54">
      <c r="A37" s="8" t="s">
        <v>53</v>
      </c>
      <c r="B37" s="8" t="s">
        <v>97</v>
      </c>
      <c r="C37" s="8" t="s">
        <v>94</v>
      </c>
      <c r="D37" s="27">
        <v>58.6</v>
      </c>
      <c r="E37" s="9">
        <v>0.53600000000000003</v>
      </c>
      <c r="F37" s="9">
        <v>21.68</v>
      </c>
      <c r="G37" s="9">
        <f t="shared" si="70"/>
        <v>0.83229813664596275</v>
      </c>
      <c r="H37" s="9">
        <f t="shared" si="71"/>
        <v>1.6645962732919255</v>
      </c>
      <c r="I37" s="9">
        <v>0.24299999999999999</v>
      </c>
      <c r="J37" s="9">
        <v>0.27</v>
      </c>
      <c r="K37" s="9">
        <v>1.19</v>
      </c>
      <c r="L37" s="9">
        <v>7.58</v>
      </c>
      <c r="M37" s="9">
        <v>7.14</v>
      </c>
      <c r="N37" s="9">
        <v>7.0000000000000007E-2</v>
      </c>
      <c r="O37" s="9">
        <v>0.71</v>
      </c>
      <c r="P37" s="9">
        <f t="shared" si="64"/>
        <v>100.51589440993786</v>
      </c>
      <c r="Q37" s="9"/>
      <c r="R37" s="9">
        <v>2.68</v>
      </c>
      <c r="S37" s="9">
        <v>0.5</v>
      </c>
      <c r="T37" s="9"/>
      <c r="U37" s="27">
        <f t="shared" si="31"/>
        <v>58.186075413801561</v>
      </c>
      <c r="V37" s="9">
        <f t="shared" si="32"/>
        <v>0.53221393211258772</v>
      </c>
      <c r="W37" s="9">
        <f t="shared" si="33"/>
        <v>21.526862030225558</v>
      </c>
      <c r="X37" s="9">
        <f t="shared" si="34"/>
        <v>0.82641914924314852</v>
      </c>
      <c r="Y37" s="9">
        <f t="shared" si="35"/>
        <v>1.652838298486297</v>
      </c>
      <c r="Z37" s="9">
        <f t="shared" si="36"/>
        <v>0.24128355504357984</v>
      </c>
      <c r="AA37" s="9">
        <f t="shared" si="37"/>
        <v>0.26809283893731095</v>
      </c>
      <c r="AB37" s="9">
        <f t="shared" si="38"/>
        <v>1.1815943642051852</v>
      </c>
      <c r="AC37" s="9">
        <f t="shared" si="39"/>
        <v>7.5264582190548772</v>
      </c>
      <c r="AD37" s="9">
        <f t="shared" si="40"/>
        <v>7.0895661852311109</v>
      </c>
      <c r="AE37" s="9">
        <f t="shared" si="41"/>
        <v>6.9505550835599131E-2</v>
      </c>
      <c r="AF37" s="9">
        <f t="shared" si="72"/>
        <v>99.100909537176818</v>
      </c>
      <c r="AG37" s="9"/>
      <c r="AH37" s="27">
        <f t="shared" si="42"/>
        <v>58.713967092273336</v>
      </c>
      <c r="AI37" s="9">
        <f t="shared" si="43"/>
        <v>0.5370424293764251</v>
      </c>
      <c r="AJ37" s="9">
        <f t="shared" si="44"/>
        <v>21.722163934479276</v>
      </c>
      <c r="AK37" s="9">
        <f t="shared" si="45"/>
        <v>0.83391681580190213</v>
      </c>
      <c r="AL37" s="9">
        <f t="shared" si="46"/>
        <v>1.6678336316038043</v>
      </c>
      <c r="AM37" s="9">
        <f t="shared" si="47"/>
        <v>0.24347259391505835</v>
      </c>
      <c r="AN37" s="9">
        <f t="shared" si="48"/>
        <v>0.27052510435006483</v>
      </c>
      <c r="AO37" s="9">
        <f t="shared" si="49"/>
        <v>1.1923143488021375</v>
      </c>
      <c r="AP37" s="9">
        <f t="shared" si="50"/>
        <v>7.5947418184203386</v>
      </c>
      <c r="AQ37" s="9">
        <f t="shared" si="51"/>
        <v>7.1538860928128249</v>
      </c>
      <c r="AR37" s="9">
        <f t="shared" si="52"/>
        <v>7.0136138164831621E-2</v>
      </c>
      <c r="AS37" s="9">
        <f t="shared" si="73"/>
        <v>100</v>
      </c>
      <c r="AT37" s="9"/>
      <c r="AU37" s="9">
        <f>AQ37*'E. Diagram lines'!$G$39</f>
        <v>5.9384848929256009</v>
      </c>
      <c r="AV37" s="9">
        <f>AJ37*'E. Diagram lines'!$G$40</f>
        <v>11.496811049041188</v>
      </c>
      <c r="AW37" s="9">
        <f>AP37*'E. Diagram lines'!$G$38</f>
        <v>5.6341760053399028</v>
      </c>
      <c r="AX37" s="9">
        <f>AO37*'E. Diagram lines'!$G$41</f>
        <v>0.85209654906012977</v>
      </c>
      <c r="AY37" s="9">
        <f t="shared" si="53"/>
        <v>14.748627911233164</v>
      </c>
      <c r="AZ37" s="9">
        <f>AV37/(AX37+AW37+AU37)</f>
        <v>0.92531472729198572</v>
      </c>
      <c r="BA37" s="9">
        <f>AV37/(AW37+AU37)</f>
        <v>0.99344577276642709</v>
      </c>
      <c r="BB37" s="45">
        <f>(AW37+AU37)/AV37</f>
        <v>1.0065974685415606</v>
      </c>
    </row>
    <row r="38" spans="1:54">
      <c r="A38" s="8" t="s">
        <v>45</v>
      </c>
      <c r="B38" s="8" t="s">
        <v>97</v>
      </c>
      <c r="C38" s="8" t="s">
        <v>93</v>
      </c>
      <c r="D38" s="27">
        <v>57.26</v>
      </c>
      <c r="E38" s="9">
        <v>0.82299999999999995</v>
      </c>
      <c r="F38" s="9">
        <v>20.399999999999999</v>
      </c>
      <c r="G38" s="9">
        <f t="shared" si="70"/>
        <v>0.97826086956521729</v>
      </c>
      <c r="H38" s="9">
        <f t="shared" si="71"/>
        <v>1.9565217391304346</v>
      </c>
      <c r="I38" s="9">
        <v>0.193</v>
      </c>
      <c r="J38" s="9">
        <v>0.55000000000000004</v>
      </c>
      <c r="K38" s="9">
        <v>1.98</v>
      </c>
      <c r="L38" s="9">
        <v>6.92</v>
      </c>
      <c r="M38" s="9">
        <v>7.52</v>
      </c>
      <c r="N38" s="9">
        <v>0.22</v>
      </c>
      <c r="O38" s="9">
        <v>1.06</v>
      </c>
      <c r="P38" s="9">
        <f t="shared" si="64"/>
        <v>99.860782608695658</v>
      </c>
      <c r="Q38" s="9"/>
      <c r="R38" s="9">
        <v>3.15</v>
      </c>
      <c r="S38" s="9">
        <v>0.5</v>
      </c>
      <c r="T38" s="9"/>
      <c r="U38" s="27">
        <f t="shared" si="31"/>
        <v>56.652197833679757</v>
      </c>
      <c r="V38" s="9">
        <f t="shared" si="32"/>
        <v>0.81426403802162839</v>
      </c>
      <c r="W38" s="9">
        <f t="shared" si="33"/>
        <v>20.183458536623593</v>
      </c>
      <c r="X38" s="9">
        <f t="shared" si="34"/>
        <v>0.96787684798386786</v>
      </c>
      <c r="Y38" s="9">
        <f t="shared" si="35"/>
        <v>1.9357536959677357</v>
      </c>
      <c r="Z38" s="9">
        <f t="shared" si="36"/>
        <v>0.19095134792001736</v>
      </c>
      <c r="AA38" s="9">
        <f t="shared" si="37"/>
        <v>0.54416187231093027</v>
      </c>
      <c r="AB38" s="9">
        <f t="shared" si="38"/>
        <v>1.9589827403193489</v>
      </c>
      <c r="AC38" s="9">
        <f t="shared" si="39"/>
        <v>6.8465457388938864</v>
      </c>
      <c r="AD38" s="9">
        <f t="shared" si="40"/>
        <v>7.4401768723239918</v>
      </c>
      <c r="AE38" s="9">
        <f t="shared" si="41"/>
        <v>0.2176647489243721</v>
      </c>
      <c r="AF38" s="9">
        <f t="shared" si="72"/>
        <v>97.752034272969127</v>
      </c>
      <c r="AG38" s="9"/>
      <c r="AH38" s="27">
        <f t="shared" si="42"/>
        <v>57.955006517286876</v>
      </c>
      <c r="AI38" s="9">
        <f t="shared" si="43"/>
        <v>0.83298935319118228</v>
      </c>
      <c r="AJ38" s="9">
        <f t="shared" si="44"/>
        <v>20.647609726731613</v>
      </c>
      <c r="AK38" s="9">
        <f t="shared" si="45"/>
        <v>0.99013473753508374</v>
      </c>
      <c r="AL38" s="9">
        <f t="shared" si="46"/>
        <v>1.9802694750701675</v>
      </c>
      <c r="AM38" s="9">
        <f t="shared" si="47"/>
        <v>0.19534258221858833</v>
      </c>
      <c r="AN38" s="9">
        <f t="shared" si="48"/>
        <v>0.55667575243639156</v>
      </c>
      <c r="AO38" s="9">
        <f t="shared" si="49"/>
        <v>2.0040327087710099</v>
      </c>
      <c r="AP38" s="9">
        <f t="shared" si="50"/>
        <v>7.003993103381509</v>
      </c>
      <c r="AQ38" s="9">
        <f t="shared" si="51"/>
        <v>7.6112757424030271</v>
      </c>
      <c r="AR38" s="9">
        <f t="shared" si="52"/>
        <v>0.22267030097455662</v>
      </c>
      <c r="AS38" s="9">
        <f t="shared" si="73"/>
        <v>100</v>
      </c>
      <c r="AT38" s="9"/>
      <c r="AU38" s="9">
        <f>AQ38*'E. Diagram lines'!$G$39</f>
        <v>6.3181668572499685</v>
      </c>
      <c r="AV38" s="9">
        <f>AJ38*'E. Diagram lines'!$G$40</f>
        <v>10.9280856344973</v>
      </c>
      <c r="AW38" s="9">
        <f>AP38*'E. Diagram lines'!$G$38</f>
        <v>5.19592776530303</v>
      </c>
      <c r="AX38" s="9">
        <f>AO38*'E. Diagram lines'!$G$41</f>
        <v>1.4321972700093537</v>
      </c>
      <c r="AY38" s="9">
        <f t="shared" si="53"/>
        <v>14.615268845784536</v>
      </c>
      <c r="AZ38" s="9">
        <f>AV38/(AX38+AW38+AU38)</f>
        <v>0.84410931911518905</v>
      </c>
      <c r="BA38" s="9">
        <f>AV38/(AW38+AU38)</f>
        <v>0.94910507449644665</v>
      </c>
      <c r="BB38" s="45">
        <f>(AW38+AU38)/AV38</f>
        <v>1.0536241211549269</v>
      </c>
    </row>
    <row r="39" spans="1:54">
      <c r="A39" s="8" t="s">
        <v>46</v>
      </c>
      <c r="B39" s="8" t="s">
        <v>97</v>
      </c>
      <c r="C39" s="8" t="s">
        <v>94</v>
      </c>
      <c r="D39" s="27">
        <v>59.57</v>
      </c>
      <c r="E39" s="9">
        <v>0.39900000000000002</v>
      </c>
      <c r="F39" s="9">
        <v>20.89</v>
      </c>
      <c r="G39" s="9">
        <f t="shared" si="70"/>
        <v>0.85093167701863359</v>
      </c>
      <c r="H39" s="9">
        <f t="shared" si="71"/>
        <v>1.7018633540372672</v>
      </c>
      <c r="I39" s="9">
        <v>0.36499999999999999</v>
      </c>
      <c r="J39" s="9">
        <v>0.2</v>
      </c>
      <c r="K39" s="9">
        <v>0.84</v>
      </c>
      <c r="L39" s="9">
        <v>8.52</v>
      </c>
      <c r="M39" s="9">
        <v>6.38</v>
      </c>
      <c r="N39" s="9">
        <v>0.03</v>
      </c>
      <c r="O39" s="9">
        <v>0.74</v>
      </c>
      <c r="P39" s="9">
        <f t="shared" si="64"/>
        <v>100.48679503105591</v>
      </c>
      <c r="Q39" s="9"/>
      <c r="R39" s="9">
        <v>2.74</v>
      </c>
      <c r="S39" s="9">
        <v>0.5</v>
      </c>
      <c r="T39" s="9"/>
      <c r="U39" s="27">
        <f t="shared" si="31"/>
        <v>59.131317484686662</v>
      </c>
      <c r="V39" s="9">
        <f t="shared" si="32"/>
        <v>0.39606170348145003</v>
      </c>
      <c r="W39" s="9">
        <f t="shared" si="33"/>
        <v>20.73616287149747</v>
      </c>
      <c r="X39" s="9">
        <f t="shared" si="34"/>
        <v>0.84466528708352639</v>
      </c>
      <c r="Y39" s="9">
        <f t="shared" si="35"/>
        <v>1.6893305741670528</v>
      </c>
      <c r="Z39" s="9">
        <f t="shared" si="36"/>
        <v>0.36231208463841919</v>
      </c>
      <c r="AA39" s="9">
        <f t="shared" si="37"/>
        <v>0.19852716966488723</v>
      </c>
      <c r="AB39" s="9">
        <f t="shared" si="38"/>
        <v>0.83381411259252625</v>
      </c>
      <c r="AC39" s="9">
        <f t="shared" si="39"/>
        <v>8.4572574277241959</v>
      </c>
      <c r="AD39" s="9">
        <f t="shared" si="40"/>
        <v>6.3330167123099024</v>
      </c>
      <c r="AE39" s="9">
        <f t="shared" si="41"/>
        <v>2.9779075449733079E-2</v>
      </c>
      <c r="AF39" s="9">
        <f t="shared" si="72"/>
        <v>99.012244503295832</v>
      </c>
      <c r="AG39" s="9"/>
      <c r="AH39" s="27">
        <f t="shared" si="42"/>
        <v>59.721217089183703</v>
      </c>
      <c r="AI39" s="9">
        <f t="shared" si="43"/>
        <v>0.4000128524187393</v>
      </c>
      <c r="AJ39" s="9">
        <f t="shared" si="44"/>
        <v>20.943028789542513</v>
      </c>
      <c r="AK39" s="9">
        <f t="shared" si="45"/>
        <v>0.85309174771349616</v>
      </c>
      <c r="AL39" s="9">
        <f t="shared" si="46"/>
        <v>1.7061834954269923</v>
      </c>
      <c r="AM39" s="9">
        <f t="shared" si="47"/>
        <v>0.36592654419258097</v>
      </c>
      <c r="AN39" s="9">
        <f t="shared" si="48"/>
        <v>0.2005076954479896</v>
      </c>
      <c r="AO39" s="9">
        <f t="shared" si="49"/>
        <v>0.84213232088155621</v>
      </c>
      <c r="AP39" s="9">
        <f t="shared" si="50"/>
        <v>8.5416278260843566</v>
      </c>
      <c r="AQ39" s="9">
        <f t="shared" si="51"/>
        <v>6.3961954847908675</v>
      </c>
      <c r="AR39" s="9">
        <f t="shared" si="52"/>
        <v>3.0076154317198435E-2</v>
      </c>
      <c r="AS39" s="9">
        <f t="shared" si="73"/>
        <v>100</v>
      </c>
      <c r="AT39" s="9"/>
      <c r="AU39" s="9">
        <f>AQ39*'E. Diagram lines'!$G$39</f>
        <v>5.3095212540202406</v>
      </c>
      <c r="AV39" s="9">
        <f>AJ39*'E. Diagram lines'!$G$40</f>
        <v>11.08444101215057</v>
      </c>
      <c r="AW39" s="9">
        <f>AP39*'E. Diagram lines'!$G$38</f>
        <v>6.3366254831132416</v>
      </c>
      <c r="AX39" s="9">
        <f>AO39*'E. Diagram lines'!$G$41</f>
        <v>0.60183629023343466</v>
      </c>
      <c r="AY39" s="9">
        <f t="shared" si="53"/>
        <v>14.937823310875224</v>
      </c>
      <c r="AZ39" s="9">
        <f>AV39/(AX39+AW39+AU39)</f>
        <v>0.90500133674119843</v>
      </c>
      <c r="BA39" s="9">
        <f>AV39/(AW39+AU39)</f>
        <v>0.9517689637902359</v>
      </c>
      <c r="BB39" s="45">
        <f>(AW39+AU39)/AV39</f>
        <v>1.0506751512653798</v>
      </c>
    </row>
    <row r="40" spans="1:54">
      <c r="A40" s="8" t="s">
        <v>40</v>
      </c>
      <c r="B40" s="8" t="s">
        <v>97</v>
      </c>
      <c r="C40" s="8" t="s">
        <v>93</v>
      </c>
      <c r="D40" s="27">
        <v>58.67</v>
      </c>
      <c r="E40" s="9">
        <v>0.88</v>
      </c>
      <c r="F40" s="9">
        <v>19.18</v>
      </c>
      <c r="G40" s="9">
        <f t="shared" si="70"/>
        <v>0.99689440993788814</v>
      </c>
      <c r="H40" s="9">
        <f t="shared" si="71"/>
        <v>1.9937888198757763</v>
      </c>
      <c r="I40" s="9">
        <v>0.2</v>
      </c>
      <c r="J40" s="9">
        <v>0.57999999999999996</v>
      </c>
      <c r="K40" s="9">
        <v>1.97</v>
      </c>
      <c r="L40" s="9">
        <v>6.23</v>
      </c>
      <c r="M40" s="9">
        <v>7.75</v>
      </c>
      <c r="N40" s="9">
        <v>0.17</v>
      </c>
      <c r="O40" s="9">
        <v>0.83</v>
      </c>
      <c r="P40" s="9">
        <f t="shared" si="64"/>
        <v>99.450683229813677</v>
      </c>
      <c r="Q40" s="9"/>
      <c r="R40" s="9">
        <v>3.21</v>
      </c>
      <c r="S40" s="9">
        <v>0.5</v>
      </c>
      <c r="T40" s="9"/>
      <c r="U40" s="27">
        <f t="shared" si="31"/>
        <v>58.180349266405024</v>
      </c>
      <c r="V40" s="9">
        <f t="shared" si="32"/>
        <v>0.87265565628833164</v>
      </c>
      <c r="W40" s="9">
        <f t="shared" si="33"/>
        <v>19.019926690466139</v>
      </c>
      <c r="X40" s="9">
        <f t="shared" si="34"/>
        <v>0.98857448358467837</v>
      </c>
      <c r="Y40" s="9">
        <f t="shared" si="35"/>
        <v>1.9771489671693567</v>
      </c>
      <c r="Z40" s="9">
        <f t="shared" si="36"/>
        <v>0.19833083097462084</v>
      </c>
      <c r="AA40" s="9">
        <f t="shared" si="37"/>
        <v>0.57515940982640035</v>
      </c>
      <c r="AB40" s="9">
        <f t="shared" si="38"/>
        <v>1.9535586851000153</v>
      </c>
      <c r="AC40" s="9">
        <f t="shared" si="39"/>
        <v>6.1780053848594401</v>
      </c>
      <c r="AD40" s="9">
        <f t="shared" si="40"/>
        <v>7.6853197002665583</v>
      </c>
      <c r="AE40" s="9">
        <f t="shared" si="41"/>
        <v>0.16858120632842771</v>
      </c>
      <c r="AF40" s="9">
        <f t="shared" si="72"/>
        <v>97.797610281269016</v>
      </c>
      <c r="AG40" s="9"/>
      <c r="AH40" s="27">
        <f t="shared" si="42"/>
        <v>59.490563316502836</v>
      </c>
      <c r="AI40" s="9">
        <f t="shared" si="43"/>
        <v>0.89230775044353983</v>
      </c>
      <c r="AJ40" s="9">
        <f t="shared" si="44"/>
        <v>19.448253015348971</v>
      </c>
      <c r="AK40" s="9">
        <f t="shared" si="45"/>
        <v>1.0108370549561558</v>
      </c>
      <c r="AL40" s="9">
        <f t="shared" si="46"/>
        <v>2.0216741099123117</v>
      </c>
      <c r="AM40" s="9">
        <f t="shared" si="47"/>
        <v>0.20279721600989542</v>
      </c>
      <c r="AN40" s="9">
        <f t="shared" si="48"/>
        <v>0.5881119264286967</v>
      </c>
      <c r="AO40" s="9">
        <f t="shared" si="49"/>
        <v>1.9975525776974701</v>
      </c>
      <c r="AP40" s="9">
        <f t="shared" si="50"/>
        <v>6.3171332787082441</v>
      </c>
      <c r="AQ40" s="9">
        <f t="shared" si="51"/>
        <v>7.8583921203834493</v>
      </c>
      <c r="AR40" s="9">
        <f t="shared" si="52"/>
        <v>0.1723776336084111</v>
      </c>
      <c r="AS40" s="9">
        <f t="shared" si="73"/>
        <v>99.999999999999986</v>
      </c>
      <c r="AT40" s="9"/>
      <c r="AU40" s="9">
        <f>AQ40*'E. Diagram lines'!$G$39</f>
        <v>6.5232996841348632</v>
      </c>
      <c r="AV40" s="9">
        <f>AJ40*'E. Diagram lines'!$G$40</f>
        <v>10.293306450767869</v>
      </c>
      <c r="AW40" s="9">
        <f>AP40*'E. Diagram lines'!$G$38</f>
        <v>4.6863792861407729</v>
      </c>
      <c r="AX40" s="9">
        <f>AO40*'E. Diagram lines'!$G$41</f>
        <v>1.4275661948815839</v>
      </c>
      <c r="AY40" s="9">
        <f t="shared" si="53"/>
        <v>14.175525399091693</v>
      </c>
      <c r="AZ40" s="9">
        <f t="shared" si="59"/>
        <v>0.81452138628662973</v>
      </c>
      <c r="BA40" s="9">
        <f t="shared" si="60"/>
        <v>0.91825167144057518</v>
      </c>
      <c r="BB40" s="45">
        <f t="shared" si="61"/>
        <v>1.0890260601771364</v>
      </c>
    </row>
    <row r="41" spans="1:54" ht="14.4" customHeight="1">
      <c r="A41" s="8" t="s">
        <v>41</v>
      </c>
      <c r="B41" s="8" t="s">
        <v>97</v>
      </c>
      <c r="C41" s="8" t="s">
        <v>94</v>
      </c>
      <c r="D41" s="27">
        <v>56.99</v>
      </c>
      <c r="E41" s="9">
        <v>0.36099999999999999</v>
      </c>
      <c r="F41" s="9">
        <v>21.81</v>
      </c>
      <c r="G41" s="9">
        <f t="shared" si="70"/>
        <v>0.73291925465838503</v>
      </c>
      <c r="H41" s="9">
        <f t="shared" si="71"/>
        <v>1.4658385093167701</v>
      </c>
      <c r="I41" s="9">
        <v>0.245</v>
      </c>
      <c r="J41" s="9">
        <v>0.17</v>
      </c>
      <c r="K41" s="9">
        <v>0.93</v>
      </c>
      <c r="L41" s="9">
        <v>9.2899999999999991</v>
      </c>
      <c r="M41" s="9">
        <v>6.77</v>
      </c>
      <c r="N41" s="9">
        <v>0.04</v>
      </c>
      <c r="O41" s="9">
        <v>1.51</v>
      </c>
      <c r="P41" s="9">
        <f t="shared" si="64"/>
        <v>100.31475776397518</v>
      </c>
      <c r="Q41" s="9"/>
      <c r="R41" s="9">
        <v>2.36</v>
      </c>
      <c r="S41" s="9">
        <v>0.5</v>
      </c>
      <c r="T41" s="15"/>
      <c r="U41" s="27">
        <f t="shared" si="31"/>
        <v>56.132151145871539</v>
      </c>
      <c r="V41" s="9">
        <f t="shared" si="32"/>
        <v>0.35556600392454157</v>
      </c>
      <c r="W41" s="9">
        <f t="shared" si="33"/>
        <v>21.481702342366347</v>
      </c>
      <c r="X41" s="9">
        <f t="shared" si="34"/>
        <v>0.72188689910868542</v>
      </c>
      <c r="Y41" s="9">
        <f t="shared" si="35"/>
        <v>1.4437737982173708</v>
      </c>
      <c r="Z41" s="9">
        <f t="shared" si="36"/>
        <v>0.24131210792662794</v>
      </c>
      <c r="AA41" s="9">
        <f t="shared" si="37"/>
        <v>0.16744105447970106</v>
      </c>
      <c r="AB41" s="9">
        <f t="shared" si="38"/>
        <v>0.91600106274189386</v>
      </c>
      <c r="AC41" s="9">
        <f t="shared" si="39"/>
        <v>9.1501611536260139</v>
      </c>
      <c r="AD41" s="9">
        <f t="shared" si="40"/>
        <v>6.6680937578092703</v>
      </c>
      <c r="AE41" s="9">
        <f t="shared" si="41"/>
        <v>3.9397895171694362E-2</v>
      </c>
      <c r="AF41" s="9">
        <f t="shared" si="72"/>
        <v>97.317487221243681</v>
      </c>
      <c r="AG41" s="9"/>
      <c r="AH41" s="27">
        <f t="shared" si="42"/>
        <v>57.679408653718617</v>
      </c>
      <c r="AI41" s="9">
        <f t="shared" si="43"/>
        <v>0.36536702095091106</v>
      </c>
      <c r="AJ41" s="9">
        <f t="shared" si="44"/>
        <v>22.073835808696316</v>
      </c>
      <c r="AK41" s="9">
        <f t="shared" si="45"/>
        <v>0.74178538690331386</v>
      </c>
      <c r="AL41" s="9">
        <f t="shared" si="46"/>
        <v>1.4835707738066277</v>
      </c>
      <c r="AM41" s="9">
        <f t="shared" si="47"/>
        <v>0.24796376768136624</v>
      </c>
      <c r="AN41" s="9">
        <f t="shared" si="48"/>
        <v>0.17205649186053987</v>
      </c>
      <c r="AO41" s="9">
        <f t="shared" si="49"/>
        <v>0.94125022017824733</v>
      </c>
      <c r="AP41" s="9">
        <f t="shared" si="50"/>
        <v>9.4023812316730275</v>
      </c>
      <c r="AQ41" s="9">
        <f t="shared" si="51"/>
        <v>6.8518967640932624</v>
      </c>
      <c r="AR41" s="9">
        <f t="shared" si="52"/>
        <v>4.0483880437774081E-2</v>
      </c>
      <c r="AS41" s="9">
        <f t="shared" si="73"/>
        <v>100.00000000000003</v>
      </c>
      <c r="AT41" s="9"/>
      <c r="AU41" s="9">
        <f>AQ41*'E. Diagram lines'!$G$39</f>
        <v>5.6878016917732133</v>
      </c>
      <c r="AV41" s="9">
        <f>AJ41*'E. Diagram lines'!$G$40</f>
        <v>11.682939148494389</v>
      </c>
      <c r="AW41" s="9">
        <f>AP41*'E. Diagram lines'!$G$38</f>
        <v>6.9751772996503041</v>
      </c>
      <c r="AX41" s="9">
        <f>AO41*'E. Diagram lines'!$G$41</f>
        <v>0.67267165342909774</v>
      </c>
      <c r="AY41" s="9">
        <f t="shared" si="53"/>
        <v>16.254277995766291</v>
      </c>
      <c r="AZ41" s="9">
        <f>AV41/(AX41+AW41+AU41)</f>
        <v>0.87606817692122507</v>
      </c>
      <c r="BA41" s="9">
        <f>AV41/(AW41+AU41)</f>
        <v>0.92260590153447319</v>
      </c>
      <c r="BB41" s="45">
        <f>(AW41+AU41)/AV41</f>
        <v>1.0838864116702542</v>
      </c>
    </row>
    <row r="42" spans="1:54">
      <c r="A42" s="8" t="s">
        <v>74</v>
      </c>
      <c r="B42" s="8" t="s">
        <v>97</v>
      </c>
      <c r="C42" s="8" t="s">
        <v>94</v>
      </c>
      <c r="D42" s="27">
        <v>58.03</v>
      </c>
      <c r="E42" s="9">
        <v>0.24399999999999999</v>
      </c>
      <c r="F42" s="9">
        <v>20.09</v>
      </c>
      <c r="G42" s="9">
        <f t="shared" si="70"/>
        <v>0.79503105590062106</v>
      </c>
      <c r="H42" s="9">
        <f t="shared" si="71"/>
        <v>1.5900621118012421</v>
      </c>
      <c r="I42" s="9">
        <v>0.311</v>
      </c>
      <c r="J42" s="9">
        <v>0.1</v>
      </c>
      <c r="K42" s="9">
        <v>0.77</v>
      </c>
      <c r="L42" s="9">
        <v>8.9600000000000009</v>
      </c>
      <c r="M42" s="9">
        <v>6.18</v>
      </c>
      <c r="N42" s="9">
        <v>0.01</v>
      </c>
      <c r="O42" s="9">
        <v>1.97</v>
      </c>
      <c r="P42" s="9">
        <f t="shared" si="64"/>
        <v>99.050093167701888</v>
      </c>
      <c r="Q42" s="9"/>
      <c r="R42" s="9">
        <v>2.56</v>
      </c>
      <c r="S42" s="9">
        <v>0.5</v>
      </c>
      <c r="T42" s="9"/>
      <c r="U42" s="27">
        <f t="shared" si="31"/>
        <v>56.87584560858064</v>
      </c>
      <c r="V42" s="9">
        <f t="shared" si="32"/>
        <v>0.23914710199024086</v>
      </c>
      <c r="W42" s="9">
        <f t="shared" si="33"/>
        <v>19.690431471245649</v>
      </c>
      <c r="X42" s="9">
        <f t="shared" si="34"/>
        <v>0.77921874184784701</v>
      </c>
      <c r="Y42" s="9">
        <f t="shared" si="35"/>
        <v>1.558437483695694</v>
      </c>
      <c r="Z42" s="9">
        <f t="shared" si="36"/>
        <v>0.30481454393018403</v>
      </c>
      <c r="AA42" s="9">
        <f t="shared" si="37"/>
        <v>9.8011107373049522E-2</v>
      </c>
      <c r="AB42" s="9">
        <f t="shared" si="38"/>
        <v>0.75468552677248135</v>
      </c>
      <c r="AC42" s="9">
        <f t="shared" si="39"/>
        <v>8.7817952206252379</v>
      </c>
      <c r="AD42" s="9">
        <f t="shared" si="40"/>
        <v>6.05708643565446</v>
      </c>
      <c r="AE42" s="9">
        <f t="shared" si="41"/>
        <v>9.8011107373049515E-3</v>
      </c>
      <c r="AF42" s="9">
        <f t="shared" si="72"/>
        <v>95.149274352452778</v>
      </c>
      <c r="AG42" s="9"/>
      <c r="AH42" s="27">
        <f t="shared" si="42"/>
        <v>59.775385567209511</v>
      </c>
      <c r="AI42" s="9">
        <f t="shared" si="43"/>
        <v>0.25133886056176324</v>
      </c>
      <c r="AJ42" s="9">
        <f t="shared" si="44"/>
        <v>20.694252904450096</v>
      </c>
      <c r="AK42" s="9">
        <f t="shared" si="45"/>
        <v>0.81894344139867858</v>
      </c>
      <c r="AL42" s="9">
        <f t="shared" si="46"/>
        <v>1.6378868827973572</v>
      </c>
      <c r="AM42" s="9">
        <f t="shared" si="47"/>
        <v>0.3203540394865097</v>
      </c>
      <c r="AN42" s="9">
        <f t="shared" si="48"/>
        <v>0.10300772973842756</v>
      </c>
      <c r="AO42" s="9">
        <f t="shared" si="49"/>
        <v>0.79315951898589221</v>
      </c>
      <c r="AP42" s="9">
        <f t="shared" si="50"/>
        <v>9.2294925845631095</v>
      </c>
      <c r="AQ42" s="9">
        <f t="shared" si="51"/>
        <v>6.3658776978348222</v>
      </c>
      <c r="AR42" s="9">
        <f t="shared" si="52"/>
        <v>1.0300772973842754E-2</v>
      </c>
      <c r="AS42" s="9">
        <f t="shared" si="73"/>
        <v>99.999999999999986</v>
      </c>
      <c r="AT42" s="9"/>
      <c r="AU42" s="9">
        <f>AQ42*'E. Diagram lines'!$G$39</f>
        <v>5.2843542723980006</v>
      </c>
      <c r="AV42" s="9">
        <f>AJ42*'E. Diagram lines'!$G$40</f>
        <v>10.952772300272116</v>
      </c>
      <c r="AW42" s="9">
        <f>AP42*'E. Diagram lines'!$G$38</f>
        <v>6.846919474640397</v>
      </c>
      <c r="AX42" s="9">
        <f>AO42*'E. Diagram lines'!$G$41</f>
        <v>0.56683750360050988</v>
      </c>
      <c r="AY42" s="9">
        <f t="shared" si="53"/>
        <v>15.595370282397932</v>
      </c>
      <c r="AZ42" s="9">
        <f>AV42/(AX42+AW42+AU42)</f>
        <v>0.86255129476212655</v>
      </c>
      <c r="BA42" s="9">
        <f>AV42/(AW42+AU42)</f>
        <v>0.90285426977080718</v>
      </c>
      <c r="BB42" s="45">
        <f>(AW42+AU42)/AV42</f>
        <v>1.107598461326271</v>
      </c>
    </row>
    <row r="43" spans="1:54">
      <c r="A43" s="46" t="s">
        <v>73</v>
      </c>
      <c r="B43" s="46" t="s">
        <v>97</v>
      </c>
      <c r="C43" s="46" t="s">
        <v>94</v>
      </c>
      <c r="D43" s="47">
        <v>56.36</v>
      </c>
      <c r="E43" s="48">
        <v>0.38700000000000001</v>
      </c>
      <c r="F43" s="48">
        <v>20.78</v>
      </c>
      <c r="G43" s="48">
        <f t="shared" ref="G43" si="74">H43*S43</f>
        <v>0.78881987577639745</v>
      </c>
      <c r="H43" s="48">
        <f t="shared" ref="H43" si="75">R43/(1.11+S43)</f>
        <v>1.5776397515527949</v>
      </c>
      <c r="I43" s="48">
        <v>0.25900000000000001</v>
      </c>
      <c r="J43" s="48">
        <v>0.18</v>
      </c>
      <c r="K43" s="48">
        <v>1</v>
      </c>
      <c r="L43" s="48">
        <v>8.8800000000000008</v>
      </c>
      <c r="M43" s="48">
        <v>6.23</v>
      </c>
      <c r="N43" s="48">
        <v>0.05</v>
      </c>
      <c r="O43" s="48">
        <v>2.0699999999999998</v>
      </c>
      <c r="P43" s="48">
        <f t="shared" si="56"/>
        <v>98.56245962732919</v>
      </c>
      <c r="Q43" s="48"/>
      <c r="R43" s="48">
        <v>2.54</v>
      </c>
      <c r="S43" s="48">
        <v>0.5</v>
      </c>
      <c r="T43" s="48"/>
      <c r="U43" s="47">
        <f t="shared" si="31"/>
        <v>55.176332298918695</v>
      </c>
      <c r="V43" s="48">
        <f t="shared" si="32"/>
        <v>0.37887226046276684</v>
      </c>
      <c r="W43" s="48">
        <f t="shared" si="33"/>
        <v>20.343580290481381</v>
      </c>
      <c r="X43" s="48">
        <f t="shared" si="34"/>
        <v>0.77225315099060099</v>
      </c>
      <c r="Y43" s="48">
        <f t="shared" si="35"/>
        <v>1.544506301981202</v>
      </c>
      <c r="Z43" s="48">
        <f t="shared" si="36"/>
        <v>0.25356050506422895</v>
      </c>
      <c r="AA43" s="48">
        <f t="shared" si="37"/>
        <v>0.17621965602919384</v>
      </c>
      <c r="AB43" s="48">
        <f t="shared" si="38"/>
        <v>0.97899808905107688</v>
      </c>
      <c r="AC43" s="48">
        <f t="shared" si="39"/>
        <v>8.6935030307735648</v>
      </c>
      <c r="AD43" s="48">
        <f t="shared" si="40"/>
        <v>6.0991580947882094</v>
      </c>
      <c r="AE43" s="48">
        <f t="shared" si="41"/>
        <v>4.8949904452553844E-2</v>
      </c>
      <c r="AF43" s="48">
        <f t="shared" ref="AF43" si="76">SUM(U43:AE43)</f>
        <v>94.465933582993472</v>
      </c>
      <c r="AG43" s="48"/>
      <c r="AH43" s="47">
        <f t="shared" si="42"/>
        <v>58.408709051123999</v>
      </c>
      <c r="AI43" s="48">
        <f t="shared" si="43"/>
        <v>0.40106760828220361</v>
      </c>
      <c r="AJ43" s="48">
        <f t="shared" si="44"/>
        <v>21.535361498977231</v>
      </c>
      <c r="AK43" s="48">
        <f t="shared" si="45"/>
        <v>0.81749380088657519</v>
      </c>
      <c r="AL43" s="48">
        <f t="shared" si="46"/>
        <v>1.6349876017731504</v>
      </c>
      <c r="AM43" s="48">
        <f t="shared" si="47"/>
        <v>0.26841475593046699</v>
      </c>
      <c r="AN43" s="48">
        <f t="shared" si="48"/>
        <v>0.18654307361962952</v>
      </c>
      <c r="AO43" s="48">
        <f t="shared" si="49"/>
        <v>1.0363504089979418</v>
      </c>
      <c r="AP43" s="48">
        <f t="shared" si="50"/>
        <v>9.2027916319017251</v>
      </c>
      <c r="AQ43" s="48">
        <f t="shared" si="51"/>
        <v>6.4564630480571781</v>
      </c>
      <c r="AR43" s="48">
        <f t="shared" si="52"/>
        <v>5.1817520449897091E-2</v>
      </c>
      <c r="AS43" s="48">
        <f t="shared" ref="AS43" si="77">SUM(AH43:AR43)</f>
        <v>100</v>
      </c>
      <c r="AT43" s="48"/>
      <c r="AU43" s="48">
        <f>AQ43*'E. Diagram lines'!$G$39</f>
        <v>5.3595497293617731</v>
      </c>
      <c r="AV43" s="48">
        <f>AJ43*'E. Diagram lines'!$G$40</f>
        <v>11.397942800419843</v>
      </c>
      <c r="AW43" s="48">
        <f>AP43*'E. Diagram lines'!$G$38</f>
        <v>6.8271113138890183</v>
      </c>
      <c r="AX43" s="48">
        <f>AO43*'E. Diagram lines'!$G$41</f>
        <v>0.74063572916939235</v>
      </c>
      <c r="AY43" s="48">
        <f t="shared" si="53"/>
        <v>15.659254679958902</v>
      </c>
      <c r="AZ43" s="48">
        <f t="shared" si="59"/>
        <v>0.88169576370651981</v>
      </c>
      <c r="BA43" s="48">
        <f t="shared" si="60"/>
        <v>0.93528020185087901</v>
      </c>
      <c r="BB43" s="49">
        <f t="shared" si="61"/>
        <v>1.0691982980298773</v>
      </c>
    </row>
    <row r="44" spans="1:54"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R44" s="9"/>
      <c r="S44" s="9"/>
      <c r="T44" s="10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U44" s="9"/>
      <c r="AV44" s="9"/>
      <c r="AW44" s="9"/>
      <c r="AX44" s="9"/>
      <c r="AY44" s="9"/>
      <c r="AZ44" s="9"/>
      <c r="BA44" s="9"/>
      <c r="BB44" s="9"/>
    </row>
    <row r="45" spans="1:54"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U45" s="9"/>
      <c r="AV45" s="9"/>
      <c r="AW45" s="9"/>
      <c r="AX45" s="9"/>
      <c r="AY45" s="9"/>
      <c r="AZ45" s="9"/>
      <c r="BA45" s="9"/>
      <c r="BB45" s="9"/>
    </row>
    <row r="46" spans="1:54" ht="14.4" customHeight="1"/>
    <row r="50" spans="7:54"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U50" s="9"/>
      <c r="AV50" s="9"/>
      <c r="AW50" s="9"/>
      <c r="AX50" s="9"/>
      <c r="AY50" s="9"/>
      <c r="AZ50" s="9"/>
      <c r="BA50" s="9"/>
      <c r="BB50" s="9"/>
    </row>
    <row r="51" spans="7:54">
      <c r="G51" s="9"/>
      <c r="H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U51" s="9"/>
      <c r="AV51" s="9"/>
      <c r="AW51" s="9"/>
      <c r="AX51" s="9"/>
      <c r="AY51" s="9"/>
      <c r="AZ51" s="9"/>
      <c r="BA51" s="9"/>
      <c r="BB51" s="9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6009B-A38C-4AE4-BDA5-E05819731D2A}">
  <dimension ref="A1:AN104"/>
  <sheetViews>
    <sheetView topLeftCell="A25" zoomScale="40" zoomScaleNormal="40" zoomScaleSheetLayoutView="34" workbookViewId="0">
      <selection activeCell="A146" sqref="A146"/>
    </sheetView>
  </sheetViews>
  <sheetFormatPr defaultRowHeight="13.8"/>
  <cols>
    <col min="1" max="1" width="23.77734375" style="7" bestFit="1" customWidth="1"/>
    <col min="2" max="2" width="20.6640625" style="7" bestFit="1" customWidth="1"/>
    <col min="3" max="3" width="14.88671875" style="7" bestFit="1" customWidth="1"/>
    <col min="4" max="4" width="20.6640625" style="7" bestFit="1" customWidth="1"/>
    <col min="5" max="7" width="14.88671875" style="7" bestFit="1" customWidth="1"/>
    <col min="8" max="9" width="20.6640625" style="7" bestFit="1" customWidth="1"/>
    <col min="10" max="10" width="21.77734375" style="7" bestFit="1" customWidth="1"/>
    <col min="11" max="11" width="20.6640625" style="7" bestFit="1" customWidth="1"/>
    <col min="12" max="13" width="13.44140625" style="7" bestFit="1" customWidth="1"/>
    <col min="14" max="17" width="17.6640625" style="7" bestFit="1" customWidth="1"/>
    <col min="18" max="18" width="21.77734375" style="7" bestFit="1" customWidth="1"/>
    <col min="19" max="19" width="19.109375" style="7" bestFit="1" customWidth="1"/>
    <col min="20" max="20" width="21.77734375" style="7" bestFit="1" customWidth="1"/>
    <col min="21" max="21" width="19.109375" style="7" bestFit="1" customWidth="1"/>
    <col min="22" max="23" width="21.77734375" style="7" bestFit="1" customWidth="1"/>
    <col min="24" max="24" width="17.6640625" style="7" bestFit="1" customWidth="1"/>
    <col min="25" max="27" width="21.77734375" style="7" bestFit="1" customWidth="1"/>
    <col min="28" max="29" width="19.109375" style="7" bestFit="1" customWidth="1"/>
    <col min="30" max="30" width="17.6640625" style="7" bestFit="1" customWidth="1"/>
    <col min="31" max="31" width="22.109375" style="7" bestFit="1" customWidth="1"/>
    <col min="32" max="32" width="21.77734375" style="7" bestFit="1" customWidth="1"/>
    <col min="33" max="33" width="19.109375" style="7" bestFit="1" customWidth="1"/>
    <col min="34" max="34" width="21.77734375" style="7" bestFit="1" customWidth="1"/>
    <col min="35" max="35" width="22.109375" style="7" bestFit="1" customWidth="1"/>
    <col min="36" max="36" width="21.77734375" style="7" bestFit="1" customWidth="1"/>
    <col min="37" max="37" width="22.109375" style="7" bestFit="1" customWidth="1"/>
    <col min="38" max="40" width="21.77734375" style="7" bestFit="1" customWidth="1"/>
    <col min="41" max="16384" width="8.88671875" style="7"/>
  </cols>
  <sheetData>
    <row r="1" spans="1:40">
      <c r="A1" s="30" t="s">
        <v>193</v>
      </c>
    </row>
    <row r="2" spans="1:40">
      <c r="A2" s="33" t="s">
        <v>91</v>
      </c>
      <c r="B2" s="16" t="s">
        <v>34</v>
      </c>
      <c r="C2" s="16" t="s">
        <v>325</v>
      </c>
      <c r="D2" s="16" t="s">
        <v>35</v>
      </c>
      <c r="E2" s="16" t="s">
        <v>65</v>
      </c>
      <c r="F2" s="16" t="s">
        <v>33</v>
      </c>
      <c r="G2" s="16"/>
      <c r="H2" s="16" t="s">
        <v>66</v>
      </c>
      <c r="I2" s="16" t="s">
        <v>67</v>
      </c>
      <c r="J2" s="16" t="s">
        <v>43</v>
      </c>
      <c r="K2" s="16" t="s">
        <v>68</v>
      </c>
      <c r="L2" s="16" t="s">
        <v>70</v>
      </c>
      <c r="M2" s="16" t="s">
        <v>69</v>
      </c>
      <c r="N2" s="16" t="s">
        <v>57</v>
      </c>
      <c r="O2" s="16" t="s">
        <v>59</v>
      </c>
      <c r="P2" s="16" t="s">
        <v>56</v>
      </c>
      <c r="Q2" s="16" t="s">
        <v>60</v>
      </c>
      <c r="R2" s="16" t="s">
        <v>50</v>
      </c>
      <c r="S2" s="16" t="s">
        <v>49</v>
      </c>
      <c r="T2" s="16" t="s">
        <v>47</v>
      </c>
      <c r="U2" s="16" t="s">
        <v>48</v>
      </c>
      <c r="V2" s="16" t="s">
        <v>42</v>
      </c>
      <c r="W2" s="16" t="s">
        <v>72</v>
      </c>
      <c r="X2" s="16" t="s">
        <v>55</v>
      </c>
      <c r="Y2" s="16" t="s">
        <v>37</v>
      </c>
      <c r="Z2" s="16" t="s">
        <v>51</v>
      </c>
      <c r="AA2" s="16" t="s">
        <v>54</v>
      </c>
      <c r="AB2" s="16" t="s">
        <v>44</v>
      </c>
      <c r="AC2" s="16" t="s">
        <v>38</v>
      </c>
      <c r="AD2" s="16" t="s">
        <v>58</v>
      </c>
      <c r="AE2" s="16" t="s">
        <v>52</v>
      </c>
      <c r="AF2" s="16" t="s">
        <v>39</v>
      </c>
      <c r="AG2" s="16" t="s">
        <v>36</v>
      </c>
      <c r="AH2" s="16" t="s">
        <v>53</v>
      </c>
      <c r="AI2" s="16" t="s">
        <v>45</v>
      </c>
      <c r="AJ2" s="16" t="s">
        <v>46</v>
      </c>
      <c r="AK2" s="16" t="s">
        <v>40</v>
      </c>
      <c r="AL2" s="16" t="s">
        <v>41</v>
      </c>
      <c r="AM2" s="16" t="s">
        <v>74</v>
      </c>
      <c r="AN2" s="33" t="s">
        <v>73</v>
      </c>
    </row>
    <row r="3" spans="1:40" ht="16.8">
      <c r="A3" s="34" t="s">
        <v>326</v>
      </c>
      <c r="B3" s="7" t="s">
        <v>71</v>
      </c>
      <c r="C3" s="7" t="s">
        <v>323</v>
      </c>
      <c r="D3" s="7" t="s">
        <v>328</v>
      </c>
      <c r="E3" s="7" t="s">
        <v>71</v>
      </c>
      <c r="F3" s="7" t="s">
        <v>71</v>
      </c>
      <c r="H3" s="7" t="s">
        <v>96</v>
      </c>
      <c r="I3" s="7" t="s">
        <v>96</v>
      </c>
      <c r="J3" s="7" t="s">
        <v>97</v>
      </c>
      <c r="K3" s="7" t="s">
        <v>328</v>
      </c>
      <c r="L3" s="7" t="s">
        <v>327</v>
      </c>
      <c r="M3" s="7" t="s">
        <v>327</v>
      </c>
      <c r="N3" s="7" t="s">
        <v>127</v>
      </c>
      <c r="O3" s="7" t="s">
        <v>127</v>
      </c>
      <c r="P3" s="7" t="s">
        <v>127</v>
      </c>
      <c r="Q3" s="7" t="s">
        <v>127</v>
      </c>
      <c r="R3" s="7" t="s">
        <v>97</v>
      </c>
      <c r="S3" s="7" t="s">
        <v>322</v>
      </c>
      <c r="T3" s="7" t="s">
        <v>97</v>
      </c>
      <c r="U3" s="7" t="s">
        <v>322</v>
      </c>
      <c r="V3" s="7" t="s">
        <v>97</v>
      </c>
      <c r="W3" s="7" t="s">
        <v>97</v>
      </c>
      <c r="X3" s="7" t="s">
        <v>127</v>
      </c>
      <c r="Y3" s="7" t="s">
        <v>97</v>
      </c>
      <c r="Z3" s="7" t="s">
        <v>97</v>
      </c>
      <c r="AA3" s="7" t="s">
        <v>97</v>
      </c>
      <c r="AB3" s="7" t="s">
        <v>322</v>
      </c>
      <c r="AC3" s="7" t="s">
        <v>322</v>
      </c>
      <c r="AD3" s="7" t="s">
        <v>127</v>
      </c>
      <c r="AE3" s="7" t="s">
        <v>97</v>
      </c>
      <c r="AF3" s="7" t="s">
        <v>97</v>
      </c>
      <c r="AG3" s="7" t="s">
        <v>322</v>
      </c>
      <c r="AH3" s="7" t="s">
        <v>97</v>
      </c>
      <c r="AI3" s="7" t="s">
        <v>97</v>
      </c>
      <c r="AJ3" s="7" t="s">
        <v>97</v>
      </c>
      <c r="AK3" s="7" t="s">
        <v>97</v>
      </c>
      <c r="AL3" s="7" t="s">
        <v>97</v>
      </c>
      <c r="AM3" s="7" t="s">
        <v>97</v>
      </c>
      <c r="AN3" s="34" t="s">
        <v>97</v>
      </c>
    </row>
    <row r="4" spans="1:40" ht="16.8">
      <c r="A4" s="35" t="s">
        <v>189</v>
      </c>
      <c r="B4" s="19" t="s">
        <v>90</v>
      </c>
      <c r="C4" s="19" t="s">
        <v>90</v>
      </c>
      <c r="D4" s="19" t="s">
        <v>90</v>
      </c>
      <c r="E4" s="19" t="s">
        <v>90</v>
      </c>
      <c r="F4" s="19" t="s">
        <v>90</v>
      </c>
      <c r="G4" s="19"/>
      <c r="H4" s="19" t="s">
        <v>90</v>
      </c>
      <c r="I4" s="19" t="s">
        <v>90</v>
      </c>
      <c r="J4" s="19" t="s">
        <v>94</v>
      </c>
      <c r="K4" s="19" t="s">
        <v>90</v>
      </c>
      <c r="L4" s="19" t="s">
        <v>89</v>
      </c>
      <c r="M4" s="19" t="s">
        <v>89</v>
      </c>
      <c r="N4" s="19" t="s">
        <v>95</v>
      </c>
      <c r="O4" s="19" t="s">
        <v>95</v>
      </c>
      <c r="P4" s="19" t="s">
        <v>95</v>
      </c>
      <c r="Q4" s="19" t="s">
        <v>95</v>
      </c>
      <c r="R4" s="19" t="s">
        <v>94</v>
      </c>
      <c r="S4" s="19" t="s">
        <v>92</v>
      </c>
      <c r="T4" s="19" t="s">
        <v>94</v>
      </c>
      <c r="U4" s="19" t="s">
        <v>92</v>
      </c>
      <c r="V4" s="19" t="s">
        <v>94</v>
      </c>
      <c r="W4" s="19" t="s">
        <v>94</v>
      </c>
      <c r="X4" s="19" t="s">
        <v>95</v>
      </c>
      <c r="Y4" s="19" t="s">
        <v>94</v>
      </c>
      <c r="Z4" s="19" t="s">
        <v>94</v>
      </c>
      <c r="AA4" s="19" t="s">
        <v>94</v>
      </c>
      <c r="AB4" s="19" t="s">
        <v>92</v>
      </c>
      <c r="AC4" s="19" t="s">
        <v>92</v>
      </c>
      <c r="AD4" s="19" t="s">
        <v>95</v>
      </c>
      <c r="AE4" s="19" t="s">
        <v>93</v>
      </c>
      <c r="AF4" s="19" t="s">
        <v>94</v>
      </c>
      <c r="AG4" s="19" t="s">
        <v>92</v>
      </c>
      <c r="AH4" s="19" t="s">
        <v>94</v>
      </c>
      <c r="AI4" s="19" t="s">
        <v>93</v>
      </c>
      <c r="AJ4" s="19" t="s">
        <v>94</v>
      </c>
      <c r="AK4" s="19" t="s">
        <v>93</v>
      </c>
      <c r="AL4" s="19" t="s">
        <v>94</v>
      </c>
      <c r="AM4" s="19" t="s">
        <v>94</v>
      </c>
      <c r="AN4" s="35" t="s">
        <v>94</v>
      </c>
    </row>
    <row r="5" spans="1:40">
      <c r="A5" s="39" t="s">
        <v>150</v>
      </c>
      <c r="AN5" s="34"/>
    </row>
    <row r="6" spans="1:40" ht="16.2">
      <c r="A6" s="34" t="s">
        <v>151</v>
      </c>
      <c r="B6" s="7">
        <v>39.26</v>
      </c>
      <c r="C6" s="7">
        <v>35.869999999999997</v>
      </c>
      <c r="D6" s="7">
        <v>43.58</v>
      </c>
      <c r="E6" s="7">
        <v>38.76</v>
      </c>
      <c r="F6" s="7">
        <v>37.53</v>
      </c>
      <c r="H6" s="7">
        <v>42.56</v>
      </c>
      <c r="I6" s="7">
        <v>44.16</v>
      </c>
      <c r="J6" s="7">
        <v>56.16</v>
      </c>
      <c r="K6" s="7">
        <v>46.14</v>
      </c>
      <c r="L6" s="7">
        <v>43.89</v>
      </c>
      <c r="M6" s="7">
        <v>44.19</v>
      </c>
      <c r="N6" s="7">
        <v>58.09</v>
      </c>
      <c r="O6" s="7">
        <v>57.53</v>
      </c>
      <c r="P6" s="7">
        <v>57.93</v>
      </c>
      <c r="Q6" s="7">
        <v>54.87</v>
      </c>
      <c r="R6" s="7">
        <v>58.15</v>
      </c>
      <c r="S6" s="7">
        <v>58.06</v>
      </c>
      <c r="T6" s="7">
        <v>56.97</v>
      </c>
      <c r="U6" s="7">
        <v>54.9</v>
      </c>
      <c r="V6" s="7">
        <v>55.23</v>
      </c>
      <c r="W6" s="7">
        <v>56.92</v>
      </c>
      <c r="X6" s="7">
        <v>56.3</v>
      </c>
      <c r="Y6" s="7">
        <v>55.31</v>
      </c>
      <c r="Z6" s="7">
        <v>54.31</v>
      </c>
      <c r="AA6" s="7">
        <v>57.64</v>
      </c>
      <c r="AB6" s="7">
        <v>55.45</v>
      </c>
      <c r="AC6" s="7">
        <v>55.98</v>
      </c>
      <c r="AD6" s="7">
        <v>58.51</v>
      </c>
      <c r="AE6" s="7">
        <v>56.28</v>
      </c>
      <c r="AF6" s="7">
        <v>54.58</v>
      </c>
      <c r="AG6" s="7">
        <v>55.72</v>
      </c>
      <c r="AH6" s="7">
        <v>58.6</v>
      </c>
      <c r="AI6" s="7">
        <v>57.26</v>
      </c>
      <c r="AJ6" s="7">
        <v>59.57</v>
      </c>
      <c r="AK6" s="7">
        <v>58.67</v>
      </c>
      <c r="AL6" s="7">
        <v>56.99</v>
      </c>
      <c r="AM6" s="7">
        <v>58.03</v>
      </c>
      <c r="AN6" s="34">
        <v>56.36</v>
      </c>
    </row>
    <row r="7" spans="1:40" ht="16.2">
      <c r="A7" s="34" t="s">
        <v>152</v>
      </c>
      <c r="B7" s="7">
        <v>3.48</v>
      </c>
      <c r="C7" s="7">
        <v>4.8099999999999996</v>
      </c>
      <c r="D7" s="7">
        <v>2.76</v>
      </c>
      <c r="E7" s="7">
        <v>3.47</v>
      </c>
      <c r="F7" s="7">
        <v>3.22</v>
      </c>
      <c r="H7" s="7">
        <v>2.74</v>
      </c>
      <c r="I7" s="7">
        <v>2.8</v>
      </c>
      <c r="J7" s="7">
        <v>0.36</v>
      </c>
      <c r="K7" s="7">
        <v>2.62</v>
      </c>
      <c r="L7" s="7">
        <v>4.3600000000000003</v>
      </c>
      <c r="M7" s="7">
        <v>3.82</v>
      </c>
      <c r="N7" s="7">
        <v>0.40500000000000003</v>
      </c>
      <c r="O7" s="7">
        <v>0.245</v>
      </c>
      <c r="P7" s="7">
        <v>0.25</v>
      </c>
      <c r="Q7" s="7">
        <v>0.317</v>
      </c>
      <c r="R7" s="7">
        <v>0.20100000000000001</v>
      </c>
      <c r="S7" s="7">
        <v>6.7000000000000004E-2</v>
      </c>
      <c r="T7" s="7">
        <v>0.3</v>
      </c>
      <c r="U7" s="7">
        <v>0.316</v>
      </c>
      <c r="V7" s="7">
        <v>0.36199999999999999</v>
      </c>
      <c r="W7" s="7">
        <v>0.25600000000000001</v>
      </c>
      <c r="X7" s="7">
        <v>0.35899999999999999</v>
      </c>
      <c r="Y7" s="7">
        <v>0.155</v>
      </c>
      <c r="Z7" s="7">
        <v>0.33</v>
      </c>
      <c r="AA7" s="7">
        <v>0.59399999999999997</v>
      </c>
      <c r="AB7" s="7">
        <v>0.18099999999999999</v>
      </c>
      <c r="AC7" s="7">
        <v>0.29699999999999999</v>
      </c>
      <c r="AD7" s="7">
        <v>0.76</v>
      </c>
      <c r="AE7" s="7">
        <v>0.997</v>
      </c>
      <c r="AF7" s="7">
        <v>0.312</v>
      </c>
      <c r="AG7" s="7">
        <v>0.16400000000000001</v>
      </c>
      <c r="AH7" s="7">
        <v>0.53600000000000003</v>
      </c>
      <c r="AI7" s="7">
        <v>0.82299999999999995</v>
      </c>
      <c r="AJ7" s="7">
        <v>0.39900000000000002</v>
      </c>
      <c r="AK7" s="7">
        <v>0.88</v>
      </c>
      <c r="AL7" s="7">
        <v>0.36099999999999999</v>
      </c>
      <c r="AM7" s="7">
        <v>0.24399999999999999</v>
      </c>
      <c r="AN7" s="34">
        <v>0.38700000000000001</v>
      </c>
    </row>
    <row r="8" spans="1:40" ht="16.2">
      <c r="A8" s="34" t="s">
        <v>153</v>
      </c>
      <c r="B8" s="7">
        <v>14.35</v>
      </c>
      <c r="C8" s="7">
        <v>11.54</v>
      </c>
      <c r="D8" s="7">
        <v>13.7</v>
      </c>
      <c r="E8" s="7">
        <v>14.04</v>
      </c>
      <c r="F8" s="7">
        <v>12.3</v>
      </c>
      <c r="H8" s="7">
        <v>13.07</v>
      </c>
      <c r="I8" s="7">
        <v>14</v>
      </c>
      <c r="J8" s="7">
        <v>21.48</v>
      </c>
      <c r="K8" s="7">
        <v>15.47</v>
      </c>
      <c r="L8" s="7">
        <v>13.95</v>
      </c>
      <c r="M8" s="7">
        <v>11.28</v>
      </c>
      <c r="N8" s="7">
        <v>22.17</v>
      </c>
      <c r="O8" s="7">
        <v>22</v>
      </c>
      <c r="P8" s="7">
        <v>22.56</v>
      </c>
      <c r="Q8" s="7">
        <v>21.77</v>
      </c>
      <c r="R8" s="7">
        <v>22.15</v>
      </c>
      <c r="S8" s="7">
        <v>23.2</v>
      </c>
      <c r="T8" s="7">
        <v>22.71</v>
      </c>
      <c r="U8" s="7">
        <v>19.59</v>
      </c>
      <c r="V8" s="7">
        <v>22.18</v>
      </c>
      <c r="W8" s="7">
        <v>21.05</v>
      </c>
      <c r="X8" s="7">
        <v>22.25</v>
      </c>
      <c r="Y8" s="7">
        <v>20.399999999999999</v>
      </c>
      <c r="Z8" s="7">
        <v>21.88</v>
      </c>
      <c r="AA8" s="7">
        <v>22.02</v>
      </c>
      <c r="AB8" s="7">
        <v>20.61</v>
      </c>
      <c r="AC8" s="7">
        <v>21.01</v>
      </c>
      <c r="AD8" s="7">
        <v>21.55</v>
      </c>
      <c r="AE8" s="7">
        <v>20.260000000000002</v>
      </c>
      <c r="AF8" s="7">
        <v>21.23</v>
      </c>
      <c r="AG8" s="7">
        <v>20.51</v>
      </c>
      <c r="AH8" s="7">
        <v>21.68</v>
      </c>
      <c r="AI8" s="7">
        <v>20.399999999999999</v>
      </c>
      <c r="AJ8" s="7">
        <v>20.89</v>
      </c>
      <c r="AK8" s="7">
        <v>19.18</v>
      </c>
      <c r="AL8" s="7">
        <v>21.81</v>
      </c>
      <c r="AM8" s="7">
        <v>20.09</v>
      </c>
      <c r="AN8" s="34">
        <v>20.78</v>
      </c>
    </row>
    <row r="9" spans="1:40" ht="16.8">
      <c r="A9" s="34" t="s">
        <v>154</v>
      </c>
      <c r="B9" s="7">
        <v>12.11</v>
      </c>
      <c r="C9" s="7">
        <v>14.56</v>
      </c>
      <c r="D9" s="7">
        <v>10</v>
      </c>
      <c r="E9" s="7">
        <v>12.05</v>
      </c>
      <c r="F9" s="7">
        <v>12.4</v>
      </c>
      <c r="H9" s="7">
        <v>10.210000000000001</v>
      </c>
      <c r="I9" s="7">
        <v>10.53</v>
      </c>
      <c r="J9" s="7">
        <v>2.65</v>
      </c>
      <c r="K9" s="7">
        <v>10.44</v>
      </c>
      <c r="L9" s="7">
        <v>13.68</v>
      </c>
      <c r="M9" s="7">
        <v>12.47</v>
      </c>
      <c r="N9" s="7">
        <v>2.4</v>
      </c>
      <c r="O9" s="7">
        <v>2.2999999999999998</v>
      </c>
      <c r="P9" s="7">
        <v>2.38</v>
      </c>
      <c r="Q9" s="7">
        <v>2.09</v>
      </c>
      <c r="R9" s="7">
        <v>2.75</v>
      </c>
      <c r="S9" s="7">
        <v>1.29</v>
      </c>
      <c r="T9" s="7">
        <v>2.34</v>
      </c>
      <c r="U9" s="7">
        <v>3.44</v>
      </c>
      <c r="V9" s="7">
        <v>2.2999999999999998</v>
      </c>
      <c r="W9" s="7">
        <v>2.75</v>
      </c>
      <c r="X9" s="7">
        <v>2.2999999999999998</v>
      </c>
      <c r="Y9" s="7">
        <v>2.79</v>
      </c>
      <c r="Z9" s="7">
        <v>2.4</v>
      </c>
      <c r="AA9" s="7">
        <v>2.75</v>
      </c>
      <c r="AB9" s="7">
        <v>2.68</v>
      </c>
      <c r="AC9" s="7">
        <v>2.4300000000000002</v>
      </c>
      <c r="AD9" s="7">
        <v>3.13</v>
      </c>
      <c r="AE9" s="7">
        <v>3.7</v>
      </c>
      <c r="AF9" s="7">
        <v>2.34</v>
      </c>
      <c r="AG9" s="7">
        <v>2.76</v>
      </c>
      <c r="AH9" s="7">
        <v>2.68</v>
      </c>
      <c r="AI9" s="7">
        <v>3.15</v>
      </c>
      <c r="AJ9" s="7">
        <v>2.74</v>
      </c>
      <c r="AK9" s="7">
        <v>3.21</v>
      </c>
      <c r="AL9" s="7">
        <v>2.36</v>
      </c>
      <c r="AM9" s="7">
        <v>2.56</v>
      </c>
      <c r="AN9" s="34">
        <v>2.54</v>
      </c>
    </row>
    <row r="10" spans="1:40">
      <c r="A10" s="34" t="s">
        <v>4</v>
      </c>
      <c r="B10" s="7">
        <v>0.17</v>
      </c>
      <c r="C10" s="7">
        <v>0.21</v>
      </c>
      <c r="D10" s="7">
        <v>0.15</v>
      </c>
      <c r="E10" s="7">
        <v>0.18</v>
      </c>
      <c r="F10" s="7">
        <v>0.17</v>
      </c>
      <c r="H10" s="7">
        <v>0.16</v>
      </c>
      <c r="I10" s="7">
        <v>0.16</v>
      </c>
      <c r="J10" s="7">
        <v>0.35</v>
      </c>
      <c r="K10" s="7">
        <v>0.21</v>
      </c>
      <c r="L10" s="7">
        <v>0.23</v>
      </c>
      <c r="M10" s="7">
        <v>0.17</v>
      </c>
      <c r="N10" s="7">
        <v>0.21299999999999999</v>
      </c>
      <c r="O10" s="7">
        <v>0.29899999999999999</v>
      </c>
      <c r="P10" s="7">
        <v>0.317</v>
      </c>
      <c r="Q10" s="7">
        <v>0.18099999999999999</v>
      </c>
      <c r="R10" s="7">
        <v>0.29099999999999998</v>
      </c>
      <c r="S10" s="7">
        <v>6.3E-2</v>
      </c>
      <c r="T10" s="7">
        <v>0.20300000000000001</v>
      </c>
      <c r="U10" s="7">
        <v>0.31900000000000001</v>
      </c>
      <c r="V10" s="7">
        <v>0.17199999999999999</v>
      </c>
      <c r="W10" s="7">
        <v>0.21199999999999999</v>
      </c>
      <c r="X10" s="7">
        <v>0.17599999999999999</v>
      </c>
      <c r="Y10" s="7">
        <v>0.40600000000000003</v>
      </c>
      <c r="Z10" s="7">
        <v>0.25</v>
      </c>
      <c r="AA10" s="7">
        <v>0.222</v>
      </c>
      <c r="AB10" s="7">
        <v>0.376</v>
      </c>
      <c r="AC10" s="7">
        <v>0.30299999999999999</v>
      </c>
      <c r="AD10" s="7">
        <v>0.20399999999999999</v>
      </c>
      <c r="AE10" s="7">
        <v>0.17899999999999999</v>
      </c>
      <c r="AF10" s="7">
        <v>0.251</v>
      </c>
      <c r="AG10" s="7">
        <v>0.39400000000000002</v>
      </c>
      <c r="AH10" s="7">
        <v>0.24299999999999999</v>
      </c>
      <c r="AI10" s="7">
        <v>0.193</v>
      </c>
      <c r="AJ10" s="7">
        <v>0.36499999999999999</v>
      </c>
      <c r="AK10" s="7">
        <v>0.2</v>
      </c>
      <c r="AL10" s="7">
        <v>0.245</v>
      </c>
      <c r="AM10" s="7">
        <v>0.311</v>
      </c>
      <c r="AN10" s="34">
        <v>0.25900000000000001</v>
      </c>
    </row>
    <row r="11" spans="1:40">
      <c r="A11" s="34" t="s">
        <v>5</v>
      </c>
      <c r="B11" s="7">
        <v>7.19</v>
      </c>
      <c r="C11" s="7">
        <v>6.2</v>
      </c>
      <c r="D11" s="7">
        <v>5.73</v>
      </c>
      <c r="E11" s="7">
        <v>7</v>
      </c>
      <c r="F11" s="7">
        <v>9.4600000000000009</v>
      </c>
      <c r="H11" s="7">
        <v>5.91</v>
      </c>
      <c r="I11" s="7">
        <v>6.11</v>
      </c>
      <c r="J11" s="7">
        <v>0.18</v>
      </c>
      <c r="K11" s="7">
        <v>3.19</v>
      </c>
      <c r="L11" s="7">
        <v>5</v>
      </c>
      <c r="M11" s="7">
        <v>8.5299999999999994</v>
      </c>
      <c r="N11" s="7">
        <v>0.23</v>
      </c>
      <c r="O11" s="7">
        <v>0.12</v>
      </c>
      <c r="P11" s="7">
        <v>0.12</v>
      </c>
      <c r="Q11" s="7">
        <v>0.14000000000000001</v>
      </c>
      <c r="R11" s="7">
        <v>0.09</v>
      </c>
      <c r="S11" s="7">
        <v>0.02</v>
      </c>
      <c r="T11" s="7">
        <v>0.15</v>
      </c>
      <c r="U11" s="7">
        <v>0.14000000000000001</v>
      </c>
      <c r="V11" s="7">
        <v>0.16</v>
      </c>
      <c r="W11" s="7">
        <v>0.11</v>
      </c>
      <c r="X11" s="7">
        <v>0.16</v>
      </c>
      <c r="Y11" s="7">
        <v>0.04</v>
      </c>
      <c r="Z11" s="7">
        <v>0.16</v>
      </c>
      <c r="AA11" s="7">
        <v>0.35</v>
      </c>
      <c r="AB11" s="7">
        <v>7.0000000000000007E-2</v>
      </c>
      <c r="AC11" s="7">
        <v>0.14000000000000001</v>
      </c>
      <c r="AD11" s="7">
        <v>0.52</v>
      </c>
      <c r="AE11" s="7">
        <v>0.75</v>
      </c>
      <c r="AF11" s="7">
        <v>0.15</v>
      </c>
      <c r="AG11" s="7">
        <v>0.05</v>
      </c>
      <c r="AH11" s="7">
        <v>0.27</v>
      </c>
      <c r="AI11" s="7">
        <v>0.55000000000000004</v>
      </c>
      <c r="AJ11" s="7">
        <v>0.2</v>
      </c>
      <c r="AK11" s="7">
        <v>0.57999999999999996</v>
      </c>
      <c r="AL11" s="7">
        <v>0.17</v>
      </c>
      <c r="AM11" s="7">
        <v>0.1</v>
      </c>
      <c r="AN11" s="34">
        <v>0.18</v>
      </c>
    </row>
    <row r="12" spans="1:40">
      <c r="A12" s="34" t="s">
        <v>6</v>
      </c>
      <c r="B12" s="7">
        <v>11.43</v>
      </c>
      <c r="C12" s="7">
        <v>11.63</v>
      </c>
      <c r="D12" s="7">
        <v>7.48</v>
      </c>
      <c r="E12" s="7">
        <v>11.61</v>
      </c>
      <c r="F12" s="7">
        <v>11.18</v>
      </c>
      <c r="H12" s="7">
        <v>8.68</v>
      </c>
      <c r="I12" s="7">
        <v>7.43</v>
      </c>
      <c r="J12" s="7">
        <v>0.86</v>
      </c>
      <c r="K12" s="7">
        <v>6.69</v>
      </c>
      <c r="L12" s="7">
        <v>10.1</v>
      </c>
      <c r="M12" s="7">
        <v>13.25</v>
      </c>
      <c r="N12" s="7">
        <v>1.33</v>
      </c>
      <c r="O12" s="7">
        <v>1</v>
      </c>
      <c r="P12" s="7">
        <v>1.05</v>
      </c>
      <c r="Q12" s="7">
        <v>1.58</v>
      </c>
      <c r="R12" s="7">
        <v>0.72</v>
      </c>
      <c r="S12" s="7">
        <v>0.49</v>
      </c>
      <c r="T12" s="7">
        <v>1</v>
      </c>
      <c r="U12" s="7">
        <v>0.83</v>
      </c>
      <c r="V12" s="7">
        <v>1.54</v>
      </c>
      <c r="W12" s="7">
        <v>0.7</v>
      </c>
      <c r="X12" s="7">
        <v>1.57</v>
      </c>
      <c r="Y12" s="7">
        <v>0.67</v>
      </c>
      <c r="Z12" s="7">
        <v>1.1000000000000001</v>
      </c>
      <c r="AA12" s="7">
        <v>1.34</v>
      </c>
      <c r="AB12" s="7">
        <v>0.73</v>
      </c>
      <c r="AC12" s="7">
        <v>0.83</v>
      </c>
      <c r="AD12" s="7">
        <v>2.21</v>
      </c>
      <c r="AE12" s="7">
        <v>2.2999999999999998</v>
      </c>
      <c r="AF12" s="7">
        <v>1.04</v>
      </c>
      <c r="AG12" s="7">
        <v>0.69</v>
      </c>
      <c r="AH12" s="7">
        <v>1.19</v>
      </c>
      <c r="AI12" s="7">
        <v>1.98</v>
      </c>
      <c r="AJ12" s="7">
        <v>0.84</v>
      </c>
      <c r="AK12" s="7">
        <v>1.97</v>
      </c>
      <c r="AL12" s="7">
        <v>0.93</v>
      </c>
      <c r="AM12" s="7">
        <v>0.77</v>
      </c>
      <c r="AN12" s="34">
        <v>1</v>
      </c>
    </row>
    <row r="13" spans="1:40" ht="16.2">
      <c r="A13" s="34" t="s">
        <v>155</v>
      </c>
      <c r="B13" s="7">
        <v>1.75</v>
      </c>
      <c r="C13" s="7">
        <v>2.64</v>
      </c>
      <c r="D13" s="7">
        <v>3.5</v>
      </c>
      <c r="E13" s="7">
        <v>1.83</v>
      </c>
      <c r="F13" s="7">
        <v>1.43</v>
      </c>
      <c r="H13" s="7">
        <v>3.42</v>
      </c>
      <c r="I13" s="7">
        <v>3.26</v>
      </c>
      <c r="J13" s="7">
        <v>8.4499999999999993</v>
      </c>
      <c r="K13" s="7">
        <v>3.68</v>
      </c>
      <c r="L13" s="7">
        <v>4.08</v>
      </c>
      <c r="M13" s="7">
        <v>2.59</v>
      </c>
      <c r="N13" s="7">
        <v>5.95</v>
      </c>
      <c r="O13" s="7">
        <v>7.53</v>
      </c>
      <c r="P13" s="7">
        <v>7.77</v>
      </c>
      <c r="Q13" s="7">
        <v>7.65</v>
      </c>
      <c r="R13" s="7">
        <v>7.9</v>
      </c>
      <c r="S13" s="7">
        <v>10.19</v>
      </c>
      <c r="T13" s="7">
        <v>8.86</v>
      </c>
      <c r="U13" s="7">
        <v>8.76</v>
      </c>
      <c r="V13" s="7">
        <v>7.75</v>
      </c>
      <c r="W13" s="7">
        <v>8.6</v>
      </c>
      <c r="X13" s="7">
        <v>7.4</v>
      </c>
      <c r="Y13" s="7">
        <v>9.06</v>
      </c>
      <c r="Z13" s="7">
        <v>9.11</v>
      </c>
      <c r="AA13" s="7">
        <v>8.14</v>
      </c>
      <c r="AB13" s="7">
        <v>10.14</v>
      </c>
      <c r="AC13" s="7">
        <v>9.75</v>
      </c>
      <c r="AD13" s="7">
        <v>7.29</v>
      </c>
      <c r="AE13" s="7">
        <v>5.9</v>
      </c>
      <c r="AF13" s="7">
        <v>9.49</v>
      </c>
      <c r="AG13" s="7">
        <v>10.65</v>
      </c>
      <c r="AH13" s="7">
        <v>7.58</v>
      </c>
      <c r="AI13" s="7">
        <v>6.92</v>
      </c>
      <c r="AJ13" s="7">
        <v>8.52</v>
      </c>
      <c r="AK13" s="7">
        <v>6.23</v>
      </c>
      <c r="AL13" s="7">
        <v>9.2899999999999991</v>
      </c>
      <c r="AM13" s="7">
        <v>8.9600000000000009</v>
      </c>
      <c r="AN13" s="34">
        <v>8.8800000000000008</v>
      </c>
    </row>
    <row r="14" spans="1:40" ht="16.2">
      <c r="A14" s="34" t="s">
        <v>156</v>
      </c>
      <c r="B14" s="7">
        <v>3.12</v>
      </c>
      <c r="C14" s="7">
        <v>2.36</v>
      </c>
      <c r="D14" s="7">
        <v>4</v>
      </c>
      <c r="E14" s="7">
        <v>3.17</v>
      </c>
      <c r="F14" s="7">
        <v>2.5099999999999998</v>
      </c>
      <c r="H14" s="7">
        <v>2.38</v>
      </c>
      <c r="I14" s="7">
        <v>3.46</v>
      </c>
      <c r="J14" s="7">
        <v>7.04</v>
      </c>
      <c r="K14" s="7">
        <v>4.6399999999999997</v>
      </c>
      <c r="L14" s="7">
        <v>1.22</v>
      </c>
      <c r="M14" s="7">
        <v>0.75</v>
      </c>
      <c r="N14" s="7">
        <v>8.34</v>
      </c>
      <c r="O14" s="7">
        <v>6.96</v>
      </c>
      <c r="P14" s="7">
        <v>7.08</v>
      </c>
      <c r="Q14" s="7">
        <v>6.03</v>
      </c>
      <c r="R14" s="7">
        <v>7.44</v>
      </c>
      <c r="S14" s="7">
        <v>6.23</v>
      </c>
      <c r="T14" s="7">
        <v>7.22</v>
      </c>
      <c r="U14" s="7">
        <v>5.62</v>
      </c>
      <c r="V14" s="7">
        <v>8.16</v>
      </c>
      <c r="W14" s="7">
        <v>6.74</v>
      </c>
      <c r="X14" s="7">
        <v>7.36</v>
      </c>
      <c r="Y14" s="7">
        <v>6.32</v>
      </c>
      <c r="Z14" s="7">
        <v>6.24</v>
      </c>
      <c r="AA14" s="7">
        <v>6.75</v>
      </c>
      <c r="AB14" s="7">
        <v>4.83</v>
      </c>
      <c r="AC14" s="7">
        <v>6.11</v>
      </c>
      <c r="AD14" s="7">
        <v>5.66</v>
      </c>
      <c r="AE14" s="7">
        <v>7.8</v>
      </c>
      <c r="AF14" s="7">
        <v>6.35</v>
      </c>
      <c r="AG14" s="7">
        <v>5.64</v>
      </c>
      <c r="AH14" s="7">
        <v>7.14</v>
      </c>
      <c r="AI14" s="7">
        <v>7.52</v>
      </c>
      <c r="AJ14" s="7">
        <v>6.38</v>
      </c>
      <c r="AK14" s="7">
        <v>7.75</v>
      </c>
      <c r="AL14" s="7">
        <v>6.77</v>
      </c>
      <c r="AM14" s="7">
        <v>6.18</v>
      </c>
      <c r="AN14" s="34">
        <v>6.23</v>
      </c>
    </row>
    <row r="15" spans="1:40" ht="16.2">
      <c r="A15" s="34" t="s">
        <v>157</v>
      </c>
      <c r="B15" s="7">
        <v>1.85</v>
      </c>
      <c r="C15" s="7">
        <v>1.81</v>
      </c>
      <c r="D15" s="7">
        <v>0.7</v>
      </c>
      <c r="E15" s="7">
        <v>1.82</v>
      </c>
      <c r="F15" s="7">
        <v>1.68</v>
      </c>
      <c r="H15" s="7">
        <v>0.76</v>
      </c>
      <c r="I15" s="7">
        <v>0.8</v>
      </c>
      <c r="J15" s="7">
        <v>0.02</v>
      </c>
      <c r="K15" s="7">
        <v>1.3</v>
      </c>
      <c r="L15" s="7">
        <v>1.29</v>
      </c>
      <c r="M15" s="7">
        <v>0.84</v>
      </c>
      <c r="N15" s="7">
        <v>0.04</v>
      </c>
      <c r="O15" s="7">
        <v>0.02</v>
      </c>
      <c r="P15" s="7">
        <v>0.02</v>
      </c>
      <c r="Q15" s="7">
        <v>0.03</v>
      </c>
      <c r="R15" s="7">
        <v>0.01</v>
      </c>
      <c r="S15" s="7">
        <v>0.01</v>
      </c>
      <c r="T15" s="7">
        <v>0.02</v>
      </c>
      <c r="U15" s="7">
        <v>0.01</v>
      </c>
      <c r="V15" s="7">
        <v>0.03</v>
      </c>
      <c r="X15" s="7">
        <v>0.04</v>
      </c>
      <c r="Z15" s="7">
        <v>0.03</v>
      </c>
      <c r="AA15" s="7">
        <v>0.1</v>
      </c>
      <c r="AB15" s="7">
        <v>0.01</v>
      </c>
      <c r="AC15" s="7">
        <v>0.02</v>
      </c>
      <c r="AD15" s="7">
        <v>0.16</v>
      </c>
      <c r="AE15" s="7">
        <v>0.32</v>
      </c>
      <c r="AF15" s="7">
        <v>0.04</v>
      </c>
      <c r="AH15" s="7">
        <v>7.0000000000000007E-2</v>
      </c>
      <c r="AI15" s="7">
        <v>0.22</v>
      </c>
      <c r="AJ15" s="7">
        <v>0.03</v>
      </c>
      <c r="AK15" s="7">
        <v>0.17</v>
      </c>
      <c r="AL15" s="7">
        <v>0.04</v>
      </c>
      <c r="AM15" s="7">
        <v>0.01</v>
      </c>
      <c r="AN15" s="34">
        <v>0.05</v>
      </c>
    </row>
    <row r="16" spans="1:40">
      <c r="A16" s="34" t="s">
        <v>158</v>
      </c>
      <c r="B16" s="7">
        <v>5.86</v>
      </c>
      <c r="C16" s="7">
        <v>6.65</v>
      </c>
      <c r="D16" s="7">
        <v>8.07</v>
      </c>
      <c r="E16" s="7">
        <v>6.02</v>
      </c>
      <c r="F16" s="7">
        <v>6.9</v>
      </c>
      <c r="H16" s="7">
        <v>9.07</v>
      </c>
      <c r="I16" s="7">
        <v>7.63</v>
      </c>
      <c r="J16" s="7">
        <v>1.56</v>
      </c>
      <c r="K16" s="7">
        <v>5.86</v>
      </c>
      <c r="L16" s="7">
        <v>0.87</v>
      </c>
      <c r="M16" s="7">
        <v>0.9</v>
      </c>
      <c r="N16" s="7">
        <v>0.95</v>
      </c>
      <c r="O16" s="7">
        <v>1.18</v>
      </c>
      <c r="P16" s="7">
        <v>1.1599999999999999</v>
      </c>
      <c r="Q16" s="7">
        <v>6.18</v>
      </c>
      <c r="R16" s="7">
        <v>0.46</v>
      </c>
      <c r="S16" s="7">
        <v>0.7</v>
      </c>
      <c r="T16" s="7">
        <v>0.78</v>
      </c>
      <c r="U16" s="7">
        <v>5.46</v>
      </c>
      <c r="V16" s="7">
        <v>2.4500000000000002</v>
      </c>
      <c r="W16" s="7">
        <v>2.02</v>
      </c>
      <c r="X16" s="7">
        <v>1.38</v>
      </c>
      <c r="Y16" s="7">
        <v>3.62</v>
      </c>
      <c r="Z16" s="7">
        <v>4.6100000000000003</v>
      </c>
      <c r="AA16" s="7">
        <v>0.75</v>
      </c>
      <c r="AB16" s="7">
        <v>4.9400000000000004</v>
      </c>
      <c r="AC16" s="7">
        <v>3.89</v>
      </c>
      <c r="AD16" s="7">
        <v>0.72</v>
      </c>
      <c r="AE16" s="7">
        <v>2</v>
      </c>
      <c r="AF16" s="7">
        <v>4.22</v>
      </c>
      <c r="AG16" s="7">
        <v>3.23</v>
      </c>
      <c r="AH16" s="7">
        <v>0.71</v>
      </c>
      <c r="AI16" s="7">
        <v>1.06</v>
      </c>
      <c r="AJ16" s="7">
        <v>0.74</v>
      </c>
      <c r="AK16" s="7">
        <v>0.83</v>
      </c>
      <c r="AL16" s="7">
        <v>1.51</v>
      </c>
      <c r="AM16" s="7">
        <v>1.97</v>
      </c>
      <c r="AN16" s="34">
        <v>2.0699999999999998</v>
      </c>
    </row>
    <row r="17" spans="1:40">
      <c r="A17" s="35" t="s">
        <v>149</v>
      </c>
      <c r="B17" s="7">
        <f t="shared" ref="B17:AN17" si="0">SUM(B6:B16)</f>
        <v>100.56999999999998</v>
      </c>
      <c r="C17" s="7">
        <f t="shared" si="0"/>
        <v>98.28</v>
      </c>
      <c r="D17" s="7">
        <f t="shared" si="0"/>
        <v>99.670000000000016</v>
      </c>
      <c r="E17" s="7">
        <f t="shared" si="0"/>
        <v>99.949999999999989</v>
      </c>
      <c r="F17" s="7">
        <f t="shared" si="0"/>
        <v>98.780000000000044</v>
      </c>
      <c r="H17" s="7">
        <f t="shared" si="0"/>
        <v>98.960000000000008</v>
      </c>
      <c r="I17" s="7">
        <f t="shared" si="0"/>
        <v>100.33999999999999</v>
      </c>
      <c r="J17" s="7">
        <f t="shared" si="0"/>
        <v>99.110000000000014</v>
      </c>
      <c r="K17" s="7">
        <f t="shared" si="0"/>
        <v>100.24</v>
      </c>
      <c r="L17" s="7">
        <f>SUM(L6:L16)</f>
        <v>98.67</v>
      </c>
      <c r="M17" s="7">
        <f t="shared" si="0"/>
        <v>98.79000000000002</v>
      </c>
      <c r="N17" s="7">
        <f t="shared" si="0"/>
        <v>100.11800000000002</v>
      </c>
      <c r="O17" s="7">
        <f t="shared" si="0"/>
        <v>99.184000000000012</v>
      </c>
      <c r="P17" s="7">
        <f t="shared" si="0"/>
        <v>100.63699999999997</v>
      </c>
      <c r="Q17" s="7">
        <f t="shared" si="0"/>
        <v>100.83799999999999</v>
      </c>
      <c r="R17" s="7">
        <f t="shared" si="0"/>
        <v>100.16200000000001</v>
      </c>
      <c r="S17" s="7">
        <f t="shared" si="0"/>
        <v>100.32000000000001</v>
      </c>
      <c r="T17" s="7">
        <f t="shared" si="0"/>
        <v>100.553</v>
      </c>
      <c r="U17" s="7">
        <f t="shared" si="0"/>
        <v>99.385000000000005</v>
      </c>
      <c r="V17" s="7">
        <f t="shared" si="0"/>
        <v>100.33399999999999</v>
      </c>
      <c r="W17" s="7">
        <f t="shared" si="0"/>
        <v>99.35799999999999</v>
      </c>
      <c r="X17" s="7">
        <f t="shared" si="0"/>
        <v>99.294999999999987</v>
      </c>
      <c r="Y17" s="7">
        <f t="shared" si="0"/>
        <v>98.771000000000043</v>
      </c>
      <c r="Z17" s="7">
        <f t="shared" si="0"/>
        <v>100.41999999999999</v>
      </c>
      <c r="AA17" s="7">
        <f t="shared" si="0"/>
        <v>100.65599999999999</v>
      </c>
      <c r="AB17" s="7">
        <f t="shared" si="0"/>
        <v>100.01700000000001</v>
      </c>
      <c r="AC17" s="7">
        <f t="shared" si="0"/>
        <v>100.75999999999999</v>
      </c>
      <c r="AD17" s="7">
        <f t="shared" si="0"/>
        <v>100.71399999999997</v>
      </c>
      <c r="AE17" s="7">
        <f t="shared" si="0"/>
        <v>100.486</v>
      </c>
      <c r="AF17" s="7">
        <f t="shared" si="0"/>
        <v>100.00300000000001</v>
      </c>
      <c r="AG17" s="7">
        <f t="shared" si="0"/>
        <v>99.808000000000021</v>
      </c>
      <c r="AH17" s="7">
        <f t="shared" si="0"/>
        <v>100.69899999999998</v>
      </c>
      <c r="AI17" s="7">
        <f t="shared" si="0"/>
        <v>100.07600000000001</v>
      </c>
      <c r="AJ17" s="7">
        <f t="shared" si="0"/>
        <v>100.67399999999999</v>
      </c>
      <c r="AK17" s="7">
        <f t="shared" si="0"/>
        <v>99.67</v>
      </c>
      <c r="AL17" s="7">
        <f t="shared" si="0"/>
        <v>100.47600000000001</v>
      </c>
      <c r="AM17" s="7">
        <f t="shared" si="0"/>
        <v>99.225000000000009</v>
      </c>
      <c r="AN17" s="34">
        <f t="shared" si="0"/>
        <v>98.736000000000004</v>
      </c>
    </row>
    <row r="18" spans="1:40">
      <c r="A18" s="39" t="s">
        <v>159</v>
      </c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33"/>
    </row>
    <row r="19" spans="1:40">
      <c r="A19" s="34" t="s">
        <v>98</v>
      </c>
      <c r="B19" s="7">
        <v>90</v>
      </c>
      <c r="C19" s="7">
        <v>70</v>
      </c>
      <c r="D19" s="7">
        <v>70</v>
      </c>
      <c r="E19" s="7">
        <v>90</v>
      </c>
      <c r="F19" s="7">
        <v>200</v>
      </c>
      <c r="H19" s="7">
        <v>80</v>
      </c>
      <c r="I19" s="7">
        <v>80</v>
      </c>
      <c r="K19" s="7">
        <v>30</v>
      </c>
      <c r="L19" s="7">
        <v>70</v>
      </c>
      <c r="M19" s="7">
        <v>190</v>
      </c>
      <c r="AI19" s="7">
        <v>20</v>
      </c>
      <c r="AK19" s="7">
        <v>20</v>
      </c>
      <c r="AN19" s="34"/>
    </row>
    <row r="20" spans="1:40">
      <c r="A20" s="34" t="s">
        <v>99</v>
      </c>
      <c r="B20" s="7">
        <v>200</v>
      </c>
      <c r="C20" s="7">
        <v>80</v>
      </c>
      <c r="D20" s="7">
        <v>160</v>
      </c>
      <c r="E20" s="7">
        <v>190</v>
      </c>
      <c r="F20" s="7">
        <v>380</v>
      </c>
      <c r="H20" s="7">
        <v>190</v>
      </c>
      <c r="I20" s="7">
        <v>190</v>
      </c>
      <c r="L20" s="7">
        <v>30</v>
      </c>
      <c r="M20" s="7">
        <v>430</v>
      </c>
      <c r="AN20" s="34"/>
    </row>
    <row r="21" spans="1:40">
      <c r="A21" s="34" t="s">
        <v>100</v>
      </c>
      <c r="B21" s="7">
        <v>25</v>
      </c>
      <c r="C21" s="7">
        <v>16</v>
      </c>
      <c r="D21" s="7">
        <v>16</v>
      </c>
      <c r="E21" s="7">
        <v>26</v>
      </c>
      <c r="F21" s="7">
        <v>26</v>
      </c>
      <c r="H21" s="7">
        <v>17</v>
      </c>
      <c r="I21" s="7">
        <v>16</v>
      </c>
      <c r="J21" s="7">
        <v>3</v>
      </c>
      <c r="L21" s="7">
        <v>20</v>
      </c>
      <c r="M21" s="7">
        <v>29</v>
      </c>
      <c r="AA21" s="7">
        <v>1</v>
      </c>
      <c r="AD21" s="7">
        <v>1</v>
      </c>
      <c r="AE21" s="7">
        <v>2</v>
      </c>
      <c r="AI21" s="7">
        <v>2</v>
      </c>
      <c r="AJ21" s="7">
        <v>2</v>
      </c>
      <c r="AK21" s="7">
        <v>2</v>
      </c>
      <c r="AN21" s="34"/>
    </row>
    <row r="22" spans="1:40">
      <c r="A22" s="34" t="s">
        <v>101</v>
      </c>
      <c r="B22" s="7">
        <v>321</v>
      </c>
      <c r="C22" s="7">
        <v>349</v>
      </c>
      <c r="D22" s="7">
        <v>202</v>
      </c>
      <c r="E22" s="7">
        <v>322</v>
      </c>
      <c r="F22" s="7">
        <v>293</v>
      </c>
      <c r="H22" s="7">
        <v>204</v>
      </c>
      <c r="I22" s="7">
        <v>206</v>
      </c>
      <c r="J22" s="7">
        <v>34</v>
      </c>
      <c r="K22" s="7">
        <v>163</v>
      </c>
      <c r="L22" s="7">
        <v>366</v>
      </c>
      <c r="M22" s="7">
        <v>335</v>
      </c>
      <c r="N22" s="7">
        <v>13</v>
      </c>
      <c r="O22" s="7">
        <v>12</v>
      </c>
      <c r="P22" s="7">
        <v>12</v>
      </c>
      <c r="Q22" s="7">
        <v>11</v>
      </c>
      <c r="R22" s="7">
        <v>10</v>
      </c>
      <c r="T22" s="7">
        <v>14</v>
      </c>
      <c r="U22" s="7">
        <v>14</v>
      </c>
      <c r="V22" s="7">
        <v>25</v>
      </c>
      <c r="W22" s="7">
        <v>14</v>
      </c>
      <c r="X22" s="7">
        <v>23</v>
      </c>
      <c r="Z22" s="7">
        <v>12</v>
      </c>
      <c r="AA22" s="7">
        <v>17</v>
      </c>
      <c r="AB22" s="7">
        <v>7</v>
      </c>
      <c r="AC22" s="7">
        <v>9</v>
      </c>
      <c r="AD22" s="7">
        <v>34</v>
      </c>
      <c r="AE22" s="7">
        <v>41</v>
      </c>
      <c r="AF22" s="7">
        <v>14</v>
      </c>
      <c r="AG22" s="7">
        <v>6</v>
      </c>
      <c r="AH22" s="7">
        <v>18</v>
      </c>
      <c r="AI22" s="7">
        <v>28</v>
      </c>
      <c r="AJ22" s="7">
        <v>11</v>
      </c>
      <c r="AK22" s="7">
        <v>25</v>
      </c>
      <c r="AL22" s="7">
        <v>10</v>
      </c>
      <c r="AM22" s="7">
        <v>10</v>
      </c>
      <c r="AN22" s="34">
        <v>13</v>
      </c>
    </row>
    <row r="23" spans="1:40">
      <c r="A23" s="34" t="s">
        <v>102</v>
      </c>
      <c r="B23" s="7">
        <v>62</v>
      </c>
      <c r="C23" s="7">
        <v>58</v>
      </c>
      <c r="D23" s="7">
        <v>170</v>
      </c>
      <c r="E23" s="7">
        <v>67</v>
      </c>
      <c r="F23" s="7">
        <v>53</v>
      </c>
      <c r="H23" s="7">
        <v>86</v>
      </c>
      <c r="I23" s="7">
        <v>100</v>
      </c>
      <c r="J23" s="7">
        <v>202</v>
      </c>
      <c r="K23" s="7">
        <v>113</v>
      </c>
      <c r="L23" s="7">
        <v>35</v>
      </c>
      <c r="M23" s="7">
        <v>22</v>
      </c>
      <c r="N23" s="7">
        <v>212</v>
      </c>
      <c r="O23" s="7">
        <v>200</v>
      </c>
      <c r="P23" s="7">
        <v>200</v>
      </c>
      <c r="Q23" s="7">
        <v>152</v>
      </c>
      <c r="R23" s="7">
        <v>160</v>
      </c>
      <c r="S23" s="7">
        <v>218</v>
      </c>
      <c r="T23" s="7">
        <v>141</v>
      </c>
      <c r="U23" s="7">
        <v>179</v>
      </c>
      <c r="V23" s="7">
        <v>157</v>
      </c>
      <c r="W23" s="7">
        <v>222</v>
      </c>
      <c r="X23" s="7">
        <v>158</v>
      </c>
      <c r="Y23" s="7">
        <v>330</v>
      </c>
      <c r="Z23" s="7">
        <v>202</v>
      </c>
      <c r="AA23" s="7">
        <v>147</v>
      </c>
      <c r="AB23" s="7">
        <v>263</v>
      </c>
      <c r="AC23" s="7">
        <v>229</v>
      </c>
      <c r="AD23" s="7">
        <v>101</v>
      </c>
      <c r="AE23" s="7">
        <v>128</v>
      </c>
      <c r="AF23" s="7">
        <v>222</v>
      </c>
      <c r="AG23" s="7">
        <v>296</v>
      </c>
      <c r="AH23" s="7">
        <v>177</v>
      </c>
      <c r="AI23" s="7">
        <v>154</v>
      </c>
      <c r="AJ23" s="7">
        <v>274</v>
      </c>
      <c r="AK23" s="7">
        <v>142</v>
      </c>
      <c r="AL23" s="7">
        <v>243</v>
      </c>
      <c r="AM23" s="7">
        <v>248</v>
      </c>
      <c r="AN23" s="34">
        <v>220</v>
      </c>
    </row>
    <row r="24" spans="1:40">
      <c r="A24" s="34" t="s">
        <v>103</v>
      </c>
      <c r="B24" s="7">
        <v>2297</v>
      </c>
      <c r="C24" s="7">
        <v>1138</v>
      </c>
      <c r="D24" s="7">
        <v>1134</v>
      </c>
      <c r="E24" s="7">
        <v>2208</v>
      </c>
      <c r="F24" s="7">
        <v>1870</v>
      </c>
      <c r="H24" s="7">
        <v>1005</v>
      </c>
      <c r="I24" s="7">
        <v>983</v>
      </c>
      <c r="J24" s="7">
        <v>492</v>
      </c>
      <c r="K24" s="7">
        <v>1759</v>
      </c>
      <c r="L24" s="7">
        <v>1821</v>
      </c>
      <c r="M24" s="7">
        <v>1620</v>
      </c>
      <c r="N24" s="7">
        <v>147</v>
      </c>
      <c r="O24" s="7">
        <v>26</v>
      </c>
      <c r="P24" s="7">
        <v>30</v>
      </c>
      <c r="Q24" s="7">
        <v>55</v>
      </c>
      <c r="R24" s="7">
        <v>13</v>
      </c>
      <c r="S24" s="7">
        <v>7</v>
      </c>
      <c r="T24" s="7">
        <v>30</v>
      </c>
      <c r="U24" s="7">
        <v>33</v>
      </c>
      <c r="V24" s="7">
        <v>271</v>
      </c>
      <c r="W24" s="7">
        <v>8</v>
      </c>
      <c r="X24" s="7">
        <v>256</v>
      </c>
      <c r="Y24" s="7">
        <v>3</v>
      </c>
      <c r="Z24" s="7">
        <v>39</v>
      </c>
      <c r="AA24" s="7">
        <v>278</v>
      </c>
      <c r="AB24" s="7">
        <v>14</v>
      </c>
      <c r="AC24" s="7">
        <v>14</v>
      </c>
      <c r="AD24" s="7">
        <v>1002</v>
      </c>
      <c r="AE24" s="7">
        <v>1747</v>
      </c>
      <c r="AF24" s="7">
        <v>40</v>
      </c>
      <c r="AG24" s="7">
        <v>3</v>
      </c>
      <c r="AH24" s="7">
        <v>267</v>
      </c>
      <c r="AI24" s="7">
        <v>857</v>
      </c>
      <c r="AJ24" s="7">
        <v>8</v>
      </c>
      <c r="AK24" s="7">
        <v>745</v>
      </c>
      <c r="AL24" s="7">
        <v>26</v>
      </c>
      <c r="AM24" s="7">
        <v>6</v>
      </c>
      <c r="AN24" s="34">
        <v>14</v>
      </c>
    </row>
    <row r="25" spans="1:40">
      <c r="A25" s="34" t="s">
        <v>104</v>
      </c>
      <c r="B25" s="7">
        <v>3209</v>
      </c>
      <c r="C25" s="7">
        <v>912</v>
      </c>
      <c r="D25" s="7">
        <v>1448</v>
      </c>
      <c r="E25" s="7">
        <v>3234</v>
      </c>
      <c r="F25" s="7">
        <v>2721</v>
      </c>
      <c r="H25" s="7">
        <v>1215</v>
      </c>
      <c r="I25" s="7">
        <v>1559</v>
      </c>
      <c r="J25" s="7">
        <v>540</v>
      </c>
      <c r="K25" s="7">
        <v>1487</v>
      </c>
      <c r="L25" s="7">
        <v>1783</v>
      </c>
      <c r="M25" s="7">
        <v>1348</v>
      </c>
      <c r="N25" s="7">
        <v>24</v>
      </c>
      <c r="O25" s="7">
        <v>6</v>
      </c>
      <c r="P25" s="7">
        <v>6</v>
      </c>
      <c r="Q25" s="7">
        <v>7</v>
      </c>
      <c r="R25" s="7">
        <v>4</v>
      </c>
      <c r="S25" s="7">
        <v>3</v>
      </c>
      <c r="T25" s="7">
        <v>4</v>
      </c>
      <c r="U25" s="7">
        <v>4</v>
      </c>
      <c r="V25" s="7">
        <v>24</v>
      </c>
      <c r="W25" s="7">
        <v>5</v>
      </c>
      <c r="X25" s="7">
        <v>24</v>
      </c>
      <c r="Y25" s="7">
        <v>3</v>
      </c>
      <c r="Z25" s="7">
        <v>7</v>
      </c>
      <c r="AA25" s="7">
        <v>78</v>
      </c>
      <c r="AB25" s="7">
        <v>5</v>
      </c>
      <c r="AC25" s="7">
        <v>4</v>
      </c>
      <c r="AD25" s="7">
        <v>218</v>
      </c>
      <c r="AE25" s="7">
        <v>536</v>
      </c>
      <c r="AF25" s="7">
        <v>7</v>
      </c>
      <c r="AG25" s="7">
        <v>2</v>
      </c>
      <c r="AH25" s="7">
        <v>66</v>
      </c>
      <c r="AI25" s="7">
        <v>277</v>
      </c>
      <c r="AJ25" s="7">
        <v>4</v>
      </c>
      <c r="AK25" s="7">
        <v>201</v>
      </c>
      <c r="AL25" s="7">
        <v>6</v>
      </c>
      <c r="AM25" s="7">
        <v>3</v>
      </c>
      <c r="AN25" s="34">
        <v>4</v>
      </c>
    </row>
    <row r="26" spans="1:40">
      <c r="A26" s="34" t="s">
        <v>105</v>
      </c>
      <c r="B26" s="7">
        <v>25</v>
      </c>
      <c r="C26" s="7">
        <v>35</v>
      </c>
      <c r="D26" s="7">
        <v>24</v>
      </c>
      <c r="E26" s="7">
        <v>26</v>
      </c>
      <c r="F26" s="7">
        <v>23</v>
      </c>
      <c r="H26" s="7">
        <v>23</v>
      </c>
      <c r="I26" s="7">
        <v>24</v>
      </c>
      <c r="J26" s="7">
        <v>53</v>
      </c>
      <c r="K26" s="7">
        <v>35</v>
      </c>
      <c r="L26" s="7">
        <v>34</v>
      </c>
      <c r="M26" s="7">
        <v>27</v>
      </c>
      <c r="N26" s="7">
        <v>32.4</v>
      </c>
      <c r="O26" s="7">
        <v>33.1</v>
      </c>
      <c r="P26" s="7">
        <v>33.6</v>
      </c>
      <c r="Q26" s="7">
        <v>19.5</v>
      </c>
      <c r="R26" s="7">
        <v>25.8</v>
      </c>
      <c r="S26" s="7">
        <v>29.4</v>
      </c>
      <c r="T26" s="7">
        <v>29.8</v>
      </c>
      <c r="U26" s="7">
        <v>36.9</v>
      </c>
      <c r="V26" s="7">
        <v>22.9</v>
      </c>
      <c r="W26" s="7">
        <v>10.4</v>
      </c>
      <c r="X26" s="7">
        <v>22.1</v>
      </c>
      <c r="Y26" s="7">
        <v>39.5</v>
      </c>
      <c r="Z26" s="7">
        <v>27.2</v>
      </c>
      <c r="AA26" s="7">
        <v>34</v>
      </c>
      <c r="AB26" s="7">
        <v>38.200000000000003</v>
      </c>
      <c r="AC26" s="7">
        <v>39.1</v>
      </c>
      <c r="AD26" s="7">
        <v>31.3</v>
      </c>
      <c r="AE26" s="7">
        <v>30.2</v>
      </c>
      <c r="AF26" s="7">
        <v>29.3</v>
      </c>
      <c r="AG26" s="7">
        <v>39</v>
      </c>
      <c r="AH26" s="7">
        <v>39</v>
      </c>
      <c r="AI26" s="7">
        <v>41.1</v>
      </c>
      <c r="AJ26" s="7">
        <v>64.900000000000006</v>
      </c>
      <c r="AK26" s="7">
        <v>43.4</v>
      </c>
      <c r="AL26" s="7">
        <v>32.799999999999997</v>
      </c>
      <c r="AM26" s="7">
        <v>33.5</v>
      </c>
      <c r="AN26" s="34">
        <v>43</v>
      </c>
    </row>
    <row r="27" spans="1:40">
      <c r="A27" s="34" t="s">
        <v>106</v>
      </c>
      <c r="B27" s="7">
        <v>158</v>
      </c>
      <c r="C27" s="7">
        <v>345</v>
      </c>
      <c r="D27" s="7">
        <v>251</v>
      </c>
      <c r="E27" s="7">
        <v>159</v>
      </c>
      <c r="F27" s="7">
        <v>138</v>
      </c>
      <c r="H27" s="7">
        <v>339</v>
      </c>
      <c r="I27" s="7">
        <v>358</v>
      </c>
      <c r="J27" s="7">
        <v>1067</v>
      </c>
      <c r="K27" s="7">
        <v>472</v>
      </c>
      <c r="L27" s="7">
        <v>486</v>
      </c>
      <c r="M27" s="7">
        <v>154</v>
      </c>
      <c r="N27" s="7">
        <v>1015</v>
      </c>
      <c r="O27" s="7">
        <v>1042</v>
      </c>
      <c r="P27" s="7">
        <v>1051</v>
      </c>
      <c r="Q27" s="7">
        <v>673</v>
      </c>
      <c r="R27" s="7">
        <v>2036</v>
      </c>
      <c r="S27" s="7">
        <v>679</v>
      </c>
      <c r="T27" s="7">
        <v>790</v>
      </c>
      <c r="U27" s="7">
        <v>886</v>
      </c>
      <c r="V27" s="7">
        <v>724</v>
      </c>
      <c r="W27" s="7">
        <v>530</v>
      </c>
      <c r="X27" s="7">
        <v>755</v>
      </c>
      <c r="Y27" s="7">
        <v>2072</v>
      </c>
      <c r="Z27" s="7">
        <v>976</v>
      </c>
      <c r="AA27" s="7">
        <v>588</v>
      </c>
      <c r="AB27" s="7">
        <v>1795</v>
      </c>
      <c r="AC27" s="7">
        <v>1132</v>
      </c>
      <c r="AD27" s="7">
        <v>467</v>
      </c>
      <c r="AE27" s="7">
        <v>460</v>
      </c>
      <c r="AF27" s="7">
        <v>995</v>
      </c>
      <c r="AG27" s="7">
        <v>1915</v>
      </c>
      <c r="AH27" s="7">
        <v>837</v>
      </c>
      <c r="AI27" s="7">
        <v>456</v>
      </c>
      <c r="AJ27" s="7">
        <v>1781</v>
      </c>
      <c r="AK27" s="7">
        <v>598</v>
      </c>
      <c r="AL27" s="7">
        <v>1012</v>
      </c>
      <c r="AM27" s="7">
        <v>1325</v>
      </c>
      <c r="AN27" s="34">
        <v>780</v>
      </c>
    </row>
    <row r="28" spans="1:40">
      <c r="A28" s="34" t="s">
        <v>107</v>
      </c>
      <c r="B28" s="7">
        <v>3.2</v>
      </c>
      <c r="C28" s="7">
        <v>8.1</v>
      </c>
      <c r="D28" s="7">
        <v>5.3</v>
      </c>
      <c r="E28" s="7">
        <v>3.5</v>
      </c>
      <c r="F28" s="7">
        <v>3</v>
      </c>
      <c r="H28" s="7">
        <v>6.9</v>
      </c>
      <c r="I28" s="7">
        <v>7.6</v>
      </c>
      <c r="J28" s="7">
        <v>22.5</v>
      </c>
      <c r="K28" s="7">
        <v>9.6</v>
      </c>
      <c r="L28" s="7">
        <v>10.4</v>
      </c>
      <c r="M28" s="7">
        <v>3.6</v>
      </c>
      <c r="N28" s="7">
        <v>19.600000000000001</v>
      </c>
      <c r="O28" s="7">
        <v>21.7</v>
      </c>
      <c r="P28" s="7">
        <v>20.9</v>
      </c>
      <c r="Q28" s="7">
        <v>12.9</v>
      </c>
      <c r="R28" s="7">
        <v>33</v>
      </c>
      <c r="S28" s="7">
        <v>12.7</v>
      </c>
      <c r="T28" s="7">
        <v>14.7</v>
      </c>
      <c r="U28" s="7">
        <v>16.3</v>
      </c>
      <c r="V28" s="7">
        <v>13.8</v>
      </c>
      <c r="W28" s="7">
        <v>11</v>
      </c>
      <c r="X28" s="7">
        <v>13.8</v>
      </c>
      <c r="Y28" s="7">
        <v>37.9</v>
      </c>
      <c r="Z28" s="7">
        <v>18.5</v>
      </c>
      <c r="AA28" s="7">
        <v>13.1</v>
      </c>
      <c r="AB28" s="7">
        <v>32.200000000000003</v>
      </c>
      <c r="AC28" s="7">
        <v>21.9</v>
      </c>
      <c r="AD28" s="7">
        <v>10.9</v>
      </c>
      <c r="AE28" s="7">
        <v>9.5</v>
      </c>
      <c r="AF28" s="7">
        <v>19</v>
      </c>
      <c r="AG28" s="7">
        <v>34.1</v>
      </c>
      <c r="AH28" s="7">
        <v>17.8</v>
      </c>
      <c r="AI28" s="7">
        <v>11.5</v>
      </c>
      <c r="AJ28" s="7">
        <v>34.5</v>
      </c>
      <c r="AK28" s="7">
        <v>12.6</v>
      </c>
      <c r="AL28" s="7">
        <v>21.2</v>
      </c>
      <c r="AM28" s="7">
        <v>30.7</v>
      </c>
      <c r="AN28" s="34">
        <v>19.8</v>
      </c>
    </row>
    <row r="29" spans="1:40">
      <c r="A29" s="34" t="s">
        <v>108</v>
      </c>
      <c r="B29" s="7">
        <v>51</v>
      </c>
      <c r="C29" s="7">
        <v>72</v>
      </c>
      <c r="D29" s="7">
        <v>70</v>
      </c>
      <c r="E29" s="7">
        <v>53</v>
      </c>
      <c r="F29" s="7">
        <v>45</v>
      </c>
      <c r="H29" s="7">
        <v>84</v>
      </c>
      <c r="I29" s="7">
        <v>88</v>
      </c>
      <c r="J29" s="7">
        <v>224</v>
      </c>
      <c r="K29" s="7">
        <v>115</v>
      </c>
      <c r="L29" s="7">
        <v>118</v>
      </c>
      <c r="M29" s="7">
        <v>70</v>
      </c>
      <c r="N29" s="7">
        <v>203</v>
      </c>
      <c r="O29" s="7">
        <v>248</v>
      </c>
      <c r="P29" s="7">
        <v>258</v>
      </c>
      <c r="Q29" s="7">
        <v>145</v>
      </c>
      <c r="R29" s="7">
        <v>266</v>
      </c>
      <c r="S29" s="7">
        <v>206</v>
      </c>
      <c r="T29" s="7">
        <v>182</v>
      </c>
      <c r="U29" s="7">
        <v>214</v>
      </c>
      <c r="V29" s="7">
        <v>157</v>
      </c>
      <c r="W29" s="7">
        <v>133</v>
      </c>
      <c r="X29" s="7">
        <v>153</v>
      </c>
      <c r="Y29" s="7">
        <v>361</v>
      </c>
      <c r="Z29" s="7">
        <v>217</v>
      </c>
      <c r="AA29" s="7">
        <v>174</v>
      </c>
      <c r="AB29" s="7">
        <v>318</v>
      </c>
      <c r="AC29" s="7">
        <v>262</v>
      </c>
      <c r="AD29" s="7">
        <v>142</v>
      </c>
      <c r="AE29" s="7">
        <v>130</v>
      </c>
      <c r="AF29" s="7">
        <v>224</v>
      </c>
      <c r="AG29" s="7">
        <v>321</v>
      </c>
      <c r="AH29" s="7">
        <v>216</v>
      </c>
      <c r="AI29" s="7">
        <v>155</v>
      </c>
      <c r="AJ29" s="7">
        <v>387</v>
      </c>
      <c r="AK29" s="7">
        <v>180</v>
      </c>
      <c r="AL29" s="7">
        <v>291</v>
      </c>
      <c r="AM29" s="7">
        <v>284</v>
      </c>
      <c r="AN29" s="34">
        <v>280</v>
      </c>
    </row>
    <row r="30" spans="1:40">
      <c r="A30" s="34" t="s">
        <v>109</v>
      </c>
      <c r="B30" s="7">
        <v>51</v>
      </c>
      <c r="C30" s="7">
        <v>97</v>
      </c>
      <c r="D30" s="7">
        <v>81.099999999999994</v>
      </c>
      <c r="E30" s="7">
        <v>51.9</v>
      </c>
      <c r="F30" s="7">
        <v>46.9</v>
      </c>
      <c r="H30" s="7">
        <v>81.900000000000006</v>
      </c>
      <c r="I30" s="7">
        <v>91.8</v>
      </c>
      <c r="J30" s="7">
        <v>246</v>
      </c>
      <c r="K30" s="7">
        <v>134</v>
      </c>
      <c r="L30" s="7">
        <v>127</v>
      </c>
      <c r="M30" s="7">
        <v>87.5</v>
      </c>
      <c r="N30" s="7">
        <v>220</v>
      </c>
      <c r="O30" s="7">
        <v>261</v>
      </c>
      <c r="P30" s="7">
        <v>267</v>
      </c>
      <c r="Q30" s="7">
        <v>141</v>
      </c>
      <c r="R30" s="7">
        <v>220</v>
      </c>
      <c r="S30" s="7">
        <v>30.5</v>
      </c>
      <c r="T30" s="7">
        <v>239</v>
      </c>
      <c r="U30" s="7">
        <v>197</v>
      </c>
      <c r="V30" s="7">
        <v>186</v>
      </c>
      <c r="W30" s="7">
        <v>86.6</v>
      </c>
      <c r="X30" s="7">
        <v>205</v>
      </c>
      <c r="Y30" s="7">
        <v>183</v>
      </c>
      <c r="Z30" s="7">
        <v>201</v>
      </c>
      <c r="AA30" s="7">
        <v>212</v>
      </c>
      <c r="AB30" s="7">
        <v>202</v>
      </c>
      <c r="AC30" s="7">
        <v>240</v>
      </c>
      <c r="AD30" s="7">
        <v>238</v>
      </c>
      <c r="AE30" s="7">
        <v>165</v>
      </c>
      <c r="AF30" s="7">
        <v>194</v>
      </c>
      <c r="AG30" s="7">
        <v>203</v>
      </c>
      <c r="AH30" s="7">
        <v>227</v>
      </c>
      <c r="AI30" s="7">
        <v>211</v>
      </c>
      <c r="AJ30" s="7">
        <v>225</v>
      </c>
      <c r="AK30" s="7">
        <v>180</v>
      </c>
      <c r="AL30" s="7">
        <v>236</v>
      </c>
      <c r="AM30" s="7">
        <v>200</v>
      </c>
      <c r="AN30" s="34">
        <v>230</v>
      </c>
    </row>
    <row r="31" spans="1:40">
      <c r="A31" s="34" t="s">
        <v>110</v>
      </c>
      <c r="B31" s="7">
        <v>110</v>
      </c>
      <c r="C31" s="7">
        <v>203</v>
      </c>
      <c r="D31" s="7">
        <v>156</v>
      </c>
      <c r="E31" s="7">
        <v>113</v>
      </c>
      <c r="F31" s="7">
        <v>102</v>
      </c>
      <c r="H31" s="7">
        <v>156</v>
      </c>
      <c r="I31" s="7">
        <v>172</v>
      </c>
      <c r="J31" s="7">
        <v>475</v>
      </c>
      <c r="K31" s="7">
        <v>260</v>
      </c>
      <c r="L31" s="7">
        <v>254</v>
      </c>
      <c r="M31" s="7">
        <v>180</v>
      </c>
      <c r="N31" s="7">
        <v>347</v>
      </c>
      <c r="O31" s="7">
        <v>374</v>
      </c>
      <c r="P31" s="7">
        <v>374</v>
      </c>
      <c r="Q31" s="7">
        <v>210</v>
      </c>
      <c r="R31" s="7">
        <v>280</v>
      </c>
      <c r="S31" s="7">
        <v>52.9</v>
      </c>
      <c r="T31" s="7">
        <v>369</v>
      </c>
      <c r="U31" s="7">
        <v>265</v>
      </c>
      <c r="V31" s="7">
        <v>284</v>
      </c>
      <c r="W31" s="7">
        <v>116</v>
      </c>
      <c r="X31" s="7">
        <v>293</v>
      </c>
      <c r="Y31" s="7">
        <v>215</v>
      </c>
      <c r="Z31" s="7">
        <v>288</v>
      </c>
      <c r="AA31" s="7">
        <v>377</v>
      </c>
      <c r="AB31" s="7">
        <v>248</v>
      </c>
      <c r="AC31" s="7">
        <v>363</v>
      </c>
      <c r="AD31" s="7">
        <v>423</v>
      </c>
      <c r="AE31" s="7">
        <v>310</v>
      </c>
      <c r="AF31" s="7">
        <v>288</v>
      </c>
      <c r="AG31" s="7">
        <v>244</v>
      </c>
      <c r="AH31" s="7">
        <v>391</v>
      </c>
      <c r="AI31" s="7">
        <v>418</v>
      </c>
      <c r="AJ31" s="7">
        <v>411</v>
      </c>
      <c r="AK31" s="7">
        <v>357</v>
      </c>
      <c r="AL31" s="7">
        <v>370</v>
      </c>
      <c r="AM31" s="7">
        <v>278</v>
      </c>
      <c r="AN31" s="34">
        <v>385</v>
      </c>
    </row>
    <row r="32" spans="1:40">
      <c r="A32" s="34" t="s">
        <v>111</v>
      </c>
      <c r="B32" s="7">
        <v>13.6</v>
      </c>
      <c r="C32" s="7">
        <v>24.5</v>
      </c>
      <c r="D32" s="7">
        <v>17</v>
      </c>
      <c r="E32" s="7">
        <v>14.2</v>
      </c>
      <c r="F32" s="7">
        <v>12.6</v>
      </c>
      <c r="H32" s="7">
        <v>16.8</v>
      </c>
      <c r="I32" s="7">
        <v>18.2</v>
      </c>
      <c r="J32" s="7">
        <v>48.2</v>
      </c>
      <c r="K32" s="7">
        <v>28.7</v>
      </c>
      <c r="L32" s="7">
        <v>28.6</v>
      </c>
      <c r="M32" s="7">
        <v>20.8</v>
      </c>
      <c r="N32" s="7">
        <v>31</v>
      </c>
      <c r="O32" s="7">
        <v>29.9</v>
      </c>
      <c r="P32" s="7">
        <v>29.1</v>
      </c>
      <c r="Q32" s="7">
        <v>17.600000000000001</v>
      </c>
      <c r="R32" s="7">
        <v>19.7</v>
      </c>
      <c r="S32" s="7">
        <v>4.91</v>
      </c>
      <c r="T32" s="7">
        <v>31.1</v>
      </c>
      <c r="U32" s="7">
        <v>21.3</v>
      </c>
      <c r="V32" s="7">
        <v>24.3</v>
      </c>
      <c r="W32" s="7">
        <v>8.48</v>
      </c>
      <c r="X32" s="7">
        <v>24.5</v>
      </c>
      <c r="Y32" s="7">
        <v>14.1</v>
      </c>
      <c r="Z32" s="7">
        <v>24</v>
      </c>
      <c r="AA32" s="7">
        <v>39</v>
      </c>
      <c r="AB32" s="7">
        <v>17.5</v>
      </c>
      <c r="AC32" s="7">
        <v>31.8</v>
      </c>
      <c r="AD32" s="7">
        <v>45.3</v>
      </c>
      <c r="AE32" s="7">
        <v>35.4</v>
      </c>
      <c r="AF32" s="7">
        <v>23.6</v>
      </c>
      <c r="AG32" s="7">
        <v>16.3</v>
      </c>
      <c r="AH32" s="7">
        <v>39.799999999999997</v>
      </c>
      <c r="AI32" s="7">
        <v>48.6</v>
      </c>
      <c r="AJ32" s="7">
        <v>39.9</v>
      </c>
      <c r="AK32" s="7">
        <v>41.9</v>
      </c>
      <c r="AL32" s="7">
        <v>31.8</v>
      </c>
      <c r="AM32" s="7">
        <v>21.2</v>
      </c>
      <c r="AN32" s="34">
        <v>35.5</v>
      </c>
    </row>
    <row r="33" spans="1:40">
      <c r="A33" s="34" t="s">
        <v>112</v>
      </c>
      <c r="B33" s="7">
        <v>58.7</v>
      </c>
      <c r="C33" s="7">
        <v>98</v>
      </c>
      <c r="D33" s="7">
        <v>62.5</v>
      </c>
      <c r="E33" s="7">
        <v>61.1</v>
      </c>
      <c r="F33" s="7">
        <v>54.9</v>
      </c>
      <c r="H33" s="7">
        <v>62.4</v>
      </c>
      <c r="I33" s="7">
        <v>66.7</v>
      </c>
      <c r="J33" s="7">
        <v>150</v>
      </c>
      <c r="K33" s="7">
        <v>107</v>
      </c>
      <c r="L33" s="7">
        <v>108</v>
      </c>
      <c r="M33" s="7">
        <v>79.5</v>
      </c>
      <c r="N33" s="7">
        <v>69.400000000000006</v>
      </c>
      <c r="O33" s="7">
        <v>60</v>
      </c>
      <c r="P33" s="7">
        <v>56.5</v>
      </c>
      <c r="Q33" s="7">
        <v>39.1</v>
      </c>
      <c r="R33" s="7">
        <v>40</v>
      </c>
      <c r="S33" s="7">
        <v>11</v>
      </c>
      <c r="T33" s="7">
        <v>66.900000000000006</v>
      </c>
      <c r="U33" s="7">
        <v>48.3</v>
      </c>
      <c r="V33" s="7">
        <v>54.7</v>
      </c>
      <c r="W33" s="7">
        <v>19</v>
      </c>
      <c r="X33" s="7">
        <v>59.4</v>
      </c>
      <c r="Y33" s="7">
        <v>25.4</v>
      </c>
      <c r="Z33" s="7">
        <v>55</v>
      </c>
      <c r="AA33" s="7">
        <v>108</v>
      </c>
      <c r="AB33" s="7">
        <v>32.4</v>
      </c>
      <c r="AC33" s="7">
        <v>77.5</v>
      </c>
      <c r="AD33" s="7">
        <v>133</v>
      </c>
      <c r="AE33" s="7">
        <v>112</v>
      </c>
      <c r="AF33" s="7">
        <v>50.4</v>
      </c>
      <c r="AG33" s="7">
        <v>29.3</v>
      </c>
      <c r="AH33" s="7">
        <v>109</v>
      </c>
      <c r="AI33" s="7">
        <v>144</v>
      </c>
      <c r="AJ33" s="7">
        <v>97.3</v>
      </c>
      <c r="AK33" s="7">
        <v>129</v>
      </c>
      <c r="AL33" s="7">
        <v>75.599999999999994</v>
      </c>
      <c r="AM33" s="7">
        <v>50.2</v>
      </c>
      <c r="AN33" s="34">
        <v>98.1</v>
      </c>
    </row>
    <row r="34" spans="1:40">
      <c r="A34" s="34" t="s">
        <v>113</v>
      </c>
      <c r="B34" s="7">
        <v>11</v>
      </c>
      <c r="C34" s="7">
        <v>17.399999999999999</v>
      </c>
      <c r="D34" s="7">
        <v>10.5</v>
      </c>
      <c r="E34" s="7">
        <v>11.2</v>
      </c>
      <c r="F34" s="7">
        <v>10.1</v>
      </c>
      <c r="H34" s="7">
        <v>10.4</v>
      </c>
      <c r="I34" s="7">
        <v>11</v>
      </c>
      <c r="J34" s="7">
        <v>20.3</v>
      </c>
      <c r="K34" s="7">
        <v>17</v>
      </c>
      <c r="L34" s="7">
        <v>17.5</v>
      </c>
      <c r="M34" s="7">
        <v>13.7</v>
      </c>
      <c r="N34" s="7">
        <v>7.47</v>
      </c>
      <c r="O34" s="7">
        <v>5.75</v>
      </c>
      <c r="P34" s="7">
        <v>5.22</v>
      </c>
      <c r="Q34" s="7">
        <v>4.32</v>
      </c>
      <c r="R34" s="7">
        <v>3.95</v>
      </c>
      <c r="S34" s="7">
        <v>1.56</v>
      </c>
      <c r="T34" s="7">
        <v>6.79</v>
      </c>
      <c r="U34" s="7">
        <v>5.33</v>
      </c>
      <c r="V34" s="7">
        <v>5.69</v>
      </c>
      <c r="W34" s="7">
        <v>1.68</v>
      </c>
      <c r="X34" s="7">
        <v>5.94</v>
      </c>
      <c r="Y34" s="7">
        <v>2.77</v>
      </c>
      <c r="Z34" s="7">
        <v>5.78</v>
      </c>
      <c r="AA34" s="7">
        <v>12.6</v>
      </c>
      <c r="AB34" s="7">
        <v>3.75</v>
      </c>
      <c r="AC34" s="7">
        <v>8.6199999999999992</v>
      </c>
      <c r="AD34" s="7">
        <v>15.2</v>
      </c>
      <c r="AE34" s="7">
        <v>14.7</v>
      </c>
      <c r="AF34" s="7">
        <v>5.7</v>
      </c>
      <c r="AG34" s="7">
        <v>3.13</v>
      </c>
      <c r="AH34" s="7">
        <v>13.2</v>
      </c>
      <c r="AI34" s="7">
        <v>18.600000000000001</v>
      </c>
      <c r="AJ34" s="7">
        <v>13.5</v>
      </c>
      <c r="AK34" s="7">
        <v>18.100000000000001</v>
      </c>
      <c r="AL34" s="7">
        <v>7.96</v>
      </c>
      <c r="AM34" s="7">
        <v>4.9800000000000004</v>
      </c>
      <c r="AN34" s="34">
        <v>10.9</v>
      </c>
    </row>
    <row r="35" spans="1:40">
      <c r="A35" s="34" t="s">
        <v>114</v>
      </c>
      <c r="B35" s="7">
        <v>3.63</v>
      </c>
      <c r="C35" s="7">
        <v>4.8499999999999996</v>
      </c>
      <c r="D35" s="7">
        <v>3.07</v>
      </c>
      <c r="E35" s="7">
        <v>3.74</v>
      </c>
      <c r="F35" s="7">
        <v>3.34</v>
      </c>
      <c r="H35" s="7">
        <v>3</v>
      </c>
      <c r="I35" s="7">
        <v>3.02</v>
      </c>
      <c r="J35" s="7">
        <v>3.48</v>
      </c>
      <c r="K35" s="7">
        <v>4.6500000000000004</v>
      </c>
      <c r="L35" s="7">
        <v>4.8099999999999996</v>
      </c>
      <c r="M35" s="7">
        <v>3.8</v>
      </c>
      <c r="N35" s="7">
        <v>1.42</v>
      </c>
      <c r="O35" s="7">
        <v>0.92300000000000004</v>
      </c>
      <c r="P35" s="7">
        <v>0.88900000000000001</v>
      </c>
      <c r="Q35" s="7">
        <v>0.80200000000000005</v>
      </c>
      <c r="R35" s="7">
        <v>0.59799999999999998</v>
      </c>
      <c r="S35" s="7">
        <v>0.27600000000000002</v>
      </c>
      <c r="T35" s="7">
        <v>1.05</v>
      </c>
      <c r="U35" s="7">
        <v>1.35</v>
      </c>
      <c r="V35" s="7">
        <v>1.44</v>
      </c>
      <c r="W35" s="7">
        <v>0.22800000000000001</v>
      </c>
      <c r="X35" s="7">
        <v>1.55</v>
      </c>
      <c r="Y35" s="7">
        <v>0.41799999999999998</v>
      </c>
      <c r="Z35" s="7">
        <v>0.90500000000000003</v>
      </c>
      <c r="AA35" s="7">
        <v>2.12</v>
      </c>
      <c r="AB35" s="7">
        <v>0.53700000000000003</v>
      </c>
      <c r="AC35" s="7">
        <v>1.03</v>
      </c>
      <c r="AD35" s="7">
        <v>4.78</v>
      </c>
      <c r="AE35" s="7">
        <v>3.91</v>
      </c>
      <c r="AF35" s="7">
        <v>0.82</v>
      </c>
      <c r="AG35" s="7">
        <v>0.42099999999999999</v>
      </c>
      <c r="AH35" s="7">
        <v>2.17</v>
      </c>
      <c r="AI35" s="7">
        <v>4.12</v>
      </c>
      <c r="AJ35" s="7">
        <v>0.90200000000000002</v>
      </c>
      <c r="AK35" s="7">
        <v>4.49</v>
      </c>
      <c r="AL35" s="7">
        <v>0.81399999999999995</v>
      </c>
      <c r="AM35" s="7">
        <v>0.45600000000000002</v>
      </c>
      <c r="AN35" s="34">
        <v>1.35</v>
      </c>
    </row>
    <row r="36" spans="1:40">
      <c r="A36" s="34" t="s">
        <v>115</v>
      </c>
      <c r="B36" s="7">
        <v>8.4</v>
      </c>
      <c r="C36" s="7">
        <v>13.1</v>
      </c>
      <c r="D36" s="7">
        <v>7.7</v>
      </c>
      <c r="E36" s="7">
        <v>8.8000000000000007</v>
      </c>
      <c r="F36" s="7">
        <v>7.9</v>
      </c>
      <c r="H36" s="7">
        <v>7.6</v>
      </c>
      <c r="I36" s="7">
        <v>8</v>
      </c>
      <c r="J36" s="7">
        <v>13.3</v>
      </c>
      <c r="K36" s="7">
        <v>12.1</v>
      </c>
      <c r="L36" s="7">
        <v>12.6</v>
      </c>
      <c r="M36" s="7">
        <v>10</v>
      </c>
      <c r="N36" s="7">
        <v>5.01</v>
      </c>
      <c r="O36" s="7">
        <v>3.6</v>
      </c>
      <c r="P36" s="7">
        <v>3.42</v>
      </c>
      <c r="Q36" s="7">
        <v>2.62</v>
      </c>
      <c r="R36" s="7">
        <v>2.25</v>
      </c>
      <c r="S36" s="7">
        <v>1.53</v>
      </c>
      <c r="T36" s="7">
        <v>4.1500000000000004</v>
      </c>
      <c r="U36" s="7">
        <v>3.6</v>
      </c>
      <c r="V36" s="7">
        <v>3.47</v>
      </c>
      <c r="W36" s="7">
        <v>1.07</v>
      </c>
      <c r="X36" s="7">
        <v>3.51</v>
      </c>
      <c r="Y36" s="7">
        <v>2.16</v>
      </c>
      <c r="Z36" s="7">
        <v>3.63</v>
      </c>
      <c r="AA36" s="7">
        <v>6.92</v>
      </c>
      <c r="AB36" s="7">
        <v>2.81</v>
      </c>
      <c r="AC36" s="7">
        <v>5.42</v>
      </c>
      <c r="AD36" s="7">
        <v>8.93</v>
      </c>
      <c r="AE36" s="7">
        <v>8.66</v>
      </c>
      <c r="AF36" s="7">
        <v>3.64</v>
      </c>
      <c r="AG36" s="7">
        <v>2.4</v>
      </c>
      <c r="AH36" s="7">
        <v>8.17</v>
      </c>
      <c r="AI36" s="7">
        <v>10.8</v>
      </c>
      <c r="AJ36" s="7">
        <v>8.83</v>
      </c>
      <c r="AK36" s="7">
        <v>11.6</v>
      </c>
      <c r="AL36" s="7">
        <v>4.79</v>
      </c>
      <c r="AM36" s="7">
        <v>3.11</v>
      </c>
      <c r="AN36" s="34">
        <v>6.96</v>
      </c>
    </row>
    <row r="37" spans="1:40">
      <c r="A37" s="34" t="s">
        <v>116</v>
      </c>
      <c r="B37" s="7">
        <v>1.2</v>
      </c>
      <c r="C37" s="7">
        <v>1.7</v>
      </c>
      <c r="D37" s="7">
        <v>1.1000000000000001</v>
      </c>
      <c r="E37" s="7">
        <v>1.2</v>
      </c>
      <c r="F37" s="7">
        <v>1.1000000000000001</v>
      </c>
      <c r="H37" s="7">
        <v>1.1000000000000001</v>
      </c>
      <c r="I37" s="7">
        <v>1.1000000000000001</v>
      </c>
      <c r="J37" s="7">
        <v>2</v>
      </c>
      <c r="K37" s="7">
        <v>1.6</v>
      </c>
      <c r="L37" s="7">
        <v>1.6</v>
      </c>
      <c r="M37" s="7">
        <v>1.3</v>
      </c>
      <c r="N37" s="7">
        <v>0.82</v>
      </c>
      <c r="O37" s="7">
        <v>0.67</v>
      </c>
      <c r="P37" s="7">
        <v>0.66</v>
      </c>
      <c r="Q37" s="7">
        <v>0.43</v>
      </c>
      <c r="R37" s="7">
        <v>0.44</v>
      </c>
      <c r="S37" s="7">
        <v>0.38</v>
      </c>
      <c r="T37" s="7">
        <v>0.7</v>
      </c>
      <c r="U37" s="7">
        <v>0.73</v>
      </c>
      <c r="V37" s="7">
        <v>0.59</v>
      </c>
      <c r="W37" s="7">
        <v>0.18</v>
      </c>
      <c r="X37" s="7">
        <v>0.6</v>
      </c>
      <c r="Y37" s="7">
        <v>0.53</v>
      </c>
      <c r="Z37" s="7">
        <v>0.63</v>
      </c>
      <c r="AA37" s="7">
        <v>1.1399999999999999</v>
      </c>
      <c r="AB37" s="7">
        <v>0.56000000000000005</v>
      </c>
      <c r="AC37" s="7">
        <v>0.99</v>
      </c>
      <c r="AD37" s="7">
        <v>1.26</v>
      </c>
      <c r="AE37" s="7">
        <v>1.24</v>
      </c>
      <c r="AF37" s="7">
        <v>0.62</v>
      </c>
      <c r="AG37" s="7">
        <v>0.56999999999999995</v>
      </c>
      <c r="AH37" s="7">
        <v>1.23</v>
      </c>
      <c r="AI37" s="7">
        <v>1.64</v>
      </c>
      <c r="AJ37" s="7">
        <v>1.59</v>
      </c>
      <c r="AK37" s="7">
        <v>1.62</v>
      </c>
      <c r="AL37" s="7">
        <v>0.88</v>
      </c>
      <c r="AM37" s="7">
        <v>0.57999999999999996</v>
      </c>
      <c r="AN37" s="34">
        <v>1.1200000000000001</v>
      </c>
    </row>
    <row r="38" spans="1:40">
      <c r="A38" s="34" t="s">
        <v>117</v>
      </c>
      <c r="B38" s="7">
        <v>5.6</v>
      </c>
      <c r="C38" s="7">
        <v>8.3000000000000007</v>
      </c>
      <c r="D38" s="7">
        <v>5.3</v>
      </c>
      <c r="E38" s="7">
        <v>5.8</v>
      </c>
      <c r="F38" s="7">
        <v>5.2</v>
      </c>
      <c r="H38" s="7">
        <v>5.2</v>
      </c>
      <c r="I38" s="7">
        <v>5.5</v>
      </c>
      <c r="J38" s="7">
        <v>10.3</v>
      </c>
      <c r="K38" s="7">
        <v>7.6</v>
      </c>
      <c r="L38" s="7">
        <v>8</v>
      </c>
      <c r="M38" s="7">
        <v>6.4</v>
      </c>
      <c r="N38" s="7">
        <v>5.07</v>
      </c>
      <c r="O38" s="7">
        <v>4.49</v>
      </c>
      <c r="P38" s="7">
        <v>4.6100000000000003</v>
      </c>
      <c r="Q38" s="7">
        <v>2.86</v>
      </c>
      <c r="R38" s="7">
        <v>2.93</v>
      </c>
      <c r="S38" s="7">
        <v>3.13</v>
      </c>
      <c r="T38" s="7">
        <v>4.51</v>
      </c>
      <c r="U38" s="7">
        <v>4.8899999999999997</v>
      </c>
      <c r="V38" s="7">
        <v>3.48</v>
      </c>
      <c r="W38" s="7">
        <v>1.22</v>
      </c>
      <c r="X38" s="7">
        <v>3.56</v>
      </c>
      <c r="Y38" s="7">
        <v>4.2699999999999996</v>
      </c>
      <c r="Z38" s="7">
        <v>4.12</v>
      </c>
      <c r="AA38" s="7">
        <v>6.81</v>
      </c>
      <c r="AB38" s="7">
        <v>4.3099999999999996</v>
      </c>
      <c r="AC38" s="7">
        <v>6.45</v>
      </c>
      <c r="AD38" s="7">
        <v>6.83</v>
      </c>
      <c r="AE38" s="7">
        <v>6.69</v>
      </c>
      <c r="AF38" s="7">
        <v>4.0599999999999996</v>
      </c>
      <c r="AG38" s="7">
        <v>4.1399999999999997</v>
      </c>
      <c r="AH38" s="7">
        <v>7.33</v>
      </c>
      <c r="AI38" s="7">
        <v>8.7899999999999991</v>
      </c>
      <c r="AJ38" s="7">
        <v>10.6</v>
      </c>
      <c r="AK38" s="7">
        <v>8.9</v>
      </c>
      <c r="AL38" s="7">
        <v>5.36</v>
      </c>
      <c r="AM38" s="7">
        <v>4.16</v>
      </c>
      <c r="AN38" s="34">
        <v>6.91</v>
      </c>
    </row>
    <row r="39" spans="1:40">
      <c r="A39" s="34" t="s">
        <v>118</v>
      </c>
      <c r="B39" s="7">
        <v>1</v>
      </c>
      <c r="C39" s="7">
        <v>1.4</v>
      </c>
      <c r="D39" s="7">
        <v>0.9</v>
      </c>
      <c r="E39" s="7">
        <v>1</v>
      </c>
      <c r="F39" s="7">
        <v>0.9</v>
      </c>
      <c r="H39" s="7">
        <v>0.9</v>
      </c>
      <c r="I39" s="7">
        <v>1</v>
      </c>
      <c r="J39" s="7">
        <v>1.9</v>
      </c>
      <c r="K39" s="7">
        <v>1.4</v>
      </c>
      <c r="L39" s="7">
        <v>1.4</v>
      </c>
      <c r="M39" s="7">
        <v>1.1000000000000001</v>
      </c>
      <c r="N39" s="7">
        <v>1.1200000000000001</v>
      </c>
      <c r="O39" s="7">
        <v>1.1399999999999999</v>
      </c>
      <c r="P39" s="7">
        <v>1.05</v>
      </c>
      <c r="Q39" s="7">
        <v>0.68</v>
      </c>
      <c r="R39" s="7">
        <v>0.64</v>
      </c>
      <c r="S39" s="7">
        <v>0.96</v>
      </c>
      <c r="T39" s="7">
        <v>1.03</v>
      </c>
      <c r="U39" s="7">
        <v>1.1499999999999999</v>
      </c>
      <c r="V39" s="7">
        <v>0.76</v>
      </c>
      <c r="W39" s="7">
        <v>0.33</v>
      </c>
      <c r="X39" s="7">
        <v>0.75</v>
      </c>
      <c r="Y39" s="7">
        <v>1.1399999999999999</v>
      </c>
      <c r="Z39" s="7">
        <v>0.91</v>
      </c>
      <c r="AA39" s="7">
        <v>1.28</v>
      </c>
      <c r="AB39" s="7">
        <v>1.1100000000000001</v>
      </c>
      <c r="AC39" s="7">
        <v>1.47</v>
      </c>
      <c r="AD39" s="7">
        <v>1.25</v>
      </c>
      <c r="AE39" s="7">
        <v>1.19</v>
      </c>
      <c r="AF39" s="7">
        <v>0.95</v>
      </c>
      <c r="AG39" s="7">
        <v>1.1100000000000001</v>
      </c>
      <c r="AH39" s="7">
        <v>1.39</v>
      </c>
      <c r="AI39" s="7">
        <v>1.63</v>
      </c>
      <c r="AJ39" s="7">
        <v>2.41</v>
      </c>
      <c r="AK39" s="7">
        <v>1.74</v>
      </c>
      <c r="AL39" s="7">
        <v>1.18</v>
      </c>
      <c r="AM39" s="7">
        <v>0.99</v>
      </c>
      <c r="AN39" s="34">
        <v>1.4</v>
      </c>
    </row>
    <row r="40" spans="1:40">
      <c r="A40" s="34" t="s">
        <v>119</v>
      </c>
      <c r="B40" s="7">
        <v>2.5</v>
      </c>
      <c r="C40" s="7">
        <v>3.3</v>
      </c>
      <c r="D40" s="7">
        <v>2.2999999999999998</v>
      </c>
      <c r="E40" s="7">
        <v>2.5</v>
      </c>
      <c r="F40" s="7">
        <v>2.2999999999999998</v>
      </c>
      <c r="H40" s="7">
        <v>2.2999999999999998</v>
      </c>
      <c r="I40" s="7">
        <v>2.4</v>
      </c>
      <c r="J40" s="7">
        <v>5.3</v>
      </c>
      <c r="K40" s="7">
        <v>3.5</v>
      </c>
      <c r="L40" s="7">
        <v>3.4</v>
      </c>
      <c r="M40" s="7">
        <v>2.7</v>
      </c>
      <c r="N40" s="7">
        <v>3.62</v>
      </c>
      <c r="O40" s="7">
        <v>3.95</v>
      </c>
      <c r="P40" s="7">
        <v>3.93</v>
      </c>
      <c r="Q40" s="7">
        <v>2.2599999999999998</v>
      </c>
      <c r="R40" s="7">
        <v>2.2200000000000002</v>
      </c>
      <c r="S40" s="7">
        <v>3.67</v>
      </c>
      <c r="T40" s="7">
        <v>3.31</v>
      </c>
      <c r="U40" s="7">
        <v>4.13</v>
      </c>
      <c r="V40" s="7">
        <v>2.59</v>
      </c>
      <c r="W40" s="7">
        <v>1.18</v>
      </c>
      <c r="X40" s="7">
        <v>2.46</v>
      </c>
      <c r="Y40" s="7">
        <v>4.53</v>
      </c>
      <c r="Z40" s="7">
        <v>3.26</v>
      </c>
      <c r="AA40" s="7">
        <v>3.82</v>
      </c>
      <c r="AB40" s="7">
        <v>4.37</v>
      </c>
      <c r="AC40" s="7">
        <v>4.6900000000000004</v>
      </c>
      <c r="AD40" s="7">
        <v>3.63</v>
      </c>
      <c r="AE40" s="7">
        <v>3.23</v>
      </c>
      <c r="AF40" s="7">
        <v>3.29</v>
      </c>
      <c r="AG40" s="7">
        <v>4.46</v>
      </c>
      <c r="AH40" s="7">
        <v>4.5</v>
      </c>
      <c r="AI40" s="7">
        <v>4.5199999999999996</v>
      </c>
      <c r="AJ40" s="7">
        <v>7.47</v>
      </c>
      <c r="AK40" s="7">
        <v>4.8600000000000003</v>
      </c>
      <c r="AL40" s="7">
        <v>3.79</v>
      </c>
      <c r="AM40" s="7">
        <v>3.47</v>
      </c>
      <c r="AN40" s="34">
        <v>4.55</v>
      </c>
    </row>
    <row r="41" spans="1:40">
      <c r="A41" s="34" t="s">
        <v>120</v>
      </c>
      <c r="B41" s="7">
        <v>0.31</v>
      </c>
      <c r="C41" s="7">
        <v>0.39</v>
      </c>
      <c r="D41" s="7">
        <v>0.28999999999999998</v>
      </c>
      <c r="E41" s="7">
        <v>0.32</v>
      </c>
      <c r="F41" s="7">
        <v>0.28999999999999998</v>
      </c>
      <c r="H41" s="7">
        <v>0.28999999999999998</v>
      </c>
      <c r="I41" s="7">
        <v>0.32</v>
      </c>
      <c r="J41" s="7">
        <v>0.72</v>
      </c>
      <c r="K41" s="7">
        <v>0.47</v>
      </c>
      <c r="L41" s="7">
        <v>0.42</v>
      </c>
      <c r="M41" s="7">
        <v>0.34</v>
      </c>
      <c r="N41" s="7">
        <v>0.57999999999999996</v>
      </c>
      <c r="O41" s="7">
        <v>0.73099999999999998</v>
      </c>
      <c r="P41" s="7">
        <v>0.66600000000000004</v>
      </c>
      <c r="Q41" s="7">
        <v>0.36799999999999999</v>
      </c>
      <c r="R41" s="7">
        <v>0.40799999999999997</v>
      </c>
      <c r="S41" s="7">
        <v>0.71599999999999997</v>
      </c>
      <c r="T41" s="7">
        <v>0.497</v>
      </c>
      <c r="U41" s="7">
        <v>0.7</v>
      </c>
      <c r="V41" s="7">
        <v>0.38600000000000001</v>
      </c>
      <c r="W41" s="7">
        <v>0.22900000000000001</v>
      </c>
      <c r="X41" s="7">
        <v>0.38700000000000001</v>
      </c>
      <c r="Y41" s="7">
        <v>0.93300000000000005</v>
      </c>
      <c r="Z41" s="7">
        <v>0.55900000000000005</v>
      </c>
      <c r="AA41" s="7">
        <v>0.54500000000000004</v>
      </c>
      <c r="AB41" s="7">
        <v>0.80800000000000005</v>
      </c>
      <c r="AC41" s="7">
        <v>0.752</v>
      </c>
      <c r="AD41" s="7">
        <v>0.44400000000000001</v>
      </c>
      <c r="AE41" s="7">
        <v>0.41899999999999998</v>
      </c>
      <c r="AF41" s="7">
        <v>0.56799999999999995</v>
      </c>
      <c r="AG41" s="7">
        <v>0.879</v>
      </c>
      <c r="AH41" s="7">
        <v>0.65700000000000003</v>
      </c>
      <c r="AI41" s="7">
        <v>0.60599999999999998</v>
      </c>
      <c r="AJ41" s="7">
        <v>1.1499999999999999</v>
      </c>
      <c r="AK41" s="7">
        <v>0.58799999999999997</v>
      </c>
      <c r="AL41" s="7">
        <v>0.59599999999999997</v>
      </c>
      <c r="AM41" s="7">
        <v>0.63800000000000001</v>
      </c>
      <c r="AN41" s="34">
        <v>0.72</v>
      </c>
    </row>
    <row r="42" spans="1:40">
      <c r="A42" s="34" t="s">
        <v>121</v>
      </c>
      <c r="B42" s="7">
        <v>1.9</v>
      </c>
      <c r="C42" s="7">
        <v>2.2999999999999998</v>
      </c>
      <c r="D42" s="7">
        <v>1.8</v>
      </c>
      <c r="E42" s="7">
        <v>2</v>
      </c>
      <c r="F42" s="7">
        <v>1.8</v>
      </c>
      <c r="H42" s="7">
        <v>1.8</v>
      </c>
      <c r="I42" s="7">
        <v>2</v>
      </c>
      <c r="J42" s="7">
        <v>4.4000000000000004</v>
      </c>
      <c r="K42" s="7">
        <v>2.7</v>
      </c>
      <c r="L42" s="7">
        <v>2.5</v>
      </c>
      <c r="M42" s="7">
        <v>2</v>
      </c>
      <c r="N42" s="7">
        <v>3.88</v>
      </c>
      <c r="O42" s="7">
        <v>5.54</v>
      </c>
      <c r="P42" s="7">
        <v>4.8600000000000003</v>
      </c>
      <c r="Q42" s="7">
        <v>2.8</v>
      </c>
      <c r="R42" s="7">
        <v>3.12</v>
      </c>
      <c r="S42" s="7">
        <v>6.16</v>
      </c>
      <c r="T42" s="7">
        <v>3.42</v>
      </c>
      <c r="U42" s="7">
        <v>4.7</v>
      </c>
      <c r="V42" s="7">
        <v>2.65</v>
      </c>
      <c r="W42" s="7">
        <v>2.02</v>
      </c>
      <c r="X42" s="7">
        <v>2.73</v>
      </c>
      <c r="Y42" s="7">
        <v>7.42</v>
      </c>
      <c r="Z42" s="7">
        <v>4.0999999999999996</v>
      </c>
      <c r="AA42" s="7">
        <v>3.61</v>
      </c>
      <c r="AB42" s="7">
        <v>6.63</v>
      </c>
      <c r="AC42" s="7">
        <v>5.27</v>
      </c>
      <c r="AD42" s="7">
        <v>2.75</v>
      </c>
      <c r="AE42" s="7">
        <v>2.63</v>
      </c>
      <c r="AF42" s="7">
        <v>4.2300000000000004</v>
      </c>
      <c r="AG42" s="7">
        <v>7.34</v>
      </c>
      <c r="AH42" s="7">
        <v>4.32</v>
      </c>
      <c r="AI42" s="7">
        <v>3.83</v>
      </c>
      <c r="AJ42" s="7">
        <v>7.69</v>
      </c>
      <c r="AK42" s="7">
        <v>4.3099999999999996</v>
      </c>
      <c r="AL42" s="7">
        <v>4.29</v>
      </c>
      <c r="AM42" s="7">
        <v>5.01</v>
      </c>
      <c r="AN42" s="34">
        <v>4.76</v>
      </c>
    </row>
    <row r="43" spans="1:40">
      <c r="A43" s="34" t="s">
        <v>122</v>
      </c>
      <c r="B43" s="7">
        <v>0.28000000000000003</v>
      </c>
      <c r="C43" s="7">
        <v>0.33</v>
      </c>
      <c r="D43" s="7">
        <v>0.28000000000000003</v>
      </c>
      <c r="E43" s="7">
        <v>0.28999999999999998</v>
      </c>
      <c r="F43" s="7">
        <v>0.25</v>
      </c>
      <c r="H43" s="7">
        <v>0.26</v>
      </c>
      <c r="I43" s="7">
        <v>0.28999999999999998</v>
      </c>
      <c r="J43" s="7">
        <v>0.65</v>
      </c>
      <c r="K43" s="7">
        <v>0.4</v>
      </c>
      <c r="L43" s="7">
        <v>0.36</v>
      </c>
      <c r="M43" s="7">
        <v>0.27</v>
      </c>
      <c r="N43" s="7">
        <v>0.57099999999999995</v>
      </c>
      <c r="O43" s="7">
        <v>0.86399999999999999</v>
      </c>
      <c r="P43" s="7">
        <v>0.77800000000000002</v>
      </c>
      <c r="Q43" s="7">
        <v>0.46300000000000002</v>
      </c>
      <c r="R43" s="7">
        <v>0.52900000000000003</v>
      </c>
      <c r="S43" s="7">
        <v>1.05</v>
      </c>
      <c r="T43" s="7">
        <v>0.58099999999999996</v>
      </c>
      <c r="U43" s="7">
        <v>0.76600000000000001</v>
      </c>
      <c r="V43" s="7">
        <v>0.44600000000000001</v>
      </c>
      <c r="W43" s="7">
        <v>0.371</v>
      </c>
      <c r="X43" s="7">
        <v>0.439</v>
      </c>
      <c r="Y43" s="7">
        <v>1.23</v>
      </c>
      <c r="Z43" s="7">
        <v>0.68899999999999995</v>
      </c>
      <c r="AA43" s="7">
        <v>0.57099999999999995</v>
      </c>
      <c r="AB43" s="7">
        <v>1.1299999999999999</v>
      </c>
      <c r="AC43" s="7">
        <v>0.84799999999999998</v>
      </c>
      <c r="AD43" s="7">
        <v>0.41499999999999998</v>
      </c>
      <c r="AE43" s="7">
        <v>0.42399999999999999</v>
      </c>
      <c r="AF43" s="7">
        <v>0.71299999999999997</v>
      </c>
      <c r="AG43" s="7">
        <v>1.2</v>
      </c>
      <c r="AH43" s="7">
        <v>0.69499999999999995</v>
      </c>
      <c r="AI43" s="7">
        <v>0.59899999999999998</v>
      </c>
      <c r="AJ43" s="7">
        <v>1.23</v>
      </c>
      <c r="AK43" s="7">
        <v>0.61</v>
      </c>
      <c r="AL43" s="7">
        <v>0.70799999999999996</v>
      </c>
      <c r="AM43" s="7">
        <v>0.89500000000000002</v>
      </c>
      <c r="AN43" s="34">
        <v>0.76400000000000001</v>
      </c>
    </row>
    <row r="44" spans="1:40">
      <c r="A44" s="34" t="s">
        <v>123</v>
      </c>
      <c r="C44" s="7">
        <v>7</v>
      </c>
      <c r="D44" s="7">
        <v>5</v>
      </c>
      <c r="H44" s="7">
        <v>8</v>
      </c>
      <c r="I44" s="7">
        <v>10</v>
      </c>
      <c r="J44" s="7">
        <v>18</v>
      </c>
      <c r="K44" s="7">
        <v>9</v>
      </c>
      <c r="L44" s="7">
        <v>9</v>
      </c>
      <c r="N44" s="7">
        <v>19</v>
      </c>
      <c r="O44" s="7">
        <v>27</v>
      </c>
      <c r="P44" s="7">
        <v>26</v>
      </c>
      <c r="Q44" s="7">
        <v>17</v>
      </c>
      <c r="S44" s="7">
        <v>6</v>
      </c>
      <c r="U44" s="7">
        <v>42</v>
      </c>
      <c r="V44" s="7">
        <v>16</v>
      </c>
      <c r="W44" s="7">
        <v>6</v>
      </c>
      <c r="X44" s="7">
        <v>20</v>
      </c>
      <c r="Y44" s="7">
        <v>50</v>
      </c>
      <c r="Z44" s="7">
        <v>21</v>
      </c>
      <c r="AA44" s="7">
        <v>13</v>
      </c>
      <c r="AB44" s="7">
        <v>44</v>
      </c>
      <c r="AC44" s="7">
        <v>25</v>
      </c>
      <c r="AD44" s="7">
        <v>18</v>
      </c>
      <c r="AE44" s="7">
        <v>11</v>
      </c>
      <c r="AF44" s="7">
        <v>23</v>
      </c>
      <c r="AG44" s="7">
        <v>46</v>
      </c>
      <c r="AH44" s="7">
        <v>17</v>
      </c>
      <c r="AI44" s="7">
        <v>13</v>
      </c>
      <c r="AJ44" s="7">
        <v>29</v>
      </c>
      <c r="AK44" s="7">
        <v>16</v>
      </c>
      <c r="AL44" s="7">
        <v>13</v>
      </c>
      <c r="AM44" s="7">
        <v>30</v>
      </c>
      <c r="AN44" s="34">
        <v>24</v>
      </c>
    </row>
    <row r="45" spans="1:40">
      <c r="A45" s="34" t="s">
        <v>124</v>
      </c>
      <c r="B45" s="7">
        <v>3.9</v>
      </c>
      <c r="C45" s="7">
        <v>7.7</v>
      </c>
      <c r="D45" s="7">
        <v>8.4</v>
      </c>
      <c r="E45" s="7">
        <v>4</v>
      </c>
      <c r="F45" s="7">
        <v>3.4</v>
      </c>
      <c r="H45" s="7">
        <v>9.4</v>
      </c>
      <c r="I45" s="7">
        <v>10.199999999999999</v>
      </c>
      <c r="J45" s="7">
        <v>22</v>
      </c>
      <c r="K45" s="7">
        <v>12.6</v>
      </c>
      <c r="L45" s="7">
        <v>13.5</v>
      </c>
      <c r="M45" s="7">
        <v>5.9</v>
      </c>
      <c r="N45" s="7">
        <v>30.1</v>
      </c>
      <c r="O45" s="7">
        <v>43.2</v>
      </c>
      <c r="P45" s="7">
        <v>44.2</v>
      </c>
      <c r="Q45" s="7">
        <v>26.7</v>
      </c>
      <c r="R45" s="7">
        <v>58.2</v>
      </c>
      <c r="S45" s="7">
        <v>3.53</v>
      </c>
      <c r="T45" s="7">
        <v>39.5</v>
      </c>
      <c r="U45" s="7">
        <v>39.799999999999997</v>
      </c>
      <c r="V45" s="7">
        <v>25.8</v>
      </c>
      <c r="W45" s="7">
        <v>14.2</v>
      </c>
      <c r="X45" s="7">
        <v>28.1</v>
      </c>
      <c r="Y45" s="7">
        <v>56.1</v>
      </c>
      <c r="Z45" s="7">
        <v>39</v>
      </c>
      <c r="AA45" s="7">
        <v>21.1</v>
      </c>
      <c r="AB45" s="7">
        <v>55</v>
      </c>
      <c r="AC45" s="7">
        <v>37.6</v>
      </c>
      <c r="AD45" s="7">
        <v>16.899999999999999</v>
      </c>
      <c r="AE45" s="7">
        <v>16.399999999999999</v>
      </c>
      <c r="AF45" s="7">
        <v>38.1</v>
      </c>
      <c r="AG45" s="7">
        <v>56.8</v>
      </c>
      <c r="AH45" s="7">
        <v>27.7</v>
      </c>
      <c r="AI45" s="7">
        <v>17.100000000000001</v>
      </c>
      <c r="AJ45" s="7">
        <v>51.4</v>
      </c>
      <c r="AK45" s="7">
        <v>19.5</v>
      </c>
      <c r="AL45" s="7">
        <v>36.799999999999997</v>
      </c>
      <c r="AM45" s="7">
        <v>44.3</v>
      </c>
      <c r="AN45" s="34">
        <v>29.2</v>
      </c>
    </row>
    <row r="46" spans="1:40">
      <c r="A46" s="35" t="s">
        <v>125</v>
      </c>
      <c r="B46" s="19">
        <v>1</v>
      </c>
      <c r="C46" s="19">
        <v>1.8</v>
      </c>
      <c r="D46" s="19">
        <v>2.4</v>
      </c>
      <c r="E46" s="19">
        <v>1</v>
      </c>
      <c r="F46" s="19">
        <v>0.9</v>
      </c>
      <c r="G46" s="19"/>
      <c r="H46" s="19">
        <v>2.2999999999999998</v>
      </c>
      <c r="I46" s="19">
        <v>2.5</v>
      </c>
      <c r="J46" s="19">
        <v>5.7</v>
      </c>
      <c r="K46" s="19">
        <v>2.9</v>
      </c>
      <c r="L46" s="19">
        <v>4.5999999999999996</v>
      </c>
      <c r="M46" s="19">
        <v>1.9</v>
      </c>
      <c r="N46" s="19">
        <v>6.79</v>
      </c>
      <c r="O46" s="19">
        <v>5.67</v>
      </c>
      <c r="P46" s="19">
        <v>6.97</v>
      </c>
      <c r="Q46" s="19">
        <v>5.49</v>
      </c>
      <c r="R46" s="19">
        <v>18.2</v>
      </c>
      <c r="S46" s="19">
        <v>2.2200000000000002</v>
      </c>
      <c r="T46" s="19">
        <v>6.76</v>
      </c>
      <c r="U46" s="19">
        <v>8.32</v>
      </c>
      <c r="V46" s="19">
        <v>5.27</v>
      </c>
      <c r="W46" s="19">
        <v>4.09</v>
      </c>
      <c r="X46" s="19">
        <v>5.94</v>
      </c>
      <c r="Y46" s="19">
        <v>17</v>
      </c>
      <c r="Z46" s="19">
        <v>8.14</v>
      </c>
      <c r="AA46" s="19">
        <v>3.56</v>
      </c>
      <c r="AB46" s="19">
        <v>14.6</v>
      </c>
      <c r="AC46" s="19">
        <v>8.32</v>
      </c>
      <c r="AD46" s="19">
        <v>2.61</v>
      </c>
      <c r="AE46" s="19">
        <v>3.21</v>
      </c>
      <c r="AF46" s="19">
        <v>8.25</v>
      </c>
      <c r="AG46" s="19">
        <v>15.8</v>
      </c>
      <c r="AH46" s="19">
        <v>6.07</v>
      </c>
      <c r="AI46" s="19">
        <v>3</v>
      </c>
      <c r="AJ46" s="19">
        <v>11.1</v>
      </c>
      <c r="AK46" s="19">
        <v>4.25</v>
      </c>
      <c r="AL46" s="19">
        <v>6.65</v>
      </c>
      <c r="AM46" s="19">
        <v>10.7</v>
      </c>
      <c r="AN46" s="35">
        <v>6.49</v>
      </c>
    </row>
    <row r="47" spans="1:40">
      <c r="A47" s="40" t="s">
        <v>190</v>
      </c>
      <c r="AN47" s="34"/>
    </row>
    <row r="48" spans="1:40">
      <c r="A48" s="34" t="s">
        <v>109</v>
      </c>
      <c r="B48" s="7">
        <v>0.23699999999999999</v>
      </c>
      <c r="D48" s="66" t="s">
        <v>287</v>
      </c>
      <c r="E48" s="33" t="s">
        <v>286</v>
      </c>
      <c r="F48" s="66" t="s">
        <v>287</v>
      </c>
      <c r="G48" s="33" t="s">
        <v>286</v>
      </c>
      <c r="AN48" s="34"/>
    </row>
    <row r="49" spans="1:40">
      <c r="A49" s="34" t="s">
        <v>110</v>
      </c>
      <c r="B49" s="7">
        <v>0.61299999999999999</v>
      </c>
      <c r="D49" s="67">
        <v>2.41</v>
      </c>
      <c r="E49" s="34" t="s">
        <v>288</v>
      </c>
      <c r="F49" s="67">
        <v>440.07553210927313</v>
      </c>
      <c r="G49" s="34" t="s">
        <v>302</v>
      </c>
      <c r="AN49" s="34"/>
    </row>
    <row r="50" spans="1:40">
      <c r="A50" s="34" t="s">
        <v>111</v>
      </c>
      <c r="B50" s="7">
        <v>9.2799999999999994E-2</v>
      </c>
      <c r="D50" s="67">
        <v>0.35</v>
      </c>
      <c r="E50" s="71" t="s">
        <v>289</v>
      </c>
      <c r="F50" s="67">
        <v>3.61E-2</v>
      </c>
      <c r="G50" s="34" t="s">
        <v>303</v>
      </c>
      <c r="AN50" s="34"/>
    </row>
    <row r="51" spans="1:40">
      <c r="A51" s="34" t="s">
        <v>112</v>
      </c>
      <c r="B51" s="7">
        <v>0.45700000000000002</v>
      </c>
      <c r="D51" s="67">
        <v>2.9000000000000001E-2</v>
      </c>
      <c r="E51" s="34" t="s">
        <v>290</v>
      </c>
      <c r="F51" s="67">
        <v>1.57</v>
      </c>
      <c r="G51" s="34" t="s">
        <v>304</v>
      </c>
      <c r="AN51" s="34"/>
    </row>
    <row r="52" spans="1:40">
      <c r="A52" s="34" t="s">
        <v>129</v>
      </c>
      <c r="D52" s="67">
        <v>120</v>
      </c>
      <c r="E52" s="71" t="s">
        <v>291</v>
      </c>
      <c r="F52" s="67">
        <v>2.47E-2</v>
      </c>
      <c r="G52" s="34" t="s">
        <v>305</v>
      </c>
      <c r="AN52" s="34"/>
    </row>
    <row r="53" spans="1:40">
      <c r="A53" s="34" t="s">
        <v>113</v>
      </c>
      <c r="B53" s="7">
        <v>0.14799999999999999</v>
      </c>
      <c r="D53" s="67">
        <v>0.24</v>
      </c>
      <c r="E53" s="34" t="s">
        <v>292</v>
      </c>
      <c r="F53" s="67">
        <v>0.161</v>
      </c>
      <c r="G53" s="34" t="s">
        <v>306</v>
      </c>
      <c r="AN53" s="34"/>
    </row>
    <row r="54" spans="1:40">
      <c r="A54" s="34" t="s">
        <v>114</v>
      </c>
      <c r="B54" s="7">
        <v>5.6299999999999996E-2</v>
      </c>
      <c r="D54" s="67">
        <v>1.3599999999999999E-2</v>
      </c>
      <c r="E54" s="34" t="s">
        <v>293</v>
      </c>
      <c r="F54" s="67"/>
      <c r="G54" s="34"/>
      <c r="AN54" s="34"/>
    </row>
    <row r="55" spans="1:40">
      <c r="A55" s="34" t="s">
        <v>115</v>
      </c>
      <c r="B55" s="7">
        <v>0.19900000000000001</v>
      </c>
      <c r="D55" s="67">
        <v>0.23699999999999999</v>
      </c>
      <c r="E55" s="34" t="s">
        <v>294</v>
      </c>
      <c r="F55" s="69" t="s">
        <v>308</v>
      </c>
      <c r="G55" s="34"/>
      <c r="AN55" s="34"/>
    </row>
    <row r="56" spans="1:40">
      <c r="A56" s="34" t="s">
        <v>116</v>
      </c>
      <c r="B56" s="7">
        <v>3.61E-2</v>
      </c>
      <c r="D56" s="67">
        <v>0.61299999999999999</v>
      </c>
      <c r="E56" s="34" t="s">
        <v>295</v>
      </c>
      <c r="F56" s="70" t="s">
        <v>309</v>
      </c>
      <c r="G56" s="34"/>
      <c r="AN56" s="34"/>
    </row>
    <row r="57" spans="1:40">
      <c r="A57" s="34" t="s">
        <v>117</v>
      </c>
      <c r="B57" s="7">
        <v>0.246</v>
      </c>
      <c r="D57" s="67">
        <v>7.25</v>
      </c>
      <c r="E57" s="34" t="s">
        <v>296</v>
      </c>
      <c r="F57" s="67"/>
      <c r="G57" s="34"/>
      <c r="AN57" s="34"/>
    </row>
    <row r="58" spans="1:40">
      <c r="A58" s="34" t="s">
        <v>118</v>
      </c>
      <c r="B58" s="7">
        <v>5.4600000000000003E-2</v>
      </c>
      <c r="D58" s="67">
        <v>0.45700000000000002</v>
      </c>
      <c r="E58" s="34" t="s">
        <v>297</v>
      </c>
      <c r="F58" s="67"/>
      <c r="G58" s="34"/>
      <c r="AN58" s="34"/>
    </row>
    <row r="59" spans="1:40">
      <c r="A59" s="34" t="s">
        <v>119</v>
      </c>
      <c r="B59" s="7">
        <v>0.16</v>
      </c>
      <c r="D59" s="67">
        <v>46</v>
      </c>
      <c r="E59" s="71" t="s">
        <v>298</v>
      </c>
      <c r="F59" s="67"/>
      <c r="G59" s="34"/>
      <c r="AN59" s="34"/>
    </row>
    <row r="60" spans="1:40">
      <c r="A60" s="34" t="s">
        <v>120</v>
      </c>
      <c r="B60" s="7">
        <v>2.47E-2</v>
      </c>
      <c r="D60" s="67">
        <v>0.14799999999999999</v>
      </c>
      <c r="E60" s="34" t="s">
        <v>299</v>
      </c>
      <c r="F60" s="67"/>
      <c r="G60" s="34"/>
      <c r="AN60" s="34"/>
    </row>
    <row r="61" spans="1:40">
      <c r="A61" s="34" t="s">
        <v>121</v>
      </c>
      <c r="B61" s="7">
        <v>0.161</v>
      </c>
      <c r="D61" s="67">
        <v>3.82</v>
      </c>
      <c r="E61" s="34" t="s">
        <v>300</v>
      </c>
      <c r="F61" s="67"/>
      <c r="G61" s="34"/>
      <c r="AN61" s="34"/>
    </row>
    <row r="62" spans="1:40">
      <c r="A62" s="34" t="s">
        <v>122</v>
      </c>
      <c r="B62" s="7">
        <v>2.46E-2</v>
      </c>
      <c r="D62" s="68">
        <v>0.10299999999999999</v>
      </c>
      <c r="E62" s="35" t="s">
        <v>301</v>
      </c>
      <c r="F62" s="68"/>
      <c r="G62" s="35"/>
      <c r="AN62" s="34"/>
    </row>
    <row r="63" spans="1:40">
      <c r="A63" s="35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  <c r="AH63" s="19"/>
      <c r="AI63" s="19"/>
      <c r="AJ63" s="19"/>
      <c r="AK63" s="19"/>
      <c r="AL63" s="19"/>
      <c r="AM63" s="19"/>
      <c r="AN63" s="19"/>
    </row>
    <row r="64" spans="1:40" ht="14.4">
      <c r="A64" s="41" t="s">
        <v>130</v>
      </c>
      <c r="AN64" s="34"/>
    </row>
    <row r="65" spans="1:40">
      <c r="A65" s="34" t="s">
        <v>109</v>
      </c>
      <c r="B65" s="14">
        <f t="shared" ref="B65:AN65" si="1">B30/$B$48</f>
        <v>215.18987341772154</v>
      </c>
      <c r="C65" s="14">
        <f t="shared" si="1"/>
        <v>409.28270042194094</v>
      </c>
      <c r="D65" s="14">
        <f t="shared" si="1"/>
        <v>342.19409282700423</v>
      </c>
      <c r="E65" s="14">
        <f t="shared" si="1"/>
        <v>218.98734177215189</v>
      </c>
      <c r="F65" s="14">
        <f t="shared" si="1"/>
        <v>197.89029535864978</v>
      </c>
      <c r="G65" s="14"/>
      <c r="H65" s="14">
        <f t="shared" si="1"/>
        <v>345.5696202531646</v>
      </c>
      <c r="I65" s="14">
        <f>I30/$B$48</f>
        <v>387.34177215189874</v>
      </c>
      <c r="J65" s="14">
        <f t="shared" si="1"/>
        <v>1037.9746835443038</v>
      </c>
      <c r="K65" s="14">
        <f t="shared" si="1"/>
        <v>565.40084388185653</v>
      </c>
      <c r="L65" s="14">
        <f t="shared" si="1"/>
        <v>535.86497890295357</v>
      </c>
      <c r="M65" s="14">
        <f t="shared" si="1"/>
        <v>369.19831223628694</v>
      </c>
      <c r="N65" s="14">
        <f t="shared" si="1"/>
        <v>928.27004219409287</v>
      </c>
      <c r="O65" s="14">
        <f t="shared" si="1"/>
        <v>1101.2658227848101</v>
      </c>
      <c r="P65" s="14">
        <f t="shared" si="1"/>
        <v>1126.5822784810127</v>
      </c>
      <c r="Q65" s="14">
        <f t="shared" si="1"/>
        <v>594.9367088607595</v>
      </c>
      <c r="R65" s="14">
        <f t="shared" si="1"/>
        <v>928.27004219409287</v>
      </c>
      <c r="S65" s="14">
        <f t="shared" si="1"/>
        <v>128.69198312236287</v>
      </c>
      <c r="T65" s="14">
        <f t="shared" si="1"/>
        <v>1008.4388185654009</v>
      </c>
      <c r="U65" s="14">
        <f t="shared" si="1"/>
        <v>831.22362869198321</v>
      </c>
      <c r="V65" s="14">
        <f t="shared" si="1"/>
        <v>784.81012658227849</v>
      </c>
      <c r="W65" s="14">
        <f t="shared" si="1"/>
        <v>365.40084388185653</v>
      </c>
      <c r="X65" s="14">
        <f t="shared" si="1"/>
        <v>864.9789029535865</v>
      </c>
      <c r="Y65" s="14">
        <f t="shared" si="1"/>
        <v>772.15189873417728</v>
      </c>
      <c r="Z65" s="14">
        <f t="shared" si="1"/>
        <v>848.10126582278485</v>
      </c>
      <c r="AA65" s="14">
        <f t="shared" si="1"/>
        <v>894.51476793248946</v>
      </c>
      <c r="AB65" s="14">
        <f t="shared" si="1"/>
        <v>852.32067510548529</v>
      </c>
      <c r="AC65" s="14">
        <f t="shared" si="1"/>
        <v>1012.6582278481013</v>
      </c>
      <c r="AD65" s="14">
        <f t="shared" si="1"/>
        <v>1004.2194092827004</v>
      </c>
      <c r="AE65" s="14">
        <f t="shared" si="1"/>
        <v>696.20253164556971</v>
      </c>
      <c r="AF65" s="14">
        <f t="shared" si="1"/>
        <v>818.56540084388189</v>
      </c>
      <c r="AG65" s="14">
        <f t="shared" si="1"/>
        <v>856.54008438818573</v>
      </c>
      <c r="AH65" s="14">
        <f t="shared" si="1"/>
        <v>957.80590717299583</v>
      </c>
      <c r="AI65" s="14">
        <f t="shared" si="1"/>
        <v>890.29535864978902</v>
      </c>
      <c r="AJ65" s="14">
        <f t="shared" si="1"/>
        <v>949.36708860759495</v>
      </c>
      <c r="AK65" s="14">
        <f t="shared" si="1"/>
        <v>759.49367088607596</v>
      </c>
      <c r="AL65" s="14">
        <f t="shared" si="1"/>
        <v>995.78059071729967</v>
      </c>
      <c r="AM65" s="14">
        <f t="shared" si="1"/>
        <v>843.88185654008441</v>
      </c>
      <c r="AN65" s="36">
        <f t="shared" si="1"/>
        <v>970.46413502109715</v>
      </c>
    </row>
    <row r="66" spans="1:40">
      <c r="A66" s="34" t="s">
        <v>110</v>
      </c>
      <c r="B66" s="14">
        <f t="shared" ref="B66:AN66" si="2">B31/$B$49</f>
        <v>179.44535073409463</v>
      </c>
      <c r="C66" s="14">
        <f t="shared" si="2"/>
        <v>331.15823817292005</v>
      </c>
      <c r="D66" s="14">
        <f t="shared" si="2"/>
        <v>254.48613376835237</v>
      </c>
      <c r="E66" s="14">
        <f t="shared" si="2"/>
        <v>184.33931484502446</v>
      </c>
      <c r="F66" s="14">
        <f t="shared" si="2"/>
        <v>166.39477977161502</v>
      </c>
      <c r="G66" s="14"/>
      <c r="H66" s="14">
        <f t="shared" si="2"/>
        <v>254.48613376835237</v>
      </c>
      <c r="I66" s="14">
        <f t="shared" si="2"/>
        <v>280.5872756933116</v>
      </c>
      <c r="J66" s="14">
        <f t="shared" si="2"/>
        <v>774.87765089722677</v>
      </c>
      <c r="K66" s="14">
        <f t="shared" si="2"/>
        <v>424.14355628058729</v>
      </c>
      <c r="L66" s="14">
        <f t="shared" si="2"/>
        <v>414.35562805872758</v>
      </c>
      <c r="M66" s="14">
        <f t="shared" si="2"/>
        <v>293.63784665579118</v>
      </c>
      <c r="N66" s="14">
        <f t="shared" si="2"/>
        <v>566.06851549755299</v>
      </c>
      <c r="O66" s="14">
        <f t="shared" si="2"/>
        <v>610.11419249592166</v>
      </c>
      <c r="P66" s="14">
        <f t="shared" si="2"/>
        <v>610.11419249592166</v>
      </c>
      <c r="Q66" s="14">
        <f t="shared" si="2"/>
        <v>342.57748776508976</v>
      </c>
      <c r="R66" s="14">
        <f t="shared" si="2"/>
        <v>456.7699836867863</v>
      </c>
      <c r="S66" s="14">
        <f t="shared" si="2"/>
        <v>86.296900489396407</v>
      </c>
      <c r="T66" s="14">
        <f t="shared" si="2"/>
        <v>601.95758564437199</v>
      </c>
      <c r="U66" s="14">
        <f t="shared" si="2"/>
        <v>432.30016313213702</v>
      </c>
      <c r="V66" s="14">
        <f t="shared" si="2"/>
        <v>463.2952691680261</v>
      </c>
      <c r="W66" s="14">
        <f t="shared" si="2"/>
        <v>189.23327895595432</v>
      </c>
      <c r="X66" s="14">
        <f t="shared" si="2"/>
        <v>477.97716150081567</v>
      </c>
      <c r="Y66" s="14">
        <f t="shared" si="2"/>
        <v>350.73409461663948</v>
      </c>
      <c r="Z66" s="14">
        <f t="shared" si="2"/>
        <v>469.82055464926589</v>
      </c>
      <c r="AA66" s="14">
        <f t="shared" si="2"/>
        <v>615.00815660685157</v>
      </c>
      <c r="AB66" s="14">
        <f t="shared" si="2"/>
        <v>404.56769983686786</v>
      </c>
      <c r="AC66" s="14">
        <f t="shared" si="2"/>
        <v>592.16965742251227</v>
      </c>
      <c r="AD66" s="14">
        <f t="shared" si="2"/>
        <v>690.04893964110931</v>
      </c>
      <c r="AE66" s="14">
        <f t="shared" si="2"/>
        <v>505.70962479608482</v>
      </c>
      <c r="AF66" s="14">
        <f t="shared" si="2"/>
        <v>469.82055464926589</v>
      </c>
      <c r="AG66" s="14">
        <f t="shared" si="2"/>
        <v>398.04241435562807</v>
      </c>
      <c r="AH66" s="14">
        <f t="shared" si="2"/>
        <v>637.84665579119087</v>
      </c>
      <c r="AI66" s="14">
        <f t="shared" si="2"/>
        <v>681.89233278955953</v>
      </c>
      <c r="AJ66" s="14">
        <f t="shared" si="2"/>
        <v>670.47308319738988</v>
      </c>
      <c r="AK66" s="14">
        <f t="shared" si="2"/>
        <v>582.38172920065256</v>
      </c>
      <c r="AL66" s="14">
        <f t="shared" si="2"/>
        <v>603.58890701468192</v>
      </c>
      <c r="AM66" s="14">
        <f t="shared" si="2"/>
        <v>453.50734094616638</v>
      </c>
      <c r="AN66" s="36">
        <f t="shared" si="2"/>
        <v>628.05872756933115</v>
      </c>
    </row>
    <row r="67" spans="1:40">
      <c r="A67" s="34" t="s">
        <v>111</v>
      </c>
      <c r="B67" s="14">
        <f t="shared" ref="B67:AN67" si="3">B32/$B$50</f>
        <v>146.55172413793105</v>
      </c>
      <c r="C67" s="14">
        <f t="shared" si="3"/>
        <v>264.00862068965517</v>
      </c>
      <c r="D67" s="14">
        <f t="shared" si="3"/>
        <v>183.18965517241381</v>
      </c>
      <c r="E67" s="14">
        <f t="shared" si="3"/>
        <v>153.01724137931035</v>
      </c>
      <c r="F67" s="14">
        <f t="shared" si="3"/>
        <v>135.77586206896552</v>
      </c>
      <c r="G67" s="14"/>
      <c r="H67" s="14">
        <f t="shared" si="3"/>
        <v>181.0344827586207</v>
      </c>
      <c r="I67" s="14">
        <f t="shared" si="3"/>
        <v>196.12068965517241</v>
      </c>
      <c r="J67" s="14">
        <f t="shared" si="3"/>
        <v>519.39655172413802</v>
      </c>
      <c r="K67" s="14">
        <f t="shared" si="3"/>
        <v>309.26724137931035</v>
      </c>
      <c r="L67" s="14">
        <f t="shared" si="3"/>
        <v>308.18965517241384</v>
      </c>
      <c r="M67" s="14">
        <f t="shared" si="3"/>
        <v>224.13793103448279</v>
      </c>
      <c r="N67" s="14">
        <f t="shared" si="3"/>
        <v>334.05172413793105</v>
      </c>
      <c r="O67" s="14">
        <f t="shared" si="3"/>
        <v>322.19827586206895</v>
      </c>
      <c r="P67" s="14">
        <f t="shared" si="3"/>
        <v>313.57758620689657</v>
      </c>
      <c r="Q67" s="14">
        <f t="shared" si="3"/>
        <v>189.65517241379314</v>
      </c>
      <c r="R67" s="14">
        <f t="shared" si="3"/>
        <v>212.2844827586207</v>
      </c>
      <c r="S67" s="14">
        <f t="shared" si="3"/>
        <v>52.909482758620697</v>
      </c>
      <c r="T67" s="14">
        <f t="shared" si="3"/>
        <v>335.12931034482762</v>
      </c>
      <c r="U67" s="14">
        <f t="shared" si="3"/>
        <v>229.52586206896555</v>
      </c>
      <c r="V67" s="14">
        <f t="shared" si="3"/>
        <v>261.85344827586209</v>
      </c>
      <c r="W67" s="14">
        <f t="shared" si="3"/>
        <v>91.379310344827601</v>
      </c>
      <c r="X67" s="14">
        <f t="shared" si="3"/>
        <v>264.00862068965517</v>
      </c>
      <c r="Y67" s="14">
        <f t="shared" si="3"/>
        <v>151.93965517241381</v>
      </c>
      <c r="Z67" s="14">
        <f t="shared" si="3"/>
        <v>258.62068965517244</v>
      </c>
      <c r="AA67" s="14">
        <f t="shared" si="3"/>
        <v>420.25862068965517</v>
      </c>
      <c r="AB67" s="14">
        <f t="shared" si="3"/>
        <v>188.57758620689657</v>
      </c>
      <c r="AC67" s="14">
        <f t="shared" si="3"/>
        <v>342.67241379310349</v>
      </c>
      <c r="AD67" s="14">
        <f t="shared" si="3"/>
        <v>488.14655172413791</v>
      </c>
      <c r="AE67" s="14">
        <f t="shared" si="3"/>
        <v>381.4655172413793</v>
      </c>
      <c r="AF67" s="14">
        <f t="shared" si="3"/>
        <v>254.31034482758625</v>
      </c>
      <c r="AG67" s="14">
        <f t="shared" si="3"/>
        <v>175.64655172413796</v>
      </c>
      <c r="AH67" s="14">
        <f t="shared" si="3"/>
        <v>428.87931034482756</v>
      </c>
      <c r="AI67" s="14">
        <f t="shared" si="3"/>
        <v>523.70689655172418</v>
      </c>
      <c r="AJ67" s="14">
        <f t="shared" si="3"/>
        <v>429.95689655172413</v>
      </c>
      <c r="AK67" s="14">
        <f t="shared" si="3"/>
        <v>451.50862068965517</v>
      </c>
      <c r="AL67" s="14">
        <f t="shared" si="3"/>
        <v>342.67241379310349</v>
      </c>
      <c r="AM67" s="14">
        <f t="shared" si="3"/>
        <v>228.44827586206898</v>
      </c>
      <c r="AN67" s="36">
        <f t="shared" si="3"/>
        <v>382.54310344827587</v>
      </c>
    </row>
    <row r="68" spans="1:40">
      <c r="A68" s="34" t="s">
        <v>112</v>
      </c>
      <c r="B68" s="14">
        <f t="shared" ref="B68:AN68" si="4">B33/$B$51</f>
        <v>128.44638949671773</v>
      </c>
      <c r="C68" s="14">
        <f t="shared" si="4"/>
        <v>214.44201312910283</v>
      </c>
      <c r="D68" s="14">
        <f t="shared" si="4"/>
        <v>136.76148796498904</v>
      </c>
      <c r="E68" s="14">
        <f t="shared" si="4"/>
        <v>133.69803063457331</v>
      </c>
      <c r="F68" s="14">
        <f t="shared" si="4"/>
        <v>120.13129102844638</v>
      </c>
      <c r="G68" s="14"/>
      <c r="H68" s="14">
        <f t="shared" si="4"/>
        <v>136.54266958424506</v>
      </c>
      <c r="I68" s="14">
        <f t="shared" si="4"/>
        <v>145.95185995623632</v>
      </c>
      <c r="J68" s="14">
        <f t="shared" si="4"/>
        <v>328.22757111597372</v>
      </c>
      <c r="K68" s="14">
        <f t="shared" si="4"/>
        <v>234.13566739606125</v>
      </c>
      <c r="L68" s="14">
        <f t="shared" si="4"/>
        <v>236.32385120350108</v>
      </c>
      <c r="M68" s="14">
        <f t="shared" si="4"/>
        <v>173.96061269146608</v>
      </c>
      <c r="N68" s="14">
        <f t="shared" si="4"/>
        <v>151.85995623632385</v>
      </c>
      <c r="O68" s="14">
        <f t="shared" si="4"/>
        <v>131.2910284463895</v>
      </c>
      <c r="P68" s="14">
        <f t="shared" si="4"/>
        <v>123.63238512035011</v>
      </c>
      <c r="Q68" s="14">
        <f t="shared" si="4"/>
        <v>85.557986870897153</v>
      </c>
      <c r="R68" s="14">
        <f t="shared" si="4"/>
        <v>87.527352297592998</v>
      </c>
      <c r="S68" s="14">
        <f t="shared" si="4"/>
        <v>24.070021881838073</v>
      </c>
      <c r="T68" s="14">
        <f t="shared" si="4"/>
        <v>146.38949671772428</v>
      </c>
      <c r="U68" s="14">
        <f t="shared" si="4"/>
        <v>105.68927789934354</v>
      </c>
      <c r="V68" s="14">
        <f t="shared" si="4"/>
        <v>119.69365426695843</v>
      </c>
      <c r="W68" s="14">
        <f t="shared" si="4"/>
        <v>41.575492341356671</v>
      </c>
      <c r="X68" s="14">
        <f t="shared" si="4"/>
        <v>129.97811816192561</v>
      </c>
      <c r="Y68" s="14">
        <f t="shared" si="4"/>
        <v>55.579868708971546</v>
      </c>
      <c r="Z68" s="14">
        <f t="shared" si="4"/>
        <v>120.35010940919037</v>
      </c>
      <c r="AA68" s="14">
        <f t="shared" si="4"/>
        <v>236.32385120350108</v>
      </c>
      <c r="AB68" s="14">
        <f t="shared" si="4"/>
        <v>70.897155361050324</v>
      </c>
      <c r="AC68" s="14">
        <f t="shared" si="4"/>
        <v>169.58424507658643</v>
      </c>
      <c r="AD68" s="14">
        <f t="shared" si="4"/>
        <v>291.02844638949671</v>
      </c>
      <c r="AE68" s="14">
        <f t="shared" si="4"/>
        <v>245.07658643326039</v>
      </c>
      <c r="AF68" s="14">
        <f t="shared" si="4"/>
        <v>110.28446389496717</v>
      </c>
      <c r="AG68" s="14">
        <f t="shared" si="4"/>
        <v>64.113785557986873</v>
      </c>
      <c r="AH68" s="14">
        <f t="shared" si="4"/>
        <v>238.51203501094091</v>
      </c>
      <c r="AI68" s="14">
        <f t="shared" si="4"/>
        <v>315.09846827133475</v>
      </c>
      <c r="AJ68" s="14">
        <f t="shared" si="4"/>
        <v>212.91028446389495</v>
      </c>
      <c r="AK68" s="14">
        <f t="shared" si="4"/>
        <v>282.2757111597374</v>
      </c>
      <c r="AL68" s="14">
        <f t="shared" si="4"/>
        <v>165.42669584245075</v>
      </c>
      <c r="AM68" s="14">
        <f t="shared" si="4"/>
        <v>109.84682713347921</v>
      </c>
      <c r="AN68" s="36">
        <f t="shared" si="4"/>
        <v>214.66083150984682</v>
      </c>
    </row>
    <row r="69" spans="1:40">
      <c r="A69" s="42" t="s">
        <v>129</v>
      </c>
      <c r="B69" s="31">
        <f>(B68+B70)/2</f>
        <v>101.38535691052103</v>
      </c>
      <c r="C69" s="31">
        <f t="shared" ref="C69:AN69" si="5">(C68+C70)/2</f>
        <v>166.00479034833521</v>
      </c>
      <c r="D69" s="31">
        <f t="shared" si="5"/>
        <v>103.85371695546749</v>
      </c>
      <c r="E69" s="31">
        <f t="shared" si="5"/>
        <v>104.6868531551245</v>
      </c>
      <c r="F69" s="31">
        <f t="shared" si="5"/>
        <v>94.18726713584482</v>
      </c>
      <c r="G69" s="31"/>
      <c r="H69" s="31">
        <f t="shared" si="5"/>
        <v>103.40646992725766</v>
      </c>
      <c r="I69" s="31">
        <f t="shared" si="5"/>
        <v>110.13809214028032</v>
      </c>
      <c r="J69" s="31">
        <f t="shared" si="5"/>
        <v>232.69486663906793</v>
      </c>
      <c r="K69" s="31">
        <f t="shared" si="5"/>
        <v>174.50026613046305</v>
      </c>
      <c r="L69" s="31">
        <f t="shared" si="5"/>
        <v>177.28354722337215</v>
      </c>
      <c r="M69" s="31">
        <f t="shared" si="5"/>
        <v>133.26409012951683</v>
      </c>
      <c r="N69" s="31">
        <f t="shared" si="5"/>
        <v>101.16646460464841</v>
      </c>
      <c r="O69" s="31">
        <f t="shared" si="5"/>
        <v>85.071189898870429</v>
      </c>
      <c r="P69" s="31">
        <f t="shared" si="5"/>
        <v>79.451327695310198</v>
      </c>
      <c r="Q69" s="31">
        <f t="shared" si="5"/>
        <v>57.373588030043173</v>
      </c>
      <c r="R69" s="31">
        <f t="shared" si="5"/>
        <v>57.108270743391095</v>
      </c>
      <c r="S69" s="31">
        <f t="shared" si="5"/>
        <v>17.305281211189307</v>
      </c>
      <c r="T69" s="31">
        <f t="shared" si="5"/>
        <v>96.133937548051335</v>
      </c>
      <c r="U69" s="31">
        <f t="shared" si="5"/>
        <v>70.851395706428519</v>
      </c>
      <c r="V69" s="31">
        <f t="shared" si="5"/>
        <v>79.069800106452192</v>
      </c>
      <c r="W69" s="31">
        <f t="shared" si="5"/>
        <v>26.463421846354009</v>
      </c>
      <c r="X69" s="31">
        <f t="shared" si="5"/>
        <v>85.056626648530369</v>
      </c>
      <c r="Y69" s="31">
        <f t="shared" si="5"/>
        <v>37.148042462593878</v>
      </c>
      <c r="Z69" s="31">
        <f t="shared" si="5"/>
        <v>79.702081731622215</v>
      </c>
      <c r="AA69" s="31">
        <f t="shared" si="5"/>
        <v>160.72949316931812</v>
      </c>
      <c r="AB69" s="31">
        <f t="shared" si="5"/>
        <v>48.117496599444081</v>
      </c>
      <c r="AC69" s="31">
        <f t="shared" si="5"/>
        <v>113.91374415991484</v>
      </c>
      <c r="AD69" s="31">
        <f t="shared" si="5"/>
        <v>196.86557454609971</v>
      </c>
      <c r="AE69" s="31">
        <f t="shared" si="5"/>
        <v>172.20045537879236</v>
      </c>
      <c r="AF69" s="31">
        <f t="shared" si="5"/>
        <v>74.398988704240338</v>
      </c>
      <c r="AG69" s="31">
        <f t="shared" si="5"/>
        <v>42.631217103317759</v>
      </c>
      <c r="AH69" s="31">
        <f t="shared" si="5"/>
        <v>163.85061210006506</v>
      </c>
      <c r="AI69" s="31">
        <f t="shared" si="5"/>
        <v>220.38707197350521</v>
      </c>
      <c r="AJ69" s="31">
        <f t="shared" si="5"/>
        <v>152.06325034005559</v>
      </c>
      <c r="AK69" s="31">
        <f t="shared" si="5"/>
        <v>202.28650422851734</v>
      </c>
      <c r="AL69" s="31">
        <f t="shared" si="5"/>
        <v>109.60523981311727</v>
      </c>
      <c r="AM69" s="31">
        <f t="shared" si="5"/>
        <v>71.747737891063935</v>
      </c>
      <c r="AN69" s="37">
        <f t="shared" si="5"/>
        <v>144.15474007924774</v>
      </c>
    </row>
    <row r="70" spans="1:40">
      <c r="A70" s="34" t="s">
        <v>113</v>
      </c>
      <c r="B70" s="14">
        <f t="shared" ref="B70:AN70" si="6">B34/$B$53</f>
        <v>74.324324324324323</v>
      </c>
      <c r="C70" s="14">
        <f t="shared" si="6"/>
        <v>117.56756756756756</v>
      </c>
      <c r="D70" s="14">
        <f t="shared" si="6"/>
        <v>70.945945945945951</v>
      </c>
      <c r="E70" s="14">
        <f t="shared" si="6"/>
        <v>75.675675675675677</v>
      </c>
      <c r="F70" s="14">
        <f t="shared" si="6"/>
        <v>68.243243243243242</v>
      </c>
      <c r="G70" s="14"/>
      <c r="H70" s="14">
        <f t="shared" si="6"/>
        <v>70.270270270270274</v>
      </c>
      <c r="I70" s="14">
        <f t="shared" si="6"/>
        <v>74.324324324324323</v>
      </c>
      <c r="J70" s="14">
        <f t="shared" si="6"/>
        <v>137.16216216216216</v>
      </c>
      <c r="K70" s="14">
        <f t="shared" si="6"/>
        <v>114.86486486486487</v>
      </c>
      <c r="L70" s="14">
        <f t="shared" si="6"/>
        <v>118.24324324324324</v>
      </c>
      <c r="M70" s="14">
        <f t="shared" si="6"/>
        <v>92.567567567567565</v>
      </c>
      <c r="N70" s="14">
        <f t="shared" si="6"/>
        <v>50.472972972972975</v>
      </c>
      <c r="O70" s="14">
        <f t="shared" si="6"/>
        <v>38.851351351351354</v>
      </c>
      <c r="P70" s="14">
        <f t="shared" si="6"/>
        <v>35.270270270270274</v>
      </c>
      <c r="Q70" s="14">
        <f t="shared" si="6"/>
        <v>29.189189189189193</v>
      </c>
      <c r="R70" s="14">
        <f t="shared" si="6"/>
        <v>26.689189189189193</v>
      </c>
      <c r="S70" s="14">
        <f t="shared" si="6"/>
        <v>10.540540540540542</v>
      </c>
      <c r="T70" s="14">
        <f t="shared" si="6"/>
        <v>45.878378378378379</v>
      </c>
      <c r="U70" s="14">
        <f t="shared" si="6"/>
        <v>36.013513513513516</v>
      </c>
      <c r="V70" s="14">
        <f t="shared" si="6"/>
        <v>38.445945945945951</v>
      </c>
      <c r="W70" s="14">
        <f t="shared" si="6"/>
        <v>11.351351351351351</v>
      </c>
      <c r="X70" s="14">
        <f t="shared" si="6"/>
        <v>40.135135135135137</v>
      </c>
      <c r="Y70" s="14">
        <f t="shared" si="6"/>
        <v>18.716216216216218</v>
      </c>
      <c r="Z70" s="14">
        <f t="shared" si="6"/>
        <v>39.054054054054056</v>
      </c>
      <c r="AA70" s="14">
        <f t="shared" si="6"/>
        <v>85.135135135135144</v>
      </c>
      <c r="AB70" s="14">
        <f t="shared" si="6"/>
        <v>25.337837837837839</v>
      </c>
      <c r="AC70" s="14">
        <f t="shared" si="6"/>
        <v>58.243243243243242</v>
      </c>
      <c r="AD70" s="14">
        <f t="shared" si="6"/>
        <v>102.70270270270271</v>
      </c>
      <c r="AE70" s="14">
        <f t="shared" si="6"/>
        <v>99.324324324324323</v>
      </c>
      <c r="AF70" s="14">
        <f t="shared" si="6"/>
        <v>38.513513513513516</v>
      </c>
      <c r="AG70" s="14">
        <f t="shared" si="6"/>
        <v>21.148648648648649</v>
      </c>
      <c r="AH70" s="14">
        <f t="shared" si="6"/>
        <v>89.189189189189193</v>
      </c>
      <c r="AI70" s="14">
        <f t="shared" si="6"/>
        <v>125.67567567567569</v>
      </c>
      <c r="AJ70" s="14">
        <f t="shared" si="6"/>
        <v>91.216216216216225</v>
      </c>
      <c r="AK70" s="14">
        <f t="shared" si="6"/>
        <v>122.29729729729732</v>
      </c>
      <c r="AL70" s="14">
        <f t="shared" si="6"/>
        <v>53.78378378378379</v>
      </c>
      <c r="AM70" s="14">
        <f t="shared" si="6"/>
        <v>33.648648648648653</v>
      </c>
      <c r="AN70" s="36">
        <f t="shared" si="6"/>
        <v>73.64864864864866</v>
      </c>
    </row>
    <row r="71" spans="1:40">
      <c r="A71" s="34" t="s">
        <v>114</v>
      </c>
      <c r="B71" s="14">
        <f t="shared" ref="B71:AN71" si="7">B35/$B$54</f>
        <v>64.476021314387211</v>
      </c>
      <c r="C71" s="14">
        <f t="shared" si="7"/>
        <v>86.145648312611016</v>
      </c>
      <c r="D71" s="14">
        <f t="shared" si="7"/>
        <v>54.52930728241563</v>
      </c>
      <c r="E71" s="14">
        <f t="shared" si="7"/>
        <v>66.429840142095927</v>
      </c>
      <c r="F71" s="14">
        <f t="shared" si="7"/>
        <v>59.325044404973362</v>
      </c>
      <c r="G71" s="14"/>
      <c r="H71" s="14">
        <f t="shared" si="7"/>
        <v>53.285968028419184</v>
      </c>
      <c r="I71" s="14">
        <f t="shared" si="7"/>
        <v>53.641207815275315</v>
      </c>
      <c r="J71" s="14">
        <f t="shared" si="7"/>
        <v>61.811722912966253</v>
      </c>
      <c r="K71" s="14">
        <f t="shared" si="7"/>
        <v>82.593250444049744</v>
      </c>
      <c r="L71" s="14">
        <f t="shared" si="7"/>
        <v>85.435168738898753</v>
      </c>
      <c r="M71" s="14">
        <f t="shared" si="7"/>
        <v>67.495559502664307</v>
      </c>
      <c r="N71" s="14">
        <f t="shared" si="7"/>
        <v>25.22202486678508</v>
      </c>
      <c r="O71" s="14">
        <f t="shared" si="7"/>
        <v>16.394316163410306</v>
      </c>
      <c r="P71" s="14">
        <f t="shared" si="7"/>
        <v>15.790408525754886</v>
      </c>
      <c r="Q71" s="14">
        <f t="shared" si="7"/>
        <v>14.24511545293073</v>
      </c>
      <c r="R71" s="14">
        <f t="shared" si="7"/>
        <v>10.621669626998225</v>
      </c>
      <c r="S71" s="14">
        <f t="shared" si="7"/>
        <v>4.9023090586145655</v>
      </c>
      <c r="T71" s="14">
        <f t="shared" si="7"/>
        <v>18.650088809946716</v>
      </c>
      <c r="U71" s="14">
        <f t="shared" si="7"/>
        <v>23.978685612788635</v>
      </c>
      <c r="V71" s="14">
        <f t="shared" si="7"/>
        <v>25.577264653641208</v>
      </c>
      <c r="W71" s="14">
        <f t="shared" si="7"/>
        <v>4.0497335701598587</v>
      </c>
      <c r="X71" s="14">
        <f t="shared" si="7"/>
        <v>27.531083481349913</v>
      </c>
      <c r="Y71" s="14">
        <f t="shared" si="7"/>
        <v>7.4245115452930728</v>
      </c>
      <c r="Z71" s="14">
        <f t="shared" si="7"/>
        <v>16.074600355239788</v>
      </c>
      <c r="AA71" s="14">
        <f t="shared" si="7"/>
        <v>37.655417406749564</v>
      </c>
      <c r="AB71" s="14">
        <f t="shared" si="7"/>
        <v>9.5381882770870359</v>
      </c>
      <c r="AC71" s="14">
        <f t="shared" si="7"/>
        <v>18.294849023090588</v>
      </c>
      <c r="AD71" s="14">
        <f t="shared" si="7"/>
        <v>84.902309058614577</v>
      </c>
      <c r="AE71" s="14">
        <f t="shared" si="7"/>
        <v>69.449378330373008</v>
      </c>
      <c r="AF71" s="14">
        <f t="shared" si="7"/>
        <v>14.564831261101244</v>
      </c>
      <c r="AG71" s="14">
        <f t="shared" si="7"/>
        <v>7.4777975133214927</v>
      </c>
      <c r="AH71" s="14">
        <f t="shared" si="7"/>
        <v>38.543516873889878</v>
      </c>
      <c r="AI71" s="14">
        <f t="shared" si="7"/>
        <v>73.179396092362353</v>
      </c>
      <c r="AJ71" s="14">
        <f t="shared" si="7"/>
        <v>16.021314387211369</v>
      </c>
      <c r="AK71" s="14">
        <f t="shared" si="7"/>
        <v>79.751332149200721</v>
      </c>
      <c r="AL71" s="14">
        <f t="shared" si="7"/>
        <v>14.458259325044406</v>
      </c>
      <c r="AM71" s="14">
        <f t="shared" si="7"/>
        <v>8.0994671403197174</v>
      </c>
      <c r="AN71" s="36">
        <f t="shared" si="7"/>
        <v>23.978685612788635</v>
      </c>
    </row>
    <row r="72" spans="1:40">
      <c r="A72" s="34" t="s">
        <v>115</v>
      </c>
      <c r="B72" s="14">
        <f t="shared" ref="B72:AN72" si="8">B36/$B$55</f>
        <v>42.211055276381906</v>
      </c>
      <c r="C72" s="14">
        <f t="shared" si="8"/>
        <v>65.829145728643212</v>
      </c>
      <c r="D72" s="14">
        <f t="shared" si="8"/>
        <v>38.693467336683419</v>
      </c>
      <c r="E72" s="14">
        <f t="shared" si="8"/>
        <v>44.221105527638194</v>
      </c>
      <c r="F72" s="14">
        <f t="shared" si="8"/>
        <v>39.698492462311556</v>
      </c>
      <c r="G72" s="14"/>
      <c r="H72" s="14">
        <f t="shared" si="8"/>
        <v>38.190954773869343</v>
      </c>
      <c r="I72" s="14">
        <f t="shared" si="8"/>
        <v>40.201005025125625</v>
      </c>
      <c r="J72" s="14">
        <f t="shared" si="8"/>
        <v>66.834170854271363</v>
      </c>
      <c r="K72" s="14">
        <f t="shared" si="8"/>
        <v>60.804020100502505</v>
      </c>
      <c r="L72" s="14">
        <f t="shared" si="8"/>
        <v>63.316582914572862</v>
      </c>
      <c r="M72" s="14">
        <f t="shared" si="8"/>
        <v>50.251256281407031</v>
      </c>
      <c r="N72" s="14">
        <f t="shared" si="8"/>
        <v>25.175879396984921</v>
      </c>
      <c r="O72" s="14">
        <f t="shared" si="8"/>
        <v>18.090452261306531</v>
      </c>
      <c r="P72" s="14">
        <f t="shared" si="8"/>
        <v>17.185929648241206</v>
      </c>
      <c r="Q72" s="14">
        <f t="shared" si="8"/>
        <v>13.165829145728644</v>
      </c>
      <c r="R72" s="14">
        <f t="shared" si="8"/>
        <v>11.306532663316583</v>
      </c>
      <c r="S72" s="14">
        <f t="shared" si="8"/>
        <v>7.6884422110552757</v>
      </c>
      <c r="T72" s="14">
        <f t="shared" si="8"/>
        <v>20.854271356783919</v>
      </c>
      <c r="U72" s="14">
        <f t="shared" si="8"/>
        <v>18.090452261306531</v>
      </c>
      <c r="V72" s="14">
        <f t="shared" si="8"/>
        <v>17.437185929648241</v>
      </c>
      <c r="W72" s="14">
        <f t="shared" si="8"/>
        <v>5.3768844221105532</v>
      </c>
      <c r="X72" s="14">
        <f t="shared" si="8"/>
        <v>17.638190954773869</v>
      </c>
      <c r="Y72" s="14">
        <f t="shared" si="8"/>
        <v>10.85427135678392</v>
      </c>
      <c r="Z72" s="14">
        <f t="shared" si="8"/>
        <v>18.241206030150753</v>
      </c>
      <c r="AA72" s="14">
        <f t="shared" si="8"/>
        <v>34.773869346733669</v>
      </c>
      <c r="AB72" s="14">
        <f t="shared" si="8"/>
        <v>14.120603015075377</v>
      </c>
      <c r="AC72" s="14">
        <f t="shared" si="8"/>
        <v>27.236180904522612</v>
      </c>
      <c r="AD72" s="14">
        <f t="shared" si="8"/>
        <v>44.874371859296481</v>
      </c>
      <c r="AE72" s="14">
        <f t="shared" si="8"/>
        <v>43.517587939698494</v>
      </c>
      <c r="AF72" s="14">
        <f t="shared" si="8"/>
        <v>18.291457286432159</v>
      </c>
      <c r="AG72" s="14">
        <f t="shared" si="8"/>
        <v>12.060301507537687</v>
      </c>
      <c r="AH72" s="14">
        <f t="shared" si="8"/>
        <v>41.055276381909543</v>
      </c>
      <c r="AI72" s="14">
        <f t="shared" si="8"/>
        <v>54.2713567839196</v>
      </c>
      <c r="AJ72" s="14">
        <f t="shared" si="8"/>
        <v>44.371859296482413</v>
      </c>
      <c r="AK72" s="14">
        <f t="shared" si="8"/>
        <v>58.291457286432156</v>
      </c>
      <c r="AL72" s="14">
        <f t="shared" si="8"/>
        <v>24.070351758793969</v>
      </c>
      <c r="AM72" s="14">
        <f t="shared" si="8"/>
        <v>15.628140703517586</v>
      </c>
      <c r="AN72" s="36">
        <f t="shared" si="8"/>
        <v>34.974874371859293</v>
      </c>
    </row>
    <row r="73" spans="1:40">
      <c r="A73" s="34" t="s">
        <v>116</v>
      </c>
      <c r="B73" s="14">
        <f t="shared" ref="B73:AN73" si="9">B37/$B$56</f>
        <v>33.240997229916893</v>
      </c>
      <c r="C73" s="14">
        <f t="shared" si="9"/>
        <v>47.091412742382268</v>
      </c>
      <c r="D73" s="14">
        <f t="shared" si="9"/>
        <v>30.470914127423825</v>
      </c>
      <c r="E73" s="14">
        <f t="shared" si="9"/>
        <v>33.240997229916893</v>
      </c>
      <c r="F73" s="14">
        <f t="shared" si="9"/>
        <v>30.470914127423825</v>
      </c>
      <c r="G73" s="14"/>
      <c r="H73" s="14">
        <f t="shared" si="9"/>
        <v>30.470914127423825</v>
      </c>
      <c r="I73" s="14">
        <f t="shared" si="9"/>
        <v>30.470914127423825</v>
      </c>
      <c r="J73" s="14">
        <f t="shared" si="9"/>
        <v>55.401662049861493</v>
      </c>
      <c r="K73" s="14">
        <f t="shared" si="9"/>
        <v>44.3213296398892</v>
      </c>
      <c r="L73" s="14">
        <f t="shared" si="9"/>
        <v>44.3213296398892</v>
      </c>
      <c r="M73" s="14">
        <f t="shared" si="9"/>
        <v>36.011080332409975</v>
      </c>
      <c r="N73" s="14">
        <f t="shared" si="9"/>
        <v>22.714681440443211</v>
      </c>
      <c r="O73" s="14">
        <f t="shared" si="9"/>
        <v>18.559556786703602</v>
      </c>
      <c r="P73" s="14">
        <f t="shared" si="9"/>
        <v>18.282548476454295</v>
      </c>
      <c r="Q73" s="14">
        <f t="shared" si="9"/>
        <v>11.911357340720221</v>
      </c>
      <c r="R73" s="14">
        <f t="shared" si="9"/>
        <v>12.18836565096953</v>
      </c>
      <c r="S73" s="14">
        <f t="shared" si="9"/>
        <v>10.526315789473685</v>
      </c>
      <c r="T73" s="14">
        <f t="shared" si="9"/>
        <v>19.390581717451521</v>
      </c>
      <c r="U73" s="14">
        <f t="shared" si="9"/>
        <v>20.221606648199444</v>
      </c>
      <c r="V73" s="14">
        <f t="shared" si="9"/>
        <v>16.343490304709139</v>
      </c>
      <c r="W73" s="14">
        <f t="shared" si="9"/>
        <v>4.9861495844875341</v>
      </c>
      <c r="X73" s="14">
        <f t="shared" si="9"/>
        <v>16.620498614958446</v>
      </c>
      <c r="Y73" s="14">
        <f t="shared" si="9"/>
        <v>14.681440443213297</v>
      </c>
      <c r="Z73" s="14">
        <f t="shared" si="9"/>
        <v>17.451523545706372</v>
      </c>
      <c r="AA73" s="14">
        <f t="shared" si="9"/>
        <v>31.578947368421051</v>
      </c>
      <c r="AB73" s="14">
        <f t="shared" si="9"/>
        <v>15.51246537396122</v>
      </c>
      <c r="AC73" s="14">
        <f t="shared" si="9"/>
        <v>27.423822714681439</v>
      </c>
      <c r="AD73" s="14">
        <f t="shared" si="9"/>
        <v>34.903047091412745</v>
      </c>
      <c r="AE73" s="14">
        <f t="shared" si="9"/>
        <v>34.34903047091413</v>
      </c>
      <c r="AF73" s="14">
        <f t="shared" si="9"/>
        <v>17.174515235457065</v>
      </c>
      <c r="AG73" s="14">
        <f t="shared" si="9"/>
        <v>15.789473684210526</v>
      </c>
      <c r="AH73" s="14">
        <f t="shared" si="9"/>
        <v>34.072022160664822</v>
      </c>
      <c r="AI73" s="14">
        <f t="shared" si="9"/>
        <v>45.429362880886423</v>
      </c>
      <c r="AJ73" s="14">
        <f t="shared" si="9"/>
        <v>44.044321329639892</v>
      </c>
      <c r="AK73" s="14">
        <f t="shared" si="9"/>
        <v>44.875346260387815</v>
      </c>
      <c r="AL73" s="14">
        <f t="shared" si="9"/>
        <v>24.37673130193906</v>
      </c>
      <c r="AM73" s="14">
        <f t="shared" si="9"/>
        <v>16.066481994459831</v>
      </c>
      <c r="AN73" s="36">
        <f t="shared" si="9"/>
        <v>31.02493074792244</v>
      </c>
    </row>
    <row r="74" spans="1:40">
      <c r="A74" s="34" t="s">
        <v>117</v>
      </c>
      <c r="B74" s="14">
        <f t="shared" ref="B74:AN74" si="10">B38/$B$57</f>
        <v>22.76422764227642</v>
      </c>
      <c r="C74" s="14">
        <f t="shared" si="10"/>
        <v>33.739837398373986</v>
      </c>
      <c r="D74" s="14">
        <f t="shared" si="10"/>
        <v>21.54471544715447</v>
      </c>
      <c r="E74" s="14">
        <f t="shared" si="10"/>
        <v>23.577235772357724</v>
      </c>
      <c r="F74" s="14">
        <f t="shared" si="10"/>
        <v>21.138211382113823</v>
      </c>
      <c r="G74" s="14"/>
      <c r="H74" s="14">
        <f t="shared" si="10"/>
        <v>21.138211382113823</v>
      </c>
      <c r="I74" s="14">
        <f t="shared" si="10"/>
        <v>22.357723577235774</v>
      </c>
      <c r="J74" s="14">
        <f t="shared" si="10"/>
        <v>41.869918699186996</v>
      </c>
      <c r="K74" s="14">
        <f t="shared" si="10"/>
        <v>30.894308943089431</v>
      </c>
      <c r="L74" s="14">
        <f t="shared" si="10"/>
        <v>32.520325203252035</v>
      </c>
      <c r="M74" s="14">
        <f t="shared" si="10"/>
        <v>26.016260162601629</v>
      </c>
      <c r="N74" s="14">
        <f t="shared" si="10"/>
        <v>20.609756097560979</v>
      </c>
      <c r="O74" s="14">
        <f t="shared" si="10"/>
        <v>18.252032520325205</v>
      </c>
      <c r="P74" s="14">
        <f t="shared" si="10"/>
        <v>18.739837398373986</v>
      </c>
      <c r="Q74" s="14">
        <f t="shared" si="10"/>
        <v>11.626016260162601</v>
      </c>
      <c r="R74" s="14">
        <f t="shared" si="10"/>
        <v>11.910569105691058</v>
      </c>
      <c r="S74" s="14">
        <f t="shared" si="10"/>
        <v>12.723577235772357</v>
      </c>
      <c r="T74" s="14">
        <f t="shared" si="10"/>
        <v>18.333333333333332</v>
      </c>
      <c r="U74" s="14">
        <f t="shared" si="10"/>
        <v>19.878048780487802</v>
      </c>
      <c r="V74" s="14">
        <f t="shared" si="10"/>
        <v>14.146341463414634</v>
      </c>
      <c r="W74" s="14">
        <f t="shared" si="10"/>
        <v>4.9593495934959346</v>
      </c>
      <c r="X74" s="14">
        <f t="shared" si="10"/>
        <v>14.471544715447155</v>
      </c>
      <c r="Y74" s="14">
        <f t="shared" si="10"/>
        <v>17.35772357723577</v>
      </c>
      <c r="Z74" s="14">
        <f t="shared" si="10"/>
        <v>16.747967479674799</v>
      </c>
      <c r="AA74" s="14">
        <f t="shared" si="10"/>
        <v>27.68292682926829</v>
      </c>
      <c r="AB74" s="14">
        <f t="shared" si="10"/>
        <v>17.520325203252032</v>
      </c>
      <c r="AC74" s="14">
        <f t="shared" si="10"/>
        <v>26.219512195121954</v>
      </c>
      <c r="AD74" s="14">
        <f t="shared" si="10"/>
        <v>27.764227642276424</v>
      </c>
      <c r="AE74" s="14">
        <f t="shared" si="10"/>
        <v>27.195121951219516</v>
      </c>
      <c r="AF74" s="14">
        <f t="shared" si="10"/>
        <v>16.504065040650406</v>
      </c>
      <c r="AG74" s="14">
        <f t="shared" si="10"/>
        <v>16.829268292682926</v>
      </c>
      <c r="AH74" s="14">
        <f t="shared" si="10"/>
        <v>29.796747967479675</v>
      </c>
      <c r="AI74" s="14">
        <f t="shared" si="10"/>
        <v>35.731707317073166</v>
      </c>
      <c r="AJ74" s="14">
        <f t="shared" si="10"/>
        <v>43.08943089430894</v>
      </c>
      <c r="AK74" s="14">
        <f t="shared" si="10"/>
        <v>36.178861788617887</v>
      </c>
      <c r="AL74" s="14">
        <f t="shared" si="10"/>
        <v>21.788617886178862</v>
      </c>
      <c r="AM74" s="14">
        <f t="shared" si="10"/>
        <v>16.910569105691057</v>
      </c>
      <c r="AN74" s="36">
        <f t="shared" si="10"/>
        <v>28.089430894308943</v>
      </c>
    </row>
    <row r="75" spans="1:40">
      <c r="A75" s="34" t="s">
        <v>118</v>
      </c>
      <c r="B75" s="14">
        <f t="shared" ref="B75:AN75" si="11">B39/$B$58</f>
        <v>18.315018315018314</v>
      </c>
      <c r="C75" s="14">
        <f t="shared" si="11"/>
        <v>25.641025641025639</v>
      </c>
      <c r="D75" s="14">
        <f t="shared" si="11"/>
        <v>16.483516483516482</v>
      </c>
      <c r="E75" s="14">
        <f t="shared" si="11"/>
        <v>18.315018315018314</v>
      </c>
      <c r="F75" s="14">
        <f t="shared" si="11"/>
        <v>16.483516483516482</v>
      </c>
      <c r="G75" s="14"/>
      <c r="H75" s="14">
        <f t="shared" si="11"/>
        <v>16.483516483516482</v>
      </c>
      <c r="I75" s="14">
        <f t="shared" si="11"/>
        <v>18.315018315018314</v>
      </c>
      <c r="J75" s="14">
        <f t="shared" si="11"/>
        <v>34.798534798534796</v>
      </c>
      <c r="K75" s="14">
        <f t="shared" si="11"/>
        <v>25.641025641025639</v>
      </c>
      <c r="L75" s="14">
        <f t="shared" si="11"/>
        <v>25.641025641025639</v>
      </c>
      <c r="M75" s="14">
        <f t="shared" si="11"/>
        <v>20.146520146520146</v>
      </c>
      <c r="N75" s="14">
        <f t="shared" si="11"/>
        <v>20.512820512820515</v>
      </c>
      <c r="O75" s="14">
        <f t="shared" si="11"/>
        <v>20.879120879120876</v>
      </c>
      <c r="P75" s="14">
        <f t="shared" si="11"/>
        <v>19.23076923076923</v>
      </c>
      <c r="Q75" s="14">
        <f t="shared" si="11"/>
        <v>12.454212454212454</v>
      </c>
      <c r="R75" s="14">
        <f t="shared" si="11"/>
        <v>11.721611721611721</v>
      </c>
      <c r="S75" s="14">
        <f t="shared" si="11"/>
        <v>17.58241758241758</v>
      </c>
      <c r="T75" s="14">
        <f t="shared" si="11"/>
        <v>18.864468864468865</v>
      </c>
      <c r="U75" s="14">
        <f t="shared" si="11"/>
        <v>21.062271062271058</v>
      </c>
      <c r="V75" s="14">
        <f t="shared" si="11"/>
        <v>13.91941391941392</v>
      </c>
      <c r="W75" s="14">
        <f t="shared" si="11"/>
        <v>6.0439560439560438</v>
      </c>
      <c r="X75" s="14">
        <f t="shared" si="11"/>
        <v>13.736263736263735</v>
      </c>
      <c r="Y75" s="14">
        <f t="shared" si="11"/>
        <v>20.879120879120876</v>
      </c>
      <c r="Z75" s="14">
        <f t="shared" si="11"/>
        <v>16.666666666666668</v>
      </c>
      <c r="AA75" s="14">
        <f t="shared" si="11"/>
        <v>23.443223443223442</v>
      </c>
      <c r="AB75" s="14">
        <f t="shared" si="11"/>
        <v>20.329670329670332</v>
      </c>
      <c r="AC75" s="14">
        <f t="shared" si="11"/>
        <v>26.92307692307692</v>
      </c>
      <c r="AD75" s="14">
        <f t="shared" si="11"/>
        <v>22.893772893772894</v>
      </c>
      <c r="AE75" s="14">
        <f t="shared" si="11"/>
        <v>21.794871794871792</v>
      </c>
      <c r="AF75" s="14">
        <f t="shared" si="11"/>
        <v>17.399267399267398</v>
      </c>
      <c r="AG75" s="14">
        <f t="shared" si="11"/>
        <v>20.329670329670332</v>
      </c>
      <c r="AH75" s="14">
        <f t="shared" si="11"/>
        <v>25.457875457875456</v>
      </c>
      <c r="AI75" s="14">
        <f t="shared" si="11"/>
        <v>29.85347985347985</v>
      </c>
      <c r="AJ75" s="14">
        <f t="shared" si="11"/>
        <v>44.139194139194139</v>
      </c>
      <c r="AK75" s="14">
        <f t="shared" si="11"/>
        <v>31.868131868131865</v>
      </c>
      <c r="AL75" s="14">
        <f t="shared" si="11"/>
        <v>21.61172161172161</v>
      </c>
      <c r="AM75" s="14">
        <f t="shared" si="11"/>
        <v>18.131868131868131</v>
      </c>
      <c r="AN75" s="36">
        <f t="shared" si="11"/>
        <v>25.641025641025639</v>
      </c>
    </row>
    <row r="76" spans="1:40">
      <c r="A76" s="34" t="s">
        <v>119</v>
      </c>
      <c r="B76" s="14">
        <f t="shared" ref="B76:AN76" si="12">B40/$B$59</f>
        <v>15.625</v>
      </c>
      <c r="C76" s="14">
        <f t="shared" si="12"/>
        <v>20.625</v>
      </c>
      <c r="D76" s="14">
        <f t="shared" si="12"/>
        <v>14.374999999999998</v>
      </c>
      <c r="E76" s="14">
        <f t="shared" si="12"/>
        <v>15.625</v>
      </c>
      <c r="F76" s="14">
        <f t="shared" si="12"/>
        <v>14.374999999999998</v>
      </c>
      <c r="G76" s="14"/>
      <c r="H76" s="14">
        <f t="shared" si="12"/>
        <v>14.374999999999998</v>
      </c>
      <c r="I76" s="14">
        <f t="shared" si="12"/>
        <v>15</v>
      </c>
      <c r="J76" s="14">
        <f t="shared" si="12"/>
        <v>33.125</v>
      </c>
      <c r="K76" s="14">
        <f t="shared" si="12"/>
        <v>21.875</v>
      </c>
      <c r="L76" s="14">
        <f t="shared" si="12"/>
        <v>21.25</v>
      </c>
      <c r="M76" s="14">
        <f t="shared" si="12"/>
        <v>16.875</v>
      </c>
      <c r="N76" s="14">
        <f t="shared" si="12"/>
        <v>22.625</v>
      </c>
      <c r="O76" s="14">
        <f t="shared" si="12"/>
        <v>24.6875</v>
      </c>
      <c r="P76" s="14">
        <f t="shared" si="12"/>
        <v>24.5625</v>
      </c>
      <c r="Q76" s="14">
        <f t="shared" si="12"/>
        <v>14.124999999999998</v>
      </c>
      <c r="R76" s="14">
        <f t="shared" si="12"/>
        <v>13.875000000000002</v>
      </c>
      <c r="S76" s="14">
        <f t="shared" si="12"/>
        <v>22.9375</v>
      </c>
      <c r="T76" s="14">
        <f t="shared" si="12"/>
        <v>20.6875</v>
      </c>
      <c r="U76" s="14">
        <f t="shared" si="12"/>
        <v>25.8125</v>
      </c>
      <c r="V76" s="14">
        <f t="shared" si="12"/>
        <v>16.1875</v>
      </c>
      <c r="W76" s="14">
        <f t="shared" si="12"/>
        <v>7.3749999999999991</v>
      </c>
      <c r="X76" s="14">
        <f t="shared" si="12"/>
        <v>15.375</v>
      </c>
      <c r="Y76" s="14">
        <f t="shared" si="12"/>
        <v>28.3125</v>
      </c>
      <c r="Z76" s="14">
        <f t="shared" si="12"/>
        <v>20.375</v>
      </c>
      <c r="AA76" s="14">
        <f t="shared" si="12"/>
        <v>23.875</v>
      </c>
      <c r="AB76" s="14">
        <f t="shared" si="12"/>
        <v>27.3125</v>
      </c>
      <c r="AC76" s="14">
        <f t="shared" si="12"/>
        <v>29.312500000000004</v>
      </c>
      <c r="AD76" s="14">
        <f t="shared" si="12"/>
        <v>22.6875</v>
      </c>
      <c r="AE76" s="14">
        <f t="shared" si="12"/>
        <v>20.1875</v>
      </c>
      <c r="AF76" s="14">
        <f t="shared" si="12"/>
        <v>20.5625</v>
      </c>
      <c r="AG76" s="14">
        <f t="shared" si="12"/>
        <v>27.875</v>
      </c>
      <c r="AH76" s="14">
        <f t="shared" si="12"/>
        <v>28.125</v>
      </c>
      <c r="AI76" s="14">
        <f t="shared" si="12"/>
        <v>28.249999999999996</v>
      </c>
      <c r="AJ76" s="14">
        <f t="shared" si="12"/>
        <v>46.6875</v>
      </c>
      <c r="AK76" s="14">
        <f t="shared" si="12"/>
        <v>30.375</v>
      </c>
      <c r="AL76" s="14">
        <f t="shared" si="12"/>
        <v>23.6875</v>
      </c>
      <c r="AM76" s="14">
        <f t="shared" si="12"/>
        <v>21.6875</v>
      </c>
      <c r="AN76" s="36">
        <f t="shared" si="12"/>
        <v>28.4375</v>
      </c>
    </row>
    <row r="77" spans="1:40">
      <c r="A77" s="34" t="s">
        <v>120</v>
      </c>
      <c r="B77" s="14">
        <f t="shared" ref="B77:AN77" si="13">B41/$B$60</f>
        <v>12.550607287449393</v>
      </c>
      <c r="C77" s="14">
        <f t="shared" si="13"/>
        <v>15.789473684210527</v>
      </c>
      <c r="D77" s="14">
        <f t="shared" si="13"/>
        <v>11.740890688259109</v>
      </c>
      <c r="E77" s="14">
        <f t="shared" si="13"/>
        <v>12.955465587044534</v>
      </c>
      <c r="F77" s="14">
        <f t="shared" si="13"/>
        <v>11.740890688259109</v>
      </c>
      <c r="G77" s="14"/>
      <c r="H77" s="14">
        <f t="shared" si="13"/>
        <v>11.740890688259109</v>
      </c>
      <c r="I77" s="14">
        <f t="shared" si="13"/>
        <v>12.955465587044534</v>
      </c>
      <c r="J77" s="14">
        <f t="shared" si="13"/>
        <v>29.1497975708502</v>
      </c>
      <c r="K77" s="14">
        <f t="shared" si="13"/>
        <v>19.02834008097166</v>
      </c>
      <c r="L77" s="14">
        <f t="shared" si="13"/>
        <v>17.004048582995949</v>
      </c>
      <c r="M77" s="14">
        <f t="shared" si="13"/>
        <v>13.765182186234819</v>
      </c>
      <c r="N77" s="14">
        <f t="shared" si="13"/>
        <v>23.481781376518217</v>
      </c>
      <c r="O77" s="14">
        <f t="shared" si="13"/>
        <v>29.595141700404859</v>
      </c>
      <c r="P77" s="14">
        <f t="shared" si="13"/>
        <v>26.963562753036438</v>
      </c>
      <c r="Q77" s="14">
        <f t="shared" si="13"/>
        <v>14.898785425101215</v>
      </c>
      <c r="R77" s="14">
        <f t="shared" si="13"/>
        <v>16.518218623481779</v>
      </c>
      <c r="S77" s="14">
        <f t="shared" si="13"/>
        <v>28.987854251012145</v>
      </c>
      <c r="T77" s="14">
        <f t="shared" si="13"/>
        <v>20.121457489878544</v>
      </c>
      <c r="U77" s="14">
        <f t="shared" si="13"/>
        <v>28.340080971659919</v>
      </c>
      <c r="V77" s="14">
        <f t="shared" si="13"/>
        <v>15.62753036437247</v>
      </c>
      <c r="W77" s="14">
        <f t="shared" si="13"/>
        <v>9.2712550607287447</v>
      </c>
      <c r="X77" s="14">
        <f t="shared" si="13"/>
        <v>15.668016194331985</v>
      </c>
      <c r="Y77" s="14">
        <f t="shared" si="13"/>
        <v>37.773279352226723</v>
      </c>
      <c r="Z77" s="14">
        <f t="shared" si="13"/>
        <v>22.631578947368425</v>
      </c>
      <c r="AA77" s="14">
        <f t="shared" si="13"/>
        <v>22.064777327935225</v>
      </c>
      <c r="AB77" s="14">
        <f t="shared" si="13"/>
        <v>32.712550607287454</v>
      </c>
      <c r="AC77" s="14">
        <f t="shared" si="13"/>
        <v>30.445344129554655</v>
      </c>
      <c r="AD77" s="14">
        <f t="shared" si="13"/>
        <v>17.975708502024293</v>
      </c>
      <c r="AE77" s="14">
        <f t="shared" si="13"/>
        <v>16.963562753036438</v>
      </c>
      <c r="AF77" s="14">
        <f t="shared" si="13"/>
        <v>22.995951417004047</v>
      </c>
      <c r="AG77" s="14">
        <f t="shared" si="13"/>
        <v>35.587044534412954</v>
      </c>
      <c r="AH77" s="14">
        <f t="shared" si="13"/>
        <v>26.599190283400812</v>
      </c>
      <c r="AI77" s="14">
        <f t="shared" si="13"/>
        <v>24.534412955465587</v>
      </c>
      <c r="AJ77" s="14">
        <f t="shared" si="13"/>
        <v>46.558704453441294</v>
      </c>
      <c r="AK77" s="14">
        <f t="shared" si="13"/>
        <v>23.805668016194332</v>
      </c>
      <c r="AL77" s="14">
        <f t="shared" si="13"/>
        <v>24.129554655870443</v>
      </c>
      <c r="AM77" s="14">
        <f t="shared" si="13"/>
        <v>25.829959514170042</v>
      </c>
      <c r="AN77" s="36">
        <f t="shared" si="13"/>
        <v>29.1497975708502</v>
      </c>
    </row>
    <row r="78" spans="1:40">
      <c r="A78" s="34" t="s">
        <v>121</v>
      </c>
      <c r="B78" s="14">
        <f t="shared" ref="B78:AN78" si="14">B42/$B$61</f>
        <v>11.801242236024844</v>
      </c>
      <c r="C78" s="14">
        <f t="shared" si="14"/>
        <v>14.285714285714285</v>
      </c>
      <c r="D78" s="14">
        <f t="shared" si="14"/>
        <v>11.180124223602485</v>
      </c>
      <c r="E78" s="14">
        <f t="shared" si="14"/>
        <v>12.422360248447205</v>
      </c>
      <c r="F78" s="14">
        <f t="shared" si="14"/>
        <v>11.180124223602485</v>
      </c>
      <c r="G78" s="14"/>
      <c r="H78" s="14">
        <f t="shared" si="14"/>
        <v>11.180124223602485</v>
      </c>
      <c r="I78" s="14">
        <f t="shared" si="14"/>
        <v>12.422360248447205</v>
      </c>
      <c r="J78" s="14">
        <f t="shared" si="14"/>
        <v>27.329192546583851</v>
      </c>
      <c r="K78" s="14">
        <f t="shared" si="14"/>
        <v>16.770186335403729</v>
      </c>
      <c r="L78" s="14">
        <f t="shared" si="14"/>
        <v>15.527950310559007</v>
      </c>
      <c r="M78" s="14">
        <f t="shared" si="14"/>
        <v>12.422360248447205</v>
      </c>
      <c r="N78" s="14">
        <f t="shared" si="14"/>
        <v>24.099378881987576</v>
      </c>
      <c r="O78" s="14">
        <f t="shared" si="14"/>
        <v>34.409937888198755</v>
      </c>
      <c r="P78" s="14">
        <f t="shared" si="14"/>
        <v>30.186335403726709</v>
      </c>
      <c r="Q78" s="14">
        <f t="shared" si="14"/>
        <v>17.391304347826086</v>
      </c>
      <c r="R78" s="14">
        <f t="shared" si="14"/>
        <v>19.378881987577639</v>
      </c>
      <c r="S78" s="14">
        <f t="shared" si="14"/>
        <v>38.260869565217391</v>
      </c>
      <c r="T78" s="14">
        <f t="shared" si="14"/>
        <v>21.242236024844718</v>
      </c>
      <c r="U78" s="14">
        <f t="shared" si="14"/>
        <v>29.19254658385093</v>
      </c>
      <c r="V78" s="14">
        <f t="shared" si="14"/>
        <v>16.459627329192546</v>
      </c>
      <c r="W78" s="14">
        <f t="shared" si="14"/>
        <v>12.546583850931677</v>
      </c>
      <c r="X78" s="14">
        <f t="shared" si="14"/>
        <v>16.956521739130434</v>
      </c>
      <c r="Y78" s="14">
        <f t="shared" si="14"/>
        <v>46.086956521739125</v>
      </c>
      <c r="Z78" s="14">
        <f t="shared" si="14"/>
        <v>25.465838509316768</v>
      </c>
      <c r="AA78" s="14">
        <f t="shared" si="14"/>
        <v>22.422360248447205</v>
      </c>
      <c r="AB78" s="14">
        <f t="shared" si="14"/>
        <v>41.180124223602483</v>
      </c>
      <c r="AC78" s="14">
        <f t="shared" si="14"/>
        <v>32.732919254658384</v>
      </c>
      <c r="AD78" s="14">
        <f t="shared" si="14"/>
        <v>17.080745341614907</v>
      </c>
      <c r="AE78" s="14">
        <f t="shared" si="14"/>
        <v>16.335403726708073</v>
      </c>
      <c r="AF78" s="14">
        <f t="shared" si="14"/>
        <v>26.273291925465841</v>
      </c>
      <c r="AG78" s="14">
        <f t="shared" si="14"/>
        <v>45.590062111801238</v>
      </c>
      <c r="AH78" s="14">
        <f t="shared" si="14"/>
        <v>26.832298136645964</v>
      </c>
      <c r="AI78" s="14">
        <f t="shared" si="14"/>
        <v>23.788819875776397</v>
      </c>
      <c r="AJ78" s="14">
        <f t="shared" si="14"/>
        <v>47.763975155279503</v>
      </c>
      <c r="AK78" s="14">
        <f t="shared" si="14"/>
        <v>26.770186335403725</v>
      </c>
      <c r="AL78" s="14">
        <f t="shared" si="14"/>
        <v>26.645962732919255</v>
      </c>
      <c r="AM78" s="14">
        <f t="shared" si="14"/>
        <v>31.118012422360245</v>
      </c>
      <c r="AN78" s="36">
        <f t="shared" si="14"/>
        <v>29.565217391304344</v>
      </c>
    </row>
    <row r="79" spans="1:40">
      <c r="A79" s="35" t="s">
        <v>122</v>
      </c>
      <c r="B79" s="32">
        <f t="shared" ref="B79:AN79" si="15">B43/$B$62</f>
        <v>11.382113821138212</v>
      </c>
      <c r="C79" s="32">
        <f t="shared" si="15"/>
        <v>13.414634146341465</v>
      </c>
      <c r="D79" s="32">
        <f t="shared" si="15"/>
        <v>11.382113821138212</v>
      </c>
      <c r="E79" s="32">
        <f t="shared" si="15"/>
        <v>11.78861788617886</v>
      </c>
      <c r="F79" s="32">
        <f t="shared" si="15"/>
        <v>10.16260162601626</v>
      </c>
      <c r="G79" s="32"/>
      <c r="H79" s="32">
        <f t="shared" si="15"/>
        <v>10.569105691056912</v>
      </c>
      <c r="I79" s="32">
        <f t="shared" si="15"/>
        <v>11.78861788617886</v>
      </c>
      <c r="J79" s="32">
        <f t="shared" si="15"/>
        <v>26.422764227642276</v>
      </c>
      <c r="K79" s="32">
        <f t="shared" si="15"/>
        <v>16.260162601626018</v>
      </c>
      <c r="L79" s="32">
        <f t="shared" si="15"/>
        <v>14.634146341463413</v>
      </c>
      <c r="M79" s="32">
        <f t="shared" si="15"/>
        <v>10.975609756097562</v>
      </c>
      <c r="N79" s="32">
        <f t="shared" si="15"/>
        <v>23.211382113821134</v>
      </c>
      <c r="O79" s="32">
        <f t="shared" si="15"/>
        <v>35.121951219512191</v>
      </c>
      <c r="P79" s="32">
        <f t="shared" si="15"/>
        <v>31.626016260162601</v>
      </c>
      <c r="Q79" s="32">
        <f t="shared" si="15"/>
        <v>18.821138211382113</v>
      </c>
      <c r="R79" s="32">
        <f t="shared" si="15"/>
        <v>21.504065040650406</v>
      </c>
      <c r="S79" s="32">
        <f t="shared" si="15"/>
        <v>42.682926829268297</v>
      </c>
      <c r="T79" s="32">
        <f t="shared" si="15"/>
        <v>23.617886178861788</v>
      </c>
      <c r="U79" s="32">
        <f t="shared" si="15"/>
        <v>31.13821138211382</v>
      </c>
      <c r="V79" s="32">
        <f t="shared" si="15"/>
        <v>18.130081300813007</v>
      </c>
      <c r="W79" s="32">
        <f t="shared" si="15"/>
        <v>15.081300813008129</v>
      </c>
      <c r="X79" s="32">
        <f t="shared" si="15"/>
        <v>17.845528455284551</v>
      </c>
      <c r="Y79" s="32">
        <f t="shared" si="15"/>
        <v>50</v>
      </c>
      <c r="Z79" s="32">
        <f t="shared" si="15"/>
        <v>28.008130081300809</v>
      </c>
      <c r="AA79" s="32">
        <f t="shared" si="15"/>
        <v>23.211382113821134</v>
      </c>
      <c r="AB79" s="32">
        <f t="shared" si="15"/>
        <v>45.934959349593491</v>
      </c>
      <c r="AC79" s="32">
        <f t="shared" si="15"/>
        <v>34.471544715447152</v>
      </c>
      <c r="AD79" s="32">
        <f t="shared" si="15"/>
        <v>16.869918699186989</v>
      </c>
      <c r="AE79" s="32">
        <f t="shared" si="15"/>
        <v>17.235772357723576</v>
      </c>
      <c r="AF79" s="32">
        <f t="shared" si="15"/>
        <v>28.983739837398371</v>
      </c>
      <c r="AG79" s="32">
        <f t="shared" si="15"/>
        <v>48.780487804878049</v>
      </c>
      <c r="AH79" s="32">
        <f t="shared" si="15"/>
        <v>28.252032520325201</v>
      </c>
      <c r="AI79" s="32">
        <f t="shared" si="15"/>
        <v>24.349593495934958</v>
      </c>
      <c r="AJ79" s="32">
        <f t="shared" si="15"/>
        <v>50</v>
      </c>
      <c r="AK79" s="32">
        <f t="shared" si="15"/>
        <v>24.796747967479675</v>
      </c>
      <c r="AL79" s="32">
        <f t="shared" si="15"/>
        <v>28.780487804878046</v>
      </c>
      <c r="AM79" s="32">
        <f t="shared" si="15"/>
        <v>36.382113821138212</v>
      </c>
      <c r="AN79" s="38">
        <f t="shared" si="15"/>
        <v>31.056910569105693</v>
      </c>
    </row>
    <row r="80" spans="1:40" ht="14.4">
      <c r="A80" s="75" t="s">
        <v>307</v>
      </c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78"/>
    </row>
    <row r="81" spans="1:40" s="8" customFormat="1">
      <c r="A81" s="76" t="s">
        <v>104</v>
      </c>
      <c r="B81" s="73">
        <f>B25/$D$49</f>
        <v>1331.5352697095434</v>
      </c>
      <c r="C81" s="73">
        <f t="shared" ref="C81:AN81" si="16">C25/$D$49</f>
        <v>378.42323651452278</v>
      </c>
      <c r="D81" s="73">
        <f t="shared" si="16"/>
        <v>600.82987551867211</v>
      </c>
      <c r="E81" s="73">
        <f t="shared" si="16"/>
        <v>1341.9087136929459</v>
      </c>
      <c r="F81" s="73">
        <f t="shared" si="16"/>
        <v>1129.045643153527</v>
      </c>
      <c r="G81" s="73"/>
      <c r="H81" s="73">
        <f t="shared" si="16"/>
        <v>504.14937759336095</v>
      </c>
      <c r="I81" s="73">
        <f t="shared" si="16"/>
        <v>646.88796680497921</v>
      </c>
      <c r="J81" s="73">
        <f t="shared" si="16"/>
        <v>224.06639004149378</v>
      </c>
      <c r="K81" s="73">
        <f t="shared" si="16"/>
        <v>617.01244813278004</v>
      </c>
      <c r="L81" s="73">
        <f t="shared" si="16"/>
        <v>739.83402489626553</v>
      </c>
      <c r="M81" s="73">
        <f t="shared" si="16"/>
        <v>559.33609958506224</v>
      </c>
      <c r="N81" s="73">
        <f t="shared" si="16"/>
        <v>9.9585062240663902</v>
      </c>
      <c r="O81" s="73">
        <f t="shared" si="16"/>
        <v>2.4896265560165975</v>
      </c>
      <c r="P81" s="73">
        <f t="shared" si="16"/>
        <v>2.4896265560165975</v>
      </c>
      <c r="Q81" s="73">
        <f t="shared" si="16"/>
        <v>2.904564315352697</v>
      </c>
      <c r="R81" s="73">
        <f t="shared" si="16"/>
        <v>1.6597510373443982</v>
      </c>
      <c r="S81" s="73">
        <f t="shared" si="16"/>
        <v>1.2448132780082988</v>
      </c>
      <c r="T81" s="73">
        <f t="shared" si="16"/>
        <v>1.6597510373443982</v>
      </c>
      <c r="U81" s="73">
        <f t="shared" si="16"/>
        <v>1.6597510373443982</v>
      </c>
      <c r="V81" s="73">
        <f t="shared" si="16"/>
        <v>9.9585062240663902</v>
      </c>
      <c r="W81" s="73">
        <f t="shared" si="16"/>
        <v>2.0746887966804977</v>
      </c>
      <c r="X81" s="73">
        <f t="shared" si="16"/>
        <v>9.9585062240663902</v>
      </c>
      <c r="Y81" s="73">
        <f t="shared" si="16"/>
        <v>1.2448132780082988</v>
      </c>
      <c r="Z81" s="73">
        <f t="shared" si="16"/>
        <v>2.904564315352697</v>
      </c>
      <c r="AA81" s="73">
        <f t="shared" si="16"/>
        <v>32.365145228215766</v>
      </c>
      <c r="AB81" s="73">
        <f t="shared" si="16"/>
        <v>2.0746887966804977</v>
      </c>
      <c r="AC81" s="73">
        <f t="shared" si="16"/>
        <v>1.6597510373443982</v>
      </c>
      <c r="AD81" s="73">
        <f t="shared" si="16"/>
        <v>90.456431535269701</v>
      </c>
      <c r="AE81" s="73">
        <f t="shared" si="16"/>
        <v>222.40663900414935</v>
      </c>
      <c r="AF81" s="73">
        <f t="shared" si="16"/>
        <v>2.904564315352697</v>
      </c>
      <c r="AG81" s="73">
        <f t="shared" si="16"/>
        <v>0.82987551867219911</v>
      </c>
      <c r="AH81" s="73">
        <f t="shared" si="16"/>
        <v>27.385892116182571</v>
      </c>
      <c r="AI81" s="73">
        <f t="shared" si="16"/>
        <v>114.93775933609957</v>
      </c>
      <c r="AJ81" s="73">
        <f t="shared" si="16"/>
        <v>1.6597510373443982</v>
      </c>
      <c r="AK81" s="73">
        <f t="shared" si="16"/>
        <v>83.402489626556019</v>
      </c>
      <c r="AL81" s="73">
        <f t="shared" si="16"/>
        <v>2.4896265560165975</v>
      </c>
      <c r="AM81" s="73">
        <f t="shared" si="16"/>
        <v>1.2448132780082988</v>
      </c>
      <c r="AN81" s="79">
        <f t="shared" si="16"/>
        <v>1.6597510373443982</v>
      </c>
    </row>
    <row r="82" spans="1:40" s="8" customFormat="1">
      <c r="A82" s="76" t="s">
        <v>102</v>
      </c>
      <c r="B82" s="73">
        <f>B23/$D$50</f>
        <v>177.14285714285717</v>
      </c>
      <c r="C82" s="73">
        <f t="shared" ref="C82:AN82" si="17">C23/$D$50</f>
        <v>165.71428571428572</v>
      </c>
      <c r="D82" s="73">
        <f t="shared" si="17"/>
        <v>485.71428571428572</v>
      </c>
      <c r="E82" s="73">
        <f t="shared" si="17"/>
        <v>191.42857142857144</v>
      </c>
      <c r="F82" s="73">
        <f t="shared" si="17"/>
        <v>151.42857142857144</v>
      </c>
      <c r="G82" s="73"/>
      <c r="H82" s="73">
        <f t="shared" si="17"/>
        <v>245.71428571428572</v>
      </c>
      <c r="I82" s="73">
        <f t="shared" si="17"/>
        <v>285.71428571428572</v>
      </c>
      <c r="J82" s="73">
        <f t="shared" si="17"/>
        <v>577.14285714285722</v>
      </c>
      <c r="K82" s="73">
        <f t="shared" si="17"/>
        <v>322.85714285714289</v>
      </c>
      <c r="L82" s="73">
        <f t="shared" si="17"/>
        <v>100</v>
      </c>
      <c r="M82" s="73">
        <f t="shared" si="17"/>
        <v>62.857142857142861</v>
      </c>
      <c r="N82" s="73">
        <f t="shared" si="17"/>
        <v>605.71428571428578</v>
      </c>
      <c r="O82" s="73">
        <f t="shared" si="17"/>
        <v>571.42857142857144</v>
      </c>
      <c r="P82" s="73">
        <f t="shared" si="17"/>
        <v>571.42857142857144</v>
      </c>
      <c r="Q82" s="73">
        <f t="shared" si="17"/>
        <v>434.28571428571433</v>
      </c>
      <c r="R82" s="73">
        <f t="shared" si="17"/>
        <v>457.14285714285717</v>
      </c>
      <c r="S82" s="73">
        <f t="shared" si="17"/>
        <v>622.85714285714289</v>
      </c>
      <c r="T82" s="73">
        <f t="shared" si="17"/>
        <v>402.85714285714289</v>
      </c>
      <c r="U82" s="73">
        <f t="shared" si="17"/>
        <v>511.42857142857144</v>
      </c>
      <c r="V82" s="73">
        <f t="shared" si="17"/>
        <v>448.57142857142861</v>
      </c>
      <c r="W82" s="73">
        <f t="shared" si="17"/>
        <v>634.28571428571433</v>
      </c>
      <c r="X82" s="73">
        <f t="shared" si="17"/>
        <v>451.42857142857144</v>
      </c>
      <c r="Y82" s="73">
        <f t="shared" si="17"/>
        <v>942.85714285714289</v>
      </c>
      <c r="Z82" s="73">
        <f t="shared" si="17"/>
        <v>577.14285714285722</v>
      </c>
      <c r="AA82" s="73">
        <f t="shared" si="17"/>
        <v>420</v>
      </c>
      <c r="AB82" s="73">
        <f t="shared" si="17"/>
        <v>751.42857142857144</v>
      </c>
      <c r="AC82" s="73">
        <f t="shared" si="17"/>
        <v>654.28571428571433</v>
      </c>
      <c r="AD82" s="73">
        <f t="shared" si="17"/>
        <v>288.57142857142861</v>
      </c>
      <c r="AE82" s="73">
        <f t="shared" si="17"/>
        <v>365.71428571428572</v>
      </c>
      <c r="AF82" s="73">
        <f t="shared" si="17"/>
        <v>634.28571428571433</v>
      </c>
      <c r="AG82" s="73">
        <f t="shared" si="17"/>
        <v>845.71428571428578</v>
      </c>
      <c r="AH82" s="73">
        <f t="shared" si="17"/>
        <v>505.71428571428572</v>
      </c>
      <c r="AI82" s="73">
        <f t="shared" si="17"/>
        <v>440</v>
      </c>
      <c r="AJ82" s="73">
        <f t="shared" si="17"/>
        <v>782.85714285714289</v>
      </c>
      <c r="AK82" s="73">
        <f t="shared" si="17"/>
        <v>405.71428571428572</v>
      </c>
      <c r="AL82" s="73">
        <f t="shared" si="17"/>
        <v>694.28571428571433</v>
      </c>
      <c r="AM82" s="73">
        <f t="shared" si="17"/>
        <v>708.57142857142867</v>
      </c>
      <c r="AN82" s="79">
        <f t="shared" si="17"/>
        <v>628.57142857142856</v>
      </c>
    </row>
    <row r="83" spans="1:40" s="8" customFormat="1">
      <c r="A83" s="76" t="s">
        <v>124</v>
      </c>
      <c r="B83" s="73">
        <f>B45/$D$51</f>
        <v>134.48275862068965</v>
      </c>
      <c r="C83" s="73">
        <f t="shared" ref="C83:AN83" si="18">C45/$D$51</f>
        <v>265.51724137931035</v>
      </c>
      <c r="D83" s="73">
        <f t="shared" si="18"/>
        <v>289.65517241379308</v>
      </c>
      <c r="E83" s="73">
        <f t="shared" si="18"/>
        <v>137.93103448275861</v>
      </c>
      <c r="F83" s="73">
        <f t="shared" si="18"/>
        <v>117.24137931034483</v>
      </c>
      <c r="G83" s="73"/>
      <c r="H83" s="73">
        <f t="shared" si="18"/>
        <v>324.13793103448273</v>
      </c>
      <c r="I83" s="73">
        <f t="shared" si="18"/>
        <v>351.72413793103442</v>
      </c>
      <c r="J83" s="73">
        <f t="shared" si="18"/>
        <v>758.62068965517233</v>
      </c>
      <c r="K83" s="73">
        <f t="shared" si="18"/>
        <v>434.48275862068959</v>
      </c>
      <c r="L83" s="73">
        <f t="shared" si="18"/>
        <v>465.51724137931035</v>
      </c>
      <c r="M83" s="73">
        <f t="shared" si="18"/>
        <v>203.44827586206895</v>
      </c>
      <c r="N83" s="73">
        <f t="shared" si="18"/>
        <v>1037.9310344827586</v>
      </c>
      <c r="O83" s="73">
        <f t="shared" si="18"/>
        <v>1489.655172413793</v>
      </c>
      <c r="P83" s="73">
        <f t="shared" si="18"/>
        <v>1524.1379310344828</v>
      </c>
      <c r="Q83" s="73">
        <f t="shared" si="18"/>
        <v>920.68965517241372</v>
      </c>
      <c r="R83" s="73">
        <f t="shared" si="18"/>
        <v>2006.8965517241379</v>
      </c>
      <c r="S83" s="73">
        <f t="shared" si="18"/>
        <v>121.72413793103448</v>
      </c>
      <c r="T83" s="73">
        <f t="shared" si="18"/>
        <v>1362.0689655172414</v>
      </c>
      <c r="U83" s="73">
        <f t="shared" si="18"/>
        <v>1372.4137931034481</v>
      </c>
      <c r="V83" s="73">
        <f t="shared" si="18"/>
        <v>889.65517241379314</v>
      </c>
      <c r="W83" s="73">
        <f t="shared" si="18"/>
        <v>489.65517241379308</v>
      </c>
      <c r="X83" s="73">
        <f t="shared" si="18"/>
        <v>968.9655172413793</v>
      </c>
      <c r="Y83" s="73">
        <f t="shared" si="18"/>
        <v>1934.4827586206895</v>
      </c>
      <c r="Z83" s="73">
        <f t="shared" si="18"/>
        <v>1344.8275862068965</v>
      </c>
      <c r="AA83" s="73">
        <f t="shared" si="18"/>
        <v>727.58620689655174</v>
      </c>
      <c r="AB83" s="73">
        <f t="shared" si="18"/>
        <v>1896.5517241379309</v>
      </c>
      <c r="AC83" s="73">
        <f t="shared" si="18"/>
        <v>1296.5517241379309</v>
      </c>
      <c r="AD83" s="73">
        <f t="shared" si="18"/>
        <v>582.75862068965512</v>
      </c>
      <c r="AE83" s="73">
        <f t="shared" si="18"/>
        <v>565.51724137931024</v>
      </c>
      <c r="AF83" s="73">
        <f t="shared" si="18"/>
        <v>1313.7931034482758</v>
      </c>
      <c r="AG83" s="73">
        <f t="shared" si="18"/>
        <v>1958.6206896551723</v>
      </c>
      <c r="AH83" s="73">
        <f t="shared" si="18"/>
        <v>955.17241379310337</v>
      </c>
      <c r="AI83" s="73">
        <f t="shared" si="18"/>
        <v>589.65517241379314</v>
      </c>
      <c r="AJ83" s="73">
        <f t="shared" si="18"/>
        <v>1772.4137931034481</v>
      </c>
      <c r="AK83" s="73">
        <f t="shared" si="18"/>
        <v>672.41379310344826</v>
      </c>
      <c r="AL83" s="73">
        <f t="shared" si="18"/>
        <v>1268.9655172413791</v>
      </c>
      <c r="AM83" s="73">
        <f t="shared" si="18"/>
        <v>1527.5862068965516</v>
      </c>
      <c r="AN83" s="79">
        <f t="shared" si="18"/>
        <v>1006.8965517241379</v>
      </c>
    </row>
    <row r="84" spans="1:40" s="8" customFormat="1">
      <c r="A84" s="76" t="s">
        <v>15</v>
      </c>
      <c r="B84" s="73">
        <f>((B14*'E. Diagram lines'!$G$39)*10000)/$D$52</f>
        <v>215.82760084925687</v>
      </c>
      <c r="C84" s="73">
        <f>((C14*'E. Diagram lines'!$G$39)*10000)/$D$52</f>
        <v>163.25421089879686</v>
      </c>
      <c r="D84" s="73">
        <f>((D14*'E. Diagram lines'!$G$39)*10000)/$D$52</f>
        <v>276.70205237084218</v>
      </c>
      <c r="E84" s="73">
        <f>((E14*'E. Diagram lines'!$G$39)*10000)/$D$52</f>
        <v>219.2863765038924</v>
      </c>
      <c r="F84" s="73">
        <f>((F14*'E. Diagram lines'!$G$39)*10000)/$D$52</f>
        <v>173.63053786270345</v>
      </c>
      <c r="G84" s="73"/>
      <c r="H84" s="73">
        <f>((H14*'E. Diagram lines'!$G$39)*10000)/$D$52</f>
        <v>164.63772116065104</v>
      </c>
      <c r="I84" s="73">
        <f>((I14*'E. Diagram lines'!$G$39)*10000)/$D$52</f>
        <v>239.34727530077845</v>
      </c>
      <c r="J84" s="73">
        <f>((J14*'E. Diagram lines'!$G$39)*10000)/$D$52</f>
        <v>486.99561217268217</v>
      </c>
      <c r="K84" s="73">
        <f>((K14*'E. Diagram lines'!$G$39)*10000)/$D$52</f>
        <v>320.97438075017692</v>
      </c>
      <c r="L84" s="73">
        <f>((L14*'E. Diagram lines'!$G$39)*10000)/$D$52</f>
        <v>84.394125973106853</v>
      </c>
      <c r="M84" s="73">
        <f>((M14*'E. Diagram lines'!$G$39)*10000)/$D$52</f>
        <v>51.881634819532906</v>
      </c>
      <c r="N84" s="73">
        <f>((N14*'E. Diagram lines'!$G$39)*10000)/$D$52</f>
        <v>576.92377919320597</v>
      </c>
      <c r="O84" s="73">
        <f>((O14*'E. Diagram lines'!$G$39)*10000)/$D$52</f>
        <v>481.46157112526538</v>
      </c>
      <c r="P84" s="73">
        <f>((P14*'E. Diagram lines'!$G$39)*10000)/$D$52</f>
        <v>489.76263269639065</v>
      </c>
      <c r="Q84" s="73">
        <f>((Q14*'E. Diagram lines'!$G$39)*10000)/$D$52</f>
        <v>417.12834394904451</v>
      </c>
      <c r="R84" s="73">
        <f>((R14*'E. Diagram lines'!$G$39)*10000)/$D$52</f>
        <v>514.66581740976642</v>
      </c>
      <c r="S84" s="73">
        <f>((S14*'E. Diagram lines'!$G$39)*10000)/$D$52</f>
        <v>430.96344656758663</v>
      </c>
      <c r="T84" s="73">
        <f>((T14*'E. Diagram lines'!$G$39)*10000)/$D$52</f>
        <v>499.44720452937003</v>
      </c>
      <c r="U84" s="73">
        <f>((U14*'E. Diagram lines'!$G$39)*10000)/$D$52</f>
        <v>388.76638358103327</v>
      </c>
      <c r="V84" s="73">
        <f>((V14*'E. Diagram lines'!$G$39)*10000)/$D$52</f>
        <v>564.47218683651795</v>
      </c>
      <c r="W84" s="73">
        <f>((W14*'E. Diagram lines'!$G$39)*10000)/$D$52</f>
        <v>466.2429582448691</v>
      </c>
      <c r="X84" s="73">
        <f>((X14*'E. Diagram lines'!$G$39)*10000)/$D$52</f>
        <v>509.13177636234957</v>
      </c>
      <c r="Y84" s="73">
        <f>((Y14*'E. Diagram lines'!$G$39)*10000)/$D$52</f>
        <v>437.18924274593058</v>
      </c>
      <c r="Z84" s="73">
        <f>((Z14*'E. Diagram lines'!$G$39)*10000)/$D$52</f>
        <v>431.65520169851374</v>
      </c>
      <c r="AA84" s="73">
        <f>((AA14*'E. Diagram lines'!$G$39)*10000)/$D$52</f>
        <v>466.93471337579615</v>
      </c>
      <c r="AB84" s="73">
        <f>((AB14*'E. Diagram lines'!$G$39)*10000)/$D$52</f>
        <v>334.11772823779194</v>
      </c>
      <c r="AC84" s="73">
        <f>((AC14*'E. Diagram lines'!$G$39)*10000)/$D$52</f>
        <v>422.66238499646141</v>
      </c>
      <c r="AD84" s="73">
        <f>((AD14*'E. Diagram lines'!$G$39)*10000)/$D$52</f>
        <v>391.53340410474163</v>
      </c>
      <c r="AE84" s="73">
        <f>((AE14*'E. Diagram lines'!$G$39)*10000)/$D$52</f>
        <v>539.56900212314213</v>
      </c>
      <c r="AF84" s="73">
        <f>((AF14*'E. Diagram lines'!$G$39)*10000)/$D$52</f>
        <v>439.26450813871185</v>
      </c>
      <c r="AG84" s="73">
        <f>((AG14*'E. Diagram lines'!$G$39)*10000)/$D$52</f>
        <v>390.14989384288742</v>
      </c>
      <c r="AH84" s="73">
        <f>((AH14*'E. Diagram lines'!$G$39)*10000)/$D$52</f>
        <v>493.91316348195323</v>
      </c>
      <c r="AI84" s="73">
        <f>((AI14*'E. Diagram lines'!$G$39)*10000)/$D$52</f>
        <v>520.19985845718315</v>
      </c>
      <c r="AJ84" s="73">
        <f>((AJ14*'E. Diagram lines'!$G$39)*10000)/$D$52</f>
        <v>441.33977353149322</v>
      </c>
      <c r="AK84" s="73">
        <f>((AK14*'E. Diagram lines'!$G$39)*10000)/$D$52</f>
        <v>536.11022646850665</v>
      </c>
      <c r="AL84" s="73">
        <f>((AL14*'E. Diagram lines'!$G$39)*10000)/$D$52</f>
        <v>468.31822363765036</v>
      </c>
      <c r="AM84" s="73">
        <f>((AM14*'E. Diagram lines'!$G$39)*10000)/$D$52</f>
        <v>427.5046709129511</v>
      </c>
      <c r="AN84" s="79">
        <f>((AN14*'E. Diagram lines'!$G$39)*10000)/$D$52</f>
        <v>430.96344656758663</v>
      </c>
    </row>
    <row r="85" spans="1:40" s="8" customFormat="1">
      <c r="A85" s="76" t="s">
        <v>108</v>
      </c>
      <c r="B85" s="73">
        <f>B29/$D$53</f>
        <v>212.5</v>
      </c>
      <c r="C85" s="73">
        <f t="shared" ref="C85:AN85" si="19">C29/$D$53</f>
        <v>300</v>
      </c>
      <c r="D85" s="73">
        <f t="shared" si="19"/>
        <v>291.66666666666669</v>
      </c>
      <c r="E85" s="73">
        <f t="shared" si="19"/>
        <v>220.83333333333334</v>
      </c>
      <c r="F85" s="73">
        <f t="shared" si="19"/>
        <v>187.5</v>
      </c>
      <c r="G85" s="73"/>
      <c r="H85" s="73">
        <f t="shared" si="19"/>
        <v>350</v>
      </c>
      <c r="I85" s="73">
        <f t="shared" si="19"/>
        <v>366.66666666666669</v>
      </c>
      <c r="J85" s="73">
        <f t="shared" si="19"/>
        <v>933.33333333333337</v>
      </c>
      <c r="K85" s="73">
        <f t="shared" si="19"/>
        <v>479.16666666666669</v>
      </c>
      <c r="L85" s="73">
        <f t="shared" si="19"/>
        <v>491.66666666666669</v>
      </c>
      <c r="M85" s="73">
        <f t="shared" si="19"/>
        <v>291.66666666666669</v>
      </c>
      <c r="N85" s="73">
        <f t="shared" si="19"/>
        <v>845.83333333333337</v>
      </c>
      <c r="O85" s="73">
        <f t="shared" si="19"/>
        <v>1033.3333333333335</v>
      </c>
      <c r="P85" s="73">
        <f t="shared" si="19"/>
        <v>1075</v>
      </c>
      <c r="Q85" s="73">
        <f t="shared" si="19"/>
        <v>604.16666666666674</v>
      </c>
      <c r="R85" s="73">
        <f t="shared" si="19"/>
        <v>1108.3333333333335</v>
      </c>
      <c r="S85" s="73">
        <f t="shared" si="19"/>
        <v>858.33333333333337</v>
      </c>
      <c r="T85" s="73">
        <f t="shared" si="19"/>
        <v>758.33333333333337</v>
      </c>
      <c r="U85" s="73">
        <f t="shared" si="19"/>
        <v>891.66666666666674</v>
      </c>
      <c r="V85" s="73">
        <f t="shared" si="19"/>
        <v>654.16666666666674</v>
      </c>
      <c r="W85" s="73">
        <f t="shared" si="19"/>
        <v>554.16666666666674</v>
      </c>
      <c r="X85" s="73">
        <f t="shared" si="19"/>
        <v>637.5</v>
      </c>
      <c r="Y85" s="73">
        <f t="shared" si="19"/>
        <v>1504.1666666666667</v>
      </c>
      <c r="Z85" s="73">
        <f t="shared" si="19"/>
        <v>904.16666666666674</v>
      </c>
      <c r="AA85" s="73">
        <f t="shared" si="19"/>
        <v>725</v>
      </c>
      <c r="AB85" s="73">
        <f t="shared" si="19"/>
        <v>1325</v>
      </c>
      <c r="AC85" s="73">
        <f t="shared" si="19"/>
        <v>1091.6666666666667</v>
      </c>
      <c r="AD85" s="73">
        <f t="shared" si="19"/>
        <v>591.66666666666674</v>
      </c>
      <c r="AE85" s="73">
        <f t="shared" si="19"/>
        <v>541.66666666666674</v>
      </c>
      <c r="AF85" s="73">
        <f t="shared" si="19"/>
        <v>933.33333333333337</v>
      </c>
      <c r="AG85" s="73">
        <f t="shared" si="19"/>
        <v>1337.5</v>
      </c>
      <c r="AH85" s="73">
        <f t="shared" si="19"/>
        <v>900</v>
      </c>
      <c r="AI85" s="73">
        <f t="shared" si="19"/>
        <v>645.83333333333337</v>
      </c>
      <c r="AJ85" s="73">
        <f t="shared" si="19"/>
        <v>1612.5</v>
      </c>
      <c r="AK85" s="73">
        <f t="shared" si="19"/>
        <v>750</v>
      </c>
      <c r="AL85" s="73">
        <f t="shared" si="19"/>
        <v>1212.5</v>
      </c>
      <c r="AM85" s="73">
        <f t="shared" si="19"/>
        <v>1183.3333333333335</v>
      </c>
      <c r="AN85" s="79">
        <f t="shared" si="19"/>
        <v>1166.6666666666667</v>
      </c>
    </row>
    <row r="86" spans="1:40" s="72" customFormat="1">
      <c r="A86" s="42" t="s">
        <v>321</v>
      </c>
      <c r="B86" s="31">
        <f>(B85+B87)/2</f>
        <v>213.84493670886076</v>
      </c>
      <c r="C86" s="31">
        <f t="shared" ref="C86:AN86" si="20">(C85+C87)/2</f>
        <v>354.64135021097047</v>
      </c>
      <c r="D86" s="31">
        <f t="shared" si="20"/>
        <v>316.93037974683546</v>
      </c>
      <c r="E86" s="31">
        <f t="shared" si="20"/>
        <v>219.91033755274262</v>
      </c>
      <c r="F86" s="31">
        <f t="shared" si="20"/>
        <v>192.69514767932489</v>
      </c>
      <c r="G86" s="31"/>
      <c r="H86" s="31">
        <f t="shared" si="20"/>
        <v>347.78481012658233</v>
      </c>
      <c r="I86" s="31">
        <f t="shared" si="20"/>
        <v>377.00421940928271</v>
      </c>
      <c r="J86" s="31">
        <f t="shared" si="20"/>
        <v>985.65400843881866</v>
      </c>
      <c r="K86" s="31">
        <f t="shared" si="20"/>
        <v>522.28375527426158</v>
      </c>
      <c r="L86" s="31">
        <f t="shared" si="20"/>
        <v>513.7658227848101</v>
      </c>
      <c r="M86" s="31">
        <f t="shared" si="20"/>
        <v>330.43248945147684</v>
      </c>
      <c r="N86" s="31">
        <f t="shared" si="20"/>
        <v>887.05168776371306</v>
      </c>
      <c r="O86" s="31">
        <f t="shared" si="20"/>
        <v>1067.2995780590718</v>
      </c>
      <c r="P86" s="31">
        <f t="shared" si="20"/>
        <v>1100.7911392405063</v>
      </c>
      <c r="Q86" s="31">
        <f t="shared" si="20"/>
        <v>599.55168776371306</v>
      </c>
      <c r="R86" s="31">
        <f t="shared" si="20"/>
        <v>1018.3016877637132</v>
      </c>
      <c r="S86" s="31">
        <f t="shared" si="20"/>
        <v>493.51265822784814</v>
      </c>
      <c r="T86" s="31">
        <f t="shared" si="20"/>
        <v>883.38607594936707</v>
      </c>
      <c r="U86" s="31">
        <f t="shared" si="20"/>
        <v>861.44514767932492</v>
      </c>
      <c r="V86" s="31">
        <f t="shared" si="20"/>
        <v>719.48839662447267</v>
      </c>
      <c r="W86" s="31">
        <f t="shared" si="20"/>
        <v>459.78375527426164</v>
      </c>
      <c r="X86" s="31">
        <f t="shared" si="20"/>
        <v>751.23945147679319</v>
      </c>
      <c r="Y86" s="31">
        <f t="shared" si="20"/>
        <v>1138.159282700422</v>
      </c>
      <c r="Z86" s="31">
        <f t="shared" si="20"/>
        <v>876.1339662447258</v>
      </c>
      <c r="AA86" s="31">
        <f t="shared" si="20"/>
        <v>809.75738396624479</v>
      </c>
      <c r="AB86" s="31">
        <f t="shared" si="20"/>
        <v>1088.6603375527427</v>
      </c>
      <c r="AC86" s="31">
        <f t="shared" si="20"/>
        <v>1052.162447257384</v>
      </c>
      <c r="AD86" s="31">
        <f t="shared" si="20"/>
        <v>797.94303797468365</v>
      </c>
      <c r="AE86" s="31">
        <f t="shared" si="20"/>
        <v>618.93459915611822</v>
      </c>
      <c r="AF86" s="31">
        <f t="shared" si="20"/>
        <v>875.94936708860769</v>
      </c>
      <c r="AG86" s="31">
        <f t="shared" si="20"/>
        <v>1097.0200421940929</v>
      </c>
      <c r="AH86" s="31">
        <f t="shared" si="20"/>
        <v>928.90295358649792</v>
      </c>
      <c r="AI86" s="31">
        <f t="shared" si="20"/>
        <v>768.06434599156114</v>
      </c>
      <c r="AJ86" s="31">
        <f t="shared" si="20"/>
        <v>1280.9335443037976</v>
      </c>
      <c r="AK86" s="31">
        <f t="shared" si="20"/>
        <v>754.74683544303798</v>
      </c>
      <c r="AL86" s="31">
        <f t="shared" si="20"/>
        <v>1104.1402953586498</v>
      </c>
      <c r="AM86" s="31">
        <f t="shared" si="20"/>
        <v>1013.6075949367089</v>
      </c>
      <c r="AN86" s="37">
        <f t="shared" si="20"/>
        <v>1068.5654008438819</v>
      </c>
    </row>
    <row r="87" spans="1:40" s="8" customFormat="1">
      <c r="A87" s="76" t="s">
        <v>109</v>
      </c>
      <c r="B87" s="73">
        <f>B30/$D$55</f>
        <v>215.18987341772154</v>
      </c>
      <c r="C87" s="73">
        <f t="shared" ref="C87:AN87" si="21">C30/$D$55</f>
        <v>409.28270042194094</v>
      </c>
      <c r="D87" s="73">
        <f t="shared" si="21"/>
        <v>342.19409282700423</v>
      </c>
      <c r="E87" s="73">
        <f t="shared" si="21"/>
        <v>218.98734177215189</v>
      </c>
      <c r="F87" s="73">
        <f t="shared" si="21"/>
        <v>197.89029535864978</v>
      </c>
      <c r="G87" s="73"/>
      <c r="H87" s="73">
        <f t="shared" si="21"/>
        <v>345.5696202531646</v>
      </c>
      <c r="I87" s="73">
        <f t="shared" si="21"/>
        <v>387.34177215189874</v>
      </c>
      <c r="J87" s="73">
        <f t="shared" si="21"/>
        <v>1037.9746835443038</v>
      </c>
      <c r="K87" s="73">
        <f t="shared" si="21"/>
        <v>565.40084388185653</v>
      </c>
      <c r="L87" s="73">
        <f t="shared" si="21"/>
        <v>535.86497890295357</v>
      </c>
      <c r="M87" s="73">
        <f t="shared" si="21"/>
        <v>369.19831223628694</v>
      </c>
      <c r="N87" s="73">
        <f t="shared" si="21"/>
        <v>928.27004219409287</v>
      </c>
      <c r="O87" s="73">
        <f t="shared" si="21"/>
        <v>1101.2658227848101</v>
      </c>
      <c r="P87" s="73">
        <f t="shared" si="21"/>
        <v>1126.5822784810127</v>
      </c>
      <c r="Q87" s="73">
        <f t="shared" si="21"/>
        <v>594.9367088607595</v>
      </c>
      <c r="R87" s="73">
        <f t="shared" si="21"/>
        <v>928.27004219409287</v>
      </c>
      <c r="S87" s="73">
        <f>S30/$D$55</f>
        <v>128.69198312236287</v>
      </c>
      <c r="T87" s="73">
        <f t="shared" si="21"/>
        <v>1008.4388185654009</v>
      </c>
      <c r="U87" s="73">
        <f t="shared" si="21"/>
        <v>831.22362869198321</v>
      </c>
      <c r="V87" s="73">
        <f t="shared" si="21"/>
        <v>784.81012658227849</v>
      </c>
      <c r="W87" s="73">
        <f t="shared" si="21"/>
        <v>365.40084388185653</v>
      </c>
      <c r="X87" s="73">
        <f t="shared" si="21"/>
        <v>864.9789029535865</v>
      </c>
      <c r="Y87" s="73">
        <f t="shared" si="21"/>
        <v>772.15189873417728</v>
      </c>
      <c r="Z87" s="73">
        <f t="shared" si="21"/>
        <v>848.10126582278485</v>
      </c>
      <c r="AA87" s="73">
        <f t="shared" si="21"/>
        <v>894.51476793248946</v>
      </c>
      <c r="AB87" s="73">
        <f t="shared" si="21"/>
        <v>852.32067510548529</v>
      </c>
      <c r="AC87" s="73">
        <f t="shared" si="21"/>
        <v>1012.6582278481013</v>
      </c>
      <c r="AD87" s="73">
        <f t="shared" si="21"/>
        <v>1004.2194092827004</v>
      </c>
      <c r="AE87" s="73">
        <f t="shared" si="21"/>
        <v>696.20253164556971</v>
      </c>
      <c r="AF87" s="73">
        <f t="shared" si="21"/>
        <v>818.56540084388189</v>
      </c>
      <c r="AG87" s="73">
        <f t="shared" si="21"/>
        <v>856.54008438818573</v>
      </c>
      <c r="AH87" s="73">
        <f t="shared" si="21"/>
        <v>957.80590717299583</v>
      </c>
      <c r="AI87" s="73">
        <f t="shared" si="21"/>
        <v>890.29535864978902</v>
      </c>
      <c r="AJ87" s="73">
        <f t="shared" si="21"/>
        <v>949.36708860759495</v>
      </c>
      <c r="AK87" s="73">
        <f t="shared" si="21"/>
        <v>759.49367088607596</v>
      </c>
      <c r="AL87" s="73">
        <f t="shared" si="21"/>
        <v>995.78059071729967</v>
      </c>
      <c r="AM87" s="73">
        <f t="shared" si="21"/>
        <v>843.88185654008441</v>
      </c>
      <c r="AN87" s="79">
        <f t="shared" si="21"/>
        <v>970.46413502109715</v>
      </c>
    </row>
    <row r="88" spans="1:40" s="8" customFormat="1">
      <c r="A88" s="76" t="s">
        <v>110</v>
      </c>
      <c r="B88" s="73">
        <f>B31/$D$56</f>
        <v>179.44535073409463</v>
      </c>
      <c r="C88" s="73">
        <f t="shared" ref="C88:AN88" si="22">C31/$D$56</f>
        <v>331.15823817292005</v>
      </c>
      <c r="D88" s="73">
        <f t="shared" si="22"/>
        <v>254.48613376835237</v>
      </c>
      <c r="E88" s="73">
        <f t="shared" si="22"/>
        <v>184.33931484502446</v>
      </c>
      <c r="F88" s="73">
        <f t="shared" si="22"/>
        <v>166.39477977161502</v>
      </c>
      <c r="G88" s="73"/>
      <c r="H88" s="73">
        <f t="shared" si="22"/>
        <v>254.48613376835237</v>
      </c>
      <c r="I88" s="73">
        <f t="shared" si="22"/>
        <v>280.5872756933116</v>
      </c>
      <c r="J88" s="73">
        <f t="shared" si="22"/>
        <v>774.87765089722677</v>
      </c>
      <c r="K88" s="73">
        <f t="shared" si="22"/>
        <v>424.14355628058729</v>
      </c>
      <c r="L88" s="73">
        <f t="shared" si="22"/>
        <v>414.35562805872758</v>
      </c>
      <c r="M88" s="73">
        <f t="shared" si="22"/>
        <v>293.63784665579118</v>
      </c>
      <c r="N88" s="73">
        <f t="shared" si="22"/>
        <v>566.06851549755299</v>
      </c>
      <c r="O88" s="73">
        <f t="shared" si="22"/>
        <v>610.11419249592166</v>
      </c>
      <c r="P88" s="73">
        <f t="shared" si="22"/>
        <v>610.11419249592166</v>
      </c>
      <c r="Q88" s="73">
        <f t="shared" si="22"/>
        <v>342.57748776508976</v>
      </c>
      <c r="R88" s="73">
        <f t="shared" si="22"/>
        <v>456.7699836867863</v>
      </c>
      <c r="S88" s="73">
        <f t="shared" si="22"/>
        <v>86.296900489396407</v>
      </c>
      <c r="T88" s="73">
        <f t="shared" si="22"/>
        <v>601.95758564437199</v>
      </c>
      <c r="U88" s="73">
        <f t="shared" si="22"/>
        <v>432.30016313213702</v>
      </c>
      <c r="V88" s="73">
        <f t="shared" si="22"/>
        <v>463.2952691680261</v>
      </c>
      <c r="W88" s="73">
        <f t="shared" si="22"/>
        <v>189.23327895595432</v>
      </c>
      <c r="X88" s="73">
        <f t="shared" si="22"/>
        <v>477.97716150081567</v>
      </c>
      <c r="Y88" s="73">
        <f t="shared" si="22"/>
        <v>350.73409461663948</v>
      </c>
      <c r="Z88" s="73">
        <f t="shared" si="22"/>
        <v>469.82055464926589</v>
      </c>
      <c r="AA88" s="73">
        <f t="shared" si="22"/>
        <v>615.00815660685157</v>
      </c>
      <c r="AB88" s="73">
        <f t="shared" si="22"/>
        <v>404.56769983686786</v>
      </c>
      <c r="AC88" s="73">
        <f t="shared" si="22"/>
        <v>592.16965742251227</v>
      </c>
      <c r="AD88" s="73">
        <f t="shared" si="22"/>
        <v>690.04893964110931</v>
      </c>
      <c r="AE88" s="73">
        <f t="shared" si="22"/>
        <v>505.70962479608482</v>
      </c>
      <c r="AF88" s="73">
        <f t="shared" si="22"/>
        <v>469.82055464926589</v>
      </c>
      <c r="AG88" s="73">
        <f t="shared" si="22"/>
        <v>398.04241435562807</v>
      </c>
      <c r="AH88" s="73">
        <f t="shared" si="22"/>
        <v>637.84665579119087</v>
      </c>
      <c r="AI88" s="73">
        <f t="shared" si="22"/>
        <v>681.89233278955953</v>
      </c>
      <c r="AJ88" s="73">
        <f t="shared" si="22"/>
        <v>670.47308319738988</v>
      </c>
      <c r="AK88" s="73">
        <f t="shared" si="22"/>
        <v>582.38172920065256</v>
      </c>
      <c r="AL88" s="73">
        <f t="shared" si="22"/>
        <v>603.58890701468192</v>
      </c>
      <c r="AM88" s="73">
        <f t="shared" si="22"/>
        <v>453.50734094616638</v>
      </c>
      <c r="AN88" s="79">
        <f t="shared" si="22"/>
        <v>628.05872756933115</v>
      </c>
    </row>
    <row r="89" spans="1:40" s="8" customFormat="1">
      <c r="A89" s="76" t="s">
        <v>103</v>
      </c>
      <c r="B89" s="73">
        <f>B24/$D$57</f>
        <v>316.82758620689657</v>
      </c>
      <c r="C89" s="73">
        <f t="shared" ref="C89:AN89" si="23">C24/$D$57</f>
        <v>156.9655172413793</v>
      </c>
      <c r="D89" s="73">
        <f t="shared" si="23"/>
        <v>156.41379310344828</v>
      </c>
      <c r="E89" s="73">
        <f t="shared" si="23"/>
        <v>304.55172413793105</v>
      </c>
      <c r="F89" s="73">
        <f t="shared" si="23"/>
        <v>257.93103448275861</v>
      </c>
      <c r="G89" s="73"/>
      <c r="H89" s="73">
        <f t="shared" si="23"/>
        <v>138.62068965517241</v>
      </c>
      <c r="I89" s="73">
        <f t="shared" si="23"/>
        <v>135.58620689655172</v>
      </c>
      <c r="J89" s="73">
        <f t="shared" si="23"/>
        <v>67.862068965517238</v>
      </c>
      <c r="K89" s="73">
        <f t="shared" si="23"/>
        <v>242.62068965517241</v>
      </c>
      <c r="L89" s="73">
        <f t="shared" si="23"/>
        <v>251.17241379310346</v>
      </c>
      <c r="M89" s="73">
        <f t="shared" si="23"/>
        <v>223.44827586206895</v>
      </c>
      <c r="N89" s="73">
        <f t="shared" si="23"/>
        <v>20.275862068965516</v>
      </c>
      <c r="O89" s="73">
        <f t="shared" si="23"/>
        <v>3.5862068965517242</v>
      </c>
      <c r="P89" s="73">
        <f t="shared" si="23"/>
        <v>4.1379310344827589</v>
      </c>
      <c r="Q89" s="73">
        <f t="shared" si="23"/>
        <v>7.5862068965517242</v>
      </c>
      <c r="R89" s="73">
        <f t="shared" si="23"/>
        <v>1.7931034482758621</v>
      </c>
      <c r="S89" s="73">
        <f t="shared" si="23"/>
        <v>0.96551724137931039</v>
      </c>
      <c r="T89" s="73">
        <f t="shared" si="23"/>
        <v>4.1379310344827589</v>
      </c>
      <c r="U89" s="73">
        <f t="shared" si="23"/>
        <v>4.5517241379310347</v>
      </c>
      <c r="V89" s="73">
        <f t="shared" si="23"/>
        <v>37.379310344827587</v>
      </c>
      <c r="W89" s="73">
        <f t="shared" si="23"/>
        <v>1.103448275862069</v>
      </c>
      <c r="X89" s="73">
        <f t="shared" si="23"/>
        <v>35.310344827586206</v>
      </c>
      <c r="Y89" s="73">
        <f t="shared" si="23"/>
        <v>0.41379310344827586</v>
      </c>
      <c r="Z89" s="73">
        <f t="shared" si="23"/>
        <v>5.3793103448275863</v>
      </c>
      <c r="AA89" s="73">
        <f t="shared" si="23"/>
        <v>38.344827586206897</v>
      </c>
      <c r="AB89" s="73">
        <f t="shared" si="23"/>
        <v>1.9310344827586208</v>
      </c>
      <c r="AC89" s="73">
        <f t="shared" si="23"/>
        <v>1.9310344827586208</v>
      </c>
      <c r="AD89" s="73">
        <f t="shared" si="23"/>
        <v>138.20689655172413</v>
      </c>
      <c r="AE89" s="73">
        <f t="shared" si="23"/>
        <v>240.9655172413793</v>
      </c>
      <c r="AF89" s="73">
        <f t="shared" si="23"/>
        <v>5.5172413793103452</v>
      </c>
      <c r="AG89" s="73">
        <f t="shared" si="23"/>
        <v>0.41379310344827586</v>
      </c>
      <c r="AH89" s="73">
        <f t="shared" si="23"/>
        <v>36.827586206896555</v>
      </c>
      <c r="AI89" s="73">
        <f t="shared" si="23"/>
        <v>118.20689655172414</v>
      </c>
      <c r="AJ89" s="73">
        <f t="shared" si="23"/>
        <v>1.103448275862069</v>
      </c>
      <c r="AK89" s="73">
        <f t="shared" si="23"/>
        <v>102.75862068965517</v>
      </c>
      <c r="AL89" s="73">
        <f t="shared" si="23"/>
        <v>3.5862068965517242</v>
      </c>
      <c r="AM89" s="73">
        <f t="shared" si="23"/>
        <v>0.82758620689655171</v>
      </c>
      <c r="AN89" s="79">
        <f t="shared" si="23"/>
        <v>1.9310344827586208</v>
      </c>
    </row>
    <row r="90" spans="1:40" s="8" customFormat="1">
      <c r="A90" s="76" t="s">
        <v>112</v>
      </c>
      <c r="B90" s="73">
        <f>B34/$D$58</f>
        <v>24.070021881838073</v>
      </c>
      <c r="C90" s="73">
        <f t="shared" ref="C90:AN90" si="24">C34/$D$58</f>
        <v>38.074398249452948</v>
      </c>
      <c r="D90" s="73">
        <f t="shared" si="24"/>
        <v>22.97592997811816</v>
      </c>
      <c r="E90" s="73">
        <f t="shared" si="24"/>
        <v>24.507658643326035</v>
      </c>
      <c r="F90" s="73">
        <f t="shared" si="24"/>
        <v>22.100656455142229</v>
      </c>
      <c r="G90" s="73"/>
      <c r="H90" s="73">
        <f t="shared" si="24"/>
        <v>22.75711159737418</v>
      </c>
      <c r="I90" s="73">
        <f t="shared" si="24"/>
        <v>24.070021881838073</v>
      </c>
      <c r="J90" s="73">
        <f t="shared" si="24"/>
        <v>44.420131291028447</v>
      </c>
      <c r="K90" s="73">
        <f t="shared" si="24"/>
        <v>37.199124726477024</v>
      </c>
      <c r="L90" s="73">
        <f t="shared" si="24"/>
        <v>38.293216630196937</v>
      </c>
      <c r="M90" s="73">
        <f t="shared" si="24"/>
        <v>29.9781181619256</v>
      </c>
      <c r="N90" s="73">
        <f t="shared" si="24"/>
        <v>16.345733041575492</v>
      </c>
      <c r="O90" s="73">
        <f t="shared" si="24"/>
        <v>12.582056892778994</v>
      </c>
      <c r="P90" s="73">
        <f t="shared" si="24"/>
        <v>11.422319474835886</v>
      </c>
      <c r="Q90" s="73">
        <f t="shared" si="24"/>
        <v>9.4529540481400431</v>
      </c>
      <c r="R90" s="73">
        <f t="shared" si="24"/>
        <v>8.6433260393873095</v>
      </c>
      <c r="S90" s="73">
        <f t="shared" si="24"/>
        <v>3.4135667396061269</v>
      </c>
      <c r="T90" s="73">
        <f t="shared" si="24"/>
        <v>14.857768052516411</v>
      </c>
      <c r="U90" s="73">
        <f t="shared" si="24"/>
        <v>11.663019693654267</v>
      </c>
      <c r="V90" s="73">
        <f t="shared" si="24"/>
        <v>12.450765864332604</v>
      </c>
      <c r="W90" s="73">
        <f t="shared" si="24"/>
        <v>3.6761487964989055</v>
      </c>
      <c r="X90" s="73">
        <f t="shared" si="24"/>
        <v>12.997811816192561</v>
      </c>
      <c r="Y90" s="73">
        <f t="shared" si="24"/>
        <v>6.0612691466083151</v>
      </c>
      <c r="Z90" s="73">
        <f t="shared" si="24"/>
        <v>12.647702407002189</v>
      </c>
      <c r="AA90" s="73">
        <f t="shared" si="24"/>
        <v>27.571115973741794</v>
      </c>
      <c r="AB90" s="73">
        <f t="shared" si="24"/>
        <v>8.205689277899344</v>
      </c>
      <c r="AC90" s="73">
        <f t="shared" si="24"/>
        <v>18.862144420131287</v>
      </c>
      <c r="AD90" s="73">
        <f t="shared" si="24"/>
        <v>33.260393873085334</v>
      </c>
      <c r="AE90" s="73">
        <f t="shared" si="24"/>
        <v>32.166301969365421</v>
      </c>
      <c r="AF90" s="73">
        <f t="shared" si="24"/>
        <v>12.472647702407002</v>
      </c>
      <c r="AG90" s="73">
        <f t="shared" si="24"/>
        <v>6.8490153172866517</v>
      </c>
      <c r="AH90" s="73">
        <f t="shared" si="24"/>
        <v>28.884026258205687</v>
      </c>
      <c r="AI90" s="73">
        <f t="shared" si="24"/>
        <v>40.700218818380748</v>
      </c>
      <c r="AJ90" s="73">
        <f t="shared" si="24"/>
        <v>29.540481400437635</v>
      </c>
      <c r="AK90" s="73">
        <f t="shared" si="24"/>
        <v>39.606126914660834</v>
      </c>
      <c r="AL90" s="73">
        <f t="shared" si="24"/>
        <v>17.417943107221006</v>
      </c>
      <c r="AM90" s="73">
        <f t="shared" si="24"/>
        <v>10.897155361050329</v>
      </c>
      <c r="AN90" s="79">
        <f t="shared" si="24"/>
        <v>23.851203501094091</v>
      </c>
    </row>
    <row r="91" spans="1:40" s="8" customFormat="1">
      <c r="A91" s="76" t="s">
        <v>143</v>
      </c>
      <c r="B91" s="73">
        <f>((B15*'E. Diagram lines'!$G$47)*10000)/$D$59</f>
        <v>87.75919308327336</v>
      </c>
      <c r="C91" s="73">
        <f>((C15*'E. Diagram lines'!$G$47)*10000)/$D$59</f>
        <v>85.861697016607977</v>
      </c>
      <c r="D91" s="73">
        <f>((D15*'E. Diagram lines'!$G$47)*10000)/$D$59</f>
        <v>33.206181166643972</v>
      </c>
      <c r="E91" s="73">
        <f>((E15*'E. Diagram lines'!$G$47)*10000)/$D$59</f>
        <v>86.336071033274337</v>
      </c>
      <c r="F91" s="73">
        <f>((F15*'E. Diagram lines'!$G$47)*10000)/$D$59</f>
        <v>79.694834799945525</v>
      </c>
      <c r="G91" s="73"/>
      <c r="H91" s="73">
        <f>((H15*'E. Diagram lines'!$G$47)*10000)/$D$59</f>
        <v>36.052425266642025</v>
      </c>
      <c r="I91" s="73">
        <f>((I15*'E. Diagram lines'!$G$47)*10000)/$D$59</f>
        <v>37.949921333307394</v>
      </c>
      <c r="J91" s="73">
        <f>((J15*'E. Diagram lines'!$G$47)*10000)/$D$59</f>
        <v>0.94874803333268498</v>
      </c>
      <c r="K91" s="73">
        <f>((K15*'E. Diagram lines'!$G$47)*10000)/$D$59</f>
        <v>61.668622166624523</v>
      </c>
      <c r="L91" s="73">
        <f>((L15*'E. Diagram lines'!$G$47)*10000)/$D$59</f>
        <v>61.194248149958177</v>
      </c>
      <c r="M91" s="73">
        <f>((M15*'E. Diagram lines'!$G$47)*10000)/$D$59</f>
        <v>39.847417399972763</v>
      </c>
      <c r="N91" s="73">
        <f>((N15*'E. Diagram lines'!$G$47)*10000)/$D$59</f>
        <v>1.89749606666537</v>
      </c>
      <c r="O91" s="73">
        <f>((O15*'E. Diagram lines'!$G$47)*10000)/$D$59</f>
        <v>0.94874803333268498</v>
      </c>
      <c r="P91" s="73">
        <f>((P15*'E. Diagram lines'!$G$47)*10000)/$D$59</f>
        <v>0.94874803333268498</v>
      </c>
      <c r="Q91" s="73">
        <f>((Q15*'E. Diagram lines'!$G$47)*10000)/$D$59</f>
        <v>1.4231220499990271</v>
      </c>
      <c r="R91" s="73">
        <f>((R15*'E. Diagram lines'!$G$47)*10000)/$D$59</f>
        <v>0.47437401666634249</v>
      </c>
      <c r="S91" s="73">
        <f>((S15*'E. Diagram lines'!$G$47)*10000)/$D$59</f>
        <v>0.47437401666634249</v>
      </c>
      <c r="T91" s="73">
        <f>((T15*'E. Diagram lines'!$G$47)*10000)/$D$59</f>
        <v>0.94874803333268498</v>
      </c>
      <c r="U91" s="73">
        <f>((U15*'E. Diagram lines'!$G$47)*10000)/$D$59</f>
        <v>0.47437401666634249</v>
      </c>
      <c r="V91" s="73">
        <f>((V15*'E. Diagram lines'!$G$47)*10000)/$D$59</f>
        <v>1.4231220499990271</v>
      </c>
      <c r="W91" s="73">
        <f>((W15*'E. Diagram lines'!$G$47)*10000)/$D$59</f>
        <v>0</v>
      </c>
      <c r="X91" s="73">
        <f>((X15*'E. Diagram lines'!$G$47)*10000)/$D$59</f>
        <v>1.89749606666537</v>
      </c>
      <c r="Y91" s="73">
        <f>((Y15*'E. Diagram lines'!$G$47)*10000)/$D$59</f>
        <v>0</v>
      </c>
      <c r="Z91" s="73">
        <f>((Z15*'E. Diagram lines'!$G$47)*10000)/$D$59</f>
        <v>1.4231220499990271</v>
      </c>
      <c r="AA91" s="73">
        <f>((AA15*'E. Diagram lines'!$G$47)*10000)/$D$59</f>
        <v>4.7437401666634242</v>
      </c>
      <c r="AB91" s="73">
        <f>((AB15*'E. Diagram lines'!$G$47)*10000)/$D$59</f>
        <v>0.47437401666634249</v>
      </c>
      <c r="AC91" s="73">
        <f>((AC15*'E. Diagram lines'!$G$47)*10000)/$D$59</f>
        <v>0.94874803333268498</v>
      </c>
      <c r="AD91" s="73">
        <f>((AD15*'E. Diagram lines'!$G$47)*10000)/$D$59</f>
        <v>7.5899842666614799</v>
      </c>
      <c r="AE91" s="73">
        <f>((AE15*'E. Diagram lines'!$G$47)*10000)/$D$59</f>
        <v>15.17996853332296</v>
      </c>
      <c r="AF91" s="73">
        <f>((AF15*'E. Diagram lines'!$G$47)*10000)/$D$59</f>
        <v>1.89749606666537</v>
      </c>
      <c r="AG91" s="73">
        <f>((AG15*'E. Diagram lines'!$G$47)*10000)/$D$59</f>
        <v>0</v>
      </c>
      <c r="AH91" s="73">
        <f>((AH15*'E. Diagram lines'!$G$47)*10000)/$D$59</f>
        <v>3.3206181166643978</v>
      </c>
      <c r="AI91" s="73">
        <f>((AI15*'E. Diagram lines'!$G$47)*10000)/$D$59</f>
        <v>10.436228366659535</v>
      </c>
      <c r="AJ91" s="73">
        <f>((AJ15*'E. Diagram lines'!$G$47)*10000)/$D$59</f>
        <v>1.4231220499990271</v>
      </c>
      <c r="AK91" s="73">
        <f>((AK15*'E. Diagram lines'!$G$47)*10000)/$D$59</f>
        <v>8.064358283327822</v>
      </c>
      <c r="AL91" s="73">
        <f>((AL15*'E. Diagram lines'!$G$47)*10000)/$D$59</f>
        <v>1.89749606666537</v>
      </c>
      <c r="AM91" s="73">
        <f>((AM15*'E. Diagram lines'!$G$47)*10000)/$D$59</f>
        <v>0.47437401666634249</v>
      </c>
      <c r="AN91" s="79">
        <f>((AN15*'E. Diagram lines'!$G$47)*10000)/$D$59</f>
        <v>2.3718700833317121</v>
      </c>
    </row>
    <row r="92" spans="1:40" s="8" customFormat="1">
      <c r="A92" s="76" t="s">
        <v>113</v>
      </c>
      <c r="B92" s="73">
        <f>B34/$D$60</f>
        <v>74.324324324324323</v>
      </c>
      <c r="C92" s="73">
        <f t="shared" ref="C92:AN92" si="25">C34/$D$60</f>
        <v>117.56756756756756</v>
      </c>
      <c r="D92" s="73">
        <f t="shared" si="25"/>
        <v>70.945945945945951</v>
      </c>
      <c r="E92" s="73">
        <f t="shared" si="25"/>
        <v>75.675675675675677</v>
      </c>
      <c r="F92" s="73">
        <f t="shared" si="25"/>
        <v>68.243243243243242</v>
      </c>
      <c r="G92" s="73"/>
      <c r="H92" s="73">
        <f t="shared" si="25"/>
        <v>70.270270270270274</v>
      </c>
      <c r="I92" s="73">
        <f t="shared" si="25"/>
        <v>74.324324324324323</v>
      </c>
      <c r="J92" s="73">
        <f t="shared" si="25"/>
        <v>137.16216216216216</v>
      </c>
      <c r="K92" s="73">
        <f t="shared" si="25"/>
        <v>114.86486486486487</v>
      </c>
      <c r="L92" s="73">
        <f t="shared" si="25"/>
        <v>118.24324324324324</v>
      </c>
      <c r="M92" s="73">
        <f t="shared" si="25"/>
        <v>92.567567567567565</v>
      </c>
      <c r="N92" s="73">
        <f t="shared" si="25"/>
        <v>50.472972972972975</v>
      </c>
      <c r="O92" s="73">
        <f t="shared" si="25"/>
        <v>38.851351351351354</v>
      </c>
      <c r="P92" s="73">
        <f t="shared" si="25"/>
        <v>35.270270270270274</v>
      </c>
      <c r="Q92" s="73">
        <f t="shared" si="25"/>
        <v>29.189189189189193</v>
      </c>
      <c r="R92" s="73">
        <f t="shared" si="25"/>
        <v>26.689189189189193</v>
      </c>
      <c r="S92" s="73">
        <f t="shared" si="25"/>
        <v>10.540540540540542</v>
      </c>
      <c r="T92" s="73">
        <f t="shared" si="25"/>
        <v>45.878378378378379</v>
      </c>
      <c r="U92" s="73">
        <f t="shared" si="25"/>
        <v>36.013513513513516</v>
      </c>
      <c r="V92" s="73">
        <f t="shared" si="25"/>
        <v>38.445945945945951</v>
      </c>
      <c r="W92" s="73">
        <f t="shared" si="25"/>
        <v>11.351351351351351</v>
      </c>
      <c r="X92" s="73">
        <f t="shared" si="25"/>
        <v>40.135135135135137</v>
      </c>
      <c r="Y92" s="73">
        <f t="shared" si="25"/>
        <v>18.716216216216218</v>
      </c>
      <c r="Z92" s="73">
        <f t="shared" si="25"/>
        <v>39.054054054054056</v>
      </c>
      <c r="AA92" s="73">
        <f t="shared" si="25"/>
        <v>85.135135135135144</v>
      </c>
      <c r="AB92" s="73">
        <f t="shared" si="25"/>
        <v>25.337837837837839</v>
      </c>
      <c r="AC92" s="73">
        <f t="shared" si="25"/>
        <v>58.243243243243242</v>
      </c>
      <c r="AD92" s="73">
        <f t="shared" si="25"/>
        <v>102.70270270270271</v>
      </c>
      <c r="AE92" s="73">
        <f t="shared" si="25"/>
        <v>99.324324324324323</v>
      </c>
      <c r="AF92" s="73">
        <f t="shared" si="25"/>
        <v>38.513513513513516</v>
      </c>
      <c r="AG92" s="73">
        <f t="shared" si="25"/>
        <v>21.148648648648649</v>
      </c>
      <c r="AH92" s="73">
        <f t="shared" si="25"/>
        <v>89.189189189189193</v>
      </c>
      <c r="AI92" s="73">
        <f t="shared" si="25"/>
        <v>125.67567567567569</v>
      </c>
      <c r="AJ92" s="73">
        <f t="shared" si="25"/>
        <v>91.216216216216225</v>
      </c>
      <c r="AK92" s="73">
        <f t="shared" si="25"/>
        <v>122.29729729729732</v>
      </c>
      <c r="AL92" s="73">
        <f t="shared" si="25"/>
        <v>53.78378378378379</v>
      </c>
      <c r="AM92" s="73">
        <f t="shared" si="25"/>
        <v>33.648648648648653</v>
      </c>
      <c r="AN92" s="79">
        <f t="shared" si="25"/>
        <v>73.64864864864866</v>
      </c>
    </row>
    <row r="93" spans="1:40" s="8" customFormat="1">
      <c r="A93" s="76" t="s">
        <v>106</v>
      </c>
      <c r="B93" s="73">
        <f>B27/$D$61</f>
        <v>41.361256544502616</v>
      </c>
      <c r="C93" s="73">
        <f t="shared" ref="C93:AN93" si="26">C27/$D$61</f>
        <v>90.314136125654457</v>
      </c>
      <c r="D93" s="73">
        <f t="shared" si="26"/>
        <v>65.706806282722511</v>
      </c>
      <c r="E93" s="73">
        <f t="shared" si="26"/>
        <v>41.623036649214662</v>
      </c>
      <c r="F93" s="73">
        <f t="shared" si="26"/>
        <v>36.125654450261784</v>
      </c>
      <c r="G93" s="73"/>
      <c r="H93" s="73">
        <f t="shared" si="26"/>
        <v>88.7434554973822</v>
      </c>
      <c r="I93" s="73">
        <f t="shared" si="26"/>
        <v>93.717277486911001</v>
      </c>
      <c r="J93" s="73">
        <f t="shared" si="26"/>
        <v>279.31937172774872</v>
      </c>
      <c r="K93" s="73">
        <f t="shared" si="26"/>
        <v>123.56020942408378</v>
      </c>
      <c r="L93" s="73">
        <f t="shared" si="26"/>
        <v>127.22513089005236</v>
      </c>
      <c r="M93" s="73">
        <f t="shared" si="26"/>
        <v>40.31413612565445</v>
      </c>
      <c r="N93" s="73">
        <f t="shared" si="26"/>
        <v>265.70680628272254</v>
      </c>
      <c r="O93" s="73">
        <f t="shared" si="26"/>
        <v>272.77486910994764</v>
      </c>
      <c r="P93" s="73">
        <f t="shared" si="26"/>
        <v>275.13089005235605</v>
      </c>
      <c r="Q93" s="73">
        <f t="shared" si="26"/>
        <v>176.1780104712042</v>
      </c>
      <c r="R93" s="73">
        <f t="shared" si="26"/>
        <v>532.98429319371735</v>
      </c>
      <c r="S93" s="73">
        <f t="shared" si="26"/>
        <v>177.74869109947645</v>
      </c>
      <c r="T93" s="73">
        <f t="shared" si="26"/>
        <v>206.80628272251309</v>
      </c>
      <c r="U93" s="73">
        <f t="shared" si="26"/>
        <v>231.93717277486911</v>
      </c>
      <c r="V93" s="73">
        <f t="shared" si="26"/>
        <v>189.52879581151834</v>
      </c>
      <c r="W93" s="73">
        <f t="shared" si="26"/>
        <v>138.7434554973822</v>
      </c>
      <c r="X93" s="73">
        <f t="shared" si="26"/>
        <v>197.64397905759162</v>
      </c>
      <c r="Y93" s="73">
        <f t="shared" si="26"/>
        <v>542.40837696335086</v>
      </c>
      <c r="Z93" s="73">
        <f t="shared" si="26"/>
        <v>255.49738219895289</v>
      </c>
      <c r="AA93" s="73">
        <f t="shared" si="26"/>
        <v>153.92670157068062</v>
      </c>
      <c r="AB93" s="73">
        <f t="shared" si="26"/>
        <v>469.8952879581152</v>
      </c>
      <c r="AC93" s="73">
        <f t="shared" si="26"/>
        <v>296.33507853403142</v>
      </c>
      <c r="AD93" s="73">
        <f t="shared" si="26"/>
        <v>122.25130890052357</v>
      </c>
      <c r="AE93" s="73">
        <f t="shared" si="26"/>
        <v>120.41884816753927</v>
      </c>
      <c r="AF93" s="73">
        <f t="shared" si="26"/>
        <v>260.47120418848169</v>
      </c>
      <c r="AG93" s="73">
        <f t="shared" si="26"/>
        <v>501.30890052356023</v>
      </c>
      <c r="AH93" s="73">
        <f t="shared" si="26"/>
        <v>219.10994764397907</v>
      </c>
      <c r="AI93" s="73">
        <f t="shared" si="26"/>
        <v>119.3717277486911</v>
      </c>
      <c r="AJ93" s="73">
        <f t="shared" si="26"/>
        <v>466.23036649214663</v>
      </c>
      <c r="AK93" s="73">
        <f t="shared" si="26"/>
        <v>156.54450261780104</v>
      </c>
      <c r="AL93" s="73">
        <f t="shared" si="26"/>
        <v>264.9214659685864</v>
      </c>
      <c r="AM93" s="73">
        <f t="shared" si="26"/>
        <v>346.85863874345551</v>
      </c>
      <c r="AN93" s="79">
        <f t="shared" si="26"/>
        <v>204.18848167539267</v>
      </c>
    </row>
    <row r="94" spans="1:40" s="8" customFormat="1">
      <c r="A94" s="76" t="s">
        <v>107</v>
      </c>
      <c r="B94" s="73">
        <f>B28/$D$62</f>
        <v>31.067961165048548</v>
      </c>
      <c r="C94" s="73">
        <f t="shared" ref="C94:AN94" si="27">C28/$D$62</f>
        <v>78.640776699029132</v>
      </c>
      <c r="D94" s="73">
        <f t="shared" si="27"/>
        <v>51.456310679611654</v>
      </c>
      <c r="E94" s="73">
        <f t="shared" si="27"/>
        <v>33.980582524271846</v>
      </c>
      <c r="F94" s="73">
        <f t="shared" si="27"/>
        <v>29.126213592233011</v>
      </c>
      <c r="G94" s="73"/>
      <c r="H94" s="73">
        <f t="shared" si="27"/>
        <v>66.990291262135926</v>
      </c>
      <c r="I94" s="73">
        <f t="shared" si="27"/>
        <v>73.786407766990294</v>
      </c>
      <c r="J94" s="73">
        <f t="shared" si="27"/>
        <v>218.44660194174759</v>
      </c>
      <c r="K94" s="73">
        <f t="shared" si="27"/>
        <v>93.203883495145632</v>
      </c>
      <c r="L94" s="73">
        <f t="shared" si="27"/>
        <v>100.97087378640778</v>
      </c>
      <c r="M94" s="73">
        <f t="shared" si="27"/>
        <v>34.951456310679617</v>
      </c>
      <c r="N94" s="73">
        <f t="shared" si="27"/>
        <v>190.29126213592235</v>
      </c>
      <c r="O94" s="73">
        <f t="shared" si="27"/>
        <v>210.67961165048544</v>
      </c>
      <c r="P94" s="73">
        <f t="shared" si="27"/>
        <v>202.91262135922329</v>
      </c>
      <c r="Q94" s="73">
        <f t="shared" si="27"/>
        <v>125.24271844660196</v>
      </c>
      <c r="R94" s="73">
        <f t="shared" si="27"/>
        <v>320.38834951456312</v>
      </c>
      <c r="S94" s="73">
        <f t="shared" si="27"/>
        <v>123.30097087378641</v>
      </c>
      <c r="T94" s="73">
        <f t="shared" si="27"/>
        <v>142.71844660194174</v>
      </c>
      <c r="U94" s="73">
        <f t="shared" si="27"/>
        <v>158.25242718446603</v>
      </c>
      <c r="V94" s="73">
        <f t="shared" si="27"/>
        <v>133.98058252427185</v>
      </c>
      <c r="W94" s="73">
        <f t="shared" si="27"/>
        <v>106.79611650485438</v>
      </c>
      <c r="X94" s="73">
        <f t="shared" si="27"/>
        <v>133.98058252427185</v>
      </c>
      <c r="Y94" s="73">
        <f t="shared" si="27"/>
        <v>367.96116504854371</v>
      </c>
      <c r="Z94" s="73">
        <f t="shared" si="27"/>
        <v>179.61165048543691</v>
      </c>
      <c r="AA94" s="73">
        <f t="shared" si="27"/>
        <v>127.18446601941748</v>
      </c>
      <c r="AB94" s="73">
        <f t="shared" si="27"/>
        <v>312.621359223301</v>
      </c>
      <c r="AC94" s="73">
        <f t="shared" si="27"/>
        <v>212.62135922330097</v>
      </c>
      <c r="AD94" s="73">
        <f t="shared" si="27"/>
        <v>105.82524271844662</v>
      </c>
      <c r="AE94" s="73">
        <f t="shared" si="27"/>
        <v>92.233009708737868</v>
      </c>
      <c r="AF94" s="73">
        <f t="shared" si="27"/>
        <v>184.46601941747574</v>
      </c>
      <c r="AG94" s="73">
        <f t="shared" si="27"/>
        <v>331.06796116504859</v>
      </c>
      <c r="AH94" s="73">
        <f t="shared" si="27"/>
        <v>172.81553398058253</v>
      </c>
      <c r="AI94" s="73">
        <f t="shared" si="27"/>
        <v>111.65048543689321</v>
      </c>
      <c r="AJ94" s="73">
        <f t="shared" si="27"/>
        <v>334.95145631067965</v>
      </c>
      <c r="AK94" s="73">
        <f t="shared" si="27"/>
        <v>122.33009708737865</v>
      </c>
      <c r="AL94" s="73">
        <f t="shared" si="27"/>
        <v>205.82524271844662</v>
      </c>
      <c r="AM94" s="73">
        <f t="shared" si="27"/>
        <v>298.05825242718447</v>
      </c>
      <c r="AN94" s="79">
        <f t="shared" si="27"/>
        <v>192.23300970873788</v>
      </c>
    </row>
    <row r="95" spans="1:40" s="8" customFormat="1">
      <c r="A95" s="76" t="s">
        <v>86</v>
      </c>
      <c r="B95" s="73">
        <f>((B7*'E. Diagram lines'!$G$44)*10000)/$F$49</f>
        <v>47.391946465718412</v>
      </c>
      <c r="C95" s="73">
        <f>((C7*'E. Diagram lines'!$G$44)*10000)/$F$49</f>
        <v>65.504385775892402</v>
      </c>
      <c r="D95" s="73">
        <f>((D7*'E. Diagram lines'!$G$44)*10000)/$F$49</f>
        <v>37.586716162466324</v>
      </c>
      <c r="E95" s="73">
        <f>((E7*'E. Diagram lines'!$G$44)*10000)/$F$49</f>
        <v>47.255762711506577</v>
      </c>
      <c r="F95" s="73">
        <f>((F7*'E. Diagram lines'!$G$44)*10000)/$F$49</f>
        <v>43.85116885621072</v>
      </c>
      <c r="G95" s="73"/>
      <c r="H95" s="73">
        <f>((H7*'E. Diagram lines'!$G$44)*10000)/$F$49</f>
        <v>37.314348654042661</v>
      </c>
      <c r="I95" s="73">
        <f>((I7*'E. Diagram lines'!$G$44)*10000)/$F$49</f>
        <v>38.131451179313665</v>
      </c>
      <c r="J95" s="73">
        <f>((J7*'E. Diagram lines'!$G$44)*10000)/$F$49</f>
        <v>4.9026151516260432</v>
      </c>
      <c r="K95" s="73">
        <f>((K7*'E. Diagram lines'!$G$44)*10000)/$F$49</f>
        <v>35.680143603500639</v>
      </c>
      <c r="L95" s="73">
        <f>((L7*'E. Diagram lines'!$G$44)*10000)/$F$49</f>
        <v>59.376116836359856</v>
      </c>
      <c r="M95" s="73">
        <f>((M7*'E. Diagram lines'!$G$44)*10000)/$F$49</f>
        <v>52.022194108920786</v>
      </c>
      <c r="N95" s="73">
        <f>((N7*'E. Diagram lines'!$G$44)*10000)/$F$49</f>
        <v>5.5154420455792978</v>
      </c>
      <c r="O95" s="73">
        <f>((O7*'E. Diagram lines'!$G$44)*10000)/$F$49</f>
        <v>3.3365019781899456</v>
      </c>
      <c r="P95" s="73">
        <f>((P7*'E. Diagram lines'!$G$44)*10000)/$F$49</f>
        <v>3.4045938552958628</v>
      </c>
      <c r="Q95" s="73">
        <f>((Q7*'E. Diagram lines'!$G$44)*10000)/$F$49</f>
        <v>4.3170250085151549</v>
      </c>
      <c r="R95" s="73">
        <f>((R7*'E. Diagram lines'!$G$44)*10000)/$F$49</f>
        <v>2.7372934596578742</v>
      </c>
      <c r="S95" s="73">
        <f>((S7*'E. Diagram lines'!$G$44)*10000)/$F$49</f>
        <v>0.91243115321929136</v>
      </c>
      <c r="T95" s="73">
        <f>((T7*'E. Diagram lines'!$G$44)*10000)/$F$49</f>
        <v>4.0855126263550359</v>
      </c>
      <c r="U95" s="73">
        <f>((U7*'E. Diagram lines'!$G$44)*10000)/$F$49</f>
        <v>4.3034066330939709</v>
      </c>
      <c r="V95" s="73">
        <f>((V7*'E. Diagram lines'!$G$44)*10000)/$F$49</f>
        <v>4.9298519024684095</v>
      </c>
      <c r="W95" s="73">
        <f>((W7*'E. Diagram lines'!$G$44)*10000)/$F$49</f>
        <v>3.486304107822964</v>
      </c>
      <c r="X95" s="73">
        <f>((X7*'E. Diagram lines'!$G$44)*10000)/$F$49</f>
        <v>4.8889967762048592</v>
      </c>
      <c r="Y95" s="73">
        <f>((Y7*'E. Diagram lines'!$G$44)*10000)/$F$49</f>
        <v>2.1108481902834351</v>
      </c>
      <c r="Z95" s="73">
        <f>((Z7*'E. Diagram lines'!$G$44)*10000)/$F$49</f>
        <v>4.4940638889905395</v>
      </c>
      <c r="AA95" s="73">
        <f>((AA7*'E. Diagram lines'!$G$44)*10000)/$F$49</f>
        <v>8.0893150001829692</v>
      </c>
      <c r="AB95" s="73">
        <f>((AB7*'E. Diagram lines'!$G$44)*10000)/$F$49</f>
        <v>2.4649259512342048</v>
      </c>
      <c r="AC95" s="73">
        <f>((AC7*'E. Diagram lines'!$G$44)*10000)/$F$49</f>
        <v>4.0446575000914846</v>
      </c>
      <c r="AD95" s="73">
        <f>((AD7*'E. Diagram lines'!$G$44)*10000)/$F$49</f>
        <v>10.349965320099423</v>
      </c>
      <c r="AE95" s="73">
        <f>((AE7*'E. Diagram lines'!$G$44)*10000)/$F$49</f>
        <v>13.577520294919902</v>
      </c>
      <c r="AF95" s="73">
        <f>((AF7*'E. Diagram lines'!$G$44)*10000)/$F$49</f>
        <v>4.2489331314092373</v>
      </c>
      <c r="AG95" s="73">
        <f>((AG7*'E. Diagram lines'!$G$44)*10000)/$F$49</f>
        <v>2.2334135690740862</v>
      </c>
      <c r="AH95" s="73">
        <f>((AH7*'E. Diagram lines'!$G$44)*10000)/$F$49</f>
        <v>7.2994492257543309</v>
      </c>
      <c r="AI95" s="73">
        <f>((AI7*'E. Diagram lines'!$G$44)*10000)/$F$49</f>
        <v>11.20792297163398</v>
      </c>
      <c r="AJ95" s="73">
        <f>((AJ7*'E. Diagram lines'!$G$44)*10000)/$F$49</f>
        <v>5.4337317930521971</v>
      </c>
      <c r="AK95" s="73">
        <f>((AK7*'E. Diagram lines'!$G$44)*10000)/$F$49</f>
        <v>11.984170370641436</v>
      </c>
      <c r="AL95" s="73">
        <f>((AL7*'E. Diagram lines'!$G$44)*10000)/$F$49</f>
        <v>4.9162335270472255</v>
      </c>
      <c r="AM95" s="73">
        <f>((AM7*'E. Diagram lines'!$G$44)*10000)/$F$49</f>
        <v>3.322883602768762</v>
      </c>
      <c r="AN95" s="79">
        <f>((AN7*'E. Diagram lines'!$G$44)*10000)/$F$49</f>
        <v>5.2703112879979956</v>
      </c>
    </row>
    <row r="96" spans="1:40" s="8" customFormat="1">
      <c r="A96" s="76" t="s">
        <v>116</v>
      </c>
      <c r="B96" s="73">
        <f>B37/$F$50</f>
        <v>33.240997229916893</v>
      </c>
      <c r="C96" s="73">
        <f t="shared" ref="C96:AN96" si="28">C37/$F$50</f>
        <v>47.091412742382268</v>
      </c>
      <c r="D96" s="73">
        <f t="shared" si="28"/>
        <v>30.470914127423825</v>
      </c>
      <c r="E96" s="73">
        <f t="shared" si="28"/>
        <v>33.240997229916893</v>
      </c>
      <c r="F96" s="73">
        <f t="shared" si="28"/>
        <v>30.470914127423825</v>
      </c>
      <c r="G96" s="73"/>
      <c r="H96" s="73">
        <f t="shared" si="28"/>
        <v>30.470914127423825</v>
      </c>
      <c r="I96" s="73">
        <f t="shared" si="28"/>
        <v>30.470914127423825</v>
      </c>
      <c r="J96" s="73">
        <f t="shared" si="28"/>
        <v>55.401662049861493</v>
      </c>
      <c r="K96" s="73">
        <f t="shared" si="28"/>
        <v>44.3213296398892</v>
      </c>
      <c r="L96" s="73">
        <f t="shared" si="28"/>
        <v>44.3213296398892</v>
      </c>
      <c r="M96" s="73">
        <f t="shared" si="28"/>
        <v>36.011080332409975</v>
      </c>
      <c r="N96" s="73">
        <f t="shared" si="28"/>
        <v>22.714681440443211</v>
      </c>
      <c r="O96" s="73">
        <f t="shared" si="28"/>
        <v>18.559556786703602</v>
      </c>
      <c r="P96" s="73">
        <f t="shared" si="28"/>
        <v>18.282548476454295</v>
      </c>
      <c r="Q96" s="73">
        <f t="shared" si="28"/>
        <v>11.911357340720221</v>
      </c>
      <c r="R96" s="73">
        <f t="shared" si="28"/>
        <v>12.18836565096953</v>
      </c>
      <c r="S96" s="73">
        <f t="shared" si="28"/>
        <v>10.526315789473685</v>
      </c>
      <c r="T96" s="73">
        <f t="shared" si="28"/>
        <v>19.390581717451521</v>
      </c>
      <c r="U96" s="73">
        <f t="shared" si="28"/>
        <v>20.221606648199444</v>
      </c>
      <c r="V96" s="73">
        <f t="shared" si="28"/>
        <v>16.343490304709139</v>
      </c>
      <c r="W96" s="73">
        <f t="shared" si="28"/>
        <v>4.9861495844875341</v>
      </c>
      <c r="X96" s="73">
        <f t="shared" si="28"/>
        <v>16.620498614958446</v>
      </c>
      <c r="Y96" s="73">
        <f t="shared" si="28"/>
        <v>14.681440443213297</v>
      </c>
      <c r="Z96" s="73">
        <f t="shared" si="28"/>
        <v>17.451523545706372</v>
      </c>
      <c r="AA96" s="73">
        <f t="shared" si="28"/>
        <v>31.578947368421051</v>
      </c>
      <c r="AB96" s="73">
        <f t="shared" si="28"/>
        <v>15.51246537396122</v>
      </c>
      <c r="AC96" s="73">
        <f t="shared" si="28"/>
        <v>27.423822714681439</v>
      </c>
      <c r="AD96" s="73">
        <f t="shared" si="28"/>
        <v>34.903047091412745</v>
      </c>
      <c r="AE96" s="73">
        <f t="shared" si="28"/>
        <v>34.34903047091413</v>
      </c>
      <c r="AF96" s="73">
        <f t="shared" si="28"/>
        <v>17.174515235457065</v>
      </c>
      <c r="AG96" s="73">
        <f t="shared" si="28"/>
        <v>15.789473684210526</v>
      </c>
      <c r="AH96" s="73">
        <f t="shared" si="28"/>
        <v>34.072022160664822</v>
      </c>
      <c r="AI96" s="73">
        <f t="shared" si="28"/>
        <v>45.429362880886423</v>
      </c>
      <c r="AJ96" s="73">
        <f t="shared" si="28"/>
        <v>44.044321329639892</v>
      </c>
      <c r="AK96" s="73">
        <f t="shared" si="28"/>
        <v>44.875346260387815</v>
      </c>
      <c r="AL96" s="73">
        <f t="shared" si="28"/>
        <v>24.37673130193906</v>
      </c>
      <c r="AM96" s="73">
        <f t="shared" si="28"/>
        <v>16.066481994459831</v>
      </c>
      <c r="AN96" s="79">
        <f t="shared" si="28"/>
        <v>31.02493074792244</v>
      </c>
    </row>
    <row r="97" spans="1:40" s="8" customFormat="1">
      <c r="A97" s="76" t="s">
        <v>105</v>
      </c>
      <c r="B97" s="73">
        <f>B26/$F$51</f>
        <v>15.923566878980891</v>
      </c>
      <c r="C97" s="73">
        <f t="shared" ref="C97:AN97" si="29">C26/$F$51</f>
        <v>22.292993630573246</v>
      </c>
      <c r="D97" s="73">
        <f t="shared" si="29"/>
        <v>15.286624203821656</v>
      </c>
      <c r="E97" s="73">
        <f t="shared" si="29"/>
        <v>16.560509554140125</v>
      </c>
      <c r="F97" s="73">
        <f t="shared" si="29"/>
        <v>14.64968152866242</v>
      </c>
      <c r="G97" s="73"/>
      <c r="H97" s="73">
        <f t="shared" si="29"/>
        <v>14.64968152866242</v>
      </c>
      <c r="I97" s="73">
        <f t="shared" si="29"/>
        <v>15.286624203821656</v>
      </c>
      <c r="J97" s="73">
        <f t="shared" si="29"/>
        <v>33.757961783439491</v>
      </c>
      <c r="K97" s="73">
        <f t="shared" si="29"/>
        <v>22.292993630573246</v>
      </c>
      <c r="L97" s="73">
        <f t="shared" si="29"/>
        <v>21.656050955414013</v>
      </c>
      <c r="M97" s="73">
        <f t="shared" si="29"/>
        <v>17.197452229299362</v>
      </c>
      <c r="N97" s="73">
        <f t="shared" si="29"/>
        <v>20.636942675159233</v>
      </c>
      <c r="O97" s="73">
        <f t="shared" si="29"/>
        <v>21.082802547770701</v>
      </c>
      <c r="P97" s="73">
        <f t="shared" si="29"/>
        <v>21.401273885350317</v>
      </c>
      <c r="Q97" s="73">
        <f t="shared" si="29"/>
        <v>12.420382165605096</v>
      </c>
      <c r="R97" s="73">
        <f t="shared" si="29"/>
        <v>16.433121019108281</v>
      </c>
      <c r="S97" s="73">
        <f t="shared" si="29"/>
        <v>18.726114649681527</v>
      </c>
      <c r="T97" s="73">
        <f t="shared" si="29"/>
        <v>18.980891719745223</v>
      </c>
      <c r="U97" s="73">
        <f t="shared" si="29"/>
        <v>23.503184713375795</v>
      </c>
      <c r="V97" s="73">
        <f t="shared" si="29"/>
        <v>14.585987261146496</v>
      </c>
      <c r="W97" s="73">
        <f t="shared" si="29"/>
        <v>6.6242038216560513</v>
      </c>
      <c r="X97" s="73">
        <f t="shared" si="29"/>
        <v>14.076433121019109</v>
      </c>
      <c r="Y97" s="73">
        <f t="shared" si="29"/>
        <v>25.159235668789808</v>
      </c>
      <c r="Z97" s="73">
        <f t="shared" si="29"/>
        <v>17.32484076433121</v>
      </c>
      <c r="AA97" s="73">
        <f t="shared" si="29"/>
        <v>21.656050955414013</v>
      </c>
      <c r="AB97" s="73">
        <f t="shared" si="29"/>
        <v>24.331210191082803</v>
      </c>
      <c r="AC97" s="73">
        <f t="shared" si="29"/>
        <v>24.904458598726116</v>
      </c>
      <c r="AD97" s="73">
        <f t="shared" si="29"/>
        <v>19.936305732484076</v>
      </c>
      <c r="AE97" s="73">
        <f t="shared" si="29"/>
        <v>19.235668789808916</v>
      </c>
      <c r="AF97" s="73">
        <f t="shared" si="29"/>
        <v>18.662420382165603</v>
      </c>
      <c r="AG97" s="73">
        <f t="shared" si="29"/>
        <v>24.840764331210192</v>
      </c>
      <c r="AH97" s="73">
        <f t="shared" si="29"/>
        <v>24.840764331210192</v>
      </c>
      <c r="AI97" s="73">
        <f t="shared" si="29"/>
        <v>26.178343949044585</v>
      </c>
      <c r="AJ97" s="73">
        <f t="shared" si="29"/>
        <v>41.3375796178344</v>
      </c>
      <c r="AK97" s="73">
        <f t="shared" si="29"/>
        <v>27.643312101910826</v>
      </c>
      <c r="AL97" s="73">
        <f t="shared" si="29"/>
        <v>20.891719745222929</v>
      </c>
      <c r="AM97" s="73">
        <f t="shared" si="29"/>
        <v>21.337579617834393</v>
      </c>
      <c r="AN97" s="79">
        <f t="shared" si="29"/>
        <v>27.388535031847134</v>
      </c>
    </row>
    <row r="98" spans="1:40" s="8" customFormat="1">
      <c r="A98" s="76" t="s">
        <v>120</v>
      </c>
      <c r="B98" s="73">
        <f>B41/$F$52</f>
        <v>12.550607287449393</v>
      </c>
      <c r="C98" s="73">
        <f t="shared" ref="C98:AN98" si="30">C41/$F$52</f>
        <v>15.789473684210527</v>
      </c>
      <c r="D98" s="73">
        <f t="shared" si="30"/>
        <v>11.740890688259109</v>
      </c>
      <c r="E98" s="73">
        <f t="shared" si="30"/>
        <v>12.955465587044534</v>
      </c>
      <c r="F98" s="73">
        <f t="shared" si="30"/>
        <v>11.740890688259109</v>
      </c>
      <c r="G98" s="73"/>
      <c r="H98" s="73">
        <f t="shared" si="30"/>
        <v>11.740890688259109</v>
      </c>
      <c r="I98" s="73">
        <f t="shared" si="30"/>
        <v>12.955465587044534</v>
      </c>
      <c r="J98" s="73">
        <f t="shared" si="30"/>
        <v>29.1497975708502</v>
      </c>
      <c r="K98" s="73">
        <f t="shared" si="30"/>
        <v>19.02834008097166</v>
      </c>
      <c r="L98" s="73">
        <f t="shared" si="30"/>
        <v>17.004048582995949</v>
      </c>
      <c r="M98" s="73">
        <f t="shared" si="30"/>
        <v>13.765182186234819</v>
      </c>
      <c r="N98" s="73">
        <f t="shared" si="30"/>
        <v>23.481781376518217</v>
      </c>
      <c r="O98" s="73">
        <f t="shared" si="30"/>
        <v>29.595141700404859</v>
      </c>
      <c r="P98" s="73">
        <f t="shared" si="30"/>
        <v>26.963562753036438</v>
      </c>
      <c r="Q98" s="73">
        <f t="shared" si="30"/>
        <v>14.898785425101215</v>
      </c>
      <c r="R98" s="73">
        <f t="shared" si="30"/>
        <v>16.518218623481779</v>
      </c>
      <c r="S98" s="73">
        <f t="shared" si="30"/>
        <v>28.987854251012145</v>
      </c>
      <c r="T98" s="73">
        <f t="shared" si="30"/>
        <v>20.121457489878544</v>
      </c>
      <c r="U98" s="73">
        <f t="shared" si="30"/>
        <v>28.340080971659919</v>
      </c>
      <c r="V98" s="73">
        <f t="shared" si="30"/>
        <v>15.62753036437247</v>
      </c>
      <c r="W98" s="73">
        <f t="shared" si="30"/>
        <v>9.2712550607287447</v>
      </c>
      <c r="X98" s="73">
        <f t="shared" si="30"/>
        <v>15.668016194331985</v>
      </c>
      <c r="Y98" s="73">
        <f t="shared" si="30"/>
        <v>37.773279352226723</v>
      </c>
      <c r="Z98" s="73">
        <f t="shared" si="30"/>
        <v>22.631578947368425</v>
      </c>
      <c r="AA98" s="73">
        <f t="shared" si="30"/>
        <v>22.064777327935225</v>
      </c>
      <c r="AB98" s="73">
        <f t="shared" si="30"/>
        <v>32.712550607287454</v>
      </c>
      <c r="AC98" s="73">
        <f t="shared" si="30"/>
        <v>30.445344129554655</v>
      </c>
      <c r="AD98" s="73">
        <f t="shared" si="30"/>
        <v>17.975708502024293</v>
      </c>
      <c r="AE98" s="73">
        <f t="shared" si="30"/>
        <v>16.963562753036438</v>
      </c>
      <c r="AF98" s="73">
        <f t="shared" si="30"/>
        <v>22.995951417004047</v>
      </c>
      <c r="AG98" s="73">
        <f t="shared" si="30"/>
        <v>35.587044534412954</v>
      </c>
      <c r="AH98" s="73">
        <f t="shared" si="30"/>
        <v>26.599190283400812</v>
      </c>
      <c r="AI98" s="73">
        <f t="shared" si="30"/>
        <v>24.534412955465587</v>
      </c>
      <c r="AJ98" s="73">
        <f t="shared" si="30"/>
        <v>46.558704453441294</v>
      </c>
      <c r="AK98" s="73">
        <f t="shared" si="30"/>
        <v>23.805668016194332</v>
      </c>
      <c r="AL98" s="73">
        <f t="shared" si="30"/>
        <v>24.129554655870443</v>
      </c>
      <c r="AM98" s="73">
        <f t="shared" si="30"/>
        <v>25.829959514170042</v>
      </c>
      <c r="AN98" s="79">
        <f t="shared" si="30"/>
        <v>29.1497975708502</v>
      </c>
    </row>
    <row r="99" spans="1:40" s="8" customFormat="1">
      <c r="A99" s="77" t="s">
        <v>121</v>
      </c>
      <c r="B99" s="74">
        <f>B42/$F$53</f>
        <v>11.801242236024844</v>
      </c>
      <c r="C99" s="74">
        <f t="shared" ref="C99:AN99" si="31">C42/$F$53</f>
        <v>14.285714285714285</v>
      </c>
      <c r="D99" s="74">
        <f t="shared" si="31"/>
        <v>11.180124223602485</v>
      </c>
      <c r="E99" s="74">
        <f t="shared" si="31"/>
        <v>12.422360248447205</v>
      </c>
      <c r="F99" s="74">
        <f t="shared" si="31"/>
        <v>11.180124223602485</v>
      </c>
      <c r="G99" s="74"/>
      <c r="H99" s="74">
        <f t="shared" si="31"/>
        <v>11.180124223602485</v>
      </c>
      <c r="I99" s="74">
        <f t="shared" si="31"/>
        <v>12.422360248447205</v>
      </c>
      <c r="J99" s="74">
        <f t="shared" si="31"/>
        <v>27.329192546583851</v>
      </c>
      <c r="K99" s="74">
        <f t="shared" si="31"/>
        <v>16.770186335403729</v>
      </c>
      <c r="L99" s="74">
        <f t="shared" si="31"/>
        <v>15.527950310559007</v>
      </c>
      <c r="M99" s="74">
        <f t="shared" si="31"/>
        <v>12.422360248447205</v>
      </c>
      <c r="N99" s="74">
        <f t="shared" si="31"/>
        <v>24.099378881987576</v>
      </c>
      <c r="O99" s="74">
        <f t="shared" si="31"/>
        <v>34.409937888198755</v>
      </c>
      <c r="P99" s="74">
        <f t="shared" si="31"/>
        <v>30.186335403726709</v>
      </c>
      <c r="Q99" s="74">
        <f t="shared" si="31"/>
        <v>17.391304347826086</v>
      </c>
      <c r="R99" s="74">
        <f t="shared" si="31"/>
        <v>19.378881987577639</v>
      </c>
      <c r="S99" s="74">
        <f t="shared" si="31"/>
        <v>38.260869565217391</v>
      </c>
      <c r="T99" s="74">
        <f t="shared" si="31"/>
        <v>21.242236024844718</v>
      </c>
      <c r="U99" s="74">
        <f t="shared" si="31"/>
        <v>29.19254658385093</v>
      </c>
      <c r="V99" s="74">
        <f t="shared" si="31"/>
        <v>16.459627329192546</v>
      </c>
      <c r="W99" s="74">
        <f t="shared" si="31"/>
        <v>12.546583850931677</v>
      </c>
      <c r="X99" s="74">
        <f t="shared" si="31"/>
        <v>16.956521739130434</v>
      </c>
      <c r="Y99" s="74">
        <f t="shared" si="31"/>
        <v>46.086956521739125</v>
      </c>
      <c r="Z99" s="74">
        <f t="shared" si="31"/>
        <v>25.465838509316768</v>
      </c>
      <c r="AA99" s="74">
        <f t="shared" si="31"/>
        <v>22.422360248447205</v>
      </c>
      <c r="AB99" s="74">
        <f t="shared" si="31"/>
        <v>41.180124223602483</v>
      </c>
      <c r="AC99" s="74">
        <f t="shared" si="31"/>
        <v>32.732919254658384</v>
      </c>
      <c r="AD99" s="74">
        <f t="shared" si="31"/>
        <v>17.080745341614907</v>
      </c>
      <c r="AE99" s="74">
        <f t="shared" si="31"/>
        <v>16.335403726708073</v>
      </c>
      <c r="AF99" s="74">
        <f t="shared" si="31"/>
        <v>26.273291925465841</v>
      </c>
      <c r="AG99" s="74">
        <f t="shared" si="31"/>
        <v>45.590062111801238</v>
      </c>
      <c r="AH99" s="74">
        <f t="shared" si="31"/>
        <v>26.832298136645964</v>
      </c>
      <c r="AI99" s="74">
        <f t="shared" si="31"/>
        <v>23.788819875776397</v>
      </c>
      <c r="AJ99" s="74">
        <f t="shared" si="31"/>
        <v>47.763975155279503</v>
      </c>
      <c r="AK99" s="74">
        <f t="shared" si="31"/>
        <v>26.770186335403725</v>
      </c>
      <c r="AL99" s="74">
        <f t="shared" si="31"/>
        <v>26.645962732919255</v>
      </c>
      <c r="AM99" s="74">
        <f t="shared" si="31"/>
        <v>31.118012422360245</v>
      </c>
      <c r="AN99" s="80">
        <f t="shared" si="31"/>
        <v>29.565217391304344</v>
      </c>
    </row>
    <row r="100" spans="1:40">
      <c r="A100" s="33" t="s">
        <v>282</v>
      </c>
      <c r="B100" s="14">
        <f t="shared" ref="B100:AN100" si="32">B65/B78</f>
        <v>18.234510326449037</v>
      </c>
      <c r="C100" s="14">
        <f t="shared" si="32"/>
        <v>28.649789029535867</v>
      </c>
      <c r="D100" s="14">
        <f t="shared" si="32"/>
        <v>30.607360525082044</v>
      </c>
      <c r="E100" s="14">
        <f t="shared" si="32"/>
        <v>17.628481012658227</v>
      </c>
      <c r="F100" s="14">
        <f t="shared" si="32"/>
        <v>17.700187529301452</v>
      </c>
      <c r="G100" s="14"/>
      <c r="H100" s="14">
        <f t="shared" si="32"/>
        <v>30.909282700421944</v>
      </c>
      <c r="I100" s="14">
        <f t="shared" si="32"/>
        <v>31.181012658227846</v>
      </c>
      <c r="J100" s="14">
        <f t="shared" si="32"/>
        <v>37.980437284234753</v>
      </c>
      <c r="K100" s="14">
        <f t="shared" si="32"/>
        <v>33.714642912955142</v>
      </c>
      <c r="L100" s="14">
        <f t="shared" si="32"/>
        <v>34.509704641350211</v>
      </c>
      <c r="M100" s="14">
        <f t="shared" si="32"/>
        <v>29.720464135021096</v>
      </c>
      <c r="N100" s="14">
        <f t="shared" si="32"/>
        <v>38.518421853930143</v>
      </c>
      <c r="O100" s="14">
        <f t="shared" si="32"/>
        <v>32.004295571905132</v>
      </c>
      <c r="P100" s="14">
        <f t="shared" si="32"/>
        <v>37.320935562848362</v>
      </c>
      <c r="Q100" s="14">
        <f t="shared" si="32"/>
        <v>34.208860759493675</v>
      </c>
      <c r="R100" s="14">
        <f t="shared" si="32"/>
        <v>47.901114356810567</v>
      </c>
      <c r="S100" s="14">
        <f t="shared" si="32"/>
        <v>3.3635404679708478</v>
      </c>
      <c r="T100" s="14">
        <f t="shared" si="32"/>
        <v>47.473289411996944</v>
      </c>
      <c r="U100" s="14">
        <f t="shared" si="32"/>
        <v>28.473830684980701</v>
      </c>
      <c r="V100" s="14">
        <f t="shared" si="32"/>
        <v>47.680917124432767</v>
      </c>
      <c r="W100" s="14">
        <f t="shared" si="32"/>
        <v>29.123532606425197</v>
      </c>
      <c r="X100" s="14">
        <f t="shared" si="32"/>
        <v>51.011576328032028</v>
      </c>
      <c r="Y100" s="14">
        <f t="shared" si="32"/>
        <v>16.754239312156677</v>
      </c>
      <c r="Z100" s="14">
        <f t="shared" si="32"/>
        <v>33.30348873108985</v>
      </c>
      <c r="AA100" s="14">
        <f t="shared" si="32"/>
        <v>39.893871921642884</v>
      </c>
      <c r="AB100" s="14">
        <f t="shared" si="32"/>
        <v>20.697379893210126</v>
      </c>
      <c r="AC100" s="14">
        <f t="shared" si="32"/>
        <v>30.936997093651673</v>
      </c>
      <c r="AD100" s="14">
        <f t="shared" si="32"/>
        <v>58.792481779823554</v>
      </c>
      <c r="AE100" s="14">
        <f t="shared" si="32"/>
        <v>42.619242431534879</v>
      </c>
      <c r="AF100" s="14">
        <f t="shared" si="32"/>
        <v>31.155798944648929</v>
      </c>
      <c r="AG100" s="14">
        <f t="shared" si="32"/>
        <v>18.787868336035139</v>
      </c>
      <c r="AH100" s="14">
        <f t="shared" si="32"/>
        <v>35.69600718862322</v>
      </c>
      <c r="AI100" s="14">
        <f t="shared" si="32"/>
        <v>37.424948496766589</v>
      </c>
      <c r="AJ100" s="14">
        <f t="shared" si="32"/>
        <v>19.876216029365771</v>
      </c>
      <c r="AK100" s="14">
        <f t="shared" si="32"/>
        <v>28.370877265117919</v>
      </c>
      <c r="AL100" s="14">
        <f t="shared" si="32"/>
        <v>37.370786737875349</v>
      </c>
      <c r="AM100" s="14">
        <f t="shared" si="32"/>
        <v>27.118758264062595</v>
      </c>
      <c r="AN100" s="36">
        <f t="shared" si="32"/>
        <v>32.824522213948882</v>
      </c>
    </row>
    <row r="101" spans="1:40">
      <c r="A101" s="34" t="s">
        <v>283</v>
      </c>
      <c r="B101" s="14">
        <f t="shared" ref="B101:AN101" si="33">B65/B70</f>
        <v>2.8952819332566171</v>
      </c>
      <c r="C101" s="14">
        <f t="shared" si="33"/>
        <v>3.4812551530142106</v>
      </c>
      <c r="D101" s="14">
        <f t="shared" si="33"/>
        <v>4.8233072131806303</v>
      </c>
      <c r="E101" s="14">
        <f t="shared" si="33"/>
        <v>2.8937613019891502</v>
      </c>
      <c r="F101" s="14">
        <f t="shared" si="33"/>
        <v>2.8997785854534821</v>
      </c>
      <c r="G101" s="14"/>
      <c r="H101" s="14">
        <f t="shared" si="33"/>
        <v>4.9177215189873422</v>
      </c>
      <c r="I101" s="14">
        <f t="shared" si="33"/>
        <v>5.2115074798619103</v>
      </c>
      <c r="J101" s="14">
        <f t="shared" si="33"/>
        <v>7.5675001558895056</v>
      </c>
      <c r="K101" s="14">
        <f t="shared" si="33"/>
        <v>4.9223132290891041</v>
      </c>
      <c r="L101" s="14">
        <f t="shared" si="33"/>
        <v>4.5318866787221213</v>
      </c>
      <c r="M101" s="14">
        <f t="shared" si="33"/>
        <v>3.9884197234285015</v>
      </c>
      <c r="N101" s="14">
        <f t="shared" si="33"/>
        <v>18.391427877473326</v>
      </c>
      <c r="O101" s="14">
        <f t="shared" si="33"/>
        <v>28.345624656026413</v>
      </c>
      <c r="P101" s="14">
        <f t="shared" si="33"/>
        <v>31.941413259614919</v>
      </c>
      <c r="Q101" s="14">
        <f t="shared" si="33"/>
        <v>20.382090951711202</v>
      </c>
      <c r="R101" s="14">
        <f t="shared" si="33"/>
        <v>34.78075094803183</v>
      </c>
      <c r="S101" s="14">
        <f t="shared" si="33"/>
        <v>12.209239424429295</v>
      </c>
      <c r="T101" s="14">
        <f t="shared" si="33"/>
        <v>21.980698843546293</v>
      </c>
      <c r="U101" s="14">
        <f t="shared" si="33"/>
        <v>23.080881246981896</v>
      </c>
      <c r="V101" s="14">
        <f t="shared" si="33"/>
        <v>20.413338969099684</v>
      </c>
      <c r="W101" s="14">
        <f t="shared" si="33"/>
        <v>32.19007434197308</v>
      </c>
      <c r="X101" s="14">
        <f t="shared" si="33"/>
        <v>21.551662901873872</v>
      </c>
      <c r="Y101" s="14">
        <f t="shared" si="33"/>
        <v>41.255769318649179</v>
      </c>
      <c r="Z101" s="14">
        <f t="shared" si="33"/>
        <v>21.716087775393106</v>
      </c>
      <c r="AA101" s="14">
        <f t="shared" si="33"/>
        <v>10.50699886142924</v>
      </c>
      <c r="AB101" s="14">
        <f t="shared" si="33"/>
        <v>33.638255977496485</v>
      </c>
      <c r="AC101" s="14">
        <f t="shared" si="33"/>
        <v>17.386707392287587</v>
      </c>
      <c r="AD101" s="14">
        <f t="shared" si="33"/>
        <v>9.7779258272262926</v>
      </c>
      <c r="AE101" s="14">
        <f t="shared" si="33"/>
        <v>7.0093860328941711</v>
      </c>
      <c r="AF101" s="14">
        <f t="shared" si="33"/>
        <v>21.253978828928862</v>
      </c>
      <c r="AG101" s="14">
        <f t="shared" si="33"/>
        <v>40.500936897588332</v>
      </c>
      <c r="AH101" s="14">
        <f t="shared" si="33"/>
        <v>10.739035928909347</v>
      </c>
      <c r="AI101" s="14">
        <f t="shared" si="33"/>
        <v>7.0840705957079981</v>
      </c>
      <c r="AJ101" s="14">
        <f t="shared" si="33"/>
        <v>10.40787623066104</v>
      </c>
      <c r="AK101" s="14">
        <f t="shared" si="33"/>
        <v>6.210224491223161</v>
      </c>
      <c r="AL101" s="14">
        <f t="shared" si="33"/>
        <v>18.514513495748787</v>
      </c>
      <c r="AM101" s="14">
        <f t="shared" si="33"/>
        <v>25.079219832918167</v>
      </c>
      <c r="AN101" s="36">
        <f t="shared" si="33"/>
        <v>13.176944218635079</v>
      </c>
    </row>
    <row r="102" spans="1:40">
      <c r="A102" s="34" t="s">
        <v>284</v>
      </c>
      <c r="B102" s="14">
        <f t="shared" ref="B102:AN102" si="34">B72/B79</f>
        <v>3.7085427135678386</v>
      </c>
      <c r="C102" s="14">
        <f t="shared" si="34"/>
        <v>4.9072635906806754</v>
      </c>
      <c r="D102" s="14">
        <f t="shared" si="34"/>
        <v>3.3994974874371859</v>
      </c>
      <c r="E102" s="14">
        <f t="shared" si="34"/>
        <v>3.7511696413099989</v>
      </c>
      <c r="F102" s="14">
        <f t="shared" si="34"/>
        <v>3.9063316582914571</v>
      </c>
      <c r="G102" s="14"/>
      <c r="H102" s="14">
        <f t="shared" si="34"/>
        <v>3.6134518747584066</v>
      </c>
      <c r="I102" s="14">
        <f t="shared" si="34"/>
        <v>3.4101542193727257</v>
      </c>
      <c r="J102" s="14">
        <f t="shared" si="34"/>
        <v>2.5294163123308855</v>
      </c>
      <c r="K102" s="14">
        <f t="shared" si="34"/>
        <v>3.7394472361809039</v>
      </c>
      <c r="L102" s="14">
        <f t="shared" si="34"/>
        <v>4.3266331658291461</v>
      </c>
      <c r="M102" s="14">
        <f t="shared" si="34"/>
        <v>4.5784477945281958</v>
      </c>
      <c r="N102" s="14">
        <f t="shared" si="34"/>
        <v>1.0846350843534662</v>
      </c>
      <c r="O102" s="14">
        <f t="shared" si="34"/>
        <v>0.51507537688442218</v>
      </c>
      <c r="P102" s="14">
        <f t="shared" si="34"/>
        <v>0.54341114311919492</v>
      </c>
      <c r="Q102" s="14">
        <f t="shared" si="34"/>
        <v>0.69952353560458891</v>
      </c>
      <c r="R102" s="14">
        <f t="shared" si="34"/>
        <v>0.52578582895574277</v>
      </c>
      <c r="S102" s="14">
        <f t="shared" si="34"/>
        <v>0.18012921751615216</v>
      </c>
      <c r="T102" s="14">
        <f t="shared" si="34"/>
        <v>0.88298636037329503</v>
      </c>
      <c r="U102" s="14">
        <f t="shared" si="34"/>
        <v>0.5809727488618025</v>
      </c>
      <c r="V102" s="14">
        <f t="shared" si="34"/>
        <v>0.9617820041913604</v>
      </c>
      <c r="W102" s="14">
        <f t="shared" si="34"/>
        <v>0.35652656815072675</v>
      </c>
      <c r="X102" s="14">
        <f t="shared" si="34"/>
        <v>0.98838154325156535</v>
      </c>
      <c r="Y102" s="14">
        <f t="shared" si="34"/>
        <v>0.21708542713567841</v>
      </c>
      <c r="Z102" s="14">
        <f t="shared" si="34"/>
        <v>0.65128253750610821</v>
      </c>
      <c r="AA102" s="14">
        <f t="shared" si="34"/>
        <v>1.4981386793864244</v>
      </c>
      <c r="AB102" s="14">
        <f t="shared" si="34"/>
        <v>0.30740427802730469</v>
      </c>
      <c r="AC102" s="14">
        <f t="shared" si="34"/>
        <v>0.79010619133402871</v>
      </c>
      <c r="AD102" s="14">
        <f t="shared" si="34"/>
        <v>2.6600230065992618</v>
      </c>
      <c r="AE102" s="14">
        <f t="shared" si="34"/>
        <v>2.524841187067413</v>
      </c>
      <c r="AF102" s="14">
        <f t="shared" si="34"/>
        <v>0.6310937577085991</v>
      </c>
      <c r="AG102" s="14">
        <f t="shared" si="34"/>
        <v>0.2472361809045226</v>
      </c>
      <c r="AH102" s="14">
        <f t="shared" si="34"/>
        <v>1.4531795668992444</v>
      </c>
      <c r="AI102" s="14">
        <f t="shared" si="34"/>
        <v>2.2288403620774995</v>
      </c>
      <c r="AJ102" s="14">
        <f t="shared" si="34"/>
        <v>0.88743718592964826</v>
      </c>
      <c r="AK102" s="14">
        <f t="shared" si="34"/>
        <v>2.3507702446659526</v>
      </c>
      <c r="AL102" s="14">
        <f t="shared" si="34"/>
        <v>0.83634273060216335</v>
      </c>
      <c r="AM102" s="14">
        <f t="shared" si="34"/>
        <v>0.42955559922517611</v>
      </c>
      <c r="AN102" s="36">
        <f t="shared" si="34"/>
        <v>1.1261543318687677</v>
      </c>
    </row>
    <row r="103" spans="1:40">
      <c r="A103" s="34" t="s">
        <v>285</v>
      </c>
      <c r="B103" s="24">
        <f t="shared" ref="B103:AN103" si="35">(B71)/(SQRT((B70*B72)))</f>
        <v>1.1511174578447354</v>
      </c>
      <c r="C103" s="24">
        <f t="shared" si="35"/>
        <v>0.97922043421592886</v>
      </c>
      <c r="D103" s="24">
        <f t="shared" si="35"/>
        <v>1.0407522642511473</v>
      </c>
      <c r="E103" s="24">
        <f t="shared" si="35"/>
        <v>1.1483393733930567</v>
      </c>
      <c r="F103" s="24">
        <f t="shared" si="35"/>
        <v>1.1397805335316216</v>
      </c>
      <c r="G103" s="24"/>
      <c r="H103" s="24">
        <f t="shared" si="35"/>
        <v>1.0286006394687675</v>
      </c>
      <c r="I103" s="24">
        <f t="shared" si="35"/>
        <v>0.98132894290474282</v>
      </c>
      <c r="J103" s="24">
        <f t="shared" si="35"/>
        <v>0.64558644852933855</v>
      </c>
      <c r="K103" s="24">
        <f t="shared" si="35"/>
        <v>0.98829092642818861</v>
      </c>
      <c r="L103" s="24">
        <f t="shared" si="35"/>
        <v>0.98739240092997338</v>
      </c>
      <c r="M103" s="24">
        <f t="shared" si="35"/>
        <v>0.98962877385056913</v>
      </c>
      <c r="N103" s="24">
        <f t="shared" si="35"/>
        <v>0.70755170461370809</v>
      </c>
      <c r="O103" s="24">
        <f t="shared" si="35"/>
        <v>0.61839437332312508</v>
      </c>
      <c r="P103" s="24">
        <f t="shared" si="35"/>
        <v>0.64136086673021619</v>
      </c>
      <c r="Q103" s="24">
        <f t="shared" si="35"/>
        <v>0.72665932361766372</v>
      </c>
      <c r="R103" s="24">
        <f t="shared" si="35"/>
        <v>0.61144919585159185</v>
      </c>
      <c r="S103" s="24">
        <f t="shared" si="35"/>
        <v>0.54456543056630058</v>
      </c>
      <c r="T103" s="24">
        <f t="shared" si="35"/>
        <v>0.60294731373953869</v>
      </c>
      <c r="U103" s="24">
        <f t="shared" si="35"/>
        <v>0.93943754867956752</v>
      </c>
      <c r="V103" s="24">
        <f t="shared" si="35"/>
        <v>0.9878491319378504</v>
      </c>
      <c r="W103" s="24">
        <f t="shared" si="35"/>
        <v>0.51836696708585817</v>
      </c>
      <c r="X103" s="24">
        <f t="shared" si="35"/>
        <v>1.0347463866147586</v>
      </c>
      <c r="Y103" s="24">
        <f t="shared" si="35"/>
        <v>0.52090499593658657</v>
      </c>
      <c r="Z103" s="24">
        <f t="shared" si="35"/>
        <v>0.60225490885320654</v>
      </c>
      <c r="AA103" s="24">
        <f t="shared" si="35"/>
        <v>0.69206445197395128</v>
      </c>
      <c r="AB103" s="24">
        <f t="shared" si="35"/>
        <v>0.5042599691761176</v>
      </c>
      <c r="AC103" s="24">
        <f t="shared" si="35"/>
        <v>0.45933860759121492</v>
      </c>
      <c r="AD103" s="24">
        <f t="shared" si="35"/>
        <v>1.2506315318761596</v>
      </c>
      <c r="AE103" s="24">
        <f t="shared" si="35"/>
        <v>1.0563507501696587</v>
      </c>
      <c r="AF103" s="24">
        <f t="shared" si="35"/>
        <v>0.54875025337055472</v>
      </c>
      <c r="AG103" s="24">
        <f t="shared" si="35"/>
        <v>0.46822360806847424</v>
      </c>
      <c r="AH103" s="24">
        <f t="shared" si="35"/>
        <v>0.63695791851305283</v>
      </c>
      <c r="AI103" s="24">
        <f t="shared" si="35"/>
        <v>0.88609006507087029</v>
      </c>
      <c r="AJ103" s="24">
        <f t="shared" si="35"/>
        <v>0.25183048538804681</v>
      </c>
      <c r="AK103" s="24">
        <f t="shared" si="35"/>
        <v>0.94455458395010061</v>
      </c>
      <c r="AL103" s="24">
        <f t="shared" si="35"/>
        <v>0.40183625286744851</v>
      </c>
      <c r="AM103" s="24">
        <f t="shared" si="35"/>
        <v>0.35319860354510851</v>
      </c>
      <c r="AN103" s="81">
        <f t="shared" si="35"/>
        <v>0.47245984242271416</v>
      </c>
    </row>
    <row r="104" spans="1:40">
      <c r="A104" s="35" t="s">
        <v>333</v>
      </c>
      <c r="B104" s="25">
        <f>B87/B85</f>
        <v>1.0126582278481013</v>
      </c>
      <c r="C104" s="25">
        <f t="shared" ref="C104:AN104" si="36">C87/C85</f>
        <v>1.3642756680731365</v>
      </c>
      <c r="D104" s="25">
        <f t="shared" si="36"/>
        <v>1.1732368896925858</v>
      </c>
      <c r="E104" s="25">
        <f t="shared" si="36"/>
        <v>0.99164079293049912</v>
      </c>
      <c r="F104" s="25">
        <f t="shared" si="36"/>
        <v>1.0554149085794655</v>
      </c>
      <c r="G104" s="25"/>
      <c r="H104" s="25">
        <v>0.98734177215189889</v>
      </c>
      <c r="I104" s="25">
        <f t="shared" si="36"/>
        <v>1.0563866513233602</v>
      </c>
      <c r="J104" s="25">
        <f t="shared" si="36"/>
        <v>1.1121157323688968</v>
      </c>
      <c r="K104" s="25">
        <f t="shared" si="36"/>
        <v>1.1799669785360483</v>
      </c>
      <c r="L104" s="25">
        <f t="shared" si="36"/>
        <v>1.0898948723449902</v>
      </c>
      <c r="M104" s="25">
        <f t="shared" si="36"/>
        <v>1.2658227848101267</v>
      </c>
      <c r="N104" s="25">
        <f t="shared" si="36"/>
        <v>1.097462118850159</v>
      </c>
      <c r="O104" s="25">
        <f t="shared" si="36"/>
        <v>1.0657411188240096</v>
      </c>
      <c r="P104" s="25">
        <f t="shared" si="36"/>
        <v>1.0479835148660583</v>
      </c>
      <c r="Q104" s="25">
        <f t="shared" si="36"/>
        <v>0.98472282845918802</v>
      </c>
      <c r="R104" s="25">
        <f t="shared" si="36"/>
        <v>0.83753688017512129</v>
      </c>
      <c r="S104" s="25">
        <f>S87/S85</f>
        <v>0.14993240752119946</v>
      </c>
      <c r="T104" s="25">
        <f t="shared" si="36"/>
        <v>1.3298094310752537</v>
      </c>
      <c r="U104" s="25">
        <f t="shared" si="36"/>
        <v>0.93221341535549507</v>
      </c>
      <c r="V104" s="25">
        <f t="shared" si="36"/>
        <v>1.1997097476416994</v>
      </c>
      <c r="W104" s="25">
        <f t="shared" si="36"/>
        <v>0.65936994384695902</v>
      </c>
      <c r="X104" s="25">
        <f t="shared" si="36"/>
        <v>1.3568296516919003</v>
      </c>
      <c r="Y104" s="25">
        <f t="shared" si="36"/>
        <v>0.51334198253795715</v>
      </c>
      <c r="Z104" s="25">
        <f t="shared" si="36"/>
        <v>0.93799218339847168</v>
      </c>
      <c r="AA104" s="25">
        <f t="shared" si="36"/>
        <v>1.2338134730103303</v>
      </c>
      <c r="AB104" s="25">
        <f t="shared" si="36"/>
        <v>0.6432608868720644</v>
      </c>
      <c r="AC104" s="25">
        <f t="shared" si="36"/>
        <v>0.92762585757077975</v>
      </c>
      <c r="AD104" s="25">
        <f t="shared" si="36"/>
        <v>1.6972722410411836</v>
      </c>
      <c r="AE104" s="25">
        <f t="shared" si="36"/>
        <v>1.2852969814995132</v>
      </c>
      <c r="AF104" s="25">
        <f t="shared" si="36"/>
        <v>0.87703435804701624</v>
      </c>
      <c r="AG104" s="25">
        <f t="shared" si="36"/>
        <v>0.6404038014117277</v>
      </c>
      <c r="AH104" s="25">
        <f t="shared" si="36"/>
        <v>1.0642287857477732</v>
      </c>
      <c r="AI104" s="25">
        <f t="shared" si="36"/>
        <v>1.3785218456512862</v>
      </c>
      <c r="AJ104" s="25">
        <f t="shared" si="36"/>
        <v>0.58875478363261702</v>
      </c>
      <c r="AK104" s="25">
        <f t="shared" si="36"/>
        <v>1.0126582278481013</v>
      </c>
      <c r="AL104" s="25">
        <f t="shared" si="36"/>
        <v>0.82126234285962862</v>
      </c>
      <c r="AM104" s="25">
        <f t="shared" si="36"/>
        <v>0.71313959707612762</v>
      </c>
      <c r="AN104" s="82">
        <f t="shared" si="36"/>
        <v>0.83182640144665465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DFA6F-C183-4801-90A1-4D2D6230BACF}">
  <dimension ref="A1:AN127"/>
  <sheetViews>
    <sheetView topLeftCell="A27" zoomScale="115" zoomScaleNormal="115" workbookViewId="0">
      <selection activeCell="K52" sqref="K52"/>
    </sheetView>
  </sheetViews>
  <sheetFormatPr defaultRowHeight="13.8"/>
  <cols>
    <col min="1" max="1" width="26.5546875" style="52" customWidth="1"/>
    <col min="2" max="2" width="13.5546875" style="52" customWidth="1"/>
    <col min="3" max="3" width="12.88671875" style="52" customWidth="1"/>
    <col min="4" max="4" width="9.88671875" style="52" bestFit="1" customWidth="1"/>
    <col min="5" max="12" width="9.109375" style="52" bestFit="1" customWidth="1"/>
    <col min="13" max="14" width="8.44140625" style="52" bestFit="1" customWidth="1"/>
    <col min="15" max="16" width="9.109375" style="52" bestFit="1" customWidth="1"/>
    <col min="17" max="17" width="8.44140625" style="52" bestFit="1" customWidth="1"/>
    <col min="18" max="19" width="9.109375" style="52" bestFit="1" customWidth="1"/>
    <col min="20" max="20" width="8.44140625" style="52" bestFit="1" customWidth="1"/>
    <col min="21" max="21" width="9.109375" style="52" bestFit="1" customWidth="1"/>
    <col min="22" max="40" width="8.44140625" style="52" bestFit="1" customWidth="1"/>
    <col min="41" max="16384" width="8.88671875" style="52"/>
  </cols>
  <sheetData>
    <row r="1" spans="1:10">
      <c r="A1" s="63" t="s">
        <v>194</v>
      </c>
    </row>
    <row r="3" spans="1:10">
      <c r="A3" s="63" t="s">
        <v>278</v>
      </c>
    </row>
    <row r="4" spans="1:10">
      <c r="A4" s="63"/>
    </row>
    <row r="5" spans="1:10">
      <c r="A5" s="63"/>
    </row>
    <row r="6" spans="1:10">
      <c r="A6" s="52" t="s">
        <v>279</v>
      </c>
      <c r="B6" s="52" t="s">
        <v>271</v>
      </c>
      <c r="C6" s="52" t="s">
        <v>272</v>
      </c>
      <c r="D6" s="52" t="s">
        <v>273</v>
      </c>
      <c r="E6" s="52" t="s">
        <v>274</v>
      </c>
      <c r="F6" s="52" t="s">
        <v>275</v>
      </c>
      <c r="G6" s="52" t="s">
        <v>276</v>
      </c>
    </row>
    <row r="7" spans="1:10">
      <c r="A7" s="52" t="s">
        <v>265</v>
      </c>
      <c r="B7" s="62">
        <f>MAX(B35:K35)</f>
        <v>7.4074074074074137</v>
      </c>
      <c r="C7" s="62">
        <f>MIN(B35:K35)</f>
        <v>9.6665055582404888E-2</v>
      </c>
      <c r="D7" s="62">
        <f>MAX(M35:W35, AL35:AN35)</f>
        <v>12.5</v>
      </c>
      <c r="E7" s="62">
        <f>MIN(M35:W35, AL35:AN35)</f>
        <v>0</v>
      </c>
      <c r="F7" s="62">
        <f>MAX(X35:AK35)</f>
        <v>6.1904761904761854</v>
      </c>
      <c r="G7" s="62">
        <f>MIN(X35:AK35)</f>
        <v>0</v>
      </c>
    </row>
    <row r="8" spans="1:10">
      <c r="A8" s="52" t="s">
        <v>266</v>
      </c>
      <c r="B8" s="62">
        <f>MAX(B75:K75)</f>
        <v>7.4074074074074137</v>
      </c>
      <c r="C8" s="62">
        <f>MIN(B75:K75)</f>
        <v>9.6665055582404888E-2</v>
      </c>
      <c r="D8" s="62">
        <f>MAX(M75:W75, AL75:AN75)</f>
        <v>12.5</v>
      </c>
      <c r="E8" s="62">
        <f>MIN(M75:W75, AL75:AN75)</f>
        <v>0</v>
      </c>
      <c r="F8" s="62">
        <f>MAX(X75:AK75)</f>
        <v>6.1904761904761854</v>
      </c>
      <c r="G8" s="62">
        <f>MIN(X75:AK75)</f>
        <v>0</v>
      </c>
      <c r="I8" s="62"/>
      <c r="J8" s="62"/>
    </row>
    <row r="9" spans="1:10">
      <c r="A9" s="52" t="s">
        <v>267</v>
      </c>
      <c r="B9" s="62">
        <f>MAX(B111:K111)</f>
        <v>7.4074074074074137</v>
      </c>
      <c r="C9" s="62">
        <f>MIN(B111:K111)</f>
        <v>0</v>
      </c>
      <c r="D9" s="62">
        <f>MAX(M111:W111, AL111:AN111)</f>
        <v>25</v>
      </c>
      <c r="E9" s="62">
        <f>MIN(M111:W111, AL111:AN111)</f>
        <v>0.25188916876574308</v>
      </c>
      <c r="F9" s="62">
        <f>MAX(X111:AK111)</f>
        <v>0</v>
      </c>
      <c r="G9" s="62">
        <f>MIN(X111:AK111)</f>
        <v>0</v>
      </c>
    </row>
    <row r="10" spans="1:10">
      <c r="A10" s="52" t="s">
        <v>277</v>
      </c>
      <c r="B10" s="62">
        <f>MAX(B7:B9)</f>
        <v>7.4074074074074137</v>
      </c>
      <c r="C10" s="62">
        <f>MIN(C7:C9)</f>
        <v>0</v>
      </c>
      <c r="D10" s="62">
        <f>MAX(D7:D9)</f>
        <v>25</v>
      </c>
      <c r="E10" s="62">
        <f>MIN(E7:E9)</f>
        <v>0</v>
      </c>
      <c r="F10" s="62">
        <f>MAX(F7:F9)</f>
        <v>6.1904761904761854</v>
      </c>
      <c r="G10" s="62">
        <f>MIN(G7:G9)</f>
        <v>0</v>
      </c>
    </row>
    <row r="11" spans="1:10">
      <c r="B11" s="62"/>
      <c r="C11" s="62"/>
      <c r="D11" s="62"/>
      <c r="E11" s="62"/>
      <c r="F11" s="62"/>
      <c r="G11" s="62"/>
    </row>
    <row r="12" spans="1:10">
      <c r="A12" s="52" t="s">
        <v>268</v>
      </c>
      <c r="B12" s="62">
        <f>MAX(B52:K52)</f>
        <v>33.333333333333343</v>
      </c>
      <c r="C12" s="62">
        <f>MIN(B52:K52)</f>
        <v>0</v>
      </c>
      <c r="D12" s="62">
        <f>MAX(M52:W52, AL52:AN52)</f>
        <v>16.666666666666664</v>
      </c>
      <c r="E12" s="62">
        <f>MIN(M52:W52, AL52:AN52)</f>
        <v>0</v>
      </c>
      <c r="F12" s="62">
        <f>MAX(X52:AK52)</f>
        <v>13.980582524271846</v>
      </c>
      <c r="G12" s="62">
        <f>MIN(X52:AK52)</f>
        <v>0</v>
      </c>
    </row>
    <row r="13" spans="1:10">
      <c r="A13" s="52" t="s">
        <v>269</v>
      </c>
      <c r="B13" s="62">
        <f>MAX(B92:K92)</f>
        <v>1.8808777429467103</v>
      </c>
      <c r="C13" s="62">
        <f>MIN(B92:K92)</f>
        <v>0</v>
      </c>
      <c r="D13" s="62">
        <f>MAX(M92:W92, AL92:AN92)</f>
        <v>11.79245283018868</v>
      </c>
      <c r="E13" s="62">
        <f>MIN(M92:W92, AL92:AN92)</f>
        <v>0</v>
      </c>
      <c r="F13" s="62">
        <f>MAX(X92:AK92)</f>
        <v>15.856777493606138</v>
      </c>
      <c r="G13" s="62">
        <f>MIN(X92:AK92)</f>
        <v>1.6393442622950833</v>
      </c>
    </row>
    <row r="14" spans="1:10">
      <c r="A14" s="52" t="s">
        <v>270</v>
      </c>
      <c r="B14" s="62">
        <f>MAX(B126:K126)</f>
        <v>25.000000000000007</v>
      </c>
      <c r="C14" s="62">
        <f>MIN(B126:K126)</f>
        <v>0</v>
      </c>
      <c r="D14" s="62">
        <f>MAX(M126:W126, AL126:AN126)</f>
        <v>4</v>
      </c>
      <c r="E14" s="62">
        <f>MIN(M126:W126, AL126:AN126)</f>
        <v>0</v>
      </c>
      <c r="F14" s="62">
        <f>MAX(X126:AK126)</f>
        <v>6.442307692307697</v>
      </c>
      <c r="G14" s="62">
        <f>MIN(X126:AK126)</f>
        <v>0.2237136465324536</v>
      </c>
    </row>
    <row r="15" spans="1:10">
      <c r="A15" s="52" t="s">
        <v>277</v>
      </c>
      <c r="B15" s="62">
        <f>MAX(B12:B14)</f>
        <v>33.333333333333343</v>
      </c>
      <c r="C15" s="62">
        <f>MIN(C12:C14)</f>
        <v>0</v>
      </c>
      <c r="D15" s="62">
        <f>MAX(D12:D14)</f>
        <v>16.666666666666664</v>
      </c>
      <c r="E15" s="62">
        <f>MIN(E12:E14)</f>
        <v>0</v>
      </c>
      <c r="F15" s="62">
        <f>MAX(F12:F14)</f>
        <v>15.856777493606138</v>
      </c>
      <c r="G15" s="62">
        <f>MIN(G12:G14)</f>
        <v>0</v>
      </c>
    </row>
    <row r="18" spans="1:40">
      <c r="A18" s="51" t="s">
        <v>196</v>
      </c>
      <c r="B18" s="61" t="s">
        <v>262</v>
      </c>
    </row>
    <row r="19" spans="1:40">
      <c r="A19" s="53" t="s">
        <v>197</v>
      </c>
      <c r="B19" s="54"/>
      <c r="C19" s="54"/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/>
      <c r="W19" s="54"/>
      <c r="X19" s="54"/>
    </row>
    <row r="20" spans="1:40">
      <c r="A20" s="53" t="s">
        <v>198</v>
      </c>
    </row>
    <row r="21" spans="1:40">
      <c r="A21" s="53" t="s">
        <v>199</v>
      </c>
      <c r="B21" s="53" t="s">
        <v>2</v>
      </c>
      <c r="C21" s="53" t="s">
        <v>3</v>
      </c>
      <c r="D21" s="53" t="s">
        <v>62</v>
      </c>
      <c r="E21" s="53" t="s">
        <v>4</v>
      </c>
      <c r="F21" s="53" t="s">
        <v>5</v>
      </c>
      <c r="G21" s="53" t="s">
        <v>6</v>
      </c>
      <c r="H21" s="53" t="s">
        <v>7</v>
      </c>
      <c r="I21" s="53" t="s">
        <v>0</v>
      </c>
      <c r="J21" s="53" t="s">
        <v>1</v>
      </c>
      <c r="K21" s="53" t="s">
        <v>8</v>
      </c>
      <c r="L21" s="53" t="s">
        <v>9</v>
      </c>
      <c r="M21" s="53" t="s">
        <v>98</v>
      </c>
      <c r="N21" s="53" t="s">
        <v>99</v>
      </c>
      <c r="O21" s="53" t="s">
        <v>100</v>
      </c>
      <c r="P21" s="53" t="s">
        <v>101</v>
      </c>
      <c r="Q21" s="53" t="s">
        <v>102</v>
      </c>
      <c r="R21" s="53" t="s">
        <v>103</v>
      </c>
      <c r="S21" s="53" t="s">
        <v>104</v>
      </c>
      <c r="T21" s="53" t="s">
        <v>105</v>
      </c>
      <c r="U21" s="53" t="s">
        <v>106</v>
      </c>
      <c r="V21" s="53" t="s">
        <v>107</v>
      </c>
      <c r="W21" s="53" t="s">
        <v>108</v>
      </c>
      <c r="X21" s="53" t="s">
        <v>109</v>
      </c>
      <c r="Y21" s="53" t="s">
        <v>110</v>
      </c>
      <c r="Z21" s="53" t="s">
        <v>111</v>
      </c>
      <c r="AA21" s="53" t="s">
        <v>112</v>
      </c>
      <c r="AB21" s="53" t="s">
        <v>113</v>
      </c>
      <c r="AC21" s="53" t="s">
        <v>114</v>
      </c>
      <c r="AD21" s="53" t="s">
        <v>115</v>
      </c>
      <c r="AE21" s="53" t="s">
        <v>116</v>
      </c>
      <c r="AF21" s="53" t="s">
        <v>117</v>
      </c>
      <c r="AG21" s="53" t="s">
        <v>118</v>
      </c>
      <c r="AH21" s="53" t="s">
        <v>119</v>
      </c>
      <c r="AI21" s="53" t="s">
        <v>120</v>
      </c>
      <c r="AJ21" s="53" t="s">
        <v>121</v>
      </c>
      <c r="AK21" s="53" t="s">
        <v>122</v>
      </c>
      <c r="AL21" s="53" t="s">
        <v>123</v>
      </c>
      <c r="AM21" s="53" t="s">
        <v>124</v>
      </c>
      <c r="AN21" s="53" t="s">
        <v>125</v>
      </c>
    </row>
    <row r="22" spans="1:40">
      <c r="A22" s="53" t="s">
        <v>200</v>
      </c>
      <c r="B22" s="53" t="s">
        <v>20</v>
      </c>
      <c r="C22" s="53" t="s">
        <v>20</v>
      </c>
      <c r="D22" s="53" t="s">
        <v>20</v>
      </c>
      <c r="E22" s="53" t="s">
        <v>20</v>
      </c>
      <c r="F22" s="53" t="s">
        <v>20</v>
      </c>
      <c r="G22" s="53" t="s">
        <v>20</v>
      </c>
      <c r="H22" s="53" t="s">
        <v>20</v>
      </c>
      <c r="I22" s="53" t="s">
        <v>20</v>
      </c>
      <c r="J22" s="53" t="s">
        <v>20</v>
      </c>
      <c r="K22" s="53" t="s">
        <v>20</v>
      </c>
      <c r="L22" s="53" t="s">
        <v>20</v>
      </c>
      <c r="M22" s="53" t="s">
        <v>201</v>
      </c>
      <c r="N22" s="53" t="s">
        <v>201</v>
      </c>
      <c r="O22" s="53" t="s">
        <v>201</v>
      </c>
      <c r="P22" s="53" t="s">
        <v>201</v>
      </c>
      <c r="Q22" s="53" t="s">
        <v>201</v>
      </c>
      <c r="R22" s="53" t="s">
        <v>201</v>
      </c>
      <c r="S22" s="53" t="s">
        <v>201</v>
      </c>
      <c r="T22" s="53" t="s">
        <v>201</v>
      </c>
      <c r="U22" s="53" t="s">
        <v>201</v>
      </c>
      <c r="V22" s="53" t="s">
        <v>201</v>
      </c>
      <c r="W22" s="53" t="s">
        <v>201</v>
      </c>
      <c r="X22" s="53" t="s">
        <v>201</v>
      </c>
      <c r="Y22" s="53" t="s">
        <v>201</v>
      </c>
      <c r="Z22" s="53" t="s">
        <v>201</v>
      </c>
      <c r="AA22" s="53" t="s">
        <v>201</v>
      </c>
      <c r="AB22" s="53" t="s">
        <v>201</v>
      </c>
      <c r="AC22" s="53" t="s">
        <v>201</v>
      </c>
      <c r="AD22" s="53" t="s">
        <v>201</v>
      </c>
      <c r="AE22" s="53" t="s">
        <v>201</v>
      </c>
      <c r="AF22" s="53" t="s">
        <v>201</v>
      </c>
      <c r="AG22" s="53" t="s">
        <v>201</v>
      </c>
      <c r="AH22" s="53" t="s">
        <v>201</v>
      </c>
      <c r="AI22" s="53" t="s">
        <v>201</v>
      </c>
      <c r="AJ22" s="53" t="s">
        <v>201</v>
      </c>
      <c r="AK22" s="53" t="s">
        <v>201</v>
      </c>
      <c r="AL22" s="53" t="s">
        <v>201</v>
      </c>
      <c r="AM22" s="53" t="s">
        <v>201</v>
      </c>
      <c r="AN22" s="53" t="s">
        <v>201</v>
      </c>
    </row>
    <row r="23" spans="1:40">
      <c r="A23" s="53" t="s">
        <v>202</v>
      </c>
      <c r="B23" s="53">
        <v>0.01</v>
      </c>
      <c r="C23" s="53">
        <v>0.01</v>
      </c>
      <c r="D23" s="53">
        <v>0.01</v>
      </c>
      <c r="E23" s="53">
        <v>1E-3</v>
      </c>
      <c r="F23" s="53">
        <v>0.01</v>
      </c>
      <c r="G23" s="53">
        <v>0.01</v>
      </c>
      <c r="H23" s="53">
        <v>0.01</v>
      </c>
      <c r="I23" s="53">
        <v>0.01</v>
      </c>
      <c r="J23" s="53">
        <v>1E-3</v>
      </c>
      <c r="K23" s="53">
        <v>0.01</v>
      </c>
      <c r="L23" s="53">
        <v>0.01</v>
      </c>
      <c r="M23" s="53">
        <v>20</v>
      </c>
      <c r="N23" s="53">
        <v>20</v>
      </c>
      <c r="O23" s="53">
        <v>1</v>
      </c>
      <c r="P23" s="53">
        <v>5</v>
      </c>
      <c r="Q23" s="53">
        <v>1</v>
      </c>
      <c r="R23" s="53">
        <v>2</v>
      </c>
      <c r="S23" s="53">
        <v>2</v>
      </c>
      <c r="T23" s="53">
        <v>0.5</v>
      </c>
      <c r="U23" s="53">
        <v>1</v>
      </c>
      <c r="V23" s="53">
        <v>0.1</v>
      </c>
      <c r="W23" s="53">
        <v>0.2</v>
      </c>
      <c r="X23" s="53">
        <v>0.05</v>
      </c>
      <c r="Y23" s="53">
        <v>0.05</v>
      </c>
      <c r="Z23" s="53">
        <v>0.01</v>
      </c>
      <c r="AA23" s="53">
        <v>0.05</v>
      </c>
      <c r="AB23" s="53">
        <v>0.01</v>
      </c>
      <c r="AC23" s="53">
        <v>5.0000000000000001E-3</v>
      </c>
      <c r="AD23" s="53">
        <v>0.01</v>
      </c>
      <c r="AE23" s="53">
        <v>0.01</v>
      </c>
      <c r="AF23" s="53">
        <v>0.01</v>
      </c>
      <c r="AG23" s="53">
        <v>0.01</v>
      </c>
      <c r="AH23" s="53">
        <v>0.01</v>
      </c>
      <c r="AI23" s="53">
        <v>5.0000000000000001E-3</v>
      </c>
      <c r="AJ23" s="53">
        <v>0.01</v>
      </c>
      <c r="AK23" s="53">
        <v>2E-3</v>
      </c>
      <c r="AL23" s="53">
        <v>5</v>
      </c>
      <c r="AM23" s="53">
        <v>0.05</v>
      </c>
      <c r="AN23" s="53">
        <v>0.01</v>
      </c>
    </row>
    <row r="24" spans="1:40" ht="14.4" thickBot="1">
      <c r="A24" s="55" t="s">
        <v>203</v>
      </c>
      <c r="B24" s="55" t="s">
        <v>204</v>
      </c>
      <c r="C24" s="55" t="s">
        <v>204</v>
      </c>
      <c r="D24" s="55" t="s">
        <v>204</v>
      </c>
      <c r="E24" s="55" t="s">
        <v>204</v>
      </c>
      <c r="F24" s="55" t="s">
        <v>204</v>
      </c>
      <c r="G24" s="55" t="s">
        <v>204</v>
      </c>
      <c r="H24" s="55" t="s">
        <v>204</v>
      </c>
      <c r="I24" s="55" t="s">
        <v>204</v>
      </c>
      <c r="J24" s="55" t="s">
        <v>204</v>
      </c>
      <c r="K24" s="55" t="s">
        <v>204</v>
      </c>
      <c r="L24" s="55" t="s">
        <v>204</v>
      </c>
      <c r="M24" s="55" t="s">
        <v>205</v>
      </c>
      <c r="N24" s="55" t="s">
        <v>205</v>
      </c>
      <c r="O24" s="55" t="s">
        <v>204</v>
      </c>
      <c r="P24" s="55" t="s">
        <v>204</v>
      </c>
      <c r="Q24" s="55" t="s">
        <v>205</v>
      </c>
      <c r="R24" s="55" t="s">
        <v>204</v>
      </c>
      <c r="S24" s="55" t="s">
        <v>204</v>
      </c>
      <c r="T24" s="55" t="s">
        <v>205</v>
      </c>
      <c r="U24" s="55" t="s">
        <v>204</v>
      </c>
      <c r="V24" s="55" t="s">
        <v>205</v>
      </c>
      <c r="W24" s="55" t="s">
        <v>205</v>
      </c>
      <c r="X24" s="55" t="s">
        <v>205</v>
      </c>
      <c r="Y24" s="55" t="s">
        <v>205</v>
      </c>
      <c r="Z24" s="55" t="s">
        <v>205</v>
      </c>
      <c r="AA24" s="55" t="s">
        <v>205</v>
      </c>
      <c r="AB24" s="55" t="s">
        <v>205</v>
      </c>
      <c r="AC24" s="55" t="s">
        <v>205</v>
      </c>
      <c r="AD24" s="55" t="s">
        <v>205</v>
      </c>
      <c r="AE24" s="55" t="s">
        <v>205</v>
      </c>
      <c r="AF24" s="55" t="s">
        <v>205</v>
      </c>
      <c r="AG24" s="55" t="s">
        <v>205</v>
      </c>
      <c r="AH24" s="55" t="s">
        <v>205</v>
      </c>
      <c r="AI24" s="55" t="s">
        <v>205</v>
      </c>
      <c r="AJ24" s="55" t="s">
        <v>205</v>
      </c>
      <c r="AK24" s="55" t="s">
        <v>205</v>
      </c>
      <c r="AL24" s="55" t="s">
        <v>205</v>
      </c>
      <c r="AM24" s="55" t="s">
        <v>205</v>
      </c>
      <c r="AN24" s="55" t="s">
        <v>205</v>
      </c>
    </row>
    <row r="25" spans="1:40" ht="14.4" thickTop="1">
      <c r="A25" s="53" t="s">
        <v>206</v>
      </c>
      <c r="B25" s="53">
        <v>47.42</v>
      </c>
      <c r="C25" s="53">
        <v>18.670000000000002</v>
      </c>
      <c r="D25" s="53">
        <v>9.9</v>
      </c>
      <c r="E25" s="53">
        <v>0.15</v>
      </c>
      <c r="F25" s="53">
        <v>9.9499999999999993</v>
      </c>
      <c r="G25" s="53">
        <v>11.49</v>
      </c>
      <c r="H25" s="53">
        <v>1.91</v>
      </c>
      <c r="I25" s="53">
        <v>0.22</v>
      </c>
      <c r="J25" s="53">
        <v>0.48</v>
      </c>
      <c r="K25" s="53">
        <v>0.06</v>
      </c>
      <c r="L25" s="53"/>
      <c r="M25" s="53"/>
      <c r="N25" s="53"/>
      <c r="O25" s="53">
        <v>31</v>
      </c>
      <c r="P25" s="53">
        <v>158</v>
      </c>
      <c r="Q25" s="53"/>
      <c r="R25" s="53">
        <v>143</v>
      </c>
      <c r="S25" s="53">
        <v>107</v>
      </c>
      <c r="T25" s="53"/>
      <c r="U25" s="53">
        <v>34</v>
      </c>
      <c r="V25" s="53"/>
      <c r="W25" s="53"/>
      <c r="X25" s="53"/>
      <c r="Y25" s="53"/>
      <c r="Z25" s="53"/>
      <c r="AA25" s="53"/>
      <c r="AB25" s="53"/>
      <c r="AC25" s="53"/>
      <c r="AD25" s="53"/>
      <c r="AE25" s="53"/>
      <c r="AF25" s="53"/>
      <c r="AG25" s="53"/>
      <c r="AH25" s="53"/>
      <c r="AI25" s="53"/>
      <c r="AJ25" s="53"/>
      <c r="AK25" s="53"/>
      <c r="AL25" s="53"/>
      <c r="AM25" s="53"/>
      <c r="AN25" s="53"/>
    </row>
    <row r="26" spans="1:40">
      <c r="A26" s="53" t="s">
        <v>207</v>
      </c>
      <c r="B26" s="53">
        <v>47.15</v>
      </c>
      <c r="C26" s="53">
        <v>18.34</v>
      </c>
      <c r="D26" s="53">
        <v>9.9700000000000006</v>
      </c>
      <c r="E26" s="53">
        <v>0.15</v>
      </c>
      <c r="F26" s="53">
        <v>10.130000000000001</v>
      </c>
      <c r="G26" s="53">
        <v>11.49</v>
      </c>
      <c r="H26" s="53">
        <v>1.89</v>
      </c>
      <c r="I26" s="53">
        <v>0.23400000000000001</v>
      </c>
      <c r="J26" s="53">
        <v>0.48</v>
      </c>
      <c r="K26" s="53">
        <v>7.0000000000000007E-2</v>
      </c>
      <c r="L26" s="53"/>
      <c r="M26" s="53"/>
      <c r="N26" s="53"/>
      <c r="O26" s="53">
        <v>31</v>
      </c>
      <c r="P26" s="53">
        <v>148</v>
      </c>
      <c r="Q26" s="53"/>
      <c r="R26" s="53">
        <v>144</v>
      </c>
      <c r="S26" s="53">
        <v>118</v>
      </c>
      <c r="T26" s="53"/>
      <c r="U26" s="53">
        <v>38</v>
      </c>
      <c r="V26" s="53"/>
      <c r="W26" s="53"/>
      <c r="X26" s="53"/>
      <c r="Y26" s="53"/>
      <c r="Z26" s="53"/>
      <c r="AA26" s="53"/>
      <c r="AB26" s="53"/>
      <c r="AC26" s="53"/>
      <c r="AD26" s="53"/>
      <c r="AE26" s="53"/>
      <c r="AF26" s="53"/>
      <c r="AG26" s="53"/>
      <c r="AH26" s="53"/>
      <c r="AI26" s="53"/>
      <c r="AJ26" s="53"/>
      <c r="AK26" s="53"/>
      <c r="AL26" s="53"/>
      <c r="AM26" s="53"/>
      <c r="AN26" s="53"/>
    </row>
    <row r="27" spans="1:40">
      <c r="A27" s="53" t="s">
        <v>208</v>
      </c>
      <c r="B27" s="53"/>
      <c r="C27" s="53"/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>
        <v>250</v>
      </c>
      <c r="O27" s="53"/>
      <c r="P27" s="53"/>
      <c r="Q27" s="53">
        <v>21</v>
      </c>
      <c r="R27" s="53"/>
      <c r="S27" s="53"/>
      <c r="T27" s="53">
        <v>34.4</v>
      </c>
      <c r="U27" s="53"/>
      <c r="V27" s="53"/>
      <c r="W27" s="53"/>
      <c r="X27" s="53">
        <v>16.8</v>
      </c>
      <c r="Y27" s="53">
        <v>39.4</v>
      </c>
      <c r="Z27" s="53"/>
      <c r="AA27" s="53">
        <v>24.2</v>
      </c>
      <c r="AB27" s="53"/>
      <c r="AC27" s="53">
        <v>2</v>
      </c>
      <c r="AD27" s="53"/>
      <c r="AE27" s="53"/>
      <c r="AF27" s="53"/>
      <c r="AG27" s="53"/>
      <c r="AH27" s="53"/>
      <c r="AI27" s="53"/>
      <c r="AJ27" s="53">
        <v>3.3</v>
      </c>
      <c r="AK27" s="53"/>
      <c r="AL27" s="53"/>
      <c r="AM27" s="53"/>
      <c r="AN27" s="53"/>
    </row>
    <row r="28" spans="1:40">
      <c r="A28" s="53" t="s">
        <v>209</v>
      </c>
      <c r="B28" s="53"/>
      <c r="C28" s="53"/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>
        <v>251</v>
      </c>
      <c r="O28" s="53"/>
      <c r="P28" s="53"/>
      <c r="Q28" s="53">
        <v>23</v>
      </c>
      <c r="R28" s="53"/>
      <c r="S28" s="53"/>
      <c r="T28" s="53">
        <v>36</v>
      </c>
      <c r="U28" s="53"/>
      <c r="V28" s="53"/>
      <c r="W28" s="53"/>
      <c r="X28" s="53">
        <v>17</v>
      </c>
      <c r="Y28" s="53">
        <v>41</v>
      </c>
      <c r="Z28" s="53"/>
      <c r="AA28" s="53">
        <v>23</v>
      </c>
      <c r="AB28" s="53"/>
      <c r="AC28" s="53">
        <v>2.1</v>
      </c>
      <c r="AD28" s="53"/>
      <c r="AE28" s="53"/>
      <c r="AF28" s="53"/>
      <c r="AG28" s="53"/>
      <c r="AH28" s="53"/>
      <c r="AI28" s="53"/>
      <c r="AJ28" s="53">
        <v>3.4</v>
      </c>
      <c r="AK28" s="53"/>
      <c r="AL28" s="53"/>
      <c r="AM28" s="53"/>
      <c r="AN28" s="53"/>
    </row>
    <row r="29" spans="1:40">
      <c r="A29" s="53" t="s">
        <v>210</v>
      </c>
      <c r="B29" s="53">
        <v>52.55</v>
      </c>
      <c r="C29" s="53">
        <v>15.46</v>
      </c>
      <c r="D29" s="53">
        <v>10.89</v>
      </c>
      <c r="E29" s="53">
        <v>0.17</v>
      </c>
      <c r="F29" s="53">
        <v>6.23</v>
      </c>
      <c r="G29" s="53">
        <v>11.02</v>
      </c>
      <c r="H29" s="53">
        <v>2.21</v>
      </c>
      <c r="I29" s="53">
        <v>0.62</v>
      </c>
      <c r="J29" s="53">
        <v>1.08</v>
      </c>
      <c r="K29" s="53">
        <v>0.12</v>
      </c>
      <c r="L29" s="53"/>
      <c r="M29" s="53"/>
      <c r="N29" s="53">
        <v>90</v>
      </c>
      <c r="O29" s="53">
        <v>35</v>
      </c>
      <c r="P29" s="53">
        <v>278</v>
      </c>
      <c r="Q29" s="53">
        <v>19</v>
      </c>
      <c r="R29" s="53">
        <v>194</v>
      </c>
      <c r="S29" s="53">
        <v>178</v>
      </c>
      <c r="T29" s="53"/>
      <c r="U29" s="53">
        <v>88</v>
      </c>
      <c r="V29" s="53"/>
      <c r="W29" s="53"/>
      <c r="X29" s="53">
        <v>10.4</v>
      </c>
      <c r="Y29" s="53">
        <v>22.6</v>
      </c>
      <c r="Z29" s="53"/>
      <c r="AA29" s="53">
        <v>12.7</v>
      </c>
      <c r="AB29" s="53">
        <v>3.3</v>
      </c>
      <c r="AC29" s="53">
        <v>1.1000000000000001</v>
      </c>
      <c r="AD29" s="53"/>
      <c r="AE29" s="53">
        <v>0.61</v>
      </c>
      <c r="AF29" s="53">
        <v>3.8</v>
      </c>
      <c r="AG29" s="53">
        <v>0.77</v>
      </c>
      <c r="AH29" s="53"/>
      <c r="AI29" s="53"/>
      <c r="AJ29" s="53">
        <v>2</v>
      </c>
      <c r="AK29" s="53">
        <v>0.3</v>
      </c>
      <c r="AL29" s="53"/>
      <c r="AM29" s="53">
        <v>2.2999999999999998</v>
      </c>
      <c r="AN29" s="53">
        <v>0.5</v>
      </c>
    </row>
    <row r="30" spans="1:40">
      <c r="A30" s="53" t="s">
        <v>215</v>
      </c>
      <c r="B30" s="53">
        <v>52.4</v>
      </c>
      <c r="C30" s="53">
        <v>15.4</v>
      </c>
      <c r="D30" s="53">
        <v>10.7</v>
      </c>
      <c r="E30" s="53">
        <v>0.16300000000000001</v>
      </c>
      <c r="F30" s="53">
        <v>6.37</v>
      </c>
      <c r="G30" s="53">
        <v>10.9</v>
      </c>
      <c r="H30" s="53">
        <v>2.14</v>
      </c>
      <c r="I30" s="53">
        <v>0.626</v>
      </c>
      <c r="J30" s="53">
        <v>1.06</v>
      </c>
      <c r="K30" s="53">
        <v>0.14000000000000001</v>
      </c>
      <c r="L30" s="53"/>
      <c r="M30" s="53"/>
      <c r="N30" s="53">
        <v>92</v>
      </c>
      <c r="O30" s="53">
        <v>36</v>
      </c>
      <c r="P30" s="53">
        <v>262</v>
      </c>
      <c r="Q30" s="53">
        <v>21</v>
      </c>
      <c r="R30" s="53">
        <v>190</v>
      </c>
      <c r="S30" s="53">
        <v>182</v>
      </c>
      <c r="T30" s="53"/>
      <c r="U30" s="53">
        <v>94</v>
      </c>
      <c r="V30" s="53"/>
      <c r="W30" s="53"/>
      <c r="X30" s="53">
        <v>10</v>
      </c>
      <c r="Y30" s="53">
        <v>23</v>
      </c>
      <c r="Z30" s="53"/>
      <c r="AA30" s="53">
        <v>13</v>
      </c>
      <c r="AB30" s="53">
        <v>3.3</v>
      </c>
      <c r="AC30" s="53">
        <v>1</v>
      </c>
      <c r="AD30" s="53"/>
      <c r="AE30" s="53">
        <v>0.63</v>
      </c>
      <c r="AF30" s="53">
        <v>3.6</v>
      </c>
      <c r="AG30" s="53">
        <v>0.76</v>
      </c>
      <c r="AH30" s="53"/>
      <c r="AI30" s="53"/>
      <c r="AJ30" s="53">
        <v>2.1</v>
      </c>
      <c r="AK30" s="53">
        <v>0.33</v>
      </c>
      <c r="AL30" s="53"/>
      <c r="AM30" s="53">
        <v>2.4</v>
      </c>
      <c r="AN30" s="53">
        <v>0.53</v>
      </c>
    </row>
    <row r="31" spans="1:40">
      <c r="A31" s="53" t="s">
        <v>216</v>
      </c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>
        <v>3980</v>
      </c>
      <c r="N31" s="53" t="s">
        <v>217</v>
      </c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3"/>
      <c r="AL31" s="53"/>
      <c r="AM31" s="53"/>
      <c r="AN31" s="53"/>
    </row>
    <row r="32" spans="1:40">
      <c r="A32" s="53" t="s">
        <v>218</v>
      </c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>
        <v>3780</v>
      </c>
      <c r="N32" s="53">
        <v>15500</v>
      </c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3"/>
      <c r="AE32" s="53"/>
      <c r="AF32" s="53"/>
      <c r="AG32" s="53"/>
      <c r="AH32" s="53"/>
      <c r="AI32" s="53"/>
      <c r="AJ32" s="53"/>
      <c r="AK32" s="53"/>
      <c r="AL32" s="53"/>
      <c r="AM32" s="53"/>
      <c r="AN32" s="53"/>
    </row>
    <row r="33" spans="1:40">
      <c r="A33" s="53" t="s">
        <v>219</v>
      </c>
      <c r="B33" s="53">
        <v>50.27</v>
      </c>
      <c r="C33" s="53">
        <v>20.71</v>
      </c>
      <c r="D33" s="53">
        <v>6.14</v>
      </c>
      <c r="E33" s="53">
        <v>0.11</v>
      </c>
      <c r="F33" s="53">
        <v>0.5</v>
      </c>
      <c r="G33" s="53">
        <v>8.1199999999999992</v>
      </c>
      <c r="H33" s="53">
        <v>7.04</v>
      </c>
      <c r="I33" s="53">
        <v>1.68</v>
      </c>
      <c r="J33" s="53">
        <v>0.28000000000000003</v>
      </c>
      <c r="K33" s="53">
        <v>0.13</v>
      </c>
      <c r="L33" s="53"/>
      <c r="M33" s="53"/>
      <c r="N33" s="53"/>
      <c r="O33" s="53">
        <v>1</v>
      </c>
      <c r="P33" s="53">
        <v>7</v>
      </c>
      <c r="Q33" s="53">
        <v>54</v>
      </c>
      <c r="R33" s="53">
        <v>1200</v>
      </c>
      <c r="S33" s="53">
        <v>351</v>
      </c>
      <c r="T33" s="53">
        <v>116</v>
      </c>
      <c r="U33" s="53">
        <v>531</v>
      </c>
      <c r="V33" s="53">
        <v>10</v>
      </c>
      <c r="W33" s="53">
        <v>13.2</v>
      </c>
      <c r="X33" s="53">
        <v>57.9</v>
      </c>
      <c r="Y33" s="53">
        <v>122</v>
      </c>
      <c r="Z33" s="53">
        <v>14.9</v>
      </c>
      <c r="AA33" s="53">
        <v>57.3</v>
      </c>
      <c r="AB33" s="53">
        <v>12.8</v>
      </c>
      <c r="AC33" s="53">
        <v>1.97</v>
      </c>
      <c r="AD33" s="53">
        <v>14.1</v>
      </c>
      <c r="AE33" s="53">
        <v>2.69</v>
      </c>
      <c r="AF33" s="53">
        <v>19</v>
      </c>
      <c r="AG33" s="53">
        <v>4.3099999999999996</v>
      </c>
      <c r="AH33" s="53">
        <v>14.1</v>
      </c>
      <c r="AI33" s="53">
        <v>2.25</v>
      </c>
      <c r="AJ33" s="53">
        <v>15.1</v>
      </c>
      <c r="AK33" s="53">
        <v>2.23</v>
      </c>
      <c r="AL33" s="53">
        <v>10</v>
      </c>
      <c r="AM33" s="53">
        <v>1.4</v>
      </c>
      <c r="AN33" s="53">
        <v>0.8</v>
      </c>
    </row>
    <row r="34" spans="1:40">
      <c r="A34" s="53" t="s">
        <v>220</v>
      </c>
      <c r="B34" s="53">
        <v>49.9</v>
      </c>
      <c r="C34" s="53">
        <v>20.69</v>
      </c>
      <c r="D34" s="53">
        <v>6.21</v>
      </c>
      <c r="E34" s="53">
        <v>0.108</v>
      </c>
      <c r="F34" s="53">
        <v>0.54</v>
      </c>
      <c r="G34" s="53">
        <v>8.0500000000000007</v>
      </c>
      <c r="H34" s="53">
        <v>7.1</v>
      </c>
      <c r="I34" s="53">
        <v>1.66</v>
      </c>
      <c r="J34" s="53">
        <v>0.28699999999999998</v>
      </c>
      <c r="K34" s="53">
        <v>0.13100000000000001</v>
      </c>
      <c r="L34" s="53"/>
      <c r="M34" s="53"/>
      <c r="N34" s="53"/>
      <c r="O34" s="53">
        <v>1.1000000000000001</v>
      </c>
      <c r="P34" s="53">
        <v>8</v>
      </c>
      <c r="Q34" s="53">
        <v>55</v>
      </c>
      <c r="R34" s="53">
        <v>1191</v>
      </c>
      <c r="S34" s="53">
        <v>340</v>
      </c>
      <c r="T34" s="53">
        <v>119</v>
      </c>
      <c r="U34" s="53">
        <v>517</v>
      </c>
      <c r="V34" s="53">
        <v>10.6</v>
      </c>
      <c r="W34" s="53">
        <v>13</v>
      </c>
      <c r="X34" s="53">
        <v>58</v>
      </c>
      <c r="Y34" s="53">
        <v>122</v>
      </c>
      <c r="Z34" s="53">
        <v>15</v>
      </c>
      <c r="AA34" s="53">
        <v>57</v>
      </c>
      <c r="AB34" s="53">
        <v>12.7</v>
      </c>
      <c r="AC34" s="53">
        <v>2</v>
      </c>
      <c r="AD34" s="53">
        <v>14</v>
      </c>
      <c r="AE34" s="53">
        <v>2.6</v>
      </c>
      <c r="AF34" s="53">
        <v>18.2</v>
      </c>
      <c r="AG34" s="53">
        <v>4.3</v>
      </c>
      <c r="AH34" s="53">
        <v>14.2</v>
      </c>
      <c r="AI34" s="53">
        <v>2.2999999999999998</v>
      </c>
      <c r="AJ34" s="53">
        <v>14.8</v>
      </c>
      <c r="AK34" s="53">
        <v>2.1</v>
      </c>
      <c r="AL34" s="53">
        <v>10</v>
      </c>
      <c r="AM34" s="53">
        <v>1.4</v>
      </c>
      <c r="AN34" s="53">
        <v>0.8</v>
      </c>
    </row>
    <row r="35" spans="1:40">
      <c r="A35" s="56" t="s">
        <v>221</v>
      </c>
      <c r="B35" s="57">
        <f>ABS(B34-B33)/B34*100</f>
        <v>0.7414829659318728</v>
      </c>
      <c r="C35" s="57">
        <f t="shared" ref="C35:AN35" si="0">ABS(C34-C33)/C34*100</f>
        <v>9.6665055582404888E-2</v>
      </c>
      <c r="D35" s="57">
        <f t="shared" si="0"/>
        <v>1.1272141706924361</v>
      </c>
      <c r="E35" s="57">
        <f t="shared" si="0"/>
        <v>1.8518518518518534</v>
      </c>
      <c r="F35" s="57">
        <f>ABS(F34-F33)/F34*100</f>
        <v>7.4074074074074137</v>
      </c>
      <c r="G35" s="57">
        <f t="shared" si="0"/>
        <v>0.86956521739128578</v>
      </c>
      <c r="H35" s="57">
        <f t="shared" si="0"/>
        <v>0.84507042253520581</v>
      </c>
      <c r="I35" s="57">
        <f t="shared" si="0"/>
        <v>1.2048192771084349</v>
      </c>
      <c r="J35" s="57">
        <f>ABS(J34-J33)/J34*100</f>
        <v>2.4390243902438855</v>
      </c>
      <c r="K35" s="57">
        <f t="shared" si="0"/>
        <v>0.76335877862595491</v>
      </c>
      <c r="L35" s="57"/>
      <c r="M35" s="57"/>
      <c r="N35" s="57"/>
      <c r="O35" s="57">
        <f t="shared" si="0"/>
        <v>9.0909090909090988</v>
      </c>
      <c r="P35" s="57">
        <f>ABS(P34-P33)/P34*100</f>
        <v>12.5</v>
      </c>
      <c r="Q35" s="57">
        <f>ABS(Q34-Q33)/Q34*100</f>
        <v>1.8181818181818181</v>
      </c>
      <c r="R35" s="57">
        <f>ABS(R34-R33)/R34*100</f>
        <v>0.75566750629722923</v>
      </c>
      <c r="S35" s="57">
        <f>ABS(S34-S33)/S34*100</f>
        <v>3.2352941176470593</v>
      </c>
      <c r="T35" s="57">
        <f t="shared" si="0"/>
        <v>2.5210084033613445</v>
      </c>
      <c r="U35" s="57">
        <f t="shared" si="0"/>
        <v>2.7079303675048356</v>
      </c>
      <c r="V35" s="57">
        <f>ABS(V34-V33)/V34*100</f>
        <v>5.660377358490563</v>
      </c>
      <c r="W35" s="57">
        <f t="shared" si="0"/>
        <v>1.538461538461533</v>
      </c>
      <c r="X35" s="57">
        <f t="shared" si="0"/>
        <v>0.17241379310345073</v>
      </c>
      <c r="Y35" s="57">
        <f t="shared" si="0"/>
        <v>0</v>
      </c>
      <c r="Z35" s="57">
        <f t="shared" si="0"/>
        <v>0.6666666666666643</v>
      </c>
      <c r="AA35" s="57">
        <f t="shared" si="0"/>
        <v>0.5263157894736793</v>
      </c>
      <c r="AB35" s="57">
        <f t="shared" si="0"/>
        <v>0.78740157480316086</v>
      </c>
      <c r="AC35" s="57">
        <f t="shared" si="0"/>
        <v>1.5000000000000013</v>
      </c>
      <c r="AD35" s="57">
        <f t="shared" si="0"/>
        <v>0.71428571428571175</v>
      </c>
      <c r="AE35" s="57">
        <f t="shared" si="0"/>
        <v>3.4615384615384563</v>
      </c>
      <c r="AF35" s="57">
        <f t="shared" si="0"/>
        <v>4.3956043956043995</v>
      </c>
      <c r="AG35" s="57">
        <f t="shared" si="0"/>
        <v>0.23255813953487878</v>
      </c>
      <c r="AH35" s="57">
        <f t="shared" si="0"/>
        <v>0.70422535211267356</v>
      </c>
      <c r="AI35" s="57">
        <f t="shared" si="0"/>
        <v>2.1739130434782532</v>
      </c>
      <c r="AJ35" s="57">
        <f t="shared" si="0"/>
        <v>2.0270270270270196</v>
      </c>
      <c r="AK35" s="57">
        <f t="shared" si="0"/>
        <v>6.1904761904761854</v>
      </c>
      <c r="AL35" s="57">
        <f t="shared" si="0"/>
        <v>0</v>
      </c>
      <c r="AM35" s="57">
        <f t="shared" si="0"/>
        <v>0</v>
      </c>
      <c r="AN35" s="57">
        <f t="shared" si="0"/>
        <v>0</v>
      </c>
    </row>
    <row r="36" spans="1:40">
      <c r="A36" s="53" t="s">
        <v>222</v>
      </c>
      <c r="B36" s="53">
        <v>48.11</v>
      </c>
      <c r="C36" s="53">
        <v>15.86</v>
      </c>
      <c r="D36" s="53">
        <v>11.42</v>
      </c>
      <c r="E36" s="53">
        <v>0.17</v>
      </c>
      <c r="F36" s="53">
        <v>9.56</v>
      </c>
      <c r="G36" s="53">
        <v>13.5</v>
      </c>
      <c r="H36" s="53">
        <v>1.81</v>
      </c>
      <c r="I36" s="53">
        <v>0.02</v>
      </c>
      <c r="J36" s="53">
        <v>0.97</v>
      </c>
      <c r="K36" s="53">
        <v>0.03</v>
      </c>
      <c r="L36" s="53"/>
      <c r="M36" s="53">
        <v>170</v>
      </c>
      <c r="N36" s="53">
        <v>390</v>
      </c>
      <c r="O36" s="53">
        <v>44</v>
      </c>
      <c r="P36" s="53">
        <v>343</v>
      </c>
      <c r="Q36" s="53"/>
      <c r="R36" s="53">
        <v>108</v>
      </c>
      <c r="S36" s="53">
        <v>9</v>
      </c>
      <c r="T36" s="53">
        <v>14.5</v>
      </c>
      <c r="U36" s="53">
        <v>14</v>
      </c>
      <c r="V36" s="53"/>
      <c r="W36" s="53">
        <v>0.5</v>
      </c>
      <c r="X36" s="53">
        <v>0.6</v>
      </c>
      <c r="Y36" s="53">
        <v>1.9</v>
      </c>
      <c r="Z36" s="53"/>
      <c r="AA36" s="53">
        <v>2.4</v>
      </c>
      <c r="AB36" s="53">
        <v>1.1000000000000001</v>
      </c>
      <c r="AC36" s="53">
        <v>0.53</v>
      </c>
      <c r="AD36" s="53">
        <v>1.8</v>
      </c>
      <c r="AE36" s="53"/>
      <c r="AF36" s="53"/>
      <c r="AG36" s="53"/>
      <c r="AH36" s="53"/>
      <c r="AI36" s="53"/>
      <c r="AJ36" s="53">
        <v>1.6</v>
      </c>
      <c r="AK36" s="53"/>
      <c r="AL36" s="53" t="s">
        <v>223</v>
      </c>
      <c r="AM36" s="53"/>
      <c r="AN36" s="53"/>
    </row>
    <row r="37" spans="1:40">
      <c r="A37" s="53" t="s">
        <v>224</v>
      </c>
      <c r="B37" s="53">
        <v>47.96</v>
      </c>
      <c r="C37" s="53">
        <v>15.5</v>
      </c>
      <c r="D37" s="53">
        <v>11.3</v>
      </c>
      <c r="E37" s="53">
        <v>0.17499999999999999</v>
      </c>
      <c r="F37" s="53">
        <v>9.6999999999999993</v>
      </c>
      <c r="G37" s="53">
        <v>13.3</v>
      </c>
      <c r="H37" s="53">
        <v>1.82</v>
      </c>
      <c r="I37" s="53">
        <v>0.03</v>
      </c>
      <c r="J37" s="53">
        <v>0.96</v>
      </c>
      <c r="K37" s="53">
        <v>2.1000000000000001E-2</v>
      </c>
      <c r="L37" s="53"/>
      <c r="M37" s="53">
        <v>170</v>
      </c>
      <c r="N37" s="53">
        <v>370</v>
      </c>
      <c r="O37" s="53">
        <v>44</v>
      </c>
      <c r="P37" s="53">
        <v>310</v>
      </c>
      <c r="Q37" s="53"/>
      <c r="R37" s="53">
        <v>110</v>
      </c>
      <c r="S37" s="53">
        <v>6</v>
      </c>
      <c r="T37" s="53">
        <v>16</v>
      </c>
      <c r="U37" s="53">
        <v>18</v>
      </c>
      <c r="V37" s="53"/>
      <c r="W37" s="53">
        <v>0.6</v>
      </c>
      <c r="X37" s="53">
        <v>0.63</v>
      </c>
      <c r="Y37" s="53">
        <v>1.9</v>
      </c>
      <c r="Z37" s="53"/>
      <c r="AA37" s="53">
        <v>2.5</v>
      </c>
      <c r="AB37" s="53">
        <v>1.1000000000000001</v>
      </c>
      <c r="AC37" s="53">
        <v>0.55000000000000004</v>
      </c>
      <c r="AD37" s="53">
        <v>2</v>
      </c>
      <c r="AE37" s="53"/>
      <c r="AF37" s="53"/>
      <c r="AG37" s="53"/>
      <c r="AH37" s="53"/>
      <c r="AI37" s="53"/>
      <c r="AJ37" s="53">
        <v>1.7</v>
      </c>
      <c r="AK37" s="53"/>
      <c r="AL37" s="53">
        <v>3</v>
      </c>
      <c r="AM37" s="53"/>
      <c r="AN37" s="53"/>
    </row>
    <row r="38" spans="1:40">
      <c r="A38" s="53" t="s">
        <v>225</v>
      </c>
      <c r="B38" s="53"/>
      <c r="C38" s="53"/>
      <c r="D38" s="53"/>
      <c r="E38" s="53"/>
      <c r="F38" s="53"/>
      <c r="G38" s="53"/>
      <c r="H38" s="53"/>
      <c r="I38" s="53"/>
      <c r="J38" s="53"/>
      <c r="K38" s="53"/>
      <c r="L38" s="53"/>
      <c r="M38" s="53"/>
      <c r="N38" s="53">
        <v>60</v>
      </c>
      <c r="O38" s="53"/>
      <c r="P38" s="53"/>
      <c r="Q38" s="53" t="s">
        <v>226</v>
      </c>
      <c r="R38" s="53"/>
      <c r="S38" s="53"/>
      <c r="T38" s="53"/>
      <c r="U38" s="53"/>
      <c r="V38" s="53"/>
      <c r="W38" s="53">
        <v>208</v>
      </c>
      <c r="X38" s="53">
        <v>28.7</v>
      </c>
      <c r="Y38" s="53">
        <v>98.1</v>
      </c>
      <c r="Z38" s="53">
        <v>9.1999999999999993</v>
      </c>
      <c r="AA38" s="53">
        <v>24.4</v>
      </c>
      <c r="AB38" s="53">
        <v>6.6</v>
      </c>
      <c r="AC38" s="53"/>
      <c r="AD38" s="53">
        <v>4.4000000000000004</v>
      </c>
      <c r="AE38" s="53"/>
      <c r="AF38" s="53"/>
      <c r="AG38" s="53"/>
      <c r="AH38" s="53"/>
      <c r="AI38" s="53"/>
      <c r="AJ38" s="53"/>
      <c r="AK38" s="53"/>
      <c r="AL38" s="53"/>
      <c r="AM38" s="53"/>
      <c r="AN38" s="53">
        <v>18.7</v>
      </c>
    </row>
    <row r="39" spans="1:40">
      <c r="A39" s="53" t="s">
        <v>227</v>
      </c>
      <c r="B39" s="53"/>
      <c r="C39" s="53"/>
      <c r="D39" s="53"/>
      <c r="E39" s="53"/>
      <c r="F39" s="53"/>
      <c r="G39" s="53"/>
      <c r="H39" s="53"/>
      <c r="I39" s="53"/>
      <c r="J39" s="53"/>
      <c r="K39" s="53"/>
      <c r="L39" s="53"/>
      <c r="M39" s="53"/>
      <c r="N39" s="53">
        <v>56</v>
      </c>
      <c r="O39" s="53"/>
      <c r="P39" s="53"/>
      <c r="Q39" s="53">
        <v>8500</v>
      </c>
      <c r="R39" s="53"/>
      <c r="S39" s="53"/>
      <c r="T39" s="53"/>
      <c r="U39" s="53"/>
      <c r="V39" s="53"/>
      <c r="W39" s="53">
        <v>198</v>
      </c>
      <c r="X39" s="53">
        <v>30</v>
      </c>
      <c r="Y39" s="53">
        <v>97</v>
      </c>
      <c r="Z39" s="53">
        <v>9.5</v>
      </c>
      <c r="AA39" s="53">
        <v>25</v>
      </c>
      <c r="AB39" s="53">
        <v>6.6</v>
      </c>
      <c r="AC39" s="53"/>
      <c r="AD39" s="53">
        <v>4.7</v>
      </c>
      <c r="AE39" s="53"/>
      <c r="AF39" s="53"/>
      <c r="AG39" s="53"/>
      <c r="AH39" s="53"/>
      <c r="AI39" s="53"/>
      <c r="AJ39" s="53"/>
      <c r="AK39" s="53"/>
      <c r="AL39" s="53"/>
      <c r="AM39" s="53"/>
      <c r="AN39" s="53">
        <v>20</v>
      </c>
    </row>
    <row r="40" spans="1:40">
      <c r="A40" s="53" t="s">
        <v>228</v>
      </c>
      <c r="B40" s="53"/>
      <c r="C40" s="53"/>
      <c r="D40" s="53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>
        <v>170</v>
      </c>
      <c r="U40" s="53"/>
      <c r="V40" s="53"/>
      <c r="W40" s="53"/>
      <c r="X40" s="53">
        <v>789</v>
      </c>
      <c r="Y40" s="53">
        <v>1370</v>
      </c>
      <c r="Z40" s="53">
        <v>126</v>
      </c>
      <c r="AA40" s="53">
        <v>379</v>
      </c>
      <c r="AB40" s="53">
        <v>49</v>
      </c>
      <c r="AC40" s="53">
        <v>7.94</v>
      </c>
      <c r="AD40" s="53"/>
      <c r="AE40" s="53">
        <v>5.21</v>
      </c>
      <c r="AF40" s="53">
        <v>31.4</v>
      </c>
      <c r="AG40" s="53">
        <v>6.27</v>
      </c>
      <c r="AH40" s="53">
        <v>18.899999999999999</v>
      </c>
      <c r="AI40" s="53">
        <v>2.7</v>
      </c>
      <c r="AJ40" s="53">
        <v>17.8</v>
      </c>
      <c r="AK40" s="53">
        <v>2.68</v>
      </c>
      <c r="AL40" s="53"/>
      <c r="AM40" s="53">
        <v>35.5</v>
      </c>
      <c r="AN40" s="53">
        <v>405</v>
      </c>
    </row>
    <row r="41" spans="1:40">
      <c r="A41" s="53" t="s">
        <v>229</v>
      </c>
      <c r="B41" s="53"/>
      <c r="C41" s="53"/>
      <c r="D41" s="53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53"/>
      <c r="T41" s="53">
        <v>178</v>
      </c>
      <c r="U41" s="53"/>
      <c r="V41" s="53"/>
      <c r="W41" s="53"/>
      <c r="X41" s="53">
        <v>789</v>
      </c>
      <c r="Y41" s="53">
        <v>1331</v>
      </c>
      <c r="Z41" s="53">
        <v>127</v>
      </c>
      <c r="AA41" s="53">
        <v>378</v>
      </c>
      <c r="AB41" s="53">
        <v>48</v>
      </c>
      <c r="AC41" s="53">
        <v>7.77</v>
      </c>
      <c r="AD41" s="53"/>
      <c r="AE41" s="53">
        <v>5.37</v>
      </c>
      <c r="AF41" s="53">
        <v>32.1</v>
      </c>
      <c r="AG41" s="53">
        <v>6.34</v>
      </c>
      <c r="AH41" s="53">
        <v>18.7</v>
      </c>
      <c r="AI41" s="53">
        <v>2.66</v>
      </c>
      <c r="AJ41" s="53">
        <v>17.600000000000001</v>
      </c>
      <c r="AK41" s="53">
        <v>2.58</v>
      </c>
      <c r="AL41" s="53"/>
      <c r="AM41" s="53">
        <v>37.1</v>
      </c>
      <c r="AN41" s="53">
        <v>396</v>
      </c>
    </row>
    <row r="42" spans="1:40">
      <c r="A42" s="53" t="s">
        <v>230</v>
      </c>
      <c r="B42" s="53"/>
      <c r="C42" s="53"/>
      <c r="D42" s="53"/>
      <c r="E42" s="53"/>
      <c r="F42" s="53" t="s">
        <v>2</v>
      </c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>
        <v>392</v>
      </c>
      <c r="R42" s="53"/>
      <c r="S42" s="53"/>
      <c r="T42" s="53" t="s">
        <v>217</v>
      </c>
      <c r="U42" s="53"/>
      <c r="V42" s="53"/>
      <c r="W42" s="53"/>
      <c r="X42" s="53">
        <v>1990</v>
      </c>
      <c r="Y42" s="53">
        <v>413</v>
      </c>
      <c r="Z42" s="53">
        <v>737</v>
      </c>
      <c r="AA42" s="53" t="s">
        <v>231</v>
      </c>
      <c r="AB42" s="53" t="s">
        <v>226</v>
      </c>
      <c r="AC42" s="53">
        <v>19.100000000000001</v>
      </c>
      <c r="AD42" s="53" t="s">
        <v>226</v>
      </c>
      <c r="AE42" s="53">
        <v>501</v>
      </c>
      <c r="AF42" s="53" t="s">
        <v>226</v>
      </c>
      <c r="AG42" s="53">
        <v>601</v>
      </c>
      <c r="AH42" s="53" t="s">
        <v>226</v>
      </c>
      <c r="AI42" s="53">
        <v>268</v>
      </c>
      <c r="AJ42" s="53" t="s">
        <v>226</v>
      </c>
      <c r="AK42" s="53">
        <v>258</v>
      </c>
      <c r="AL42" s="53"/>
      <c r="AM42" s="53">
        <v>67.099999999999994</v>
      </c>
      <c r="AN42" s="53"/>
    </row>
    <row r="43" spans="1:40">
      <c r="A43" s="53" t="s">
        <v>232</v>
      </c>
      <c r="B43" s="53"/>
      <c r="C43" s="53"/>
      <c r="D43" s="53"/>
      <c r="E43" s="53" t="s">
        <v>334</v>
      </c>
      <c r="F43" s="53">
        <v>4.99</v>
      </c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>
        <v>369.42</v>
      </c>
      <c r="R43" s="53"/>
      <c r="S43" s="53"/>
      <c r="T43" s="53">
        <v>17008</v>
      </c>
      <c r="U43" s="53"/>
      <c r="V43" s="53"/>
      <c r="W43" s="53"/>
      <c r="X43" s="53">
        <v>1960</v>
      </c>
      <c r="Y43" s="53">
        <v>432</v>
      </c>
      <c r="Z43" s="53">
        <v>737</v>
      </c>
      <c r="AA43" s="53">
        <v>3429</v>
      </c>
      <c r="AB43" s="53">
        <v>1725</v>
      </c>
      <c r="AC43" s="53">
        <v>18.91</v>
      </c>
      <c r="AD43" s="53">
        <v>2168</v>
      </c>
      <c r="AE43" s="53">
        <v>468</v>
      </c>
      <c r="AF43" s="53">
        <v>3224</v>
      </c>
      <c r="AG43" s="53">
        <v>560</v>
      </c>
      <c r="AH43" s="53">
        <v>1750</v>
      </c>
      <c r="AI43" s="53">
        <v>271</v>
      </c>
      <c r="AJ43" s="53">
        <v>1844</v>
      </c>
      <c r="AK43" s="53">
        <v>264</v>
      </c>
      <c r="AL43" s="53"/>
      <c r="AM43" s="53">
        <v>67</v>
      </c>
      <c r="AN43" s="53"/>
    </row>
    <row r="44" spans="1:40">
      <c r="A44" s="53" t="s">
        <v>233</v>
      </c>
      <c r="B44" s="53"/>
      <c r="C44" s="53"/>
      <c r="D44" s="53"/>
      <c r="E44" s="53" t="s">
        <v>335</v>
      </c>
      <c r="F44" s="53">
        <v>5</v>
      </c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 t="s">
        <v>226</v>
      </c>
      <c r="X44" s="53"/>
      <c r="Y44" s="53"/>
      <c r="Z44" s="53"/>
      <c r="AA44" s="53"/>
      <c r="AB44" s="53"/>
      <c r="AC44" s="53"/>
      <c r="AD44" s="53"/>
      <c r="AE44" s="53"/>
      <c r="AF44" s="53"/>
      <c r="AG44" s="53"/>
      <c r="AH44" s="53"/>
      <c r="AI44" s="53"/>
      <c r="AJ44" s="53"/>
      <c r="AK44" s="53"/>
      <c r="AL44" s="53"/>
      <c r="AM44" s="53"/>
      <c r="AN44" s="53"/>
    </row>
    <row r="45" spans="1:40">
      <c r="A45" s="53" t="s">
        <v>234</v>
      </c>
      <c r="B45" s="53"/>
      <c r="C45" s="53"/>
      <c r="D45" s="53"/>
      <c r="E45" s="53"/>
      <c r="F45" s="83">
        <f>ABS(F44-F43)/F44*100</f>
        <v>0.19999999999999576</v>
      </c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53"/>
      <c r="R45" s="53"/>
      <c r="S45" s="53"/>
      <c r="T45" s="53"/>
      <c r="U45" s="53"/>
      <c r="V45" s="53"/>
      <c r="W45" s="53">
        <v>978</v>
      </c>
      <c r="X45" s="53"/>
      <c r="Y45" s="53"/>
      <c r="Z45" s="53"/>
      <c r="AA45" s="53"/>
      <c r="AB45" s="53"/>
      <c r="AC45" s="53"/>
      <c r="AD45" s="53"/>
      <c r="AE45" s="53"/>
      <c r="AF45" s="53"/>
      <c r="AG45" s="53"/>
      <c r="AH45" s="53"/>
      <c r="AI45" s="53"/>
      <c r="AJ45" s="53"/>
      <c r="AK45" s="53"/>
      <c r="AL45" s="53"/>
      <c r="AM45" s="53"/>
      <c r="AN45" s="53"/>
    </row>
    <row r="46" spans="1:40">
      <c r="A46" s="53" t="s">
        <v>235</v>
      </c>
      <c r="B46" s="53"/>
      <c r="C46" s="53"/>
      <c r="D46" s="53"/>
      <c r="E46" s="53"/>
      <c r="F46" s="53"/>
      <c r="G46" s="53"/>
      <c r="H46" s="53"/>
      <c r="I46" s="53"/>
      <c r="J46" s="53"/>
      <c r="K46" s="53"/>
      <c r="L46" s="53"/>
      <c r="M46" s="53" t="s">
        <v>236</v>
      </c>
      <c r="N46" s="53"/>
      <c r="O46" s="53"/>
      <c r="P46" s="53"/>
      <c r="Q46" s="53">
        <v>61</v>
      </c>
      <c r="R46" s="53"/>
      <c r="S46" s="53"/>
      <c r="T46" s="53">
        <v>167</v>
      </c>
      <c r="U46" s="53"/>
      <c r="V46" s="53"/>
      <c r="W46" s="53">
        <v>34</v>
      </c>
      <c r="X46" s="53" t="s">
        <v>231</v>
      </c>
      <c r="Y46" s="53" t="s">
        <v>237</v>
      </c>
      <c r="Z46" s="53" t="s">
        <v>226</v>
      </c>
      <c r="AA46" s="53" t="s">
        <v>231</v>
      </c>
      <c r="AB46" s="53">
        <v>514</v>
      </c>
      <c r="AC46" s="53">
        <v>89</v>
      </c>
      <c r="AD46" s="53"/>
      <c r="AE46" s="53"/>
      <c r="AF46" s="53"/>
      <c r="AG46" s="53"/>
      <c r="AH46" s="53"/>
      <c r="AI46" s="53"/>
      <c r="AJ46" s="53">
        <v>16.8</v>
      </c>
      <c r="AK46" s="53"/>
      <c r="AL46" s="53">
        <v>1640</v>
      </c>
      <c r="AM46" s="53">
        <v>1010</v>
      </c>
      <c r="AN46" s="53"/>
    </row>
    <row r="47" spans="1:40">
      <c r="A47" s="53" t="s">
        <v>238</v>
      </c>
      <c r="B47" s="53"/>
      <c r="C47" s="53"/>
      <c r="D47" s="53"/>
      <c r="E47" s="53"/>
      <c r="F47" s="53"/>
      <c r="G47" s="53"/>
      <c r="H47" s="53"/>
      <c r="I47" s="53"/>
      <c r="J47" s="53"/>
      <c r="K47" s="53"/>
      <c r="L47" s="53"/>
      <c r="M47" s="53">
        <v>13.18</v>
      </c>
      <c r="N47" s="53"/>
      <c r="O47" s="53"/>
      <c r="P47" s="53"/>
      <c r="Q47" s="53">
        <v>67.12</v>
      </c>
      <c r="R47" s="53"/>
      <c r="S47" s="53"/>
      <c r="T47" s="53">
        <v>167</v>
      </c>
      <c r="U47" s="53"/>
      <c r="V47" s="53"/>
      <c r="W47" s="53">
        <v>31</v>
      </c>
      <c r="X47" s="53">
        <v>21100</v>
      </c>
      <c r="Y47" s="53">
        <v>27600</v>
      </c>
      <c r="Z47" s="53">
        <v>2300</v>
      </c>
      <c r="AA47" s="53">
        <v>6500</v>
      </c>
      <c r="AB47" s="53">
        <v>539</v>
      </c>
      <c r="AC47" s="53">
        <v>87.22</v>
      </c>
      <c r="AD47" s="53"/>
      <c r="AE47" s="53"/>
      <c r="AF47" s="53"/>
      <c r="AG47" s="53"/>
      <c r="AH47" s="53"/>
      <c r="AI47" s="53"/>
      <c r="AJ47" s="53">
        <v>17.850000000000001</v>
      </c>
      <c r="AK47" s="53"/>
      <c r="AL47" s="53">
        <v>1600</v>
      </c>
      <c r="AM47" s="53">
        <v>946</v>
      </c>
      <c r="AN47" s="53"/>
    </row>
    <row r="48" spans="1:40">
      <c r="A48" s="53" t="s">
        <v>239</v>
      </c>
      <c r="B48" s="53"/>
      <c r="C48" s="53"/>
      <c r="D48" s="53"/>
      <c r="E48" s="53"/>
      <c r="F48" s="53"/>
      <c r="G48" s="53"/>
      <c r="H48" s="53"/>
      <c r="I48" s="53"/>
      <c r="J48" s="53"/>
      <c r="K48" s="53"/>
      <c r="L48" s="53"/>
      <c r="M48" s="53">
        <v>20</v>
      </c>
      <c r="N48" s="53">
        <v>300</v>
      </c>
      <c r="O48" s="53"/>
      <c r="P48" s="53"/>
      <c r="Q48" s="53" t="s">
        <v>226</v>
      </c>
      <c r="R48" s="53"/>
      <c r="S48" s="53"/>
      <c r="T48" s="53">
        <v>5940</v>
      </c>
      <c r="U48" s="53"/>
      <c r="V48" s="53">
        <v>469</v>
      </c>
      <c r="W48" s="53"/>
      <c r="X48" s="53">
        <v>1730</v>
      </c>
      <c r="Y48" s="53" t="s">
        <v>237</v>
      </c>
      <c r="Z48" s="53">
        <v>449</v>
      </c>
      <c r="AA48" s="53">
        <v>1480</v>
      </c>
      <c r="AB48" s="53">
        <v>395</v>
      </c>
      <c r="AC48" s="53">
        <v>24.9</v>
      </c>
      <c r="AD48" s="53">
        <v>447</v>
      </c>
      <c r="AE48" s="53">
        <v>115</v>
      </c>
      <c r="AF48" s="53">
        <v>911</v>
      </c>
      <c r="AG48" s="53">
        <v>216</v>
      </c>
      <c r="AH48" s="53">
        <v>720</v>
      </c>
      <c r="AI48" s="53">
        <v>112</v>
      </c>
      <c r="AJ48" s="53">
        <v>713</v>
      </c>
      <c r="AK48" s="53"/>
      <c r="AL48" s="53"/>
      <c r="AM48" s="53">
        <v>769</v>
      </c>
      <c r="AN48" s="53">
        <v>150</v>
      </c>
    </row>
    <row r="49" spans="1:40">
      <c r="A49" s="53" t="s">
        <v>240</v>
      </c>
      <c r="B49" s="53"/>
      <c r="C49" s="53"/>
      <c r="D49" s="53"/>
      <c r="E49" s="53"/>
      <c r="F49" s="53"/>
      <c r="G49" s="53"/>
      <c r="H49" s="53"/>
      <c r="I49" s="53"/>
      <c r="J49" s="53"/>
      <c r="K49" s="53"/>
      <c r="L49" s="53"/>
      <c r="M49" s="53">
        <v>24.7</v>
      </c>
      <c r="N49" s="53">
        <v>277</v>
      </c>
      <c r="O49" s="53"/>
      <c r="P49" s="53"/>
      <c r="Q49" s="53">
        <v>1050</v>
      </c>
      <c r="R49" s="53"/>
      <c r="S49" s="53"/>
      <c r="T49" s="53">
        <v>5480</v>
      </c>
      <c r="U49" s="53"/>
      <c r="V49" s="53">
        <v>479</v>
      </c>
      <c r="W49" s="53"/>
      <c r="X49" s="53">
        <v>1661</v>
      </c>
      <c r="Y49" s="53">
        <v>3960</v>
      </c>
      <c r="Z49" s="53">
        <v>435</v>
      </c>
      <c r="AA49" s="53">
        <v>1456</v>
      </c>
      <c r="AB49" s="53">
        <v>381</v>
      </c>
      <c r="AC49" s="53">
        <v>23.5</v>
      </c>
      <c r="AD49" s="53">
        <v>433</v>
      </c>
      <c r="AE49" s="53">
        <v>106</v>
      </c>
      <c r="AF49" s="53">
        <v>847</v>
      </c>
      <c r="AG49" s="53">
        <v>208</v>
      </c>
      <c r="AH49" s="53">
        <v>701</v>
      </c>
      <c r="AI49" s="53">
        <v>106</v>
      </c>
      <c r="AJ49" s="53">
        <v>678</v>
      </c>
      <c r="AK49" s="53"/>
      <c r="AL49" s="53"/>
      <c r="AM49" s="53">
        <v>719</v>
      </c>
      <c r="AN49" s="53">
        <v>137</v>
      </c>
    </row>
    <row r="50" spans="1:40">
      <c r="A50" s="53" t="s">
        <v>241</v>
      </c>
      <c r="B50" s="53">
        <v>60.67</v>
      </c>
      <c r="C50" s="53">
        <v>23.3</v>
      </c>
      <c r="D50" s="53">
        <v>1.99</v>
      </c>
      <c r="E50" s="53">
        <v>0.17</v>
      </c>
      <c r="F50" s="53">
        <v>0.15</v>
      </c>
      <c r="G50" s="53">
        <v>0.42</v>
      </c>
      <c r="H50" s="53">
        <v>6.39</v>
      </c>
      <c r="I50" s="53">
        <v>5.43</v>
      </c>
      <c r="J50" s="53">
        <v>0.35699999999999998</v>
      </c>
      <c r="K50" s="53">
        <v>0.04</v>
      </c>
      <c r="L50" s="53">
        <v>100.5</v>
      </c>
      <c r="M50" s="53" t="s">
        <v>236</v>
      </c>
      <c r="N50" s="53" t="s">
        <v>236</v>
      </c>
      <c r="O50" s="53" t="s">
        <v>211</v>
      </c>
      <c r="P50" s="53">
        <v>12</v>
      </c>
      <c r="Q50" s="53">
        <v>181</v>
      </c>
      <c r="R50" s="53">
        <v>15</v>
      </c>
      <c r="S50" s="53">
        <v>5</v>
      </c>
      <c r="T50" s="53">
        <v>35.200000000000003</v>
      </c>
      <c r="U50" s="53">
        <v>1139</v>
      </c>
      <c r="V50" s="53">
        <v>21.1</v>
      </c>
      <c r="W50" s="53">
        <v>228</v>
      </c>
      <c r="X50" s="53">
        <v>263</v>
      </c>
      <c r="Y50" s="53">
        <v>371</v>
      </c>
      <c r="Z50" s="53">
        <v>33.6</v>
      </c>
      <c r="AA50" s="53">
        <v>78.400000000000006</v>
      </c>
      <c r="AB50" s="53">
        <v>7.99</v>
      </c>
      <c r="AC50" s="53">
        <v>0.88600000000000001</v>
      </c>
      <c r="AD50" s="53">
        <v>5.0599999999999996</v>
      </c>
      <c r="AE50" s="53">
        <v>0.84</v>
      </c>
      <c r="AF50" s="53">
        <v>5.56</v>
      </c>
      <c r="AG50" s="53">
        <v>1.25</v>
      </c>
      <c r="AH50" s="53">
        <v>3.93</v>
      </c>
      <c r="AI50" s="53">
        <v>0.65500000000000003</v>
      </c>
      <c r="AJ50" s="53">
        <v>4.6500000000000004</v>
      </c>
      <c r="AK50" s="53">
        <v>0.72199999999999998</v>
      </c>
      <c r="AL50" s="53">
        <v>19</v>
      </c>
      <c r="AM50" s="53">
        <v>34.200000000000003</v>
      </c>
      <c r="AN50" s="53">
        <v>6.23</v>
      </c>
    </row>
    <row r="51" spans="1:40">
      <c r="A51" s="53" t="s">
        <v>243</v>
      </c>
      <c r="B51" s="53">
        <v>60.22</v>
      </c>
      <c r="C51" s="53">
        <v>23.66</v>
      </c>
      <c r="D51" s="53">
        <v>2</v>
      </c>
      <c r="E51" s="53">
        <v>0.17</v>
      </c>
      <c r="F51" s="53">
        <v>0.14000000000000001</v>
      </c>
      <c r="G51" s="53">
        <v>0.42</v>
      </c>
      <c r="H51" s="53">
        <v>6.34</v>
      </c>
      <c r="I51" s="53">
        <v>5.38</v>
      </c>
      <c r="J51" s="53">
        <v>0.36199999999999999</v>
      </c>
      <c r="K51" s="53">
        <v>0.03</v>
      </c>
      <c r="L51" s="53">
        <v>100.3</v>
      </c>
      <c r="M51" s="53" t="s">
        <v>236</v>
      </c>
      <c r="N51" s="53" t="s">
        <v>236</v>
      </c>
      <c r="O51" s="53" t="s">
        <v>211</v>
      </c>
      <c r="P51" s="53">
        <v>11</v>
      </c>
      <c r="Q51" s="53">
        <v>199</v>
      </c>
      <c r="R51" s="53">
        <v>15</v>
      </c>
      <c r="S51" s="53">
        <v>6</v>
      </c>
      <c r="T51" s="53">
        <v>39</v>
      </c>
      <c r="U51" s="53">
        <v>1145</v>
      </c>
      <c r="V51" s="53">
        <v>22.9</v>
      </c>
      <c r="W51" s="53">
        <v>248</v>
      </c>
      <c r="X51" s="53">
        <v>282</v>
      </c>
      <c r="Y51" s="53">
        <v>401</v>
      </c>
      <c r="Z51" s="53">
        <v>36.200000000000003</v>
      </c>
      <c r="AA51" s="53">
        <v>83.2</v>
      </c>
      <c r="AB51" s="53">
        <v>8.56</v>
      </c>
      <c r="AC51" s="53">
        <v>1.03</v>
      </c>
      <c r="AD51" s="53">
        <v>5.0599999999999996</v>
      </c>
      <c r="AE51" s="53">
        <v>0.94</v>
      </c>
      <c r="AF51" s="53">
        <v>5.8</v>
      </c>
      <c r="AG51" s="53">
        <v>1.31</v>
      </c>
      <c r="AH51" s="53">
        <v>4.3499999999999996</v>
      </c>
      <c r="AI51" s="53">
        <v>0.71399999999999997</v>
      </c>
      <c r="AJ51" s="53">
        <v>4.87</v>
      </c>
      <c r="AK51" s="53">
        <v>0.78900000000000003</v>
      </c>
      <c r="AL51" s="53">
        <v>22</v>
      </c>
      <c r="AM51" s="53">
        <v>36.5</v>
      </c>
      <c r="AN51" s="53">
        <v>6.47</v>
      </c>
    </row>
    <row r="52" spans="1:40">
      <c r="A52" s="56" t="s">
        <v>244</v>
      </c>
      <c r="B52" s="58">
        <f>ABS(B51-B50)/B51*100</f>
        <v>0.74726004649618538</v>
      </c>
      <c r="C52" s="58">
        <f t="shared" ref="C52:AN52" si="1">ABS(C51-C50)/C51*100</f>
        <v>1.5215553677092115</v>
      </c>
      <c r="D52" s="58">
        <f t="shared" si="1"/>
        <v>0.50000000000000044</v>
      </c>
      <c r="E52" s="58">
        <f t="shared" si="1"/>
        <v>0</v>
      </c>
      <c r="F52" s="58">
        <f t="shared" si="1"/>
        <v>7.1428571428571281</v>
      </c>
      <c r="G52" s="58">
        <f t="shared" si="1"/>
        <v>0</v>
      </c>
      <c r="H52" s="58">
        <f t="shared" si="1"/>
        <v>0.7886435331230256</v>
      </c>
      <c r="I52" s="58">
        <f t="shared" si="1"/>
        <v>0.92936802973977373</v>
      </c>
      <c r="J52" s="58">
        <f>ABS(J51-J50)/J51*100</f>
        <v>1.381215469613261</v>
      </c>
      <c r="K52" s="58">
        <f t="shared" si="1"/>
        <v>33.333333333333343</v>
      </c>
      <c r="L52" s="58">
        <f t="shared" si="1"/>
        <v>0.1994017946161544</v>
      </c>
      <c r="M52" s="58"/>
      <c r="N52" s="58"/>
      <c r="O52" s="58"/>
      <c r="P52" s="58">
        <f>ABS(P51-P50)/P51*100</f>
        <v>9.0909090909090917</v>
      </c>
      <c r="Q52" s="58">
        <f>ABS(Q51-Q50)/Q51*100</f>
        <v>9.0452261306532673</v>
      </c>
      <c r="R52" s="58">
        <f>ABS(R51-R50)/R51*100</f>
        <v>0</v>
      </c>
      <c r="S52" s="58">
        <f>ABS(S51-S50)/S51*100</f>
        <v>16.666666666666664</v>
      </c>
      <c r="T52" s="58">
        <f t="shared" si="1"/>
        <v>9.7435897435897374</v>
      </c>
      <c r="U52" s="58">
        <f t="shared" si="1"/>
        <v>0.5240174672489083</v>
      </c>
      <c r="V52" s="58">
        <f>ABS(V51-V50)/V51*100</f>
        <v>7.8602620087336126</v>
      </c>
      <c r="W52" s="58">
        <f t="shared" si="1"/>
        <v>8.064516129032258</v>
      </c>
      <c r="X52" s="58">
        <f t="shared" si="1"/>
        <v>6.7375886524822697</v>
      </c>
      <c r="Y52" s="58">
        <f t="shared" si="1"/>
        <v>7.4812967581047385</v>
      </c>
      <c r="Z52" s="58">
        <f t="shared" si="1"/>
        <v>7.1823204419889546</v>
      </c>
      <c r="AA52" s="58">
        <f t="shared" si="1"/>
        <v>5.7692307692307656</v>
      </c>
      <c r="AB52" s="58">
        <f t="shared" si="1"/>
        <v>6.6588785046729004</v>
      </c>
      <c r="AC52" s="58">
        <f t="shared" si="1"/>
        <v>13.980582524271846</v>
      </c>
      <c r="AD52" s="58">
        <f t="shared" si="1"/>
        <v>0</v>
      </c>
      <c r="AE52" s="58">
        <f t="shared" si="1"/>
        <v>10.638297872340424</v>
      </c>
      <c r="AF52" s="58">
        <f t="shared" si="1"/>
        <v>4.1379310344827624</v>
      </c>
      <c r="AG52" s="58">
        <f t="shared" si="1"/>
        <v>4.5801526717557293</v>
      </c>
      <c r="AH52" s="58">
        <f t="shared" si="1"/>
        <v>9.6551724137930925</v>
      </c>
      <c r="AI52" s="58">
        <f t="shared" si="1"/>
        <v>8.2633053221288435</v>
      </c>
      <c r="AJ52" s="58">
        <f t="shared" si="1"/>
        <v>4.5174537987679617</v>
      </c>
      <c r="AK52" s="58">
        <f t="shared" si="1"/>
        <v>8.4917617237008933</v>
      </c>
      <c r="AL52" s="58">
        <f t="shared" si="1"/>
        <v>13.636363636363635</v>
      </c>
      <c r="AM52" s="58">
        <f t="shared" si="1"/>
        <v>6.301369863013691</v>
      </c>
      <c r="AN52" s="58">
        <f t="shared" si="1"/>
        <v>3.7094281298299747</v>
      </c>
    </row>
    <row r="53" spans="1:40">
      <c r="A53" s="53" t="s">
        <v>245</v>
      </c>
      <c r="B53" s="53"/>
      <c r="C53" s="53"/>
      <c r="D53" s="53"/>
      <c r="E53" s="53"/>
      <c r="F53" s="53"/>
      <c r="G53" s="53"/>
      <c r="H53" s="53"/>
      <c r="I53" s="53"/>
      <c r="J53" s="53"/>
      <c r="K53" s="53"/>
      <c r="L53" s="53"/>
      <c r="M53" s="53" t="s">
        <v>236</v>
      </c>
      <c r="N53" s="53" t="s">
        <v>236</v>
      </c>
      <c r="O53" s="53"/>
      <c r="P53" s="53"/>
      <c r="Q53" s="53" t="s">
        <v>211</v>
      </c>
      <c r="R53" s="53"/>
      <c r="S53" s="53"/>
      <c r="T53" s="53" t="s">
        <v>213</v>
      </c>
      <c r="U53" s="53"/>
      <c r="V53" s="53" t="s">
        <v>214</v>
      </c>
      <c r="W53" s="53" t="s">
        <v>242</v>
      </c>
      <c r="X53" s="53" t="s">
        <v>246</v>
      </c>
      <c r="Y53" s="53" t="s">
        <v>246</v>
      </c>
      <c r="Z53" s="53" t="s">
        <v>247</v>
      </c>
      <c r="AA53" s="53" t="s">
        <v>246</v>
      </c>
      <c r="AB53" s="53" t="s">
        <v>247</v>
      </c>
      <c r="AC53" s="53" t="s">
        <v>248</v>
      </c>
      <c r="AD53" s="53" t="s">
        <v>247</v>
      </c>
      <c r="AE53" s="53" t="s">
        <v>247</v>
      </c>
      <c r="AF53" s="53" t="s">
        <v>247</v>
      </c>
      <c r="AG53" s="53" t="s">
        <v>247</v>
      </c>
      <c r="AH53" s="53" t="s">
        <v>247</v>
      </c>
      <c r="AI53" s="53" t="s">
        <v>248</v>
      </c>
      <c r="AJ53" s="53" t="s">
        <v>247</v>
      </c>
      <c r="AK53" s="53" t="s">
        <v>249</v>
      </c>
      <c r="AL53" s="53" t="s">
        <v>223</v>
      </c>
      <c r="AM53" s="53" t="s">
        <v>246</v>
      </c>
      <c r="AN53" s="53" t="s">
        <v>247</v>
      </c>
    </row>
    <row r="54" spans="1:40">
      <c r="A54" s="53" t="s">
        <v>245</v>
      </c>
      <c r="B54" s="53">
        <v>0.01</v>
      </c>
      <c r="C54" s="53" t="s">
        <v>247</v>
      </c>
      <c r="D54" s="53">
        <v>0.01</v>
      </c>
      <c r="E54" s="53">
        <v>2E-3</v>
      </c>
      <c r="F54" s="53" t="s">
        <v>247</v>
      </c>
      <c r="G54" s="53" t="s">
        <v>247</v>
      </c>
      <c r="H54" s="53" t="s">
        <v>247</v>
      </c>
      <c r="I54" s="53" t="s">
        <v>247</v>
      </c>
      <c r="J54" s="53" t="s">
        <v>250</v>
      </c>
      <c r="K54" s="53" t="s">
        <v>247</v>
      </c>
      <c r="L54" s="53"/>
      <c r="M54" s="53"/>
      <c r="N54" s="53"/>
      <c r="O54" s="53" t="s">
        <v>211</v>
      </c>
      <c r="P54" s="53" t="s">
        <v>223</v>
      </c>
      <c r="Q54" s="53"/>
      <c r="R54" s="53" t="s">
        <v>212</v>
      </c>
      <c r="S54" s="53">
        <v>2</v>
      </c>
      <c r="T54" s="53"/>
      <c r="U54" s="53">
        <v>1</v>
      </c>
      <c r="V54" s="53"/>
      <c r="W54" s="53"/>
      <c r="X54" s="53"/>
      <c r="Y54" s="53"/>
      <c r="Z54" s="53"/>
      <c r="AA54" s="53"/>
      <c r="AB54" s="53"/>
      <c r="AC54" s="53"/>
      <c r="AD54" s="53"/>
      <c r="AE54" s="53"/>
      <c r="AF54" s="53"/>
      <c r="AG54" s="53"/>
      <c r="AH54" s="53"/>
      <c r="AI54" s="53"/>
      <c r="AJ54" s="53"/>
      <c r="AK54" s="53"/>
      <c r="AL54" s="53"/>
      <c r="AM54" s="53"/>
      <c r="AN54" s="53"/>
    </row>
    <row r="55" spans="1:40">
      <c r="A55" s="59" t="s">
        <v>245</v>
      </c>
      <c r="B55" s="59" t="s">
        <v>247</v>
      </c>
      <c r="C55" s="59" t="s">
        <v>247</v>
      </c>
      <c r="D55" s="59">
        <v>0.01</v>
      </c>
      <c r="E55" s="59">
        <v>2E-3</v>
      </c>
      <c r="F55" s="59" t="s">
        <v>247</v>
      </c>
      <c r="G55" s="59" t="s">
        <v>247</v>
      </c>
      <c r="H55" s="59" t="s">
        <v>247</v>
      </c>
      <c r="I55" s="59" t="s">
        <v>247</v>
      </c>
      <c r="J55" s="59" t="s">
        <v>250</v>
      </c>
      <c r="K55" s="59" t="s">
        <v>247</v>
      </c>
      <c r="L55" s="59"/>
      <c r="M55" s="59"/>
      <c r="N55" s="59"/>
      <c r="O55" s="59" t="s">
        <v>211</v>
      </c>
      <c r="P55" s="59" t="s">
        <v>223</v>
      </c>
      <c r="Q55" s="59"/>
      <c r="R55" s="59" t="s">
        <v>212</v>
      </c>
      <c r="S55" s="59">
        <v>2</v>
      </c>
      <c r="T55" s="59"/>
      <c r="U55" s="59">
        <v>2</v>
      </c>
      <c r="V55" s="59"/>
      <c r="W55" s="59"/>
      <c r="X55" s="59"/>
      <c r="Y55" s="59"/>
      <c r="Z55" s="59"/>
      <c r="AA55" s="59"/>
      <c r="AB55" s="59"/>
      <c r="AC55" s="59"/>
      <c r="AD55" s="59"/>
      <c r="AE55" s="59"/>
      <c r="AF55" s="59"/>
      <c r="AG55" s="59"/>
      <c r="AH55" s="59"/>
      <c r="AI55" s="59"/>
      <c r="AJ55" s="59"/>
      <c r="AK55" s="59"/>
      <c r="AL55" s="59"/>
      <c r="AM55" s="59"/>
      <c r="AN55" s="59"/>
    </row>
    <row r="58" spans="1:40">
      <c r="A58" s="51" t="s">
        <v>251</v>
      </c>
      <c r="B58" s="61" t="s">
        <v>263</v>
      </c>
    </row>
    <row r="59" spans="1:40">
      <c r="A59" s="53" t="s">
        <v>252</v>
      </c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W59" s="54"/>
      <c r="X59" s="54"/>
    </row>
    <row r="60" spans="1:40">
      <c r="A60" s="53" t="s">
        <v>198</v>
      </c>
    </row>
    <row r="61" spans="1:40">
      <c r="A61" s="53" t="s">
        <v>199</v>
      </c>
      <c r="B61" s="53" t="s">
        <v>2</v>
      </c>
      <c r="C61" s="53" t="s">
        <v>3</v>
      </c>
      <c r="D61" s="53" t="s">
        <v>62</v>
      </c>
      <c r="E61" s="53" t="s">
        <v>4</v>
      </c>
      <c r="F61" s="53" t="s">
        <v>5</v>
      </c>
      <c r="G61" s="53" t="s">
        <v>6</v>
      </c>
      <c r="H61" s="53" t="s">
        <v>7</v>
      </c>
      <c r="I61" s="53" t="s">
        <v>0</v>
      </c>
      <c r="J61" s="53" t="s">
        <v>1</v>
      </c>
      <c r="K61" s="53" t="s">
        <v>8</v>
      </c>
      <c r="L61" s="53" t="s">
        <v>9</v>
      </c>
      <c r="M61" s="53" t="s">
        <v>98</v>
      </c>
      <c r="N61" s="53" t="s">
        <v>99</v>
      </c>
      <c r="O61" s="53" t="s">
        <v>100</v>
      </c>
      <c r="P61" s="53" t="s">
        <v>101</v>
      </c>
      <c r="Q61" s="53" t="s">
        <v>102</v>
      </c>
      <c r="R61" s="53" t="s">
        <v>103</v>
      </c>
      <c r="S61" s="53" t="s">
        <v>104</v>
      </c>
      <c r="T61" s="53" t="s">
        <v>105</v>
      </c>
      <c r="U61" s="53" t="s">
        <v>106</v>
      </c>
      <c r="V61" s="53" t="s">
        <v>107</v>
      </c>
      <c r="W61" s="53" t="s">
        <v>108</v>
      </c>
      <c r="X61" s="53" t="s">
        <v>109</v>
      </c>
      <c r="Y61" s="53" t="s">
        <v>110</v>
      </c>
      <c r="Z61" s="53" t="s">
        <v>111</v>
      </c>
      <c r="AA61" s="53" t="s">
        <v>112</v>
      </c>
      <c r="AB61" s="53" t="s">
        <v>113</v>
      </c>
      <c r="AC61" s="53" t="s">
        <v>114</v>
      </c>
      <c r="AD61" s="53" t="s">
        <v>115</v>
      </c>
      <c r="AE61" s="53" t="s">
        <v>116</v>
      </c>
      <c r="AF61" s="53" t="s">
        <v>117</v>
      </c>
      <c r="AG61" s="53" t="s">
        <v>118</v>
      </c>
      <c r="AH61" s="53" t="s">
        <v>119</v>
      </c>
      <c r="AI61" s="53" t="s">
        <v>120</v>
      </c>
      <c r="AJ61" s="53" t="s">
        <v>121</v>
      </c>
      <c r="AK61" s="53" t="s">
        <v>122</v>
      </c>
      <c r="AL61" s="53" t="s">
        <v>123</v>
      </c>
      <c r="AM61" s="53" t="s">
        <v>124</v>
      </c>
      <c r="AN61" s="53" t="s">
        <v>125</v>
      </c>
    </row>
    <row r="62" spans="1:40">
      <c r="A62" s="53" t="s">
        <v>200</v>
      </c>
      <c r="B62" s="53" t="s">
        <v>20</v>
      </c>
      <c r="C62" s="53" t="s">
        <v>20</v>
      </c>
      <c r="D62" s="53" t="s">
        <v>20</v>
      </c>
      <c r="E62" s="53" t="s">
        <v>20</v>
      </c>
      <c r="F62" s="53" t="s">
        <v>20</v>
      </c>
      <c r="G62" s="53" t="s">
        <v>20</v>
      </c>
      <c r="H62" s="53" t="s">
        <v>20</v>
      </c>
      <c r="I62" s="53" t="s">
        <v>20</v>
      </c>
      <c r="J62" s="53" t="s">
        <v>20</v>
      </c>
      <c r="K62" s="53" t="s">
        <v>20</v>
      </c>
      <c r="L62" s="53" t="s">
        <v>20</v>
      </c>
      <c r="M62" s="53" t="s">
        <v>201</v>
      </c>
      <c r="N62" s="53" t="s">
        <v>201</v>
      </c>
      <c r="O62" s="53" t="s">
        <v>201</v>
      </c>
      <c r="P62" s="53" t="s">
        <v>201</v>
      </c>
      <c r="Q62" s="53" t="s">
        <v>201</v>
      </c>
      <c r="R62" s="53" t="s">
        <v>201</v>
      </c>
      <c r="S62" s="53" t="s">
        <v>201</v>
      </c>
      <c r="T62" s="53" t="s">
        <v>201</v>
      </c>
      <c r="U62" s="53" t="s">
        <v>201</v>
      </c>
      <c r="V62" s="53" t="s">
        <v>201</v>
      </c>
      <c r="W62" s="53" t="s">
        <v>201</v>
      </c>
      <c r="X62" s="53" t="s">
        <v>201</v>
      </c>
      <c r="Y62" s="53" t="s">
        <v>201</v>
      </c>
      <c r="Z62" s="53" t="s">
        <v>201</v>
      </c>
      <c r="AA62" s="53" t="s">
        <v>201</v>
      </c>
      <c r="AB62" s="53" t="s">
        <v>201</v>
      </c>
      <c r="AC62" s="53" t="s">
        <v>201</v>
      </c>
      <c r="AD62" s="53" t="s">
        <v>201</v>
      </c>
      <c r="AE62" s="53" t="s">
        <v>201</v>
      </c>
      <c r="AF62" s="53" t="s">
        <v>201</v>
      </c>
      <c r="AG62" s="53" t="s">
        <v>201</v>
      </c>
      <c r="AH62" s="53" t="s">
        <v>201</v>
      </c>
      <c r="AI62" s="53" t="s">
        <v>201</v>
      </c>
      <c r="AJ62" s="53" t="s">
        <v>201</v>
      </c>
      <c r="AK62" s="53" t="s">
        <v>201</v>
      </c>
      <c r="AL62" s="53" t="s">
        <v>201</v>
      </c>
      <c r="AM62" s="53" t="s">
        <v>201</v>
      </c>
      <c r="AN62" s="53" t="s">
        <v>201</v>
      </c>
    </row>
    <row r="63" spans="1:40">
      <c r="A63" s="53" t="s">
        <v>202</v>
      </c>
      <c r="B63" s="53">
        <v>0.01</v>
      </c>
      <c r="C63" s="53">
        <v>0.01</v>
      </c>
      <c r="D63" s="53">
        <v>0.01</v>
      </c>
      <c r="E63" s="53">
        <v>1E-3</v>
      </c>
      <c r="F63" s="53">
        <v>0.01</v>
      </c>
      <c r="G63" s="53">
        <v>0.01</v>
      </c>
      <c r="H63" s="53">
        <v>0.01</v>
      </c>
      <c r="I63" s="53">
        <v>0.01</v>
      </c>
      <c r="J63" s="53">
        <v>1E-3</v>
      </c>
      <c r="K63" s="53">
        <v>0.01</v>
      </c>
      <c r="L63" s="53">
        <v>0.01</v>
      </c>
      <c r="M63" s="53">
        <v>20</v>
      </c>
      <c r="N63" s="53">
        <v>20</v>
      </c>
      <c r="O63" s="53">
        <v>1</v>
      </c>
      <c r="P63" s="53">
        <v>5</v>
      </c>
      <c r="Q63" s="53">
        <v>1</v>
      </c>
      <c r="R63" s="53">
        <v>2</v>
      </c>
      <c r="S63" s="53">
        <v>2</v>
      </c>
      <c r="T63" s="53">
        <v>0.5</v>
      </c>
      <c r="U63" s="53">
        <v>1</v>
      </c>
      <c r="V63" s="53">
        <v>0.1</v>
      </c>
      <c r="W63" s="53">
        <v>0.2</v>
      </c>
      <c r="X63" s="53">
        <v>0.05</v>
      </c>
      <c r="Y63" s="53">
        <v>0.05</v>
      </c>
      <c r="Z63" s="53">
        <v>0.01</v>
      </c>
      <c r="AA63" s="53">
        <v>0.05</v>
      </c>
      <c r="AB63" s="53">
        <v>0.01</v>
      </c>
      <c r="AC63" s="53">
        <v>5.0000000000000001E-3</v>
      </c>
      <c r="AD63" s="53">
        <v>0.01</v>
      </c>
      <c r="AE63" s="53">
        <v>0.01</v>
      </c>
      <c r="AF63" s="53">
        <v>0.01</v>
      </c>
      <c r="AG63" s="53">
        <v>0.01</v>
      </c>
      <c r="AH63" s="53">
        <v>0.01</v>
      </c>
      <c r="AI63" s="53">
        <v>5.0000000000000001E-3</v>
      </c>
      <c r="AJ63" s="53">
        <v>0.01</v>
      </c>
      <c r="AK63" s="53">
        <v>2E-3</v>
      </c>
      <c r="AL63" s="53">
        <v>5</v>
      </c>
      <c r="AM63" s="53">
        <v>0.05</v>
      </c>
      <c r="AN63" s="53">
        <v>0.01</v>
      </c>
    </row>
    <row r="64" spans="1:40" ht="14.4" thickBot="1">
      <c r="A64" s="55" t="s">
        <v>203</v>
      </c>
      <c r="B64" s="55" t="s">
        <v>204</v>
      </c>
      <c r="C64" s="55" t="s">
        <v>204</v>
      </c>
      <c r="D64" s="55" t="s">
        <v>204</v>
      </c>
      <c r="E64" s="55" t="s">
        <v>204</v>
      </c>
      <c r="F64" s="55" t="s">
        <v>204</v>
      </c>
      <c r="G64" s="55" t="s">
        <v>204</v>
      </c>
      <c r="H64" s="55" t="s">
        <v>204</v>
      </c>
      <c r="I64" s="55" t="s">
        <v>204</v>
      </c>
      <c r="J64" s="55" t="s">
        <v>204</v>
      </c>
      <c r="K64" s="55" t="s">
        <v>204</v>
      </c>
      <c r="L64" s="55" t="s">
        <v>204</v>
      </c>
      <c r="M64" s="55" t="s">
        <v>205</v>
      </c>
      <c r="N64" s="55" t="s">
        <v>205</v>
      </c>
      <c r="O64" s="55" t="s">
        <v>204</v>
      </c>
      <c r="P64" s="55" t="s">
        <v>204</v>
      </c>
      <c r="Q64" s="55" t="s">
        <v>205</v>
      </c>
      <c r="R64" s="55" t="s">
        <v>204</v>
      </c>
      <c r="S64" s="55" t="s">
        <v>204</v>
      </c>
      <c r="T64" s="55" t="s">
        <v>205</v>
      </c>
      <c r="U64" s="55" t="s">
        <v>204</v>
      </c>
      <c r="V64" s="55" t="s">
        <v>205</v>
      </c>
      <c r="W64" s="55" t="s">
        <v>205</v>
      </c>
      <c r="X64" s="55" t="s">
        <v>205</v>
      </c>
      <c r="Y64" s="55" t="s">
        <v>205</v>
      </c>
      <c r="Z64" s="55" t="s">
        <v>205</v>
      </c>
      <c r="AA64" s="55" t="s">
        <v>205</v>
      </c>
      <c r="AB64" s="55" t="s">
        <v>205</v>
      </c>
      <c r="AC64" s="55" t="s">
        <v>205</v>
      </c>
      <c r="AD64" s="55" t="s">
        <v>205</v>
      </c>
      <c r="AE64" s="55" t="s">
        <v>205</v>
      </c>
      <c r="AF64" s="55" t="s">
        <v>205</v>
      </c>
      <c r="AG64" s="55" t="s">
        <v>205</v>
      </c>
      <c r="AH64" s="55" t="s">
        <v>205</v>
      </c>
      <c r="AI64" s="55" t="s">
        <v>205</v>
      </c>
      <c r="AJ64" s="55" t="s">
        <v>205</v>
      </c>
      <c r="AK64" s="55" t="s">
        <v>205</v>
      </c>
      <c r="AL64" s="55" t="s">
        <v>205</v>
      </c>
      <c r="AM64" s="55" t="s">
        <v>205</v>
      </c>
      <c r="AN64" s="55" t="s">
        <v>205</v>
      </c>
    </row>
    <row r="65" spans="1:40" ht="14.4" thickTop="1">
      <c r="A65" s="53" t="s">
        <v>206</v>
      </c>
      <c r="B65" s="53">
        <v>47.42</v>
      </c>
      <c r="C65" s="53">
        <v>18.670000000000002</v>
      </c>
      <c r="D65" s="53">
        <v>9.9</v>
      </c>
      <c r="E65" s="53">
        <v>0.15</v>
      </c>
      <c r="F65" s="53">
        <v>9.9499999999999993</v>
      </c>
      <c r="G65" s="53">
        <v>11.49</v>
      </c>
      <c r="H65" s="53">
        <v>1.91</v>
      </c>
      <c r="I65" s="53">
        <v>0.22</v>
      </c>
      <c r="J65" s="53">
        <v>0.48</v>
      </c>
      <c r="K65" s="53">
        <v>0.06</v>
      </c>
      <c r="L65" s="53"/>
      <c r="M65" s="53"/>
      <c r="N65" s="53"/>
      <c r="O65" s="53">
        <v>31</v>
      </c>
      <c r="P65" s="53">
        <v>158</v>
      </c>
      <c r="Q65" s="53"/>
      <c r="R65" s="53">
        <v>143</v>
      </c>
      <c r="S65" s="53">
        <v>107</v>
      </c>
      <c r="T65" s="53"/>
      <c r="U65" s="53">
        <v>34</v>
      </c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53"/>
      <c r="AI65" s="53"/>
      <c r="AJ65" s="53"/>
      <c r="AK65" s="53"/>
      <c r="AL65" s="53"/>
      <c r="AM65" s="53"/>
      <c r="AN65" s="53"/>
    </row>
    <row r="66" spans="1:40">
      <c r="A66" s="53" t="s">
        <v>207</v>
      </c>
      <c r="B66" s="53">
        <v>47.15</v>
      </c>
      <c r="C66" s="53">
        <v>18.34</v>
      </c>
      <c r="D66" s="53">
        <v>9.9700000000000006</v>
      </c>
      <c r="E66" s="53">
        <v>0.15</v>
      </c>
      <c r="F66" s="53">
        <v>10.130000000000001</v>
      </c>
      <c r="G66" s="53">
        <v>11.49</v>
      </c>
      <c r="H66" s="53">
        <v>1.89</v>
      </c>
      <c r="I66" s="53">
        <v>0.23400000000000001</v>
      </c>
      <c r="J66" s="53">
        <v>0.48</v>
      </c>
      <c r="K66" s="53">
        <v>7.0000000000000007E-2</v>
      </c>
      <c r="L66" s="53"/>
      <c r="M66" s="53"/>
      <c r="N66" s="53"/>
      <c r="O66" s="53">
        <v>31</v>
      </c>
      <c r="P66" s="53">
        <v>148</v>
      </c>
      <c r="Q66" s="53"/>
      <c r="R66" s="53">
        <v>144</v>
      </c>
      <c r="S66" s="53">
        <v>118</v>
      </c>
      <c r="T66" s="53"/>
      <c r="U66" s="53">
        <v>38</v>
      </c>
      <c r="V66" s="53"/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53"/>
      <c r="AI66" s="53"/>
      <c r="AJ66" s="53"/>
      <c r="AK66" s="53"/>
      <c r="AL66" s="53"/>
      <c r="AM66" s="53"/>
      <c r="AN66" s="53"/>
    </row>
    <row r="67" spans="1:40">
      <c r="A67" s="53" t="s">
        <v>208</v>
      </c>
      <c r="B67" s="53"/>
      <c r="C67" s="53"/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53">
        <v>250</v>
      </c>
      <c r="O67" s="53"/>
      <c r="P67" s="53"/>
      <c r="Q67" s="53">
        <v>21</v>
      </c>
      <c r="R67" s="53"/>
      <c r="S67" s="53"/>
      <c r="T67" s="53">
        <v>34.4</v>
      </c>
      <c r="U67" s="53"/>
      <c r="V67" s="53"/>
      <c r="W67" s="53"/>
      <c r="X67" s="53">
        <v>16.8</v>
      </c>
      <c r="Y67" s="53">
        <v>39.4</v>
      </c>
      <c r="Z67" s="53"/>
      <c r="AA67" s="53">
        <v>24.2</v>
      </c>
      <c r="AB67" s="53"/>
      <c r="AC67" s="53">
        <v>2</v>
      </c>
      <c r="AD67" s="53"/>
      <c r="AE67" s="53"/>
      <c r="AF67" s="53"/>
      <c r="AG67" s="53"/>
      <c r="AH67" s="53"/>
      <c r="AI67" s="53"/>
      <c r="AJ67" s="53">
        <v>3.3</v>
      </c>
      <c r="AK67" s="53"/>
      <c r="AL67" s="53"/>
      <c r="AM67" s="53"/>
      <c r="AN67" s="53"/>
    </row>
    <row r="68" spans="1:40">
      <c r="A68" s="53" t="s">
        <v>209</v>
      </c>
      <c r="B68" s="53"/>
      <c r="C68" s="53"/>
      <c r="D68" s="53"/>
      <c r="E68" s="53"/>
      <c r="F68" s="53"/>
      <c r="G68" s="53"/>
      <c r="H68" s="53"/>
      <c r="I68" s="53"/>
      <c r="J68" s="53"/>
      <c r="K68" s="53"/>
      <c r="L68" s="53"/>
      <c r="M68" s="53"/>
      <c r="N68" s="53">
        <v>251</v>
      </c>
      <c r="O68" s="53"/>
      <c r="P68" s="53"/>
      <c r="Q68" s="53">
        <v>23</v>
      </c>
      <c r="R68" s="53"/>
      <c r="S68" s="53"/>
      <c r="T68" s="53">
        <v>36</v>
      </c>
      <c r="U68" s="53"/>
      <c r="V68" s="53"/>
      <c r="W68" s="53"/>
      <c r="X68" s="53">
        <v>17</v>
      </c>
      <c r="Y68" s="53">
        <v>41</v>
      </c>
      <c r="Z68" s="53"/>
      <c r="AA68" s="53">
        <v>23</v>
      </c>
      <c r="AB68" s="53"/>
      <c r="AC68" s="53">
        <v>2.1</v>
      </c>
      <c r="AD68" s="53"/>
      <c r="AE68" s="53"/>
      <c r="AF68" s="53"/>
      <c r="AG68" s="53"/>
      <c r="AH68" s="53"/>
      <c r="AI68" s="53"/>
      <c r="AJ68" s="53">
        <v>3.4</v>
      </c>
      <c r="AK68" s="53"/>
      <c r="AL68" s="53"/>
      <c r="AM68" s="53"/>
      <c r="AN68" s="53"/>
    </row>
    <row r="69" spans="1:40">
      <c r="A69" s="53" t="s">
        <v>210</v>
      </c>
      <c r="B69" s="53">
        <v>52.55</v>
      </c>
      <c r="C69" s="53">
        <v>15.46</v>
      </c>
      <c r="D69" s="53">
        <v>10.89</v>
      </c>
      <c r="E69" s="53">
        <v>0.17</v>
      </c>
      <c r="F69" s="53">
        <v>6.23</v>
      </c>
      <c r="G69" s="53">
        <v>11.02</v>
      </c>
      <c r="H69" s="53">
        <v>2.21</v>
      </c>
      <c r="I69" s="53">
        <v>0.62</v>
      </c>
      <c r="J69" s="53">
        <v>1.08</v>
      </c>
      <c r="K69" s="53">
        <v>0.12</v>
      </c>
      <c r="L69" s="53"/>
      <c r="M69" s="53"/>
      <c r="N69" s="53">
        <v>90</v>
      </c>
      <c r="O69" s="53">
        <v>35</v>
      </c>
      <c r="P69" s="53">
        <v>278</v>
      </c>
      <c r="Q69" s="53">
        <v>19</v>
      </c>
      <c r="R69" s="53">
        <v>194</v>
      </c>
      <c r="S69" s="53">
        <v>178</v>
      </c>
      <c r="T69" s="53"/>
      <c r="U69" s="53">
        <v>88</v>
      </c>
      <c r="V69" s="53"/>
      <c r="W69" s="53"/>
      <c r="X69" s="53">
        <v>10.4</v>
      </c>
      <c r="Y69" s="53">
        <v>22.6</v>
      </c>
      <c r="Z69" s="53"/>
      <c r="AA69" s="53">
        <v>12.7</v>
      </c>
      <c r="AB69" s="53">
        <v>3.3</v>
      </c>
      <c r="AC69" s="53">
        <v>1.1000000000000001</v>
      </c>
      <c r="AD69" s="53"/>
      <c r="AE69" s="53">
        <v>0.61</v>
      </c>
      <c r="AF69" s="53">
        <v>3.8</v>
      </c>
      <c r="AG69" s="53">
        <v>0.77</v>
      </c>
      <c r="AH69" s="53"/>
      <c r="AI69" s="53"/>
      <c r="AJ69" s="53">
        <v>2</v>
      </c>
      <c r="AK69" s="53">
        <v>0.3</v>
      </c>
      <c r="AL69" s="53"/>
      <c r="AM69" s="53">
        <v>2.2999999999999998</v>
      </c>
      <c r="AN69" s="53">
        <v>0.5</v>
      </c>
    </row>
    <row r="70" spans="1:40">
      <c r="A70" s="53" t="s">
        <v>215</v>
      </c>
      <c r="B70" s="53">
        <v>52.4</v>
      </c>
      <c r="C70" s="53">
        <v>15.4</v>
      </c>
      <c r="D70" s="53">
        <v>10.7</v>
      </c>
      <c r="E70" s="53">
        <v>0.16300000000000001</v>
      </c>
      <c r="F70" s="53">
        <v>6.37</v>
      </c>
      <c r="G70" s="53">
        <v>10.9</v>
      </c>
      <c r="H70" s="53">
        <v>2.14</v>
      </c>
      <c r="I70" s="53">
        <v>0.626</v>
      </c>
      <c r="J70" s="53">
        <v>1.06</v>
      </c>
      <c r="K70" s="53">
        <v>0.14000000000000001</v>
      </c>
      <c r="L70" s="53"/>
      <c r="M70" s="53"/>
      <c r="N70" s="53">
        <v>92</v>
      </c>
      <c r="O70" s="53">
        <v>36</v>
      </c>
      <c r="P70" s="53">
        <v>262</v>
      </c>
      <c r="Q70" s="53">
        <v>21</v>
      </c>
      <c r="R70" s="53">
        <v>190</v>
      </c>
      <c r="S70" s="53">
        <v>182</v>
      </c>
      <c r="T70" s="53"/>
      <c r="U70" s="53">
        <v>94</v>
      </c>
      <c r="V70" s="53"/>
      <c r="W70" s="53"/>
      <c r="X70" s="53">
        <v>10</v>
      </c>
      <c r="Y70" s="53">
        <v>23</v>
      </c>
      <c r="Z70" s="53"/>
      <c r="AA70" s="53">
        <v>13</v>
      </c>
      <c r="AB70" s="53">
        <v>3.3</v>
      </c>
      <c r="AC70" s="53">
        <v>1</v>
      </c>
      <c r="AD70" s="53"/>
      <c r="AE70" s="53">
        <v>0.63</v>
      </c>
      <c r="AF70" s="53">
        <v>3.6</v>
      </c>
      <c r="AG70" s="53">
        <v>0.76</v>
      </c>
      <c r="AH70" s="53"/>
      <c r="AI70" s="53"/>
      <c r="AJ70" s="53">
        <v>2.1</v>
      </c>
      <c r="AK70" s="53">
        <v>0.33</v>
      </c>
      <c r="AL70" s="53"/>
      <c r="AM70" s="53">
        <v>2.4</v>
      </c>
      <c r="AN70" s="53">
        <v>0.53</v>
      </c>
    </row>
    <row r="71" spans="1:40">
      <c r="A71" s="53" t="s">
        <v>216</v>
      </c>
      <c r="B71" s="53"/>
      <c r="C71" s="53"/>
      <c r="D71" s="53"/>
      <c r="E71" s="53"/>
      <c r="F71" s="53"/>
      <c r="G71" s="53"/>
      <c r="H71" s="53"/>
      <c r="I71" s="53"/>
      <c r="J71" s="53"/>
      <c r="K71" s="53"/>
      <c r="L71" s="53"/>
      <c r="M71" s="53">
        <v>3980</v>
      </c>
      <c r="N71" s="53" t="s">
        <v>217</v>
      </c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  <c r="AA71" s="53"/>
      <c r="AB71" s="53"/>
      <c r="AC71" s="53"/>
      <c r="AD71" s="53"/>
      <c r="AE71" s="53"/>
      <c r="AF71" s="53"/>
      <c r="AG71" s="53"/>
      <c r="AH71" s="53"/>
      <c r="AI71" s="53"/>
      <c r="AJ71" s="53"/>
      <c r="AK71" s="53"/>
      <c r="AL71" s="53"/>
      <c r="AM71" s="53"/>
      <c r="AN71" s="53"/>
    </row>
    <row r="72" spans="1:40">
      <c r="A72" s="53" t="s">
        <v>218</v>
      </c>
      <c r="B72" s="53"/>
      <c r="C72" s="53"/>
      <c r="D72" s="53"/>
      <c r="E72" s="53"/>
      <c r="F72" s="53"/>
      <c r="G72" s="53"/>
      <c r="H72" s="53"/>
      <c r="I72" s="53"/>
      <c r="J72" s="53"/>
      <c r="K72" s="53"/>
      <c r="L72" s="53"/>
      <c r="M72" s="53">
        <v>3780</v>
      </c>
      <c r="N72" s="53">
        <v>15500</v>
      </c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  <c r="AA72" s="53"/>
      <c r="AB72" s="53"/>
      <c r="AC72" s="53"/>
      <c r="AD72" s="53"/>
      <c r="AE72" s="53"/>
      <c r="AF72" s="53"/>
      <c r="AG72" s="53"/>
      <c r="AH72" s="53"/>
      <c r="AI72" s="53"/>
      <c r="AJ72" s="53"/>
      <c r="AK72" s="53"/>
      <c r="AL72" s="53"/>
      <c r="AM72" s="53"/>
      <c r="AN72" s="53"/>
    </row>
    <row r="73" spans="1:40">
      <c r="A73" s="53" t="s">
        <v>219</v>
      </c>
      <c r="B73" s="53">
        <v>50.27</v>
      </c>
      <c r="C73" s="53">
        <v>20.71</v>
      </c>
      <c r="D73" s="53">
        <v>6.14</v>
      </c>
      <c r="E73" s="53">
        <v>0.11</v>
      </c>
      <c r="F73" s="53">
        <v>0.5</v>
      </c>
      <c r="G73" s="53">
        <v>8.1199999999999992</v>
      </c>
      <c r="H73" s="53">
        <v>7.04</v>
      </c>
      <c r="I73" s="53">
        <v>1.68</v>
      </c>
      <c r="J73" s="53">
        <v>0.28000000000000003</v>
      </c>
      <c r="K73" s="53">
        <v>0.13</v>
      </c>
      <c r="L73" s="53"/>
      <c r="M73" s="53"/>
      <c r="N73" s="53"/>
      <c r="O73" s="53">
        <v>1</v>
      </c>
      <c r="P73" s="53">
        <v>7</v>
      </c>
      <c r="Q73" s="53">
        <v>54</v>
      </c>
      <c r="R73" s="53">
        <v>1200</v>
      </c>
      <c r="S73" s="53">
        <v>351</v>
      </c>
      <c r="T73" s="53">
        <v>116</v>
      </c>
      <c r="U73" s="53">
        <v>531</v>
      </c>
      <c r="V73" s="53">
        <v>10</v>
      </c>
      <c r="W73" s="53">
        <v>13.2</v>
      </c>
      <c r="X73" s="53">
        <v>57.9</v>
      </c>
      <c r="Y73" s="53">
        <v>122</v>
      </c>
      <c r="Z73" s="53">
        <v>14.9</v>
      </c>
      <c r="AA73" s="53">
        <v>57.3</v>
      </c>
      <c r="AB73" s="53">
        <v>12.8</v>
      </c>
      <c r="AC73" s="53">
        <v>1.97</v>
      </c>
      <c r="AD73" s="53">
        <v>14.1</v>
      </c>
      <c r="AE73" s="53">
        <v>2.69</v>
      </c>
      <c r="AF73" s="53">
        <v>19</v>
      </c>
      <c r="AG73" s="53">
        <v>4.3099999999999996</v>
      </c>
      <c r="AH73" s="53">
        <v>14.1</v>
      </c>
      <c r="AI73" s="53">
        <v>2.25</v>
      </c>
      <c r="AJ73" s="53">
        <v>15.1</v>
      </c>
      <c r="AK73" s="53">
        <v>2.23</v>
      </c>
      <c r="AL73" s="53">
        <v>10</v>
      </c>
      <c r="AM73" s="53">
        <v>1.4</v>
      </c>
      <c r="AN73" s="53">
        <v>0.8</v>
      </c>
    </row>
    <row r="74" spans="1:40">
      <c r="A74" s="53" t="s">
        <v>220</v>
      </c>
      <c r="B74" s="53">
        <v>49.9</v>
      </c>
      <c r="C74" s="53">
        <v>20.69</v>
      </c>
      <c r="D74" s="53">
        <v>6.21</v>
      </c>
      <c r="E74" s="53">
        <v>0.108</v>
      </c>
      <c r="F74" s="53">
        <v>0.54</v>
      </c>
      <c r="G74" s="53">
        <v>8.0500000000000007</v>
      </c>
      <c r="H74" s="53">
        <v>7.1</v>
      </c>
      <c r="I74" s="53">
        <v>1.66</v>
      </c>
      <c r="J74" s="53">
        <v>0.28699999999999998</v>
      </c>
      <c r="K74" s="53">
        <v>0.13100000000000001</v>
      </c>
      <c r="L74" s="53"/>
      <c r="M74" s="53"/>
      <c r="N74" s="53"/>
      <c r="O74" s="53">
        <v>1.1000000000000001</v>
      </c>
      <c r="P74" s="53">
        <v>8</v>
      </c>
      <c r="Q74" s="53">
        <v>55</v>
      </c>
      <c r="R74" s="53">
        <v>1191</v>
      </c>
      <c r="S74" s="53">
        <v>340</v>
      </c>
      <c r="T74" s="53">
        <v>119</v>
      </c>
      <c r="U74" s="53">
        <v>517</v>
      </c>
      <c r="V74" s="53">
        <v>10.6</v>
      </c>
      <c r="W74" s="53">
        <v>13</v>
      </c>
      <c r="X74" s="53">
        <v>58</v>
      </c>
      <c r="Y74" s="53">
        <v>122</v>
      </c>
      <c r="Z74" s="53">
        <v>15</v>
      </c>
      <c r="AA74" s="53">
        <v>57</v>
      </c>
      <c r="AB74" s="53">
        <v>12.7</v>
      </c>
      <c r="AC74" s="53">
        <v>2</v>
      </c>
      <c r="AD74" s="53">
        <v>14</v>
      </c>
      <c r="AE74" s="53">
        <v>2.6</v>
      </c>
      <c r="AF74" s="53">
        <v>18.2</v>
      </c>
      <c r="AG74" s="53">
        <v>4.3</v>
      </c>
      <c r="AH74" s="53">
        <v>14.2</v>
      </c>
      <c r="AI74" s="53">
        <v>2.2999999999999998</v>
      </c>
      <c r="AJ74" s="53">
        <v>14.8</v>
      </c>
      <c r="AK74" s="53">
        <v>2.1</v>
      </c>
      <c r="AL74" s="53">
        <v>10</v>
      </c>
      <c r="AM74" s="53">
        <v>1.4</v>
      </c>
      <c r="AN74" s="53">
        <v>0.8</v>
      </c>
    </row>
    <row r="75" spans="1:40">
      <c r="A75" s="56" t="s">
        <v>221</v>
      </c>
      <c r="B75" s="58">
        <f>ABS(B74-B73)/B74*100</f>
        <v>0.7414829659318728</v>
      </c>
      <c r="C75" s="58">
        <f t="shared" ref="C75:AN75" si="2">ABS(C74-C73)/C74*100</f>
        <v>9.6665055582404888E-2</v>
      </c>
      <c r="D75" s="58">
        <f t="shared" si="2"/>
        <v>1.1272141706924361</v>
      </c>
      <c r="E75" s="58">
        <f t="shared" si="2"/>
        <v>1.8518518518518534</v>
      </c>
      <c r="F75" s="58">
        <f t="shared" si="2"/>
        <v>7.4074074074074137</v>
      </c>
      <c r="G75" s="58">
        <f t="shared" si="2"/>
        <v>0.86956521739128578</v>
      </c>
      <c r="H75" s="58">
        <f t="shared" si="2"/>
        <v>0.84507042253520581</v>
      </c>
      <c r="I75" s="58">
        <f t="shared" si="2"/>
        <v>1.2048192771084349</v>
      </c>
      <c r="J75" s="58">
        <f t="shared" si="2"/>
        <v>2.4390243902438855</v>
      </c>
      <c r="K75" s="58">
        <f t="shared" si="2"/>
        <v>0.76335877862595491</v>
      </c>
      <c r="L75" s="58"/>
      <c r="M75" s="58"/>
      <c r="N75" s="58"/>
      <c r="O75" s="58">
        <f t="shared" si="2"/>
        <v>9.0909090909090988</v>
      </c>
      <c r="P75" s="58">
        <f t="shared" si="2"/>
        <v>12.5</v>
      </c>
      <c r="Q75" s="58">
        <f>ABS(Q74-Q73)/Q74*100</f>
        <v>1.8181818181818181</v>
      </c>
      <c r="R75" s="58">
        <f>ABS(R74-R73)/R74*100</f>
        <v>0.75566750629722923</v>
      </c>
      <c r="S75" s="58">
        <f>ABS(S74-S73)/S74*100</f>
        <v>3.2352941176470593</v>
      </c>
      <c r="T75" s="58">
        <f t="shared" si="2"/>
        <v>2.5210084033613445</v>
      </c>
      <c r="U75" s="58">
        <f t="shared" si="2"/>
        <v>2.7079303675048356</v>
      </c>
      <c r="V75" s="58">
        <f>ABS(V74-V73)/V74*100</f>
        <v>5.660377358490563</v>
      </c>
      <c r="W75" s="58">
        <f t="shared" si="2"/>
        <v>1.538461538461533</v>
      </c>
      <c r="X75" s="58">
        <f t="shared" si="2"/>
        <v>0.17241379310345073</v>
      </c>
      <c r="Y75" s="58">
        <f t="shared" si="2"/>
        <v>0</v>
      </c>
      <c r="Z75" s="58">
        <f t="shared" si="2"/>
        <v>0.6666666666666643</v>
      </c>
      <c r="AA75" s="58">
        <f t="shared" si="2"/>
        <v>0.5263157894736793</v>
      </c>
      <c r="AB75" s="58">
        <f t="shared" si="2"/>
        <v>0.78740157480316086</v>
      </c>
      <c r="AC75" s="58">
        <f t="shared" si="2"/>
        <v>1.5000000000000013</v>
      </c>
      <c r="AD75" s="58">
        <f t="shared" si="2"/>
        <v>0.71428571428571175</v>
      </c>
      <c r="AE75" s="58">
        <f t="shared" si="2"/>
        <v>3.4615384615384563</v>
      </c>
      <c r="AF75" s="58">
        <f t="shared" si="2"/>
        <v>4.3956043956043995</v>
      </c>
      <c r="AG75" s="58">
        <f t="shared" si="2"/>
        <v>0.23255813953487878</v>
      </c>
      <c r="AH75" s="58">
        <f t="shared" si="2"/>
        <v>0.70422535211267356</v>
      </c>
      <c r="AI75" s="58">
        <f t="shared" si="2"/>
        <v>2.1739130434782532</v>
      </c>
      <c r="AJ75" s="58">
        <f t="shared" si="2"/>
        <v>2.0270270270270196</v>
      </c>
      <c r="AK75" s="58">
        <f t="shared" si="2"/>
        <v>6.1904761904761854</v>
      </c>
      <c r="AL75" s="58">
        <f t="shared" si="2"/>
        <v>0</v>
      </c>
      <c r="AM75" s="58">
        <f t="shared" si="2"/>
        <v>0</v>
      </c>
      <c r="AN75" s="58">
        <f t="shared" si="2"/>
        <v>0</v>
      </c>
    </row>
    <row r="76" spans="1:40">
      <c r="A76" s="53" t="s">
        <v>222</v>
      </c>
      <c r="B76" s="53">
        <v>48.11</v>
      </c>
      <c r="C76" s="53">
        <v>15.86</v>
      </c>
      <c r="D76" s="53">
        <v>11.42</v>
      </c>
      <c r="E76" s="53">
        <v>0.17</v>
      </c>
      <c r="F76" s="53">
        <v>9.56</v>
      </c>
      <c r="G76" s="53">
        <v>13.5</v>
      </c>
      <c r="H76" s="53">
        <v>1.81</v>
      </c>
      <c r="I76" s="53">
        <v>0.02</v>
      </c>
      <c r="J76" s="53">
        <v>0.97</v>
      </c>
      <c r="K76" s="53">
        <v>0.03</v>
      </c>
      <c r="L76" s="53"/>
      <c r="M76" s="53">
        <v>170</v>
      </c>
      <c r="N76" s="53">
        <v>390</v>
      </c>
      <c r="O76" s="53">
        <v>44</v>
      </c>
      <c r="P76" s="53">
        <v>343</v>
      </c>
      <c r="Q76" s="53"/>
      <c r="R76" s="53">
        <v>108</v>
      </c>
      <c r="S76" s="53">
        <v>9</v>
      </c>
      <c r="T76" s="53">
        <v>14.5</v>
      </c>
      <c r="U76" s="53">
        <v>14</v>
      </c>
      <c r="V76" s="53"/>
      <c r="W76" s="53">
        <v>0.5</v>
      </c>
      <c r="X76" s="53">
        <v>0.6</v>
      </c>
      <c r="Y76" s="53">
        <v>1.9</v>
      </c>
      <c r="Z76" s="53"/>
      <c r="AA76" s="53">
        <v>2.4</v>
      </c>
      <c r="AB76" s="53">
        <v>1.1000000000000001</v>
      </c>
      <c r="AC76" s="53">
        <v>0.53</v>
      </c>
      <c r="AD76" s="53">
        <v>1.8</v>
      </c>
      <c r="AE76" s="53"/>
      <c r="AF76" s="53"/>
      <c r="AG76" s="53"/>
      <c r="AH76" s="53"/>
      <c r="AI76" s="53"/>
      <c r="AJ76" s="53">
        <v>1.6</v>
      </c>
      <c r="AK76" s="53"/>
      <c r="AL76" s="53" t="s">
        <v>223</v>
      </c>
      <c r="AM76" s="53"/>
      <c r="AN76" s="53"/>
    </row>
    <row r="77" spans="1:40">
      <c r="A77" s="53" t="s">
        <v>224</v>
      </c>
      <c r="B77" s="53">
        <v>47.96</v>
      </c>
      <c r="C77" s="53">
        <v>15.5</v>
      </c>
      <c r="D77" s="53">
        <v>11.3</v>
      </c>
      <c r="E77" s="53">
        <v>0.17499999999999999</v>
      </c>
      <c r="F77" s="53">
        <v>9.6999999999999993</v>
      </c>
      <c r="G77" s="53">
        <v>13.3</v>
      </c>
      <c r="H77" s="53">
        <v>1.82</v>
      </c>
      <c r="I77" s="53">
        <v>0.03</v>
      </c>
      <c r="J77" s="53">
        <v>0.96</v>
      </c>
      <c r="K77" s="53">
        <v>2.1000000000000001E-2</v>
      </c>
      <c r="L77" s="53"/>
      <c r="M77" s="53">
        <v>170</v>
      </c>
      <c r="N77" s="53">
        <v>370</v>
      </c>
      <c r="O77" s="53">
        <v>44</v>
      </c>
      <c r="P77" s="53">
        <v>310</v>
      </c>
      <c r="Q77" s="53"/>
      <c r="R77" s="53">
        <v>110</v>
      </c>
      <c r="S77" s="53">
        <v>6</v>
      </c>
      <c r="T77" s="53">
        <v>16</v>
      </c>
      <c r="U77" s="53">
        <v>18</v>
      </c>
      <c r="V77" s="53"/>
      <c r="W77" s="53">
        <v>0.6</v>
      </c>
      <c r="X77" s="53">
        <v>0.63</v>
      </c>
      <c r="Y77" s="53">
        <v>1.9</v>
      </c>
      <c r="Z77" s="53"/>
      <c r="AA77" s="53">
        <v>2.5</v>
      </c>
      <c r="AB77" s="53">
        <v>1.1000000000000001</v>
      </c>
      <c r="AC77" s="53">
        <v>0.55000000000000004</v>
      </c>
      <c r="AD77" s="53">
        <v>2</v>
      </c>
      <c r="AE77" s="53"/>
      <c r="AF77" s="53"/>
      <c r="AG77" s="53"/>
      <c r="AH77" s="53"/>
      <c r="AI77" s="53"/>
      <c r="AJ77" s="53">
        <v>1.7</v>
      </c>
      <c r="AK77" s="53"/>
      <c r="AL77" s="53">
        <v>3</v>
      </c>
      <c r="AM77" s="53"/>
      <c r="AN77" s="53"/>
    </row>
    <row r="78" spans="1:40">
      <c r="A78" s="53" t="s">
        <v>225</v>
      </c>
      <c r="B78" s="53"/>
      <c r="C78" s="53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>
        <v>60</v>
      </c>
      <c r="O78" s="53"/>
      <c r="P78" s="53"/>
      <c r="Q78" s="53" t="s">
        <v>226</v>
      </c>
      <c r="R78" s="53"/>
      <c r="S78" s="53"/>
      <c r="T78" s="53"/>
      <c r="U78" s="53"/>
      <c r="V78" s="53"/>
      <c r="W78" s="53">
        <v>208</v>
      </c>
      <c r="X78" s="53">
        <v>28.7</v>
      </c>
      <c r="Y78" s="53">
        <v>98.1</v>
      </c>
      <c r="Z78" s="53">
        <v>9.1999999999999993</v>
      </c>
      <c r="AA78" s="53">
        <v>24.4</v>
      </c>
      <c r="AB78" s="53">
        <v>6.6</v>
      </c>
      <c r="AC78" s="53"/>
      <c r="AD78" s="53">
        <v>4.4000000000000004</v>
      </c>
      <c r="AE78" s="53"/>
      <c r="AF78" s="53"/>
      <c r="AG78" s="53"/>
      <c r="AH78" s="53"/>
      <c r="AI78" s="53"/>
      <c r="AJ78" s="53"/>
      <c r="AK78" s="53"/>
      <c r="AL78" s="53"/>
      <c r="AM78" s="53"/>
      <c r="AN78" s="53">
        <v>18.7</v>
      </c>
    </row>
    <row r="79" spans="1:40">
      <c r="A79" s="53" t="s">
        <v>227</v>
      </c>
      <c r="B79" s="53"/>
      <c r="C79" s="53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>
        <v>56</v>
      </c>
      <c r="O79" s="53"/>
      <c r="P79" s="53"/>
      <c r="Q79" s="53">
        <v>8500</v>
      </c>
      <c r="R79" s="53"/>
      <c r="S79" s="53"/>
      <c r="T79" s="53"/>
      <c r="U79" s="53"/>
      <c r="V79" s="53"/>
      <c r="W79" s="53">
        <v>198</v>
      </c>
      <c r="X79" s="53">
        <v>30</v>
      </c>
      <c r="Y79" s="53">
        <v>97</v>
      </c>
      <c r="Z79" s="53">
        <v>9.5</v>
      </c>
      <c r="AA79" s="53">
        <v>25</v>
      </c>
      <c r="AB79" s="53">
        <v>6.6</v>
      </c>
      <c r="AC79" s="53"/>
      <c r="AD79" s="53">
        <v>4.7</v>
      </c>
      <c r="AE79" s="53"/>
      <c r="AF79" s="53"/>
      <c r="AG79" s="53"/>
      <c r="AH79" s="53"/>
      <c r="AI79" s="53"/>
      <c r="AJ79" s="53"/>
      <c r="AK79" s="53"/>
      <c r="AL79" s="53"/>
      <c r="AM79" s="53"/>
      <c r="AN79" s="53">
        <v>20</v>
      </c>
    </row>
    <row r="80" spans="1:40">
      <c r="A80" s="53" t="s">
        <v>228</v>
      </c>
      <c r="B80" s="53"/>
      <c r="C80" s="53"/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>
        <v>170</v>
      </c>
      <c r="U80" s="53"/>
      <c r="V80" s="53"/>
      <c r="W80" s="53"/>
      <c r="X80" s="53">
        <v>789</v>
      </c>
      <c r="Y80" s="53">
        <v>1370</v>
      </c>
      <c r="Z80" s="53">
        <v>126</v>
      </c>
      <c r="AA80" s="53">
        <v>379</v>
      </c>
      <c r="AB80" s="53">
        <v>49</v>
      </c>
      <c r="AC80" s="53">
        <v>7.94</v>
      </c>
      <c r="AD80" s="53"/>
      <c r="AE80" s="53">
        <v>5.21</v>
      </c>
      <c r="AF80" s="53">
        <v>31.4</v>
      </c>
      <c r="AG80" s="53">
        <v>6.27</v>
      </c>
      <c r="AH80" s="53">
        <v>18.899999999999999</v>
      </c>
      <c r="AI80" s="53">
        <v>2.7</v>
      </c>
      <c r="AJ80" s="53">
        <v>17.8</v>
      </c>
      <c r="AK80" s="53">
        <v>2.68</v>
      </c>
      <c r="AL80" s="53"/>
      <c r="AM80" s="53">
        <v>35.5</v>
      </c>
      <c r="AN80" s="53">
        <v>405</v>
      </c>
    </row>
    <row r="81" spans="1:40">
      <c r="A81" s="53" t="s">
        <v>229</v>
      </c>
      <c r="B81" s="53"/>
      <c r="C81" s="53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>
        <v>178</v>
      </c>
      <c r="U81" s="53"/>
      <c r="V81" s="53"/>
      <c r="W81" s="53"/>
      <c r="X81" s="53">
        <v>789</v>
      </c>
      <c r="Y81" s="53">
        <v>1331</v>
      </c>
      <c r="Z81" s="53">
        <v>127</v>
      </c>
      <c r="AA81" s="53">
        <v>378</v>
      </c>
      <c r="AB81" s="53">
        <v>48</v>
      </c>
      <c r="AC81" s="53">
        <v>7.77</v>
      </c>
      <c r="AD81" s="53"/>
      <c r="AE81" s="53">
        <v>5.37</v>
      </c>
      <c r="AF81" s="53">
        <v>32.1</v>
      </c>
      <c r="AG81" s="53">
        <v>6.34</v>
      </c>
      <c r="AH81" s="53">
        <v>18.7</v>
      </c>
      <c r="AI81" s="53">
        <v>2.66</v>
      </c>
      <c r="AJ81" s="53">
        <v>17.600000000000001</v>
      </c>
      <c r="AK81" s="53">
        <v>2.58</v>
      </c>
      <c r="AL81" s="53"/>
      <c r="AM81" s="53">
        <v>37.1</v>
      </c>
      <c r="AN81" s="53">
        <v>396</v>
      </c>
    </row>
    <row r="82" spans="1:40">
      <c r="A82" s="53" t="s">
        <v>230</v>
      </c>
      <c r="B82" s="53"/>
      <c r="C82" s="53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>
        <v>392</v>
      </c>
      <c r="R82" s="53"/>
      <c r="S82" s="53"/>
      <c r="T82" s="53" t="s">
        <v>217</v>
      </c>
      <c r="U82" s="53"/>
      <c r="V82" s="53"/>
      <c r="W82" s="53"/>
      <c r="X82" s="53">
        <v>1990</v>
      </c>
      <c r="Y82" s="53">
        <v>413</v>
      </c>
      <c r="Z82" s="53">
        <v>737</v>
      </c>
      <c r="AA82" s="53" t="s">
        <v>231</v>
      </c>
      <c r="AB82" s="53" t="s">
        <v>226</v>
      </c>
      <c r="AC82" s="53">
        <v>19.100000000000001</v>
      </c>
      <c r="AD82" s="53" t="s">
        <v>226</v>
      </c>
      <c r="AE82" s="53">
        <v>501</v>
      </c>
      <c r="AF82" s="53" t="s">
        <v>226</v>
      </c>
      <c r="AG82" s="53">
        <v>601</v>
      </c>
      <c r="AH82" s="53" t="s">
        <v>226</v>
      </c>
      <c r="AI82" s="53">
        <v>268</v>
      </c>
      <c r="AJ82" s="53" t="s">
        <v>226</v>
      </c>
      <c r="AK82" s="53">
        <v>258</v>
      </c>
      <c r="AL82" s="53"/>
      <c r="AM82" s="53">
        <v>67.099999999999994</v>
      </c>
      <c r="AN82" s="53"/>
    </row>
    <row r="83" spans="1:40">
      <c r="A83" s="53" t="s">
        <v>232</v>
      </c>
      <c r="B83" s="53"/>
      <c r="C83" s="53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>
        <v>369.42</v>
      </c>
      <c r="R83" s="53"/>
      <c r="S83" s="53"/>
      <c r="T83" s="53">
        <v>17008</v>
      </c>
      <c r="U83" s="53"/>
      <c r="V83" s="53"/>
      <c r="W83" s="53"/>
      <c r="X83" s="53">
        <v>1960</v>
      </c>
      <c r="Y83" s="53">
        <v>432</v>
      </c>
      <c r="Z83" s="53">
        <v>737</v>
      </c>
      <c r="AA83" s="53">
        <v>3429</v>
      </c>
      <c r="AB83" s="53">
        <v>1725</v>
      </c>
      <c r="AC83" s="53">
        <v>18.91</v>
      </c>
      <c r="AD83" s="53">
        <v>2168</v>
      </c>
      <c r="AE83" s="53">
        <v>468</v>
      </c>
      <c r="AF83" s="53">
        <v>3224</v>
      </c>
      <c r="AG83" s="53">
        <v>560</v>
      </c>
      <c r="AH83" s="53">
        <v>1750</v>
      </c>
      <c r="AI83" s="53">
        <v>271</v>
      </c>
      <c r="AJ83" s="53">
        <v>1844</v>
      </c>
      <c r="AK83" s="53">
        <v>264</v>
      </c>
      <c r="AL83" s="53"/>
      <c r="AM83" s="53">
        <v>67</v>
      </c>
      <c r="AN83" s="53"/>
    </row>
    <row r="84" spans="1:40">
      <c r="A84" s="53" t="s">
        <v>233</v>
      </c>
      <c r="B84" s="53"/>
      <c r="C84" s="53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 t="s">
        <v>226</v>
      </c>
      <c r="X84" s="53"/>
      <c r="Y84" s="53"/>
      <c r="Z84" s="53"/>
      <c r="AA84" s="53"/>
      <c r="AB84" s="53"/>
      <c r="AC84" s="53"/>
      <c r="AD84" s="53"/>
      <c r="AE84" s="53"/>
      <c r="AF84" s="53"/>
      <c r="AG84" s="53"/>
      <c r="AH84" s="53"/>
      <c r="AI84" s="53"/>
      <c r="AJ84" s="53"/>
      <c r="AK84" s="53"/>
      <c r="AL84" s="53"/>
      <c r="AM84" s="53"/>
      <c r="AN84" s="53"/>
    </row>
    <row r="85" spans="1:40">
      <c r="A85" s="53" t="s">
        <v>234</v>
      </c>
      <c r="B85" s="53"/>
      <c r="C85" s="53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>
        <v>978</v>
      </c>
      <c r="X85" s="53"/>
      <c r="Y85" s="53"/>
      <c r="Z85" s="53"/>
      <c r="AA85" s="53"/>
      <c r="AB85" s="53"/>
      <c r="AC85" s="53"/>
      <c r="AD85" s="53"/>
      <c r="AE85" s="53"/>
      <c r="AF85" s="53"/>
      <c r="AG85" s="53"/>
      <c r="AH85" s="53"/>
      <c r="AI85" s="53"/>
      <c r="AJ85" s="53"/>
      <c r="AK85" s="53"/>
      <c r="AL85" s="53"/>
      <c r="AM85" s="53"/>
      <c r="AN85" s="53"/>
    </row>
    <row r="86" spans="1:40">
      <c r="A86" s="53" t="s">
        <v>235</v>
      </c>
      <c r="B86" s="53"/>
      <c r="C86" s="53"/>
      <c r="D86" s="53"/>
      <c r="E86" s="53"/>
      <c r="F86" s="53"/>
      <c r="G86" s="53"/>
      <c r="H86" s="53"/>
      <c r="I86" s="53"/>
      <c r="J86" s="53"/>
      <c r="K86" s="53"/>
      <c r="L86" s="53"/>
      <c r="M86" s="53" t="s">
        <v>236</v>
      </c>
      <c r="N86" s="53"/>
      <c r="O86" s="53"/>
      <c r="P86" s="53"/>
      <c r="Q86" s="53">
        <v>61</v>
      </c>
      <c r="R86" s="53"/>
      <c r="S86" s="53"/>
      <c r="T86" s="53">
        <v>167</v>
      </c>
      <c r="U86" s="53"/>
      <c r="V86" s="53"/>
      <c r="W86" s="53">
        <v>34</v>
      </c>
      <c r="X86" s="53" t="s">
        <v>231</v>
      </c>
      <c r="Y86" s="53" t="s">
        <v>237</v>
      </c>
      <c r="Z86" s="53" t="s">
        <v>226</v>
      </c>
      <c r="AA86" s="53" t="s">
        <v>231</v>
      </c>
      <c r="AB86" s="53">
        <v>514</v>
      </c>
      <c r="AC86" s="53">
        <v>89</v>
      </c>
      <c r="AD86" s="53"/>
      <c r="AE86" s="53"/>
      <c r="AF86" s="53"/>
      <c r="AG86" s="53"/>
      <c r="AH86" s="53"/>
      <c r="AI86" s="53"/>
      <c r="AJ86" s="53">
        <v>16.8</v>
      </c>
      <c r="AK86" s="53"/>
      <c r="AL86" s="53">
        <v>1640</v>
      </c>
      <c r="AM86" s="53">
        <v>1010</v>
      </c>
      <c r="AN86" s="53"/>
    </row>
    <row r="87" spans="1:40">
      <c r="A87" s="53" t="s">
        <v>238</v>
      </c>
      <c r="B87" s="53"/>
      <c r="C87" s="53"/>
      <c r="D87" s="53"/>
      <c r="E87" s="53"/>
      <c r="F87" s="53"/>
      <c r="G87" s="53"/>
      <c r="H87" s="53"/>
      <c r="I87" s="53"/>
      <c r="J87" s="53"/>
      <c r="K87" s="53"/>
      <c r="L87" s="53"/>
      <c r="M87" s="53">
        <v>13.18</v>
      </c>
      <c r="N87" s="53"/>
      <c r="O87" s="53"/>
      <c r="P87" s="53"/>
      <c r="Q87" s="53">
        <v>67.12</v>
      </c>
      <c r="R87" s="53"/>
      <c r="S87" s="53"/>
      <c r="T87" s="53">
        <v>167</v>
      </c>
      <c r="U87" s="53"/>
      <c r="V87" s="53"/>
      <c r="W87" s="53">
        <v>31</v>
      </c>
      <c r="X87" s="53">
        <v>21100</v>
      </c>
      <c r="Y87" s="53">
        <v>27600</v>
      </c>
      <c r="Z87" s="53">
        <v>2300</v>
      </c>
      <c r="AA87" s="53">
        <v>6500</v>
      </c>
      <c r="AB87" s="53">
        <v>539</v>
      </c>
      <c r="AC87" s="53">
        <v>87.22</v>
      </c>
      <c r="AD87" s="53"/>
      <c r="AE87" s="53"/>
      <c r="AF87" s="53"/>
      <c r="AG87" s="53"/>
      <c r="AH87" s="53"/>
      <c r="AI87" s="53"/>
      <c r="AJ87" s="53">
        <v>17.850000000000001</v>
      </c>
      <c r="AK87" s="53"/>
      <c r="AL87" s="53">
        <v>1600</v>
      </c>
      <c r="AM87" s="53">
        <v>946</v>
      </c>
      <c r="AN87" s="53"/>
    </row>
    <row r="88" spans="1:40">
      <c r="A88" s="53" t="s">
        <v>239</v>
      </c>
      <c r="B88" s="53"/>
      <c r="C88" s="53"/>
      <c r="D88" s="53"/>
      <c r="E88" s="53"/>
      <c r="F88" s="53"/>
      <c r="G88" s="53"/>
      <c r="H88" s="53"/>
      <c r="I88" s="53"/>
      <c r="J88" s="53"/>
      <c r="K88" s="53"/>
      <c r="L88" s="53"/>
      <c r="M88" s="53">
        <v>20</v>
      </c>
      <c r="N88" s="53">
        <v>300</v>
      </c>
      <c r="O88" s="53"/>
      <c r="P88" s="53"/>
      <c r="Q88" s="53" t="s">
        <v>226</v>
      </c>
      <c r="R88" s="53"/>
      <c r="S88" s="53"/>
      <c r="T88" s="53">
        <v>5940</v>
      </c>
      <c r="U88" s="53"/>
      <c r="V88" s="53">
        <v>469</v>
      </c>
      <c r="W88" s="53"/>
      <c r="X88" s="53">
        <v>1730</v>
      </c>
      <c r="Y88" s="53" t="s">
        <v>237</v>
      </c>
      <c r="Z88" s="53">
        <v>449</v>
      </c>
      <c r="AA88" s="53">
        <v>1480</v>
      </c>
      <c r="AB88" s="53">
        <v>395</v>
      </c>
      <c r="AC88" s="53">
        <v>24.9</v>
      </c>
      <c r="AD88" s="53">
        <v>447</v>
      </c>
      <c r="AE88" s="53">
        <v>115</v>
      </c>
      <c r="AF88" s="53">
        <v>911</v>
      </c>
      <c r="AG88" s="53">
        <v>216</v>
      </c>
      <c r="AH88" s="53">
        <v>720</v>
      </c>
      <c r="AI88" s="53">
        <v>112</v>
      </c>
      <c r="AJ88" s="53">
        <v>713</v>
      </c>
      <c r="AK88" s="53"/>
      <c r="AL88" s="53"/>
      <c r="AM88" s="53">
        <v>769</v>
      </c>
      <c r="AN88" s="53">
        <v>150</v>
      </c>
    </row>
    <row r="89" spans="1:40">
      <c r="A89" s="53" t="s">
        <v>240</v>
      </c>
      <c r="B89" s="53"/>
      <c r="C89" s="53"/>
      <c r="D89" s="53"/>
      <c r="E89" s="53"/>
      <c r="F89" s="53"/>
      <c r="G89" s="53"/>
      <c r="H89" s="53"/>
      <c r="I89" s="53"/>
      <c r="J89" s="53"/>
      <c r="K89" s="53"/>
      <c r="L89" s="53"/>
      <c r="M89" s="53">
        <v>24.7</v>
      </c>
      <c r="N89" s="53">
        <v>277</v>
      </c>
      <c r="O89" s="53"/>
      <c r="P89" s="53"/>
      <c r="Q89" s="53">
        <v>1050</v>
      </c>
      <c r="R89" s="53"/>
      <c r="S89" s="53"/>
      <c r="T89" s="53">
        <v>5480</v>
      </c>
      <c r="U89" s="53"/>
      <c r="V89" s="53">
        <v>479</v>
      </c>
      <c r="W89" s="53"/>
      <c r="X89" s="53">
        <v>1661</v>
      </c>
      <c r="Y89" s="53">
        <v>3960</v>
      </c>
      <c r="Z89" s="53">
        <v>435</v>
      </c>
      <c r="AA89" s="53">
        <v>1456</v>
      </c>
      <c r="AB89" s="53">
        <v>381</v>
      </c>
      <c r="AC89" s="53">
        <v>23.5</v>
      </c>
      <c r="AD89" s="53">
        <v>433</v>
      </c>
      <c r="AE89" s="53">
        <v>106</v>
      </c>
      <c r="AF89" s="53">
        <v>847</v>
      </c>
      <c r="AG89" s="53">
        <v>208</v>
      </c>
      <c r="AH89" s="53">
        <v>701</v>
      </c>
      <c r="AI89" s="53">
        <v>106</v>
      </c>
      <c r="AJ89" s="53">
        <v>678</v>
      </c>
      <c r="AK89" s="53"/>
      <c r="AL89" s="53"/>
      <c r="AM89" s="53">
        <v>719</v>
      </c>
      <c r="AN89" s="53">
        <v>137</v>
      </c>
    </row>
    <row r="90" spans="1:40">
      <c r="A90" s="53" t="s">
        <v>253</v>
      </c>
      <c r="B90" s="53">
        <v>52.8</v>
      </c>
      <c r="C90" s="53">
        <v>21.33</v>
      </c>
      <c r="D90" s="53">
        <v>3.19</v>
      </c>
      <c r="E90" s="53">
        <v>9.5000000000000001E-2</v>
      </c>
      <c r="F90" s="53">
        <v>0.72</v>
      </c>
      <c r="G90" s="53">
        <v>3.48</v>
      </c>
      <c r="H90" s="53">
        <v>2.65</v>
      </c>
      <c r="I90" s="53">
        <v>12.08</v>
      </c>
      <c r="J90" s="53">
        <v>0.999</v>
      </c>
      <c r="K90" s="53">
        <v>0.14000000000000001</v>
      </c>
      <c r="L90" s="53">
        <v>99.58</v>
      </c>
      <c r="M90" s="53" t="s">
        <v>236</v>
      </c>
      <c r="N90" s="53" t="s">
        <v>236</v>
      </c>
      <c r="O90" s="53" t="s">
        <v>211</v>
      </c>
      <c r="P90" s="53">
        <v>75</v>
      </c>
      <c r="Q90" s="53">
        <v>429</v>
      </c>
      <c r="R90" s="53">
        <v>5964</v>
      </c>
      <c r="S90" s="53">
        <v>4632</v>
      </c>
      <c r="T90" s="53">
        <v>17</v>
      </c>
      <c r="U90" s="53">
        <v>213</v>
      </c>
      <c r="V90" s="53">
        <v>3.7</v>
      </c>
      <c r="W90" s="53">
        <v>106</v>
      </c>
      <c r="X90" s="53">
        <v>78.2</v>
      </c>
      <c r="Y90" s="53">
        <v>141</v>
      </c>
      <c r="Z90" s="53">
        <v>14.2</v>
      </c>
      <c r="AA90" s="53">
        <v>40.200000000000003</v>
      </c>
      <c r="AB90" s="53">
        <v>5.28</v>
      </c>
      <c r="AC90" s="53">
        <v>1.74</v>
      </c>
      <c r="AD90" s="53">
        <v>3.91</v>
      </c>
      <c r="AE90" s="53">
        <v>0.6</v>
      </c>
      <c r="AF90" s="53">
        <v>3.25</v>
      </c>
      <c r="AG90" s="53">
        <v>0.61</v>
      </c>
      <c r="AH90" s="53">
        <v>1.87</v>
      </c>
      <c r="AI90" s="53">
        <v>0.23899999999999999</v>
      </c>
      <c r="AJ90" s="53">
        <v>1.37</v>
      </c>
      <c r="AK90" s="53">
        <v>0.19800000000000001</v>
      </c>
      <c r="AL90" s="53" t="s">
        <v>223</v>
      </c>
      <c r="AM90" s="53">
        <v>5.73</v>
      </c>
      <c r="AN90" s="53">
        <v>0.94</v>
      </c>
    </row>
    <row r="91" spans="1:40">
      <c r="A91" s="53" t="s">
        <v>254</v>
      </c>
      <c r="B91" s="53">
        <v>53.28</v>
      </c>
      <c r="C91" s="53">
        <v>21.15</v>
      </c>
      <c r="D91" s="53">
        <v>3.13</v>
      </c>
      <c r="E91" s="53">
        <v>9.4E-2</v>
      </c>
      <c r="F91" s="53">
        <v>0.72</v>
      </c>
      <c r="G91" s="53">
        <v>3.46</v>
      </c>
      <c r="H91" s="53">
        <v>2.64</v>
      </c>
      <c r="I91" s="53">
        <v>11.96</v>
      </c>
      <c r="J91" s="53">
        <v>0.98099999999999998</v>
      </c>
      <c r="K91" s="53">
        <v>0.14000000000000001</v>
      </c>
      <c r="L91" s="53">
        <v>99.64</v>
      </c>
      <c r="M91" s="53" t="s">
        <v>236</v>
      </c>
      <c r="N91" s="53" t="s">
        <v>236</v>
      </c>
      <c r="O91" s="53">
        <v>1</v>
      </c>
      <c r="P91" s="53">
        <v>75</v>
      </c>
      <c r="Q91" s="53">
        <v>386</v>
      </c>
      <c r="R91" s="53">
        <v>5907</v>
      </c>
      <c r="S91" s="53">
        <v>4622</v>
      </c>
      <c r="T91" s="53">
        <v>15.8</v>
      </c>
      <c r="U91" s="53">
        <v>209</v>
      </c>
      <c r="V91" s="53">
        <v>3.7</v>
      </c>
      <c r="W91" s="53">
        <v>93.5</v>
      </c>
      <c r="X91" s="53">
        <v>73.5</v>
      </c>
      <c r="Y91" s="53">
        <v>133</v>
      </c>
      <c r="Z91" s="53">
        <v>13.5</v>
      </c>
      <c r="AA91" s="53">
        <v>37.6</v>
      </c>
      <c r="AB91" s="53">
        <v>4.95</v>
      </c>
      <c r="AC91" s="53">
        <v>1.68</v>
      </c>
      <c r="AD91" s="53">
        <v>3.29</v>
      </c>
      <c r="AE91" s="53">
        <v>0.53</v>
      </c>
      <c r="AF91" s="53">
        <v>2.95</v>
      </c>
      <c r="AG91" s="53">
        <v>0.62</v>
      </c>
      <c r="AH91" s="53">
        <v>1.68</v>
      </c>
      <c r="AI91" s="53">
        <v>0.23100000000000001</v>
      </c>
      <c r="AJ91" s="53">
        <v>1.45</v>
      </c>
      <c r="AK91" s="53">
        <v>0.20699999999999999</v>
      </c>
      <c r="AL91" s="53" t="s">
        <v>223</v>
      </c>
      <c r="AM91" s="53">
        <v>5.3</v>
      </c>
      <c r="AN91" s="53">
        <v>0.89</v>
      </c>
    </row>
    <row r="92" spans="1:40">
      <c r="A92" s="56" t="s">
        <v>244</v>
      </c>
      <c r="B92" s="58">
        <f>ABS(B90-B91)/B90*100</f>
        <v>0.90909090909091672</v>
      </c>
      <c r="C92" s="58">
        <f t="shared" ref="C92:AN92" si="3">ABS(C90-C91)/C90*100</f>
        <v>0.84388185654008308</v>
      </c>
      <c r="D92" s="58">
        <f t="shared" si="3"/>
        <v>1.8808777429467103</v>
      </c>
      <c r="E92" s="58">
        <f t="shared" si="3"/>
        <v>1.0526315789473693</v>
      </c>
      <c r="F92" s="58">
        <f t="shared" si="3"/>
        <v>0</v>
      </c>
      <c r="G92" s="58">
        <f t="shared" si="3"/>
        <v>0.57471264367816144</v>
      </c>
      <c r="H92" s="58">
        <f t="shared" si="3"/>
        <v>0.37735849056602971</v>
      </c>
      <c r="I92" s="58">
        <f t="shared" si="3"/>
        <v>0.99337748344370203</v>
      </c>
      <c r="J92" s="58">
        <f t="shared" si="3"/>
        <v>1.8018018018018036</v>
      </c>
      <c r="K92" s="58">
        <f t="shared" si="3"/>
        <v>0</v>
      </c>
      <c r="L92" s="58">
        <f t="shared" si="3"/>
        <v>6.0253062864031211E-2</v>
      </c>
      <c r="M92" s="58"/>
      <c r="N92" s="58"/>
      <c r="O92" s="58"/>
      <c r="P92" s="58">
        <f t="shared" si="3"/>
        <v>0</v>
      </c>
      <c r="Q92" s="58">
        <f>ABS(Q90-Q91)/Q90*100</f>
        <v>10.023310023310025</v>
      </c>
      <c r="R92" s="58">
        <f>ABS(R90-R91)/R90*100</f>
        <v>0.95573440643863183</v>
      </c>
      <c r="S92" s="58">
        <f>ABS(S90-S91)/S90*100</f>
        <v>0.21588946459412781</v>
      </c>
      <c r="T92" s="58">
        <f t="shared" si="3"/>
        <v>7.0588235294117601</v>
      </c>
      <c r="U92" s="58">
        <f t="shared" si="3"/>
        <v>1.8779342723004695</v>
      </c>
      <c r="V92" s="58">
        <f>ABS(V90-V91)/V90*100</f>
        <v>0</v>
      </c>
      <c r="W92" s="58">
        <f t="shared" si="3"/>
        <v>11.79245283018868</v>
      </c>
      <c r="X92" s="58">
        <f t="shared" si="3"/>
        <v>6.0102301790281363</v>
      </c>
      <c r="Y92" s="58">
        <f t="shared" si="3"/>
        <v>5.6737588652482271</v>
      </c>
      <c r="Z92" s="58">
        <f t="shared" si="3"/>
        <v>4.9295774647887276</v>
      </c>
      <c r="AA92" s="58">
        <f t="shared" si="3"/>
        <v>6.4676616915422906</v>
      </c>
      <c r="AB92" s="58">
        <f t="shared" si="3"/>
        <v>6.2500000000000018</v>
      </c>
      <c r="AC92" s="58">
        <f t="shared" si="3"/>
        <v>3.4482758620689689</v>
      </c>
      <c r="AD92" s="58">
        <f t="shared" si="3"/>
        <v>15.856777493606138</v>
      </c>
      <c r="AE92" s="58">
        <f t="shared" si="3"/>
        <v>11.666666666666659</v>
      </c>
      <c r="AF92" s="58">
        <f t="shared" si="3"/>
        <v>9.2307692307692264</v>
      </c>
      <c r="AG92" s="58">
        <f t="shared" si="3"/>
        <v>1.6393442622950833</v>
      </c>
      <c r="AH92" s="58">
        <f t="shared" si="3"/>
        <v>10.16042780748664</v>
      </c>
      <c r="AI92" s="58">
        <f t="shared" si="3"/>
        <v>3.3472803347280249</v>
      </c>
      <c r="AJ92" s="58">
        <f t="shared" si="3"/>
        <v>5.839416058394149</v>
      </c>
      <c r="AK92" s="58">
        <f t="shared" si="3"/>
        <v>4.5454545454545352</v>
      </c>
      <c r="AL92" s="58"/>
      <c r="AM92" s="58">
        <f t="shared" si="3"/>
        <v>7.5043630017452108</v>
      </c>
      <c r="AN92" s="58">
        <f t="shared" si="3"/>
        <v>5.3191489361702056</v>
      </c>
    </row>
    <row r="93" spans="1:40">
      <c r="A93" s="53" t="s">
        <v>255</v>
      </c>
      <c r="B93" s="53">
        <v>55.06</v>
      </c>
      <c r="C93" s="53">
        <v>21.22</v>
      </c>
      <c r="D93" s="53">
        <v>3.41</v>
      </c>
      <c r="E93" s="53">
        <v>0.159</v>
      </c>
      <c r="F93" s="53">
        <v>0.45</v>
      </c>
      <c r="G93" s="53">
        <v>2.41</v>
      </c>
      <c r="H93" s="53">
        <v>5.89</v>
      </c>
      <c r="I93" s="53">
        <v>9.64</v>
      </c>
      <c r="J93" s="53">
        <v>0.85499999999999998</v>
      </c>
      <c r="K93" s="53">
        <v>0.11</v>
      </c>
      <c r="L93" s="53">
        <v>100.3</v>
      </c>
      <c r="M93" s="53" t="s">
        <v>236</v>
      </c>
      <c r="N93" s="53" t="s">
        <v>236</v>
      </c>
      <c r="O93" s="53" t="s">
        <v>211</v>
      </c>
      <c r="P93" s="53">
        <v>42</v>
      </c>
      <c r="Q93" s="53">
        <v>312</v>
      </c>
      <c r="R93" s="53">
        <v>2170</v>
      </c>
      <c r="S93" s="53">
        <v>1413</v>
      </c>
      <c r="T93" s="53">
        <v>18.399999999999999</v>
      </c>
      <c r="U93" s="53">
        <v>445</v>
      </c>
      <c r="V93" s="53">
        <v>7.2</v>
      </c>
      <c r="W93" s="53">
        <v>146</v>
      </c>
      <c r="X93" s="53">
        <v>134</v>
      </c>
      <c r="Y93" s="53">
        <v>208</v>
      </c>
      <c r="Z93" s="53">
        <v>19.100000000000001</v>
      </c>
      <c r="AA93" s="53">
        <v>46.7</v>
      </c>
      <c r="AB93" s="53">
        <v>5.77</v>
      </c>
      <c r="AC93" s="53">
        <v>1.71</v>
      </c>
      <c r="AD93" s="53">
        <v>3.7</v>
      </c>
      <c r="AE93" s="53">
        <v>0.54</v>
      </c>
      <c r="AF93" s="53">
        <v>3.12</v>
      </c>
      <c r="AG93" s="53">
        <v>0.65</v>
      </c>
      <c r="AH93" s="53">
        <v>2.13</v>
      </c>
      <c r="AI93" s="53">
        <v>0.29499999999999998</v>
      </c>
      <c r="AJ93" s="53">
        <v>1.79</v>
      </c>
      <c r="AK93" s="53">
        <v>0.27400000000000002</v>
      </c>
      <c r="AL93" s="53">
        <v>14</v>
      </c>
      <c r="AM93" s="53">
        <v>16.8</v>
      </c>
      <c r="AN93" s="53">
        <v>3.38</v>
      </c>
    </row>
    <row r="94" spans="1:40">
      <c r="A94" s="53" t="s">
        <v>256</v>
      </c>
      <c r="B94" s="53">
        <v>54.9</v>
      </c>
      <c r="C94" s="53">
        <v>21.16</v>
      </c>
      <c r="D94" s="53">
        <v>3.41</v>
      </c>
      <c r="E94" s="53">
        <v>0.159</v>
      </c>
      <c r="F94" s="53">
        <v>0.45</v>
      </c>
      <c r="G94" s="53">
        <v>2.4</v>
      </c>
      <c r="H94" s="53">
        <v>5.9</v>
      </c>
      <c r="I94" s="53">
        <v>9.5299999999999994</v>
      </c>
      <c r="J94" s="53">
        <v>0.85799999999999998</v>
      </c>
      <c r="K94" s="53">
        <v>0.12</v>
      </c>
      <c r="L94" s="53">
        <v>99.94</v>
      </c>
      <c r="M94" s="53" t="s">
        <v>236</v>
      </c>
      <c r="N94" s="53" t="s">
        <v>236</v>
      </c>
      <c r="O94" s="53" t="s">
        <v>211</v>
      </c>
      <c r="P94" s="53">
        <v>42</v>
      </c>
      <c r="Q94" s="53">
        <v>312</v>
      </c>
      <c r="R94" s="53">
        <v>2167</v>
      </c>
      <c r="S94" s="53">
        <v>1401</v>
      </c>
      <c r="T94" s="53">
        <v>18.5</v>
      </c>
      <c r="U94" s="53">
        <v>449</v>
      </c>
      <c r="V94" s="53">
        <v>7.6</v>
      </c>
      <c r="W94" s="53">
        <v>151</v>
      </c>
      <c r="X94" s="53">
        <v>136</v>
      </c>
      <c r="Y94" s="53">
        <v>209</v>
      </c>
      <c r="Z94" s="53">
        <v>19</v>
      </c>
      <c r="AA94" s="53">
        <v>47.3</v>
      </c>
      <c r="AB94" s="53">
        <v>5.71</v>
      </c>
      <c r="AC94" s="53">
        <v>1.74</v>
      </c>
      <c r="AD94" s="53">
        <v>3.74</v>
      </c>
      <c r="AE94" s="53">
        <v>0.56000000000000005</v>
      </c>
      <c r="AF94" s="53">
        <v>3.2</v>
      </c>
      <c r="AG94" s="53">
        <v>0.68</v>
      </c>
      <c r="AH94" s="53">
        <v>2.0499999999999998</v>
      </c>
      <c r="AI94" s="53">
        <v>0.29499999999999998</v>
      </c>
      <c r="AJ94" s="53">
        <v>1.88</v>
      </c>
      <c r="AK94" s="53">
        <v>0.28599999999999998</v>
      </c>
      <c r="AL94" s="53">
        <v>15</v>
      </c>
      <c r="AM94" s="53">
        <v>17.399999999999999</v>
      </c>
      <c r="AN94" s="53">
        <v>3.48</v>
      </c>
    </row>
    <row r="95" spans="1:40">
      <c r="A95" s="53" t="s">
        <v>245</v>
      </c>
      <c r="B95" s="53"/>
      <c r="C95" s="53"/>
      <c r="D95" s="53"/>
      <c r="E95" s="53"/>
      <c r="F95" s="53"/>
      <c r="G95" s="53"/>
      <c r="H95" s="53"/>
      <c r="I95" s="53"/>
      <c r="J95" s="53"/>
      <c r="K95" s="53"/>
      <c r="L95" s="53"/>
      <c r="M95" s="53" t="s">
        <v>236</v>
      </c>
      <c r="N95" s="53" t="s">
        <v>236</v>
      </c>
      <c r="O95" s="53"/>
      <c r="P95" s="53"/>
      <c r="Q95" s="53" t="s">
        <v>211</v>
      </c>
      <c r="R95" s="53"/>
      <c r="S95" s="53"/>
      <c r="T95" s="53" t="s">
        <v>213</v>
      </c>
      <c r="U95" s="53"/>
      <c r="V95" s="53" t="s">
        <v>214</v>
      </c>
      <c r="W95" s="53" t="s">
        <v>242</v>
      </c>
      <c r="X95" s="53" t="s">
        <v>246</v>
      </c>
      <c r="Y95" s="53" t="s">
        <v>246</v>
      </c>
      <c r="Z95" s="53" t="s">
        <v>247</v>
      </c>
      <c r="AA95" s="53" t="s">
        <v>246</v>
      </c>
      <c r="AB95" s="53" t="s">
        <v>247</v>
      </c>
      <c r="AC95" s="53" t="s">
        <v>248</v>
      </c>
      <c r="AD95" s="53" t="s">
        <v>247</v>
      </c>
      <c r="AE95" s="53" t="s">
        <v>247</v>
      </c>
      <c r="AF95" s="53" t="s">
        <v>247</v>
      </c>
      <c r="AG95" s="53" t="s">
        <v>247</v>
      </c>
      <c r="AH95" s="53" t="s">
        <v>247</v>
      </c>
      <c r="AI95" s="53" t="s">
        <v>248</v>
      </c>
      <c r="AJ95" s="53" t="s">
        <v>247</v>
      </c>
      <c r="AK95" s="53" t="s">
        <v>249</v>
      </c>
      <c r="AL95" s="53" t="s">
        <v>223</v>
      </c>
      <c r="AM95" s="53" t="s">
        <v>246</v>
      </c>
      <c r="AN95" s="53" t="s">
        <v>247</v>
      </c>
    </row>
    <row r="96" spans="1:40">
      <c r="A96" s="53" t="s">
        <v>245</v>
      </c>
      <c r="B96" s="53">
        <v>0.01</v>
      </c>
      <c r="C96" s="53" t="s">
        <v>247</v>
      </c>
      <c r="D96" s="53">
        <v>0.01</v>
      </c>
      <c r="E96" s="53">
        <v>2E-3</v>
      </c>
      <c r="F96" s="53" t="s">
        <v>247</v>
      </c>
      <c r="G96" s="53" t="s">
        <v>247</v>
      </c>
      <c r="H96" s="53" t="s">
        <v>247</v>
      </c>
      <c r="I96" s="53" t="s">
        <v>247</v>
      </c>
      <c r="J96" s="53" t="s">
        <v>250</v>
      </c>
      <c r="K96" s="53" t="s">
        <v>247</v>
      </c>
      <c r="L96" s="53"/>
      <c r="M96" s="53"/>
      <c r="N96" s="53"/>
      <c r="O96" s="53" t="s">
        <v>211</v>
      </c>
      <c r="P96" s="53" t="s">
        <v>223</v>
      </c>
      <c r="Q96" s="53"/>
      <c r="R96" s="53" t="s">
        <v>212</v>
      </c>
      <c r="S96" s="53">
        <v>2</v>
      </c>
      <c r="T96" s="53"/>
      <c r="U96" s="53">
        <v>1</v>
      </c>
      <c r="V96" s="53"/>
      <c r="W96" s="53"/>
      <c r="X96" s="53"/>
      <c r="Y96" s="53"/>
      <c r="Z96" s="53"/>
      <c r="AA96" s="53"/>
      <c r="AB96" s="53"/>
      <c r="AC96" s="53"/>
      <c r="AD96" s="53"/>
      <c r="AE96" s="53"/>
      <c r="AF96" s="53"/>
      <c r="AG96" s="53"/>
      <c r="AH96" s="53"/>
      <c r="AI96" s="53"/>
      <c r="AJ96" s="53"/>
      <c r="AK96" s="53"/>
      <c r="AL96" s="53"/>
      <c r="AM96" s="53"/>
      <c r="AN96" s="53"/>
    </row>
    <row r="97" spans="1:40">
      <c r="A97" s="59" t="s">
        <v>245</v>
      </c>
      <c r="B97" s="59" t="s">
        <v>247</v>
      </c>
      <c r="C97" s="59" t="s">
        <v>247</v>
      </c>
      <c r="D97" s="59">
        <v>0.01</v>
      </c>
      <c r="E97" s="59">
        <v>2E-3</v>
      </c>
      <c r="F97" s="59" t="s">
        <v>247</v>
      </c>
      <c r="G97" s="59" t="s">
        <v>247</v>
      </c>
      <c r="H97" s="59" t="s">
        <v>247</v>
      </c>
      <c r="I97" s="59" t="s">
        <v>247</v>
      </c>
      <c r="J97" s="59" t="s">
        <v>250</v>
      </c>
      <c r="K97" s="59" t="s">
        <v>247</v>
      </c>
      <c r="L97" s="59"/>
      <c r="M97" s="59"/>
      <c r="N97" s="59"/>
      <c r="O97" s="59" t="s">
        <v>211</v>
      </c>
      <c r="P97" s="59" t="s">
        <v>223</v>
      </c>
      <c r="Q97" s="59"/>
      <c r="R97" s="59" t="s">
        <v>212</v>
      </c>
      <c r="S97" s="59">
        <v>2</v>
      </c>
      <c r="T97" s="59"/>
      <c r="U97" s="59">
        <v>2</v>
      </c>
      <c r="V97" s="59"/>
      <c r="W97" s="59"/>
      <c r="X97" s="59"/>
      <c r="Y97" s="59"/>
      <c r="Z97" s="59"/>
      <c r="AA97" s="59"/>
      <c r="AB97" s="59"/>
      <c r="AC97" s="59"/>
      <c r="AD97" s="59"/>
      <c r="AE97" s="59"/>
      <c r="AF97" s="59"/>
      <c r="AG97" s="59"/>
      <c r="AH97" s="59"/>
      <c r="AI97" s="59"/>
      <c r="AJ97" s="59"/>
      <c r="AK97" s="59"/>
      <c r="AL97" s="59"/>
      <c r="AM97" s="59"/>
      <c r="AN97" s="59"/>
    </row>
    <row r="98" spans="1:40">
      <c r="A98" s="53"/>
      <c r="B98" s="53"/>
      <c r="C98" s="53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  <c r="Z98" s="53"/>
      <c r="AA98" s="53"/>
      <c r="AB98" s="53"/>
      <c r="AC98" s="53"/>
      <c r="AD98" s="53"/>
      <c r="AE98" s="53"/>
      <c r="AF98" s="53"/>
      <c r="AG98" s="53"/>
      <c r="AH98" s="53"/>
      <c r="AI98" s="53"/>
      <c r="AJ98" s="53"/>
      <c r="AK98" s="53"/>
      <c r="AL98" s="53"/>
      <c r="AM98" s="53"/>
      <c r="AN98" s="53"/>
    </row>
    <row r="100" spans="1:40">
      <c r="A100" s="51" t="s">
        <v>257</v>
      </c>
      <c r="B100" s="61" t="s">
        <v>264</v>
      </c>
    </row>
    <row r="101" spans="1:40">
      <c r="A101" s="53" t="s">
        <v>258</v>
      </c>
    </row>
    <row r="102" spans="1:40">
      <c r="A102" s="53" t="s">
        <v>259</v>
      </c>
    </row>
    <row r="103" spans="1:40">
      <c r="A103" s="53" t="s">
        <v>199</v>
      </c>
      <c r="B103" s="53" t="s">
        <v>2</v>
      </c>
      <c r="C103" s="53" t="s">
        <v>3</v>
      </c>
      <c r="D103" s="53" t="s">
        <v>62</v>
      </c>
      <c r="E103" s="53" t="s">
        <v>4</v>
      </c>
      <c r="F103" s="53" t="s">
        <v>5</v>
      </c>
      <c r="G103" s="53" t="s">
        <v>6</v>
      </c>
      <c r="H103" s="53" t="s">
        <v>7</v>
      </c>
      <c r="I103" s="53" t="s">
        <v>0</v>
      </c>
      <c r="J103" s="53" t="s">
        <v>1</v>
      </c>
      <c r="K103" s="53" t="s">
        <v>8</v>
      </c>
      <c r="L103" s="53" t="s">
        <v>9</v>
      </c>
      <c r="M103" s="53" t="s">
        <v>98</v>
      </c>
      <c r="N103" s="53" t="s">
        <v>99</v>
      </c>
      <c r="O103" s="53" t="s">
        <v>100</v>
      </c>
      <c r="P103" s="53" t="s">
        <v>101</v>
      </c>
      <c r="Q103" s="53" t="s">
        <v>102</v>
      </c>
      <c r="R103" s="53" t="s">
        <v>103</v>
      </c>
      <c r="S103" s="53" t="s">
        <v>104</v>
      </c>
      <c r="T103" s="53" t="s">
        <v>105</v>
      </c>
      <c r="U103" s="53" t="s">
        <v>106</v>
      </c>
      <c r="V103" s="53" t="s">
        <v>107</v>
      </c>
      <c r="W103" s="53" t="s">
        <v>108</v>
      </c>
      <c r="X103" s="53" t="s">
        <v>109</v>
      </c>
      <c r="Y103" s="53" t="s">
        <v>110</v>
      </c>
      <c r="Z103" s="53" t="s">
        <v>111</v>
      </c>
      <c r="AA103" s="53" t="s">
        <v>112</v>
      </c>
      <c r="AB103" s="53" t="s">
        <v>113</v>
      </c>
      <c r="AC103" s="53" t="s">
        <v>114</v>
      </c>
      <c r="AD103" s="53" t="s">
        <v>115</v>
      </c>
      <c r="AE103" s="53" t="s">
        <v>116</v>
      </c>
      <c r="AF103" s="53" t="s">
        <v>117</v>
      </c>
      <c r="AG103" s="53" t="s">
        <v>118</v>
      </c>
      <c r="AH103" s="53" t="s">
        <v>119</v>
      </c>
      <c r="AI103" s="53" t="s">
        <v>120</v>
      </c>
      <c r="AJ103" s="53" t="s">
        <v>121</v>
      </c>
      <c r="AK103" s="53" t="s">
        <v>122</v>
      </c>
      <c r="AL103" s="53" t="s">
        <v>123</v>
      </c>
      <c r="AM103" s="53" t="s">
        <v>124</v>
      </c>
      <c r="AN103" s="53" t="s">
        <v>125</v>
      </c>
    </row>
    <row r="104" spans="1:40">
      <c r="A104" s="53" t="s">
        <v>200</v>
      </c>
      <c r="B104" s="53" t="s">
        <v>20</v>
      </c>
      <c r="C104" s="53" t="s">
        <v>20</v>
      </c>
      <c r="D104" s="53" t="s">
        <v>20</v>
      </c>
      <c r="E104" s="53" t="s">
        <v>20</v>
      </c>
      <c r="F104" s="53" t="s">
        <v>20</v>
      </c>
      <c r="G104" s="53" t="s">
        <v>20</v>
      </c>
      <c r="H104" s="53" t="s">
        <v>20</v>
      </c>
      <c r="I104" s="53" t="s">
        <v>20</v>
      </c>
      <c r="J104" s="53" t="s">
        <v>20</v>
      </c>
      <c r="K104" s="53" t="s">
        <v>20</v>
      </c>
      <c r="L104" s="53" t="s">
        <v>20</v>
      </c>
      <c r="M104" s="53" t="s">
        <v>201</v>
      </c>
      <c r="N104" s="53" t="s">
        <v>201</v>
      </c>
      <c r="O104" s="53" t="s">
        <v>201</v>
      </c>
      <c r="P104" s="53" t="s">
        <v>201</v>
      </c>
      <c r="Q104" s="53" t="s">
        <v>201</v>
      </c>
      <c r="R104" s="53" t="s">
        <v>201</v>
      </c>
      <c r="S104" s="53" t="s">
        <v>201</v>
      </c>
      <c r="T104" s="53" t="s">
        <v>201</v>
      </c>
      <c r="U104" s="53" t="s">
        <v>201</v>
      </c>
      <c r="V104" s="53" t="s">
        <v>201</v>
      </c>
      <c r="W104" s="53" t="s">
        <v>201</v>
      </c>
      <c r="X104" s="53" t="s">
        <v>201</v>
      </c>
      <c r="Y104" s="53" t="s">
        <v>201</v>
      </c>
      <c r="Z104" s="53" t="s">
        <v>201</v>
      </c>
      <c r="AA104" s="53" t="s">
        <v>201</v>
      </c>
      <c r="AB104" s="53" t="s">
        <v>201</v>
      </c>
      <c r="AC104" s="53" t="s">
        <v>201</v>
      </c>
      <c r="AD104" s="53" t="s">
        <v>201</v>
      </c>
      <c r="AE104" s="53" t="s">
        <v>201</v>
      </c>
      <c r="AF104" s="53" t="s">
        <v>201</v>
      </c>
      <c r="AG104" s="53" t="s">
        <v>201</v>
      </c>
      <c r="AH104" s="53" t="s">
        <v>201</v>
      </c>
      <c r="AI104" s="53" t="s">
        <v>201</v>
      </c>
      <c r="AJ104" s="53" t="s">
        <v>201</v>
      </c>
      <c r="AK104" s="53" t="s">
        <v>201</v>
      </c>
      <c r="AL104" s="53" t="s">
        <v>201</v>
      </c>
      <c r="AM104" s="53" t="s">
        <v>201</v>
      </c>
      <c r="AN104" s="53" t="s">
        <v>201</v>
      </c>
    </row>
    <row r="105" spans="1:40">
      <c r="A105" s="53" t="s">
        <v>202</v>
      </c>
      <c r="B105" s="53">
        <v>0.01</v>
      </c>
      <c r="C105" s="53">
        <v>0.01</v>
      </c>
      <c r="D105" s="53">
        <v>0.01</v>
      </c>
      <c r="E105" s="53">
        <v>1E-3</v>
      </c>
      <c r="F105" s="53">
        <v>0.01</v>
      </c>
      <c r="G105" s="53">
        <v>0.01</v>
      </c>
      <c r="H105" s="53">
        <v>0.01</v>
      </c>
      <c r="I105" s="53">
        <v>0.01</v>
      </c>
      <c r="J105" s="53">
        <v>1E-3</v>
      </c>
      <c r="K105" s="53">
        <v>0.01</v>
      </c>
      <c r="L105" s="53">
        <v>0.01</v>
      </c>
      <c r="M105" s="53">
        <v>20</v>
      </c>
      <c r="N105" s="53">
        <v>20</v>
      </c>
      <c r="O105" s="53">
        <v>1</v>
      </c>
      <c r="P105" s="53">
        <v>5</v>
      </c>
      <c r="Q105" s="53">
        <v>1</v>
      </c>
      <c r="R105" s="53">
        <v>2</v>
      </c>
      <c r="S105" s="53">
        <v>2</v>
      </c>
      <c r="T105" s="53">
        <v>0.5</v>
      </c>
      <c r="U105" s="53">
        <v>1</v>
      </c>
      <c r="V105" s="53">
        <v>0.1</v>
      </c>
      <c r="W105" s="53">
        <v>0.2</v>
      </c>
      <c r="X105" s="53">
        <v>0.05</v>
      </c>
      <c r="Y105" s="53">
        <v>0.05</v>
      </c>
      <c r="Z105" s="53">
        <v>0.01</v>
      </c>
      <c r="AA105" s="53">
        <v>0.05</v>
      </c>
      <c r="AB105" s="53">
        <v>0.01</v>
      </c>
      <c r="AC105" s="53">
        <v>5.0000000000000001E-3</v>
      </c>
      <c r="AD105" s="53">
        <v>0.01</v>
      </c>
      <c r="AE105" s="53">
        <v>0.01</v>
      </c>
      <c r="AF105" s="53">
        <v>0.01</v>
      </c>
      <c r="AG105" s="53">
        <v>0.01</v>
      </c>
      <c r="AH105" s="53">
        <v>0.01</v>
      </c>
      <c r="AI105" s="53">
        <v>5.0000000000000001E-3</v>
      </c>
      <c r="AJ105" s="53">
        <v>0.01</v>
      </c>
      <c r="AK105" s="53">
        <v>2E-3</v>
      </c>
      <c r="AL105" s="53">
        <v>5</v>
      </c>
      <c r="AM105" s="53">
        <v>0.05</v>
      </c>
      <c r="AN105" s="53">
        <v>0.01</v>
      </c>
    </row>
    <row r="106" spans="1:40" ht="14.4" thickBot="1">
      <c r="A106" s="55" t="s">
        <v>203</v>
      </c>
      <c r="B106" s="55" t="s">
        <v>204</v>
      </c>
      <c r="C106" s="55" t="s">
        <v>204</v>
      </c>
      <c r="D106" s="55" t="s">
        <v>204</v>
      </c>
      <c r="E106" s="55" t="s">
        <v>204</v>
      </c>
      <c r="F106" s="55" t="s">
        <v>204</v>
      </c>
      <c r="G106" s="55" t="s">
        <v>204</v>
      </c>
      <c r="H106" s="55" t="s">
        <v>204</v>
      </c>
      <c r="I106" s="55" t="s">
        <v>204</v>
      </c>
      <c r="J106" s="55" t="s">
        <v>204</v>
      </c>
      <c r="K106" s="55" t="s">
        <v>204</v>
      </c>
      <c r="L106" s="55" t="s">
        <v>204</v>
      </c>
      <c r="M106" s="55" t="s">
        <v>205</v>
      </c>
      <c r="N106" s="55" t="s">
        <v>205</v>
      </c>
      <c r="O106" s="55" t="s">
        <v>204</v>
      </c>
      <c r="P106" s="55" t="s">
        <v>204</v>
      </c>
      <c r="Q106" s="55" t="s">
        <v>205</v>
      </c>
      <c r="R106" s="55" t="s">
        <v>204</v>
      </c>
      <c r="S106" s="55" t="s">
        <v>204</v>
      </c>
      <c r="T106" s="55" t="s">
        <v>205</v>
      </c>
      <c r="U106" s="55" t="s">
        <v>204</v>
      </c>
      <c r="V106" s="55" t="s">
        <v>205</v>
      </c>
      <c r="W106" s="55" t="s">
        <v>205</v>
      </c>
      <c r="X106" s="55" t="s">
        <v>205</v>
      </c>
      <c r="Y106" s="55" t="s">
        <v>205</v>
      </c>
      <c r="Z106" s="55" t="s">
        <v>205</v>
      </c>
      <c r="AA106" s="55" t="s">
        <v>205</v>
      </c>
      <c r="AB106" s="55" t="s">
        <v>205</v>
      </c>
      <c r="AC106" s="55" t="s">
        <v>205</v>
      </c>
      <c r="AD106" s="55" t="s">
        <v>205</v>
      </c>
      <c r="AE106" s="55" t="s">
        <v>205</v>
      </c>
      <c r="AF106" s="55" t="s">
        <v>205</v>
      </c>
      <c r="AG106" s="55" t="s">
        <v>205</v>
      </c>
      <c r="AH106" s="55" t="s">
        <v>205</v>
      </c>
      <c r="AI106" s="55" t="s">
        <v>205</v>
      </c>
      <c r="AJ106" s="55" t="s">
        <v>205</v>
      </c>
      <c r="AK106" s="55" t="s">
        <v>205</v>
      </c>
      <c r="AL106" s="55" t="s">
        <v>205</v>
      </c>
      <c r="AM106" s="55" t="s">
        <v>205</v>
      </c>
      <c r="AN106" s="55" t="s">
        <v>205</v>
      </c>
    </row>
    <row r="107" spans="1:40" ht="14.4" thickTop="1">
      <c r="A107" s="53" t="s">
        <v>206</v>
      </c>
      <c r="B107" s="53">
        <v>47.11</v>
      </c>
      <c r="C107" s="53">
        <v>18.239999999999998</v>
      </c>
      <c r="D107" s="53">
        <v>9.98</v>
      </c>
      <c r="E107" s="53">
        <v>0.14799999999999999</v>
      </c>
      <c r="F107" s="53">
        <v>9.9</v>
      </c>
      <c r="G107" s="53">
        <v>11.54</v>
      </c>
      <c r="H107" s="53">
        <v>1.91</v>
      </c>
      <c r="I107" s="53">
        <v>0.23</v>
      </c>
      <c r="J107" s="53">
        <v>0.47899999999999998</v>
      </c>
      <c r="K107" s="53">
        <v>0.06</v>
      </c>
      <c r="L107" s="53"/>
      <c r="M107" s="53"/>
      <c r="N107" s="53"/>
      <c r="O107" s="53">
        <v>31</v>
      </c>
      <c r="P107" s="53">
        <v>153</v>
      </c>
      <c r="Q107" s="53"/>
      <c r="R107" s="53">
        <v>144</v>
      </c>
      <c r="S107" s="53">
        <v>107</v>
      </c>
      <c r="T107" s="53"/>
      <c r="U107" s="53">
        <v>34</v>
      </c>
      <c r="V107" s="53"/>
      <c r="W107" s="53"/>
      <c r="X107" s="53"/>
      <c r="Y107" s="53"/>
      <c r="Z107" s="53"/>
      <c r="AA107" s="53"/>
      <c r="AB107" s="53"/>
      <c r="AC107" s="53"/>
      <c r="AD107" s="53"/>
      <c r="AE107" s="53"/>
      <c r="AF107" s="53"/>
      <c r="AG107" s="53"/>
      <c r="AH107" s="53"/>
      <c r="AI107" s="53"/>
      <c r="AJ107" s="53"/>
      <c r="AK107" s="53"/>
      <c r="AL107" s="53"/>
      <c r="AM107" s="53"/>
      <c r="AN107" s="53"/>
    </row>
    <row r="108" spans="1:40">
      <c r="A108" s="53" t="s">
        <v>207</v>
      </c>
      <c r="B108" s="53">
        <v>47.15</v>
      </c>
      <c r="C108" s="53">
        <v>18.34</v>
      </c>
      <c r="D108" s="53">
        <v>9.9700000000000006</v>
      </c>
      <c r="E108" s="53">
        <v>0.15</v>
      </c>
      <c r="F108" s="53">
        <v>10.130000000000001</v>
      </c>
      <c r="G108" s="53">
        <v>11.49</v>
      </c>
      <c r="H108" s="53">
        <v>1.89</v>
      </c>
      <c r="I108" s="53">
        <v>0.23400000000000001</v>
      </c>
      <c r="J108" s="53">
        <v>0.48</v>
      </c>
      <c r="K108" s="53">
        <v>7.0000000000000007E-2</v>
      </c>
      <c r="L108" s="53"/>
      <c r="M108" s="53"/>
      <c r="N108" s="53"/>
      <c r="O108" s="53">
        <v>31</v>
      </c>
      <c r="P108" s="53">
        <v>148</v>
      </c>
      <c r="Q108" s="53"/>
      <c r="R108" s="53">
        <v>144</v>
      </c>
      <c r="S108" s="53">
        <v>118</v>
      </c>
      <c r="T108" s="53"/>
      <c r="U108" s="53">
        <v>38</v>
      </c>
      <c r="V108" s="53"/>
      <c r="W108" s="53"/>
      <c r="X108" s="53"/>
      <c r="Y108" s="53"/>
      <c r="Z108" s="53"/>
      <c r="AA108" s="53"/>
      <c r="AB108" s="53"/>
      <c r="AC108" s="53"/>
      <c r="AD108" s="53"/>
      <c r="AE108" s="53"/>
      <c r="AF108" s="53"/>
      <c r="AG108" s="53"/>
      <c r="AH108" s="53"/>
      <c r="AI108" s="53"/>
      <c r="AJ108" s="53"/>
      <c r="AK108" s="53"/>
      <c r="AL108" s="53"/>
      <c r="AM108" s="53"/>
      <c r="AN108" s="53"/>
    </row>
    <row r="109" spans="1:40">
      <c r="A109" s="53" t="s">
        <v>219</v>
      </c>
      <c r="B109" s="53">
        <v>50.36</v>
      </c>
      <c r="C109" s="53">
        <v>20.74</v>
      </c>
      <c r="D109" s="53">
        <v>6.19</v>
      </c>
      <c r="E109" s="53">
        <v>0.108</v>
      </c>
      <c r="F109" s="53">
        <v>0.5</v>
      </c>
      <c r="G109" s="53">
        <v>8.14</v>
      </c>
      <c r="H109" s="53">
        <v>6.97</v>
      </c>
      <c r="I109" s="53">
        <v>1.66</v>
      </c>
      <c r="J109" s="53">
        <v>0.29499999999999998</v>
      </c>
      <c r="K109" s="53">
        <v>0.13</v>
      </c>
      <c r="L109" s="53"/>
      <c r="M109" s="53"/>
      <c r="N109" s="53"/>
      <c r="O109" s="53">
        <v>1</v>
      </c>
      <c r="P109" s="53">
        <v>6</v>
      </c>
      <c r="Q109" s="53"/>
      <c r="R109" s="53">
        <v>1194</v>
      </c>
      <c r="S109" s="53">
        <v>357</v>
      </c>
      <c r="T109" s="53"/>
      <c r="U109" s="53">
        <v>536</v>
      </c>
      <c r="V109" s="53"/>
      <c r="W109" s="53"/>
      <c r="X109" s="53"/>
      <c r="Y109" s="53"/>
      <c r="Z109" s="53"/>
      <c r="AA109" s="53"/>
      <c r="AB109" s="53"/>
      <c r="AC109" s="53"/>
      <c r="AD109" s="53"/>
      <c r="AE109" s="53"/>
      <c r="AF109" s="53"/>
      <c r="AG109" s="53"/>
      <c r="AH109" s="53"/>
      <c r="AI109" s="53"/>
      <c r="AJ109" s="53"/>
      <c r="AK109" s="53"/>
      <c r="AL109" s="53"/>
      <c r="AM109" s="53"/>
      <c r="AN109" s="53"/>
    </row>
    <row r="110" spans="1:40">
      <c r="A110" s="53" t="s">
        <v>220</v>
      </c>
      <c r="B110" s="53">
        <v>49.9</v>
      </c>
      <c r="C110" s="53">
        <v>20.69</v>
      </c>
      <c r="D110" s="53">
        <v>6.21</v>
      </c>
      <c r="E110" s="53">
        <v>0.108</v>
      </c>
      <c r="F110" s="53">
        <v>0.54</v>
      </c>
      <c r="G110" s="53">
        <v>8.0500000000000007</v>
      </c>
      <c r="H110" s="53">
        <v>7.1</v>
      </c>
      <c r="I110" s="53">
        <v>1.66</v>
      </c>
      <c r="J110" s="53">
        <v>0.28699999999999998</v>
      </c>
      <c r="K110" s="53">
        <v>0.13100000000000001</v>
      </c>
      <c r="L110" s="53"/>
      <c r="M110" s="53"/>
      <c r="N110" s="53"/>
      <c r="O110" s="53">
        <v>1.1000000000000001</v>
      </c>
      <c r="P110" s="53">
        <v>8</v>
      </c>
      <c r="Q110" s="53"/>
      <c r="R110" s="53">
        <v>1191</v>
      </c>
      <c r="S110" s="53">
        <v>340</v>
      </c>
      <c r="T110" s="53"/>
      <c r="U110" s="53">
        <v>517</v>
      </c>
      <c r="V110" s="53"/>
      <c r="W110" s="53"/>
      <c r="X110" s="53"/>
      <c r="Y110" s="53"/>
      <c r="Z110" s="53"/>
      <c r="AA110" s="53"/>
      <c r="AB110" s="53"/>
      <c r="AC110" s="53"/>
      <c r="AD110" s="53"/>
      <c r="AE110" s="53"/>
      <c r="AF110" s="53"/>
      <c r="AG110" s="53"/>
      <c r="AH110" s="53"/>
      <c r="AI110" s="53"/>
      <c r="AJ110" s="53"/>
      <c r="AK110" s="53"/>
      <c r="AL110" s="53"/>
      <c r="AM110" s="53"/>
      <c r="AN110" s="53"/>
    </row>
    <row r="111" spans="1:40">
      <c r="A111" s="56" t="s">
        <v>221</v>
      </c>
      <c r="B111" s="57">
        <f>ABS(B110-B109)/B110*100</f>
        <v>0.9218436873747512</v>
      </c>
      <c r="C111" s="57">
        <f t="shared" ref="C111:U111" si="4">ABS(C110-C109)/C110*100</f>
        <v>0.24166263895600365</v>
      </c>
      <c r="D111" s="57">
        <f t="shared" si="4"/>
        <v>0.32206119162640218</v>
      </c>
      <c r="E111" s="57">
        <f t="shared" si="4"/>
        <v>0</v>
      </c>
      <c r="F111" s="57">
        <f t="shared" si="4"/>
        <v>7.4074074074074137</v>
      </c>
      <c r="G111" s="57">
        <f t="shared" si="4"/>
        <v>1.1180124223602466</v>
      </c>
      <c r="H111" s="57">
        <f t="shared" si="4"/>
        <v>1.8309859154929564</v>
      </c>
      <c r="I111" s="57">
        <f t="shared" si="4"/>
        <v>0</v>
      </c>
      <c r="J111" s="57">
        <f t="shared" si="4"/>
        <v>2.7874564459930342</v>
      </c>
      <c r="K111" s="57">
        <f t="shared" si="4"/>
        <v>0.76335877862595491</v>
      </c>
      <c r="L111" s="57"/>
      <c r="M111" s="57"/>
      <c r="N111" s="57"/>
      <c r="O111" s="57">
        <f t="shared" si="4"/>
        <v>9.0909090909090988</v>
      </c>
      <c r="P111" s="57">
        <f t="shared" si="4"/>
        <v>25</v>
      </c>
      <c r="Q111" s="57"/>
      <c r="R111" s="57">
        <f>ABS(R110-R109)/R110*100</f>
        <v>0.25188916876574308</v>
      </c>
      <c r="S111" s="57">
        <f>ABS(S110-S109)/S110*100</f>
        <v>5</v>
      </c>
      <c r="T111" s="57"/>
      <c r="U111" s="57">
        <f t="shared" si="4"/>
        <v>3.67504835589942</v>
      </c>
      <c r="V111" s="57"/>
      <c r="W111" s="57"/>
      <c r="X111" s="57"/>
      <c r="Y111" s="57"/>
      <c r="Z111" s="57"/>
      <c r="AA111" s="57"/>
      <c r="AB111" s="57"/>
      <c r="AC111" s="57"/>
      <c r="AD111" s="57"/>
      <c r="AE111" s="57"/>
      <c r="AF111" s="57"/>
      <c r="AG111" s="57"/>
      <c r="AH111" s="57"/>
      <c r="AI111" s="57"/>
      <c r="AJ111" s="57"/>
      <c r="AK111" s="57"/>
      <c r="AL111" s="57"/>
      <c r="AM111" s="57"/>
      <c r="AN111" s="57"/>
    </row>
    <row r="112" spans="1:40">
      <c r="A112" s="53" t="s">
        <v>222</v>
      </c>
      <c r="B112" s="60">
        <v>47.69</v>
      </c>
      <c r="C112" s="53">
        <v>15.45</v>
      </c>
      <c r="D112" s="53">
        <v>11.13</v>
      </c>
      <c r="E112" s="53">
        <v>0.17199999999999999</v>
      </c>
      <c r="F112" s="53">
        <v>9.35</v>
      </c>
      <c r="G112" s="53">
        <v>13.63</v>
      </c>
      <c r="H112" s="53">
        <v>1.81</v>
      </c>
      <c r="I112" s="53">
        <v>0.02</v>
      </c>
      <c r="J112" s="53">
        <v>0.95699999999999996</v>
      </c>
      <c r="K112" s="53">
        <v>0.01</v>
      </c>
      <c r="L112" s="53"/>
      <c r="M112" s="53">
        <v>170</v>
      </c>
      <c r="N112" s="53">
        <v>410</v>
      </c>
      <c r="O112" s="53">
        <v>43</v>
      </c>
      <c r="P112" s="53">
        <v>334</v>
      </c>
      <c r="Q112" s="53"/>
      <c r="R112" s="53">
        <v>107</v>
      </c>
      <c r="S112" s="53">
        <v>9</v>
      </c>
      <c r="T112" s="53">
        <v>15.3</v>
      </c>
      <c r="U112" s="53">
        <v>15</v>
      </c>
      <c r="V112" s="53">
        <v>0.6</v>
      </c>
      <c r="W112" s="53"/>
      <c r="X112" s="53"/>
      <c r="Y112" s="53">
        <v>1.8</v>
      </c>
      <c r="Z112" s="53"/>
      <c r="AA112" s="53"/>
      <c r="AB112" s="53">
        <v>1.1000000000000001</v>
      </c>
      <c r="AC112" s="53">
        <v>0.5</v>
      </c>
      <c r="AD112" s="53">
        <v>1.8</v>
      </c>
      <c r="AE112" s="53"/>
      <c r="AF112" s="53"/>
      <c r="AG112" s="53"/>
      <c r="AH112" s="53"/>
      <c r="AI112" s="53"/>
      <c r="AJ112" s="53">
        <v>1.6</v>
      </c>
      <c r="AK112" s="53">
        <v>0.27</v>
      </c>
      <c r="AL112" s="53" t="s">
        <v>223</v>
      </c>
      <c r="AM112" s="53"/>
      <c r="AN112" s="53"/>
    </row>
    <row r="113" spans="1:40">
      <c r="A113" s="53" t="s">
        <v>224</v>
      </c>
      <c r="B113" s="53">
        <v>47.96</v>
      </c>
      <c r="C113" s="53">
        <v>15.5</v>
      </c>
      <c r="D113" s="53">
        <v>11.3</v>
      </c>
      <c r="E113" s="53">
        <v>0.17499999999999999</v>
      </c>
      <c r="F113" s="53">
        <v>9.6999999999999993</v>
      </c>
      <c r="G113" s="53">
        <v>13.3</v>
      </c>
      <c r="H113" s="53">
        <v>1.82</v>
      </c>
      <c r="I113" s="53">
        <v>0.03</v>
      </c>
      <c r="J113" s="53">
        <v>0.96</v>
      </c>
      <c r="K113" s="53">
        <v>2.1000000000000001E-2</v>
      </c>
      <c r="L113" s="53"/>
      <c r="M113" s="53">
        <v>170</v>
      </c>
      <c r="N113" s="53">
        <v>370</v>
      </c>
      <c r="O113" s="53">
        <v>44</v>
      </c>
      <c r="P113" s="53">
        <v>310</v>
      </c>
      <c r="Q113" s="53"/>
      <c r="R113" s="53">
        <v>110</v>
      </c>
      <c r="S113" s="53">
        <v>6</v>
      </c>
      <c r="T113" s="53">
        <v>16</v>
      </c>
      <c r="U113" s="53">
        <v>18</v>
      </c>
      <c r="V113" s="53">
        <v>0.6</v>
      </c>
      <c r="W113" s="53"/>
      <c r="X113" s="53"/>
      <c r="Y113" s="53">
        <v>1.9</v>
      </c>
      <c r="Z113" s="53"/>
      <c r="AA113" s="53"/>
      <c r="AB113" s="53">
        <v>1.1000000000000001</v>
      </c>
      <c r="AC113" s="53">
        <v>0.55000000000000004</v>
      </c>
      <c r="AD113" s="53">
        <v>2</v>
      </c>
      <c r="AE113" s="53"/>
      <c r="AF113" s="53"/>
      <c r="AG113" s="53"/>
      <c r="AH113" s="53"/>
      <c r="AI113" s="53"/>
      <c r="AJ113" s="53">
        <v>1.7</v>
      </c>
      <c r="AK113" s="53">
        <v>0.3</v>
      </c>
      <c r="AL113" s="53">
        <v>3</v>
      </c>
      <c r="AM113" s="53"/>
      <c r="AN113" s="53"/>
    </row>
    <row r="114" spans="1:40">
      <c r="A114" s="53" t="s">
        <v>225</v>
      </c>
      <c r="B114" s="53"/>
      <c r="C114" s="53"/>
      <c r="D114" s="53"/>
      <c r="E114" s="53"/>
      <c r="F114" s="53"/>
      <c r="G114" s="53"/>
      <c r="H114" s="53"/>
      <c r="I114" s="53"/>
      <c r="J114" s="53"/>
      <c r="K114" s="53"/>
      <c r="L114" s="53"/>
      <c r="M114" s="53"/>
      <c r="N114" s="53">
        <v>60</v>
      </c>
      <c r="O114" s="53"/>
      <c r="P114" s="53"/>
      <c r="Q114" s="53" t="s">
        <v>226</v>
      </c>
      <c r="R114" s="53"/>
      <c r="S114" s="53"/>
      <c r="T114" s="53"/>
      <c r="U114" s="53"/>
      <c r="V114" s="53"/>
      <c r="W114" s="53">
        <v>205</v>
      </c>
      <c r="X114" s="53">
        <v>29.8</v>
      </c>
      <c r="Y114" s="53">
        <v>100</v>
      </c>
      <c r="Z114" s="53">
        <v>9.3000000000000007</v>
      </c>
      <c r="AA114" s="53">
        <v>24.8</v>
      </c>
      <c r="AB114" s="53">
        <v>6.7</v>
      </c>
      <c r="AC114" s="53"/>
      <c r="AD114" s="53">
        <v>4.5</v>
      </c>
      <c r="AE114" s="53"/>
      <c r="AF114" s="53"/>
      <c r="AG114" s="53"/>
      <c r="AH114" s="53"/>
      <c r="AI114" s="53"/>
      <c r="AJ114" s="53"/>
      <c r="AK114" s="53"/>
      <c r="AL114" s="53"/>
      <c r="AM114" s="53"/>
      <c r="AN114" s="53">
        <v>18.899999999999999</v>
      </c>
    </row>
    <row r="115" spans="1:40">
      <c r="A115" s="53" t="s">
        <v>227</v>
      </c>
      <c r="B115" s="53"/>
      <c r="C115" s="53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>
        <v>56</v>
      </c>
      <c r="O115" s="60">
        <f>MAX(O111:AN111)</f>
        <v>25</v>
      </c>
      <c r="P115" s="53"/>
      <c r="Q115" s="53">
        <v>8500</v>
      </c>
      <c r="R115" s="53"/>
      <c r="S115" s="53"/>
      <c r="T115" s="53"/>
      <c r="U115" s="53"/>
      <c r="V115" s="53"/>
      <c r="W115" s="53">
        <v>198</v>
      </c>
      <c r="X115" s="53">
        <v>30</v>
      </c>
      <c r="Y115" s="53">
        <v>97</v>
      </c>
      <c r="Z115" s="53">
        <v>9.5</v>
      </c>
      <c r="AA115" s="53">
        <v>25</v>
      </c>
      <c r="AB115" s="53">
        <v>6.6</v>
      </c>
      <c r="AC115" s="53"/>
      <c r="AD115" s="53">
        <v>4.7</v>
      </c>
      <c r="AE115" s="53"/>
      <c r="AF115" s="53"/>
      <c r="AG115" s="53"/>
      <c r="AH115" s="53"/>
      <c r="AI115" s="53"/>
      <c r="AJ115" s="53"/>
      <c r="AK115" s="53"/>
      <c r="AL115" s="53"/>
      <c r="AM115" s="53"/>
      <c r="AN115" s="53">
        <v>20</v>
      </c>
    </row>
    <row r="116" spans="1:40">
      <c r="A116" s="53" t="s">
        <v>230</v>
      </c>
      <c r="B116" s="53"/>
      <c r="C116" s="53"/>
      <c r="D116" s="53"/>
      <c r="E116" s="53"/>
      <c r="F116" s="53"/>
      <c r="G116" s="53"/>
      <c r="H116" s="53"/>
      <c r="I116" s="53"/>
      <c r="J116" s="53"/>
      <c r="K116" s="53"/>
      <c r="L116" s="53"/>
      <c r="M116" s="53"/>
      <c r="N116" s="53"/>
      <c r="O116" s="60">
        <f>MIN(O111:AN111)</f>
        <v>0.25188916876574308</v>
      </c>
      <c r="P116" s="53"/>
      <c r="Q116" s="53">
        <v>385</v>
      </c>
      <c r="R116" s="53"/>
      <c r="S116" s="53"/>
      <c r="T116" s="53" t="s">
        <v>217</v>
      </c>
      <c r="U116" s="53"/>
      <c r="V116" s="53"/>
      <c r="W116" s="53"/>
      <c r="X116" s="53">
        <v>1900</v>
      </c>
      <c r="Y116" s="53">
        <v>411</v>
      </c>
      <c r="Z116" s="53">
        <v>705</v>
      </c>
      <c r="AA116" s="53" t="s">
        <v>231</v>
      </c>
      <c r="AB116" s="53" t="s">
        <v>226</v>
      </c>
      <c r="AC116" s="53">
        <v>18.3</v>
      </c>
      <c r="AD116" s="53" t="s">
        <v>226</v>
      </c>
      <c r="AE116" s="53">
        <v>473</v>
      </c>
      <c r="AF116" s="53" t="s">
        <v>226</v>
      </c>
      <c r="AG116" s="53">
        <v>574</v>
      </c>
      <c r="AH116" s="53" t="s">
        <v>226</v>
      </c>
      <c r="AI116" s="53">
        <v>264</v>
      </c>
      <c r="AJ116" s="53" t="s">
        <v>226</v>
      </c>
      <c r="AK116" s="53">
        <v>250</v>
      </c>
      <c r="AL116" s="53"/>
      <c r="AM116" s="53">
        <v>68.2</v>
      </c>
      <c r="AN116" s="53"/>
    </row>
    <row r="117" spans="1:40">
      <c r="A117" s="53" t="s">
        <v>232</v>
      </c>
      <c r="B117" s="53"/>
      <c r="C117" s="53"/>
      <c r="D117" s="53"/>
      <c r="E117" s="53"/>
      <c r="F117" s="53"/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53">
        <v>369.42</v>
      </c>
      <c r="R117" s="53"/>
      <c r="S117" s="53"/>
      <c r="T117" s="53">
        <v>17008</v>
      </c>
      <c r="U117" s="53"/>
      <c r="V117" s="53"/>
      <c r="W117" s="53"/>
      <c r="X117" s="53">
        <v>1960</v>
      </c>
      <c r="Y117" s="53">
        <v>432</v>
      </c>
      <c r="Z117" s="53">
        <v>737</v>
      </c>
      <c r="AA117" s="53">
        <v>3429</v>
      </c>
      <c r="AB117" s="53">
        <v>1725</v>
      </c>
      <c r="AC117" s="53">
        <v>18.91</v>
      </c>
      <c r="AD117" s="53">
        <v>2168</v>
      </c>
      <c r="AE117" s="53">
        <v>468</v>
      </c>
      <c r="AF117" s="53">
        <v>3224</v>
      </c>
      <c r="AG117" s="53">
        <v>560</v>
      </c>
      <c r="AH117" s="53">
        <v>1750</v>
      </c>
      <c r="AI117" s="53">
        <v>271</v>
      </c>
      <c r="AJ117" s="53">
        <v>1844</v>
      </c>
      <c r="AK117" s="53">
        <v>264</v>
      </c>
      <c r="AL117" s="53"/>
      <c r="AM117" s="53">
        <v>67</v>
      </c>
      <c r="AN117" s="53"/>
    </row>
    <row r="118" spans="1:40">
      <c r="A118" s="53" t="s">
        <v>233</v>
      </c>
      <c r="B118" s="53"/>
      <c r="C118" s="53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 t="s">
        <v>226</v>
      </c>
      <c r="X118" s="53"/>
      <c r="Y118" s="53"/>
      <c r="Z118" s="53"/>
      <c r="AA118" s="53"/>
      <c r="AB118" s="53"/>
      <c r="AC118" s="53"/>
      <c r="AD118" s="53"/>
      <c r="AE118" s="53"/>
      <c r="AF118" s="53"/>
      <c r="AG118" s="53"/>
      <c r="AH118" s="53"/>
      <c r="AI118" s="53"/>
      <c r="AJ118" s="53"/>
      <c r="AK118" s="53"/>
      <c r="AL118" s="53"/>
      <c r="AM118" s="53"/>
      <c r="AN118" s="53"/>
    </row>
    <row r="119" spans="1:40">
      <c r="A119" s="53" t="s">
        <v>234</v>
      </c>
      <c r="B119" s="53"/>
      <c r="C119" s="53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>
        <v>978</v>
      </c>
      <c r="X119" s="53"/>
      <c r="Y119" s="53"/>
      <c r="Z119" s="53"/>
      <c r="AA119" s="53"/>
      <c r="AB119" s="53"/>
      <c r="AC119" s="53"/>
      <c r="AD119" s="53"/>
      <c r="AE119" s="53"/>
      <c r="AF119" s="53"/>
      <c r="AG119" s="53"/>
      <c r="AH119" s="53"/>
      <c r="AI119" s="53"/>
      <c r="AJ119" s="53"/>
      <c r="AK119" s="53"/>
      <c r="AL119" s="53"/>
      <c r="AM119" s="53"/>
      <c r="AN119" s="53"/>
    </row>
    <row r="120" spans="1:40">
      <c r="A120" s="53" t="s">
        <v>235</v>
      </c>
      <c r="B120" s="53"/>
      <c r="C120" s="53"/>
      <c r="D120" s="53"/>
      <c r="E120" s="53"/>
      <c r="F120" s="53"/>
      <c r="G120" s="53"/>
      <c r="H120" s="53"/>
      <c r="I120" s="53"/>
      <c r="J120" s="53"/>
      <c r="K120" s="53"/>
      <c r="L120" s="53"/>
      <c r="M120" s="53" t="s">
        <v>236</v>
      </c>
      <c r="N120" s="53"/>
      <c r="O120" s="53"/>
      <c r="P120" s="53"/>
      <c r="Q120" s="53">
        <v>60</v>
      </c>
      <c r="R120" s="53"/>
      <c r="S120" s="53"/>
      <c r="T120" s="53">
        <v>164</v>
      </c>
      <c r="U120" s="53"/>
      <c r="V120" s="53"/>
      <c r="W120" s="53">
        <v>32</v>
      </c>
      <c r="X120" s="53" t="s">
        <v>231</v>
      </c>
      <c r="Y120" s="53" t="s">
        <v>237</v>
      </c>
      <c r="Z120" s="53" t="s">
        <v>226</v>
      </c>
      <c r="AA120" s="53" t="s">
        <v>231</v>
      </c>
      <c r="AB120" s="53">
        <v>500</v>
      </c>
      <c r="AC120" s="53">
        <v>83</v>
      </c>
      <c r="AD120" s="53"/>
      <c r="AE120" s="53"/>
      <c r="AF120" s="53"/>
      <c r="AG120" s="53">
        <v>7.3</v>
      </c>
      <c r="AH120" s="53"/>
      <c r="AI120" s="53"/>
      <c r="AJ120" s="53">
        <v>16.899999999999999</v>
      </c>
      <c r="AK120" s="53"/>
      <c r="AL120" s="53">
        <v>1610</v>
      </c>
      <c r="AM120" s="53">
        <v>966</v>
      </c>
      <c r="AN120" s="53"/>
    </row>
    <row r="121" spans="1:40">
      <c r="A121" s="53" t="s">
        <v>238</v>
      </c>
      <c r="B121" s="53"/>
      <c r="C121" s="53"/>
      <c r="D121" s="53"/>
      <c r="E121" s="53"/>
      <c r="F121" s="53"/>
      <c r="G121" s="53"/>
      <c r="H121" s="53"/>
      <c r="I121" s="53"/>
      <c r="J121" s="53"/>
      <c r="K121" s="53"/>
      <c r="L121" s="53"/>
      <c r="M121" s="53">
        <v>13.18</v>
      </c>
      <c r="N121" s="53"/>
      <c r="O121" s="53"/>
      <c r="P121" s="53"/>
      <c r="Q121" s="53">
        <v>67.12</v>
      </c>
      <c r="R121" s="53"/>
      <c r="S121" s="53"/>
      <c r="T121" s="53">
        <v>167</v>
      </c>
      <c r="U121" s="53"/>
      <c r="V121" s="53"/>
      <c r="W121" s="53">
        <v>31</v>
      </c>
      <c r="X121" s="53">
        <v>21100</v>
      </c>
      <c r="Y121" s="53">
        <v>27600</v>
      </c>
      <c r="Z121" s="53">
        <v>2300</v>
      </c>
      <c r="AA121" s="53">
        <v>6500</v>
      </c>
      <c r="AB121" s="53">
        <v>539</v>
      </c>
      <c r="AC121" s="53">
        <v>87.22</v>
      </c>
      <c r="AD121" s="53"/>
      <c r="AE121" s="53"/>
      <c r="AF121" s="53"/>
      <c r="AG121" s="53">
        <v>7.86</v>
      </c>
      <c r="AH121" s="53"/>
      <c r="AI121" s="53"/>
      <c r="AJ121" s="53">
        <v>17.850000000000001</v>
      </c>
      <c r="AK121" s="53"/>
      <c r="AL121" s="53">
        <v>1600</v>
      </c>
      <c r="AM121" s="53">
        <v>946</v>
      </c>
      <c r="AN121" s="53"/>
    </row>
    <row r="122" spans="1:40">
      <c r="A122" s="53" t="s">
        <v>239</v>
      </c>
      <c r="B122" s="53"/>
      <c r="C122" s="53"/>
      <c r="D122" s="53"/>
      <c r="E122" s="53"/>
      <c r="F122" s="53"/>
      <c r="G122" s="53"/>
      <c r="H122" s="53"/>
      <c r="I122" s="53"/>
      <c r="J122" s="53"/>
      <c r="K122" s="53"/>
      <c r="L122" s="53"/>
      <c r="M122" s="53">
        <v>20</v>
      </c>
      <c r="N122" s="53">
        <v>290</v>
      </c>
      <c r="O122" s="53"/>
      <c r="P122" s="53"/>
      <c r="Q122" s="53" t="s">
        <v>226</v>
      </c>
      <c r="R122" s="53"/>
      <c r="S122" s="53"/>
      <c r="T122" s="53">
        <v>5510</v>
      </c>
      <c r="U122" s="53"/>
      <c r="V122" s="53">
        <v>478</v>
      </c>
      <c r="W122" s="53"/>
      <c r="X122" s="53">
        <v>1600</v>
      </c>
      <c r="Y122" s="53" t="s">
        <v>237</v>
      </c>
      <c r="Z122" s="53">
        <v>424</v>
      </c>
      <c r="AA122" s="53">
        <v>1420</v>
      </c>
      <c r="AB122" s="53">
        <v>381</v>
      </c>
      <c r="AC122" s="53">
        <v>23.2</v>
      </c>
      <c r="AD122" s="53">
        <v>415</v>
      </c>
      <c r="AE122" s="53">
        <v>107</v>
      </c>
      <c r="AF122" s="53">
        <v>843</v>
      </c>
      <c r="AG122" s="53">
        <v>204</v>
      </c>
      <c r="AH122" s="53">
        <v>698</v>
      </c>
      <c r="AI122" s="53">
        <v>109</v>
      </c>
      <c r="AJ122" s="53">
        <v>670</v>
      </c>
      <c r="AK122" s="53"/>
      <c r="AL122" s="53"/>
      <c r="AM122" s="53">
        <v>743</v>
      </c>
      <c r="AN122" s="53">
        <v>146</v>
      </c>
    </row>
    <row r="123" spans="1:40">
      <c r="A123" s="53" t="s">
        <v>240</v>
      </c>
      <c r="B123" s="53"/>
      <c r="C123" s="53"/>
      <c r="D123" s="53"/>
      <c r="E123" s="53"/>
      <c r="F123" s="53"/>
      <c r="G123" s="53"/>
      <c r="H123" s="53"/>
      <c r="I123" s="53"/>
      <c r="J123" s="53"/>
      <c r="K123" s="53"/>
      <c r="L123" s="53"/>
      <c r="M123" s="53">
        <v>24.7</v>
      </c>
      <c r="N123" s="53">
        <v>277</v>
      </c>
      <c r="O123" s="53"/>
      <c r="P123" s="53"/>
      <c r="Q123" s="53">
        <v>1050</v>
      </c>
      <c r="R123" s="53"/>
      <c r="S123" s="53"/>
      <c r="T123" s="53">
        <v>5480</v>
      </c>
      <c r="U123" s="53"/>
      <c r="V123" s="53">
        <v>479</v>
      </c>
      <c r="W123" s="53"/>
      <c r="X123" s="53">
        <v>1661</v>
      </c>
      <c r="Y123" s="53">
        <v>3960</v>
      </c>
      <c r="Z123" s="53">
        <v>435</v>
      </c>
      <c r="AA123" s="53">
        <v>1456</v>
      </c>
      <c r="AB123" s="53">
        <v>381</v>
      </c>
      <c r="AC123" s="53">
        <v>23.5</v>
      </c>
      <c r="AD123" s="53">
        <v>433</v>
      </c>
      <c r="AE123" s="53">
        <v>106</v>
      </c>
      <c r="AF123" s="53">
        <v>847</v>
      </c>
      <c r="AG123" s="53">
        <v>208</v>
      </c>
      <c r="AH123" s="53">
        <v>701</v>
      </c>
      <c r="AI123" s="53">
        <v>106</v>
      </c>
      <c r="AJ123" s="53">
        <v>678</v>
      </c>
      <c r="AK123" s="53"/>
      <c r="AL123" s="53"/>
      <c r="AM123" s="53">
        <v>719</v>
      </c>
      <c r="AN123" s="53">
        <v>137</v>
      </c>
    </row>
    <row r="124" spans="1:40">
      <c r="A124" s="53" t="s">
        <v>260</v>
      </c>
      <c r="B124" s="53">
        <v>59.14</v>
      </c>
      <c r="C124" s="53">
        <v>20.78</v>
      </c>
      <c r="D124" s="53">
        <v>2.82</v>
      </c>
      <c r="E124" s="53">
        <v>0.26100000000000001</v>
      </c>
      <c r="F124" s="53">
        <v>0.2</v>
      </c>
      <c r="G124" s="53">
        <v>0.85</v>
      </c>
      <c r="H124" s="53">
        <v>8.35</v>
      </c>
      <c r="I124" s="53">
        <v>6.97</v>
      </c>
      <c r="J124" s="53">
        <v>0.41299999999999998</v>
      </c>
      <c r="K124" s="53">
        <v>0.03</v>
      </c>
      <c r="L124" s="53">
        <v>100.7</v>
      </c>
      <c r="M124" s="53" t="s">
        <v>236</v>
      </c>
      <c r="N124" s="53" t="s">
        <v>236</v>
      </c>
      <c r="O124" s="53">
        <v>2</v>
      </c>
      <c r="P124" s="53">
        <v>15</v>
      </c>
      <c r="Q124" s="53">
        <v>204</v>
      </c>
      <c r="R124" s="53">
        <v>43</v>
      </c>
      <c r="S124" s="53">
        <v>5</v>
      </c>
      <c r="T124" s="53">
        <v>42.4</v>
      </c>
      <c r="U124" s="53">
        <v>468</v>
      </c>
      <c r="V124" s="53">
        <v>12</v>
      </c>
      <c r="W124" s="53">
        <v>166</v>
      </c>
      <c r="X124" s="53">
        <v>229</v>
      </c>
      <c r="Y124" s="53">
        <v>429</v>
      </c>
      <c r="Z124" s="53">
        <v>41.8</v>
      </c>
      <c r="AA124" s="53">
        <v>116</v>
      </c>
      <c r="AB124" s="53">
        <v>14.2</v>
      </c>
      <c r="AC124" s="53">
        <v>0.97299999999999998</v>
      </c>
      <c r="AD124" s="53">
        <v>8.9600000000000009</v>
      </c>
      <c r="AE124" s="53">
        <v>1.41</v>
      </c>
      <c r="AF124" s="53">
        <v>8.26</v>
      </c>
      <c r="AG124" s="53">
        <v>1.5</v>
      </c>
      <c r="AH124" s="53">
        <v>4.12</v>
      </c>
      <c r="AI124" s="53">
        <v>0.53800000000000003</v>
      </c>
      <c r="AJ124" s="53">
        <v>3.4</v>
      </c>
      <c r="AK124" s="53">
        <v>0.51200000000000001</v>
      </c>
      <c r="AL124" s="53">
        <v>11</v>
      </c>
      <c r="AM124" s="53">
        <v>40.4</v>
      </c>
      <c r="AN124" s="53">
        <v>5.65</v>
      </c>
    </row>
    <row r="125" spans="1:40">
      <c r="A125" s="53" t="s">
        <v>261</v>
      </c>
      <c r="B125" s="53">
        <v>58.43</v>
      </c>
      <c r="C125" s="53">
        <v>20.84</v>
      </c>
      <c r="D125" s="53">
        <v>2.8</v>
      </c>
      <c r="E125" s="53">
        <v>0.25800000000000001</v>
      </c>
      <c r="F125" s="53">
        <v>0.2</v>
      </c>
      <c r="G125" s="53">
        <v>0.84</v>
      </c>
      <c r="H125" s="53">
        <v>8.3000000000000007</v>
      </c>
      <c r="I125" s="53">
        <v>6.92</v>
      </c>
      <c r="J125" s="53">
        <v>0.40200000000000002</v>
      </c>
      <c r="K125" s="53">
        <v>0.04</v>
      </c>
      <c r="L125" s="53">
        <v>99.87</v>
      </c>
      <c r="M125" s="53" t="s">
        <v>236</v>
      </c>
      <c r="N125" s="53" t="s">
        <v>236</v>
      </c>
      <c r="O125" s="53">
        <v>2</v>
      </c>
      <c r="P125" s="53">
        <v>15</v>
      </c>
      <c r="Q125" s="53">
        <v>203</v>
      </c>
      <c r="R125" s="53">
        <v>42</v>
      </c>
      <c r="S125" s="53">
        <v>5</v>
      </c>
      <c r="T125" s="53">
        <v>42.3</v>
      </c>
      <c r="U125" s="53">
        <v>468</v>
      </c>
      <c r="V125" s="53">
        <v>12.5</v>
      </c>
      <c r="W125" s="53">
        <v>169</v>
      </c>
      <c r="X125" s="53">
        <v>231</v>
      </c>
      <c r="Y125" s="53">
        <v>426</v>
      </c>
      <c r="Z125" s="53">
        <v>41.6</v>
      </c>
      <c r="AA125" s="53">
        <v>117</v>
      </c>
      <c r="AB125" s="53">
        <v>14.4</v>
      </c>
      <c r="AC125" s="53">
        <v>1.04</v>
      </c>
      <c r="AD125" s="53">
        <v>8.94</v>
      </c>
      <c r="AE125" s="53">
        <v>1.4</v>
      </c>
      <c r="AF125" s="53">
        <v>8.43</v>
      </c>
      <c r="AG125" s="53">
        <v>1.56</v>
      </c>
      <c r="AH125" s="53">
        <v>4.2</v>
      </c>
      <c r="AI125" s="53">
        <v>0.55000000000000004</v>
      </c>
      <c r="AJ125" s="53">
        <v>3.34</v>
      </c>
      <c r="AK125" s="53">
        <v>0.53</v>
      </c>
      <c r="AL125" s="53">
        <v>11</v>
      </c>
      <c r="AM125" s="53">
        <v>40.200000000000003</v>
      </c>
      <c r="AN125" s="53">
        <v>5.6</v>
      </c>
    </row>
    <row r="126" spans="1:40">
      <c r="A126" s="56" t="s">
        <v>244</v>
      </c>
      <c r="B126" s="58">
        <f t="shared" ref="B126:O126" si="5">ABS(B125-B124)/B125*100</f>
        <v>1.215129214444636</v>
      </c>
      <c r="C126" s="58">
        <f t="shared" si="5"/>
        <v>0.28790786948175967</v>
      </c>
      <c r="D126" s="58">
        <f t="shared" si="5"/>
        <v>0.71428571428571497</v>
      </c>
      <c r="E126" s="58">
        <f t="shared" si="5"/>
        <v>1.1627906976744196</v>
      </c>
      <c r="F126" s="58">
        <f t="shared" si="5"/>
        <v>0</v>
      </c>
      <c r="G126" s="58">
        <f t="shared" si="5"/>
        <v>1.1904761904761916</v>
      </c>
      <c r="H126" s="58">
        <f t="shared" si="5"/>
        <v>0.60240963855420393</v>
      </c>
      <c r="I126" s="58">
        <f t="shared" si="5"/>
        <v>0.72254335260115354</v>
      </c>
      <c r="J126" s="58">
        <f t="shared" si="5"/>
        <v>2.7363184079601877</v>
      </c>
      <c r="K126" s="58">
        <f t="shared" si="5"/>
        <v>25.000000000000007</v>
      </c>
      <c r="L126" s="58">
        <f t="shared" si="5"/>
        <v>0.83108040452588194</v>
      </c>
      <c r="M126" s="58"/>
      <c r="N126" s="58"/>
      <c r="O126" s="58">
        <f t="shared" si="5"/>
        <v>0</v>
      </c>
      <c r="P126" s="58">
        <f t="shared" ref="P126" si="6">ABS(P125-P124)/P125*100</f>
        <v>0</v>
      </c>
      <c r="Q126" s="58">
        <f>ABS(Q125-Q124)/Q125*100</f>
        <v>0.49261083743842365</v>
      </c>
      <c r="R126" s="58">
        <f>ABS(R125-R124)/R125*100</f>
        <v>2.3809523809523809</v>
      </c>
      <c r="S126" s="58">
        <f>ABS(S125-S124)/S125*100</f>
        <v>0</v>
      </c>
      <c r="T126" s="58">
        <f t="shared" ref="T126:W126" si="7">ABS(T125-T124)/T125*100</f>
        <v>0.23640661938534616</v>
      </c>
      <c r="U126" s="58">
        <f t="shared" si="7"/>
        <v>0</v>
      </c>
      <c r="V126" s="58">
        <f>ABS(V125-V124)/V125*100</f>
        <v>4</v>
      </c>
      <c r="W126" s="58">
        <f t="shared" si="7"/>
        <v>1.7751479289940828</v>
      </c>
      <c r="X126" s="58">
        <f t="shared" ref="X126:AK126" si="8">ABS(X125-X124)/X125*100</f>
        <v>0.86580086580086579</v>
      </c>
      <c r="Y126" s="58">
        <f t="shared" si="8"/>
        <v>0.70422535211267612</v>
      </c>
      <c r="Z126" s="58">
        <f t="shared" si="8"/>
        <v>0.48076923076922046</v>
      </c>
      <c r="AA126" s="58">
        <f t="shared" si="8"/>
        <v>0.85470085470085477</v>
      </c>
      <c r="AB126" s="58">
        <f t="shared" si="8"/>
        <v>1.3888888888888962</v>
      </c>
      <c r="AC126" s="58">
        <f t="shared" si="8"/>
        <v>6.442307692307697</v>
      </c>
      <c r="AD126" s="58">
        <f t="shared" si="8"/>
        <v>0.2237136465324536</v>
      </c>
      <c r="AE126" s="58">
        <f t="shared" si="8"/>
        <v>0.71428571428571497</v>
      </c>
      <c r="AF126" s="58">
        <f t="shared" si="8"/>
        <v>2.0166073546856458</v>
      </c>
      <c r="AG126" s="58">
        <f t="shared" si="8"/>
        <v>3.8461538461538494</v>
      </c>
      <c r="AH126" s="58">
        <f t="shared" si="8"/>
        <v>1.9047619047619064</v>
      </c>
      <c r="AI126" s="58">
        <f t="shared" si="8"/>
        <v>2.1818181818181839</v>
      </c>
      <c r="AJ126" s="58">
        <f t="shared" si="8"/>
        <v>1.7964071856287442</v>
      </c>
      <c r="AK126" s="58">
        <f t="shared" si="8"/>
        <v>3.3962264150943424</v>
      </c>
      <c r="AL126" s="58">
        <f t="shared" ref="AL126" si="9">ABS(AL125-AL124)/AL125*100</f>
        <v>0</v>
      </c>
      <c r="AM126" s="58">
        <f t="shared" ref="AM126:AN126" si="10">ABS(AM125-AM124)/AM125*100</f>
        <v>0.49751243781093457</v>
      </c>
      <c r="AN126" s="58">
        <f t="shared" si="10"/>
        <v>0.89285714285715567</v>
      </c>
    </row>
    <row r="127" spans="1:40">
      <c r="A127" s="53" t="s">
        <v>245</v>
      </c>
      <c r="B127" s="53" t="s">
        <v>247</v>
      </c>
      <c r="C127" s="53" t="s">
        <v>247</v>
      </c>
      <c r="D127" s="53">
        <v>0.01</v>
      </c>
      <c r="E127" s="53">
        <v>3.0000000000000001E-3</v>
      </c>
      <c r="F127" s="53" t="s">
        <v>247</v>
      </c>
      <c r="G127" s="53" t="s">
        <v>247</v>
      </c>
      <c r="H127" s="53" t="s">
        <v>247</v>
      </c>
      <c r="I127" s="53" t="s">
        <v>247</v>
      </c>
      <c r="J127" s="53" t="s">
        <v>250</v>
      </c>
      <c r="K127" s="53">
        <v>0.02</v>
      </c>
      <c r="L127" s="53"/>
      <c r="M127" s="53" t="s">
        <v>236</v>
      </c>
      <c r="N127" s="53" t="s">
        <v>236</v>
      </c>
      <c r="O127" s="53" t="s">
        <v>211</v>
      </c>
      <c r="P127" s="53" t="s">
        <v>223</v>
      </c>
      <c r="Q127" s="53" t="s">
        <v>211</v>
      </c>
      <c r="R127" s="53" t="s">
        <v>212</v>
      </c>
      <c r="S127" s="53">
        <v>2</v>
      </c>
      <c r="T127" s="53" t="s">
        <v>213</v>
      </c>
      <c r="U127" s="53">
        <v>2</v>
      </c>
      <c r="V127" s="53" t="s">
        <v>214</v>
      </c>
      <c r="W127" s="53" t="s">
        <v>242</v>
      </c>
      <c r="X127" s="53" t="s">
        <v>246</v>
      </c>
      <c r="Y127" s="53" t="s">
        <v>246</v>
      </c>
      <c r="Z127" s="53" t="s">
        <v>247</v>
      </c>
      <c r="AA127" s="53" t="s">
        <v>246</v>
      </c>
      <c r="AB127" s="53" t="s">
        <v>247</v>
      </c>
      <c r="AC127" s="53" t="s">
        <v>248</v>
      </c>
      <c r="AD127" s="53" t="s">
        <v>247</v>
      </c>
      <c r="AE127" s="53" t="s">
        <v>247</v>
      </c>
      <c r="AF127" s="53" t="s">
        <v>247</v>
      </c>
      <c r="AG127" s="53" t="s">
        <v>247</v>
      </c>
      <c r="AH127" s="53" t="s">
        <v>247</v>
      </c>
      <c r="AI127" s="53" t="s">
        <v>248</v>
      </c>
      <c r="AJ127" s="53" t="s">
        <v>247</v>
      </c>
      <c r="AK127" s="53" t="s">
        <v>249</v>
      </c>
      <c r="AL127" s="53" t="s">
        <v>223</v>
      </c>
      <c r="AM127" s="53" t="s">
        <v>246</v>
      </c>
      <c r="AN127" s="53" t="s">
        <v>247</v>
      </c>
    </row>
  </sheetData>
  <pageMargins left="0.511811024" right="0.511811024" top="0.78740157499999996" bottom="0.78740157499999996" header="0.31496062000000002" footer="0.31496062000000002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AED34-940C-4323-B0D8-35D1C6D28E1A}">
  <dimension ref="A1:AN86"/>
  <sheetViews>
    <sheetView topLeftCell="A52" zoomScaleNormal="100" workbookViewId="0">
      <selection activeCell="G44" sqref="G44"/>
    </sheetView>
  </sheetViews>
  <sheetFormatPr defaultRowHeight="14.4"/>
  <cols>
    <col min="6" max="6" width="12.6640625" customWidth="1"/>
  </cols>
  <sheetData>
    <row r="1" spans="1:7">
      <c r="A1" t="s">
        <v>195</v>
      </c>
      <c r="G1" t="s">
        <v>320</v>
      </c>
    </row>
    <row r="2" spans="1:7">
      <c r="B2" s="84" t="s">
        <v>135</v>
      </c>
      <c r="C2" s="84"/>
      <c r="D2" s="84"/>
      <c r="F2" t="s">
        <v>13</v>
      </c>
      <c r="G2">
        <v>22.99</v>
      </c>
    </row>
    <row r="3" spans="1:7">
      <c r="B3" s="2" t="s">
        <v>12</v>
      </c>
      <c r="C3" s="2" t="s">
        <v>10</v>
      </c>
      <c r="D3" s="2" t="s">
        <v>11</v>
      </c>
      <c r="F3" s="4" t="s">
        <v>14</v>
      </c>
      <c r="G3">
        <v>15.999000000000001</v>
      </c>
    </row>
    <row r="4" spans="1:7">
      <c r="B4" s="1">
        <v>1</v>
      </c>
      <c r="C4" s="1">
        <v>41</v>
      </c>
      <c r="D4" s="1">
        <v>3</v>
      </c>
      <c r="F4" t="s">
        <v>15</v>
      </c>
      <c r="G4" s="3">
        <v>39.097999999999999</v>
      </c>
    </row>
    <row r="5" spans="1:7">
      <c r="B5" s="1">
        <v>1</v>
      </c>
      <c r="C5" s="1">
        <v>41</v>
      </c>
      <c r="D5" s="1">
        <v>0</v>
      </c>
      <c r="F5" t="s">
        <v>16</v>
      </c>
      <c r="G5" s="3">
        <v>26.981999999999999</v>
      </c>
    </row>
    <row r="6" spans="1:7">
      <c r="B6" s="1">
        <v>2</v>
      </c>
      <c r="C6" s="1">
        <v>41</v>
      </c>
      <c r="D6" s="1">
        <v>3</v>
      </c>
      <c r="F6" t="s">
        <v>23</v>
      </c>
      <c r="G6" s="3">
        <v>40.078000000000003</v>
      </c>
    </row>
    <row r="7" spans="1:7">
      <c r="B7" s="1">
        <v>2</v>
      </c>
      <c r="C7" s="1">
        <v>45</v>
      </c>
      <c r="D7" s="1">
        <v>3</v>
      </c>
      <c r="F7" t="s">
        <v>85</v>
      </c>
      <c r="G7" s="3">
        <v>55.844999999999999</v>
      </c>
    </row>
    <row r="8" spans="1:7">
      <c r="B8" s="1">
        <v>3</v>
      </c>
      <c r="C8" s="1">
        <v>45</v>
      </c>
      <c r="D8" s="1">
        <v>3</v>
      </c>
      <c r="F8" t="s">
        <v>86</v>
      </c>
      <c r="G8" s="3">
        <v>47.866999999999997</v>
      </c>
    </row>
    <row r="9" spans="1:7">
      <c r="B9" s="1">
        <v>3</v>
      </c>
      <c r="C9" s="1">
        <v>45</v>
      </c>
      <c r="D9" s="1">
        <v>0</v>
      </c>
      <c r="F9" t="s">
        <v>87</v>
      </c>
      <c r="G9" s="3">
        <v>28.085999999999999</v>
      </c>
    </row>
    <row r="10" spans="1:7">
      <c r="B10" s="1">
        <v>4</v>
      </c>
      <c r="C10" s="1">
        <v>45</v>
      </c>
      <c r="D10" s="1">
        <v>5</v>
      </c>
      <c r="F10" t="s">
        <v>88</v>
      </c>
      <c r="G10" s="3">
        <v>24.305</v>
      </c>
    </row>
    <row r="11" spans="1:7">
      <c r="B11" s="1">
        <v>4</v>
      </c>
      <c r="C11" s="1">
        <v>45</v>
      </c>
      <c r="D11" s="1">
        <v>3</v>
      </c>
      <c r="F11" t="s">
        <v>143</v>
      </c>
      <c r="G11" s="3">
        <v>30.974</v>
      </c>
    </row>
    <row r="12" spans="1:7">
      <c r="B12" s="1">
        <v>5</v>
      </c>
      <c r="C12" s="1">
        <v>41</v>
      </c>
      <c r="D12" s="1">
        <v>7</v>
      </c>
    </row>
    <row r="13" spans="1:7">
      <c r="B13" s="1">
        <v>5</v>
      </c>
      <c r="C13" s="1">
        <v>41</v>
      </c>
      <c r="D13" s="1">
        <v>3</v>
      </c>
      <c r="F13" t="s">
        <v>7</v>
      </c>
      <c r="G13">
        <v>61.98</v>
      </c>
    </row>
    <row r="14" spans="1:7">
      <c r="B14" s="1">
        <v>6</v>
      </c>
      <c r="C14" s="1">
        <v>41</v>
      </c>
      <c r="D14" s="1">
        <v>7</v>
      </c>
      <c r="F14" t="s">
        <v>0</v>
      </c>
      <c r="G14">
        <v>94.2</v>
      </c>
    </row>
    <row r="15" spans="1:7">
      <c r="B15" s="1">
        <v>6</v>
      </c>
      <c r="C15" s="1">
        <v>45</v>
      </c>
      <c r="D15" s="1">
        <v>9.4</v>
      </c>
      <c r="F15" t="s">
        <v>3</v>
      </c>
      <c r="G15">
        <v>101.96</v>
      </c>
    </row>
    <row r="16" spans="1:7">
      <c r="B16" s="1">
        <v>7</v>
      </c>
      <c r="C16" s="1">
        <v>45</v>
      </c>
      <c r="D16" s="1">
        <v>9.4</v>
      </c>
      <c r="F16" t="s">
        <v>6</v>
      </c>
      <c r="G16">
        <v>56.08</v>
      </c>
    </row>
    <row r="17" spans="2:7">
      <c r="B17" s="1">
        <v>7</v>
      </c>
      <c r="C17" s="1">
        <v>49.4</v>
      </c>
      <c r="D17" s="1">
        <v>7.3</v>
      </c>
      <c r="F17" t="s">
        <v>22</v>
      </c>
      <c r="G17" s="3">
        <v>71.84</v>
      </c>
    </row>
    <row r="18" spans="2:7">
      <c r="B18" s="1">
        <v>8</v>
      </c>
      <c r="C18" s="1">
        <v>49.4</v>
      </c>
      <c r="D18" s="1">
        <v>7.3</v>
      </c>
      <c r="F18" t="s">
        <v>21</v>
      </c>
      <c r="G18" s="3">
        <v>159.69</v>
      </c>
    </row>
    <row r="19" spans="2:7">
      <c r="B19" s="1">
        <v>8</v>
      </c>
      <c r="C19" s="1">
        <v>45</v>
      </c>
      <c r="D19" s="1">
        <v>5</v>
      </c>
      <c r="F19" t="s">
        <v>1</v>
      </c>
      <c r="G19" s="3">
        <v>79.87</v>
      </c>
    </row>
    <row r="20" spans="2:7">
      <c r="B20" s="1">
        <v>9</v>
      </c>
      <c r="C20" s="1">
        <v>52</v>
      </c>
      <c r="D20" s="1">
        <v>5</v>
      </c>
      <c r="F20" t="s">
        <v>2</v>
      </c>
      <c r="G20" s="3">
        <v>60.08</v>
      </c>
    </row>
    <row r="21" spans="2:7">
      <c r="B21" s="1">
        <v>9</v>
      </c>
      <c r="C21" s="1">
        <v>45</v>
      </c>
      <c r="D21" s="1">
        <v>5</v>
      </c>
      <c r="F21" t="s">
        <v>5</v>
      </c>
      <c r="G21" s="3">
        <v>40.299999999999997</v>
      </c>
    </row>
    <row r="22" spans="2:7">
      <c r="B22" s="1">
        <v>10</v>
      </c>
      <c r="C22" s="1">
        <v>52</v>
      </c>
      <c r="D22" s="1">
        <v>5</v>
      </c>
      <c r="F22" t="s">
        <v>8</v>
      </c>
      <c r="G22" s="3">
        <v>283.88900000000001</v>
      </c>
    </row>
    <row r="23" spans="2:7">
      <c r="B23" s="1">
        <v>10</v>
      </c>
      <c r="C23" s="1">
        <v>52</v>
      </c>
      <c r="D23" s="1">
        <v>0</v>
      </c>
    </row>
    <row r="24" spans="2:7">
      <c r="B24" s="1">
        <v>11</v>
      </c>
      <c r="C24" s="1">
        <v>52</v>
      </c>
      <c r="D24" s="1">
        <v>5</v>
      </c>
      <c r="G24" t="s">
        <v>20</v>
      </c>
    </row>
    <row r="25" spans="2:7">
      <c r="B25" s="1">
        <v>11</v>
      </c>
      <c r="C25" s="1">
        <v>49.4</v>
      </c>
      <c r="D25" s="1">
        <v>7.3</v>
      </c>
      <c r="F25" t="s">
        <v>311</v>
      </c>
      <c r="G25" s="5">
        <f>((G2*2)*100)/G13</f>
        <v>74.185221039044862</v>
      </c>
    </row>
    <row r="26" spans="2:7">
      <c r="B26" s="1">
        <v>12</v>
      </c>
      <c r="C26" s="1">
        <v>52</v>
      </c>
      <c r="D26" s="1">
        <v>5</v>
      </c>
      <c r="F26" t="s">
        <v>312</v>
      </c>
      <c r="G26" s="5">
        <f>((G4*2)*100)/G14</f>
        <v>83.01061571125264</v>
      </c>
    </row>
    <row r="27" spans="2:7">
      <c r="B27" s="1">
        <v>12</v>
      </c>
      <c r="C27" s="1">
        <v>57</v>
      </c>
      <c r="D27" s="1">
        <v>5.9</v>
      </c>
      <c r="F27" t="s">
        <v>313</v>
      </c>
      <c r="G27" s="5">
        <f>((G5*2)*100)/G15</f>
        <v>52.92663789721459</v>
      </c>
    </row>
    <row r="28" spans="2:7">
      <c r="B28" s="1">
        <v>13</v>
      </c>
      <c r="C28" s="1">
        <v>57</v>
      </c>
      <c r="D28" s="1">
        <v>5.9</v>
      </c>
      <c r="F28" t="s">
        <v>314</v>
      </c>
      <c r="G28">
        <f>(G6*100)/G16</f>
        <v>71.465763195435102</v>
      </c>
    </row>
    <row r="29" spans="2:7">
      <c r="B29" s="1">
        <v>13</v>
      </c>
      <c r="C29" s="1">
        <v>53</v>
      </c>
      <c r="D29" s="1">
        <v>9.3000000000000007</v>
      </c>
      <c r="F29" t="s">
        <v>315</v>
      </c>
      <c r="G29">
        <f>(G7*100)/G17</f>
        <v>77.735244988864139</v>
      </c>
    </row>
    <row r="30" spans="2:7">
      <c r="B30" s="1">
        <v>14</v>
      </c>
      <c r="C30" s="1">
        <v>57</v>
      </c>
      <c r="D30" s="1">
        <v>5.9</v>
      </c>
      <c r="F30" t="s">
        <v>316</v>
      </c>
      <c r="G30">
        <f>((G7*2)*100)/G18</f>
        <v>69.941762164193122</v>
      </c>
    </row>
    <row r="31" spans="2:7">
      <c r="B31" s="1">
        <v>14</v>
      </c>
      <c r="C31" s="1">
        <v>63</v>
      </c>
      <c r="D31" s="1">
        <v>7</v>
      </c>
      <c r="F31" t="s">
        <v>317</v>
      </c>
      <c r="G31">
        <f>(G8*100)/G19</f>
        <v>59.931138099411541</v>
      </c>
    </row>
    <row r="32" spans="2:7">
      <c r="B32" s="1">
        <v>15</v>
      </c>
      <c r="C32" s="1">
        <v>53</v>
      </c>
      <c r="D32" s="1">
        <v>9.3000000000000007</v>
      </c>
      <c r="F32" t="s">
        <v>318</v>
      </c>
      <c r="G32">
        <f>(G9*100)/G20</f>
        <v>46.747669773635153</v>
      </c>
    </row>
    <row r="33" spans="2:10">
      <c r="B33" s="1">
        <v>15</v>
      </c>
      <c r="C33" s="1">
        <v>49.4</v>
      </c>
      <c r="D33" s="1">
        <v>7.3</v>
      </c>
      <c r="F33" t="s">
        <v>319</v>
      </c>
      <c r="G33">
        <f>(G10*100)/G21</f>
        <v>60.310173697270478</v>
      </c>
    </row>
    <row r="34" spans="2:10">
      <c r="B34" s="1">
        <v>16</v>
      </c>
      <c r="C34" s="1">
        <v>53</v>
      </c>
      <c r="D34" s="1">
        <v>9.3000000000000007</v>
      </c>
      <c r="F34" t="s">
        <v>310</v>
      </c>
      <c r="G34">
        <f>((G11*2)*100)/G22</f>
        <v>21.821204766651753</v>
      </c>
    </row>
    <row r="35" spans="2:10">
      <c r="B35" s="1">
        <v>16</v>
      </c>
      <c r="C35" s="1">
        <v>48.4</v>
      </c>
      <c r="D35" s="1">
        <v>11.5</v>
      </c>
    </row>
    <row r="36" spans="2:10">
      <c r="B36" s="1">
        <v>17</v>
      </c>
      <c r="C36" s="1">
        <v>53</v>
      </c>
      <c r="D36" s="1">
        <v>9.3000000000000007</v>
      </c>
    </row>
    <row r="37" spans="2:10">
      <c r="B37" s="1">
        <v>17</v>
      </c>
      <c r="C37" s="1">
        <v>57.6</v>
      </c>
      <c r="D37" s="1">
        <v>11.7</v>
      </c>
    </row>
    <row r="38" spans="2:10">
      <c r="B38" s="1">
        <v>18</v>
      </c>
      <c r="C38" s="1">
        <v>45</v>
      </c>
      <c r="D38" s="1">
        <v>9.4</v>
      </c>
      <c r="F38" t="s">
        <v>17</v>
      </c>
      <c r="G38">
        <f t="shared" ref="G38:G46" si="0">G25/100</f>
        <v>0.74185221039044857</v>
      </c>
    </row>
    <row r="39" spans="2:10">
      <c r="B39" s="1">
        <v>18</v>
      </c>
      <c r="C39" s="1">
        <v>48.4</v>
      </c>
      <c r="D39" s="1">
        <v>11.5</v>
      </c>
      <c r="F39" t="s">
        <v>18</v>
      </c>
      <c r="G39">
        <f t="shared" si="0"/>
        <v>0.83010615711252644</v>
      </c>
    </row>
    <row r="40" spans="2:10">
      <c r="B40" s="1">
        <v>19</v>
      </c>
      <c r="C40" s="1">
        <v>52.5</v>
      </c>
      <c r="D40" s="1">
        <v>14</v>
      </c>
      <c r="F40" t="s">
        <v>19</v>
      </c>
      <c r="G40">
        <f t="shared" si="0"/>
        <v>0.5292663789721459</v>
      </c>
    </row>
    <row r="41" spans="2:10">
      <c r="B41" s="1">
        <v>19</v>
      </c>
      <c r="C41" s="1">
        <v>48.4</v>
      </c>
      <c r="D41" s="1">
        <v>11.5</v>
      </c>
      <c r="F41" t="s">
        <v>24</v>
      </c>
      <c r="G41">
        <f t="shared" si="0"/>
        <v>0.71465763195435106</v>
      </c>
    </row>
    <row r="42" spans="2:10">
      <c r="B42" s="1">
        <v>20</v>
      </c>
      <c r="C42" s="1">
        <v>52.5</v>
      </c>
      <c r="D42" s="1">
        <v>14</v>
      </c>
      <c r="F42" t="s">
        <v>80</v>
      </c>
      <c r="G42">
        <f t="shared" si="0"/>
        <v>0.77735244988864138</v>
      </c>
    </row>
    <row r="43" spans="2:10">
      <c r="B43" s="1">
        <v>20</v>
      </c>
      <c r="C43" s="1">
        <v>57.6</v>
      </c>
      <c r="D43" s="1">
        <v>11.7</v>
      </c>
      <c r="F43" t="s">
        <v>81</v>
      </c>
      <c r="G43">
        <f t="shared" si="0"/>
        <v>0.69941762164193122</v>
      </c>
    </row>
    <row r="44" spans="2:10">
      <c r="B44" s="1">
        <v>21</v>
      </c>
      <c r="C44" s="1">
        <v>57.6</v>
      </c>
      <c r="D44" s="1">
        <v>11.7</v>
      </c>
      <c r="F44" t="s">
        <v>82</v>
      </c>
      <c r="G44">
        <f t="shared" si="0"/>
        <v>0.59931138099411541</v>
      </c>
      <c r="J44" t="s">
        <v>31</v>
      </c>
    </row>
    <row r="45" spans="2:10">
      <c r="B45" s="1">
        <v>21</v>
      </c>
      <c r="C45" s="1">
        <v>63</v>
      </c>
      <c r="D45" s="1">
        <v>7</v>
      </c>
      <c r="F45" t="s">
        <v>83</v>
      </c>
      <c r="G45">
        <f t="shared" si="0"/>
        <v>0.46747669773635153</v>
      </c>
    </row>
    <row r="46" spans="2:10">
      <c r="B46" s="1">
        <v>22</v>
      </c>
      <c r="C46" s="1">
        <v>63</v>
      </c>
      <c r="D46" s="1">
        <v>7</v>
      </c>
      <c r="F46" t="s">
        <v>84</v>
      </c>
      <c r="G46">
        <f t="shared" si="0"/>
        <v>0.60310173697270475</v>
      </c>
    </row>
    <row r="47" spans="2:10">
      <c r="B47" s="1">
        <v>22</v>
      </c>
      <c r="C47" s="1">
        <v>63</v>
      </c>
      <c r="D47" s="1">
        <v>0</v>
      </c>
      <c r="F47" t="s">
        <v>310</v>
      </c>
      <c r="G47">
        <f>G34/100</f>
        <v>0.21821204766651753</v>
      </c>
    </row>
    <row r="48" spans="2:10">
      <c r="B48" s="1">
        <v>23</v>
      </c>
      <c r="C48" s="1">
        <v>57</v>
      </c>
      <c r="D48" s="1">
        <v>5.9</v>
      </c>
    </row>
    <row r="49" spans="2:8">
      <c r="B49" s="1">
        <v>23</v>
      </c>
      <c r="C49" s="1">
        <v>57</v>
      </c>
      <c r="D49" s="1">
        <v>0</v>
      </c>
    </row>
    <row r="50" spans="2:8">
      <c r="B50" s="1">
        <v>24</v>
      </c>
      <c r="C50" s="1">
        <v>63</v>
      </c>
      <c r="D50" s="1">
        <v>7</v>
      </c>
    </row>
    <row r="51" spans="2:8">
      <c r="B51" s="1">
        <v>24</v>
      </c>
      <c r="C51" s="1">
        <v>69</v>
      </c>
      <c r="D51" s="1">
        <v>8</v>
      </c>
    </row>
    <row r="52" spans="2:8">
      <c r="B52" s="1">
        <v>25</v>
      </c>
      <c r="C52" s="1">
        <v>69</v>
      </c>
      <c r="D52" s="1">
        <v>8</v>
      </c>
    </row>
    <row r="53" spans="2:8">
      <c r="B53" s="1">
        <v>25</v>
      </c>
      <c r="C53" s="1">
        <v>77</v>
      </c>
      <c r="D53" s="1">
        <v>0</v>
      </c>
    </row>
    <row r="54" spans="2:8">
      <c r="B54" s="1">
        <v>26</v>
      </c>
      <c r="C54" s="1">
        <v>69</v>
      </c>
      <c r="D54" s="1">
        <v>8</v>
      </c>
    </row>
    <row r="55" spans="2:8">
      <c r="B55" s="1">
        <v>26</v>
      </c>
      <c r="C55" s="1">
        <v>69</v>
      </c>
      <c r="D55" s="1">
        <v>16</v>
      </c>
    </row>
    <row r="57" spans="2:8">
      <c r="H57" t="s">
        <v>30</v>
      </c>
    </row>
    <row r="58" spans="2:8">
      <c r="H58" t="s">
        <v>29</v>
      </c>
    </row>
    <row r="59" spans="2:8">
      <c r="F59" t="s">
        <v>28</v>
      </c>
    </row>
    <row r="60" spans="2:8">
      <c r="G60" t="s">
        <v>32</v>
      </c>
      <c r="H60" t="s">
        <v>27</v>
      </c>
    </row>
    <row r="61" spans="2:8">
      <c r="F61" t="s">
        <v>12</v>
      </c>
      <c r="G61" t="s">
        <v>10</v>
      </c>
      <c r="H61" t="s">
        <v>11</v>
      </c>
    </row>
    <row r="62" spans="2:8">
      <c r="G62" s="3">
        <f>-((3.3539*10^(-4))*(H62^6))+((1.203*10^(-2))*(H62^5))-((1.5188*10^(-1))*(H62^4))+((8.6096*10^(-1))*(H62^3))-((2.1111*(H62^2)))+(3.9492*H62)+39</f>
        <v>39</v>
      </c>
      <c r="H62">
        <v>0</v>
      </c>
    </row>
    <row r="63" spans="2:8">
      <c r="G63" s="6">
        <f>-((3.3539*10^(-4))*(H63^6))+((1.203*10^(-2))*(H63^5))-((1.5188*10^(-1))*(H63^4))+((8.6096*10^(-1))*(H63^3))-((2.1111*(H63^2)))+(3.9492*H63)+39</f>
        <v>43.275095039999997</v>
      </c>
      <c r="H63">
        <v>2</v>
      </c>
    </row>
    <row r="64" spans="2:8">
      <c r="G64" s="3">
        <f t="shared" ref="G64:G67" si="1">-((3.3539*10^(-4))*(H64^6))+((1.203*10^(-2))*(H64^5))-((1.5188*10^(-1))*(H64^4))+((8.6096*10^(-1))*(H64^3))-((2.1111*(H64^2)))+(3.9492*H64)+39</f>
        <v>48.184322559999998</v>
      </c>
      <c r="H64">
        <v>4</v>
      </c>
    </row>
    <row r="65" spans="6:11">
      <c r="G65" s="6">
        <f t="shared" si="1"/>
        <v>53.72380416</v>
      </c>
      <c r="H65">
        <v>6</v>
      </c>
    </row>
    <row r="66" spans="6:11">
      <c r="G66" s="3">
        <f t="shared" si="1"/>
        <v>60.472803839999969</v>
      </c>
      <c r="H66">
        <v>8</v>
      </c>
    </row>
    <row r="67" spans="6:11">
      <c r="G67" s="6">
        <f t="shared" si="1"/>
        <v>77.151999999999759</v>
      </c>
      <c r="H67">
        <v>10</v>
      </c>
    </row>
    <row r="68" spans="6:11">
      <c r="G68" s="3"/>
    </row>
    <row r="69" spans="6:11">
      <c r="G69" t="s">
        <v>26</v>
      </c>
      <c r="H69" t="s">
        <v>25</v>
      </c>
    </row>
    <row r="70" spans="6:11">
      <c r="G70" t="s">
        <v>10</v>
      </c>
      <c r="H70" t="s">
        <v>11</v>
      </c>
    </row>
    <row r="71" spans="6:11">
      <c r="F71" t="s">
        <v>131</v>
      </c>
      <c r="G71">
        <v>1</v>
      </c>
      <c r="H71">
        <v>2.5</v>
      </c>
    </row>
    <row r="72" spans="6:11">
      <c r="F72" t="s">
        <v>132</v>
      </c>
      <c r="G72">
        <v>1</v>
      </c>
      <c r="H72">
        <v>0</v>
      </c>
    </row>
    <row r="73" spans="6:11">
      <c r="G73">
        <v>0</v>
      </c>
      <c r="H73">
        <v>1</v>
      </c>
    </row>
    <row r="74" spans="6:11">
      <c r="G74">
        <v>1.4</v>
      </c>
      <c r="H74">
        <v>1</v>
      </c>
    </row>
    <row r="77" spans="6:11">
      <c r="G77" t="s">
        <v>75</v>
      </c>
    </row>
    <row r="78" spans="6:11">
      <c r="G78" t="s">
        <v>7</v>
      </c>
      <c r="H78" t="s">
        <v>0</v>
      </c>
    </row>
    <row r="79" spans="6:11">
      <c r="G79" t="s">
        <v>10</v>
      </c>
      <c r="H79" t="s">
        <v>11</v>
      </c>
    </row>
    <row r="80" spans="6:11">
      <c r="F80" t="s">
        <v>76</v>
      </c>
      <c r="G80">
        <v>2</v>
      </c>
      <c r="H80">
        <v>0.85</v>
      </c>
      <c r="K80">
        <f>G81-G80</f>
        <v>3</v>
      </c>
    </row>
    <row r="81" spans="1:40">
      <c r="F81" t="s">
        <v>77</v>
      </c>
      <c r="G81">
        <v>5</v>
      </c>
      <c r="H81">
        <v>2.98</v>
      </c>
      <c r="K81">
        <f>H81-H80</f>
        <v>2.13</v>
      </c>
    </row>
    <row r="82" spans="1:40">
      <c r="F82" t="s">
        <v>78</v>
      </c>
      <c r="G82">
        <v>0.85</v>
      </c>
      <c r="H82">
        <v>2</v>
      </c>
    </row>
    <row r="83" spans="1:40">
      <c r="F83" t="s">
        <v>79</v>
      </c>
      <c r="G83">
        <v>2.98</v>
      </c>
      <c r="H83">
        <v>5</v>
      </c>
    </row>
    <row r="85" spans="1:40" s="7" customFormat="1" ht="15.6">
      <c r="A85" s="65" t="s">
        <v>280</v>
      </c>
      <c r="B85" s="64"/>
      <c r="C85" s="64"/>
      <c r="D85" s="64"/>
      <c r="E85" s="64"/>
      <c r="F85" s="64"/>
      <c r="G85" s="64"/>
      <c r="H85" s="64"/>
      <c r="I85" s="64"/>
      <c r="J85" s="64"/>
      <c r="K85" s="64"/>
      <c r="L85" s="64"/>
      <c r="M85" s="64"/>
      <c r="N85" s="64"/>
      <c r="O85" s="64"/>
      <c r="P85" s="64"/>
      <c r="Q85" s="64"/>
      <c r="R85" s="64"/>
      <c r="S85" s="64"/>
      <c r="T85" s="64"/>
      <c r="U85" s="64"/>
      <c r="V85" s="64"/>
      <c r="W85" s="64"/>
      <c r="X85" s="64"/>
      <c r="Y85" s="64"/>
      <c r="Z85" s="64"/>
      <c r="AA85" s="64"/>
      <c r="AB85" s="64"/>
      <c r="AC85" s="64"/>
      <c r="AD85" s="64"/>
      <c r="AE85" s="64"/>
      <c r="AF85" s="64"/>
      <c r="AG85" s="64"/>
      <c r="AH85" s="64"/>
      <c r="AI85" s="64"/>
      <c r="AJ85" s="64"/>
      <c r="AK85" s="64"/>
      <c r="AL85" s="64"/>
      <c r="AM85" s="64"/>
      <c r="AN85" s="64"/>
    </row>
    <row r="86" spans="1:40" s="7" customFormat="1" ht="15.6">
      <c r="A86" s="65" t="s">
        <v>281</v>
      </c>
      <c r="B86" s="64"/>
      <c r="C86" s="64"/>
      <c r="D86" s="64"/>
      <c r="E86" s="64"/>
      <c r="F86" s="64"/>
      <c r="G86" s="64"/>
      <c r="H86" s="64"/>
      <c r="I86" s="64"/>
      <c r="J86" s="64"/>
      <c r="K86" s="64"/>
      <c r="L86" s="64"/>
      <c r="M86" s="64"/>
      <c r="N86" s="64"/>
      <c r="O86" s="64"/>
      <c r="P86" s="64"/>
      <c r="Q86" s="64"/>
      <c r="R86" s="64"/>
      <c r="S86" s="64"/>
      <c r="T86" s="64"/>
      <c r="U86" s="64"/>
      <c r="V86" s="64"/>
      <c r="W86" s="64"/>
      <c r="X86" s="64"/>
      <c r="Y86" s="64"/>
      <c r="Z86" s="64"/>
      <c r="AA86" s="64"/>
      <c r="AB86" s="64"/>
      <c r="AC86" s="64"/>
      <c r="AD86" s="64"/>
      <c r="AE86" s="64"/>
      <c r="AF86" s="64"/>
      <c r="AG86" s="64"/>
      <c r="AH86" s="64"/>
      <c r="AI86" s="64"/>
      <c r="AJ86" s="64"/>
      <c r="AK86" s="64"/>
      <c r="AL86" s="64"/>
      <c r="AM86" s="64"/>
      <c r="AN86" s="64"/>
    </row>
  </sheetData>
  <mergeCells count="1">
    <mergeCell ref="B2:D2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intro</vt:lpstr>
      <vt:lpstr>A. Major and trace data</vt:lpstr>
      <vt:lpstr>B. Oxides norm. and classifi. </vt:lpstr>
      <vt:lpstr>C. Trace elements normalization</vt:lpstr>
      <vt:lpstr>D. Quality control</vt:lpstr>
      <vt:lpstr>E. Diagram lines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Giovanna</dc:creator>
  <cp:lastModifiedBy>Home</cp:lastModifiedBy>
  <cp:lastPrinted>2023-02-14T18:46:59Z</cp:lastPrinted>
  <dcterms:created xsi:type="dcterms:W3CDTF">2017-04-08T14:28:33Z</dcterms:created>
  <dcterms:modified xsi:type="dcterms:W3CDTF">2023-06-05T12:32:45Z</dcterms:modified>
</cp:coreProperties>
</file>