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Daly Gap\Supplementary material\"/>
    </mc:Choice>
  </mc:AlternateContent>
  <xr:revisionPtr revIDLastSave="0" documentId="13_ncr:1_{88FCAAB0-2AB6-476B-A27B-5D36223FE26B}" xr6:coauthVersionLast="47" xr6:coauthVersionMax="47" xr10:uidLastSave="{00000000-0000-0000-0000-000000000000}"/>
  <bookViews>
    <workbookView xWindow="28680" yWindow="-120" windowWidth="29040" windowHeight="15990" tabRatio="807" firstSheet="1" activeTab="6" xr2:uid="{0AB0E295-65F8-47DE-A70C-8350993D2DE3}"/>
  </bookViews>
  <sheets>
    <sheet name="intro" sheetId="12" r:id="rId1"/>
    <sheet name="A. Basanite FC 10kbar" sheetId="6" r:id="rId2"/>
    <sheet name="B. Nephelinite FC 10kbar" sheetId="4" r:id="rId3"/>
    <sheet name="C. Alkaline basalt FC 10kbar" sheetId="7" r:id="rId4"/>
    <sheet name="D. Basanite FC 5kbar" sheetId="9" r:id="rId5"/>
    <sheet name="E. Phonotephrite FC 5kbar" sheetId="11" r:id="rId6"/>
    <sheet name="F. Alkaline basalt FC 5kbar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7" l="1"/>
  <c r="G12" i="11" l="1"/>
  <c r="U14" i="11" l="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F33" i="11"/>
  <c r="H54" i="11" l="1"/>
  <c r="G54" i="11"/>
  <c r="H53" i="11"/>
  <c r="G53" i="11"/>
  <c r="G52" i="11"/>
  <c r="Q47" i="11"/>
  <c r="P47" i="11"/>
  <c r="O47" i="11"/>
  <c r="N47" i="11"/>
  <c r="M47" i="11"/>
  <c r="L47" i="11"/>
  <c r="K47" i="11"/>
  <c r="J47" i="11"/>
  <c r="I47" i="11"/>
  <c r="H47" i="11"/>
  <c r="F47" i="11"/>
  <c r="E47" i="11"/>
  <c r="D47" i="11"/>
  <c r="C47" i="11"/>
  <c r="Q46" i="11"/>
  <c r="P46" i="11"/>
  <c r="O46" i="11"/>
  <c r="N46" i="11"/>
  <c r="M46" i="11"/>
  <c r="L46" i="11"/>
  <c r="K46" i="11"/>
  <c r="J46" i="11"/>
  <c r="I46" i="11"/>
  <c r="H46" i="11"/>
  <c r="F46" i="11"/>
  <c r="E46" i="11"/>
  <c r="D46" i="11"/>
  <c r="C46" i="11"/>
  <c r="H35" i="11"/>
  <c r="S33" i="11"/>
  <c r="Q39" i="11" s="1"/>
  <c r="Q40" i="11" s="1"/>
  <c r="R33" i="11"/>
  <c r="P39" i="11" s="1"/>
  <c r="P40" i="11" s="1"/>
  <c r="Q33" i="11"/>
  <c r="O39" i="11" s="1"/>
  <c r="O40" i="11" s="1"/>
  <c r="P33" i="11"/>
  <c r="N39" i="11" s="1"/>
  <c r="N40" i="11" s="1"/>
  <c r="O33" i="11"/>
  <c r="M39" i="11" s="1"/>
  <c r="M40" i="11" s="1"/>
  <c r="N33" i="11"/>
  <c r="L39" i="11" s="1"/>
  <c r="L40" i="11" s="1"/>
  <c r="M33" i="11"/>
  <c r="K39" i="11" s="1"/>
  <c r="K40" i="11" s="1"/>
  <c r="L33" i="11"/>
  <c r="J39" i="11" s="1"/>
  <c r="J40" i="11" s="1"/>
  <c r="K33" i="11"/>
  <c r="I39" i="11" s="1"/>
  <c r="I40" i="11" s="1"/>
  <c r="J33" i="11"/>
  <c r="H39" i="11" s="1"/>
  <c r="H40" i="11" s="1"/>
  <c r="I33" i="11"/>
  <c r="F39" i="11" s="1"/>
  <c r="F40" i="11" s="1"/>
  <c r="H33" i="11"/>
  <c r="E39" i="11" s="1"/>
  <c r="E40" i="11" s="1"/>
  <c r="G33" i="11"/>
  <c r="D39" i="11" s="1"/>
  <c r="D40" i="11" s="1"/>
  <c r="C39" i="11"/>
  <c r="C40" i="11" s="1"/>
  <c r="E32" i="11"/>
  <c r="M21" i="11"/>
  <c r="M22" i="11" s="1"/>
  <c r="M23" i="11" s="1"/>
  <c r="H16" i="11"/>
  <c r="T21" i="11"/>
  <c r="T22" i="11" s="1"/>
  <c r="T23" i="11" s="1"/>
  <c r="S21" i="11"/>
  <c r="S22" i="11" s="1"/>
  <c r="S23" i="11" s="1"/>
  <c r="R21" i="11"/>
  <c r="R22" i="11" s="1"/>
  <c r="R23" i="11" s="1"/>
  <c r="Q21" i="11"/>
  <c r="Q22" i="11" s="1"/>
  <c r="Q23" i="11" s="1"/>
  <c r="P21" i="11"/>
  <c r="P22" i="11" s="1"/>
  <c r="P23" i="11" s="1"/>
  <c r="O21" i="11"/>
  <c r="O22" i="11" s="1"/>
  <c r="O23" i="11" s="1"/>
  <c r="N21" i="11"/>
  <c r="N22" i="11" s="1"/>
  <c r="N23" i="11" s="1"/>
  <c r="L21" i="11"/>
  <c r="L22" i="11" s="1"/>
  <c r="L23" i="11" s="1"/>
  <c r="K21" i="11"/>
  <c r="K22" i="11" s="1"/>
  <c r="K23" i="11" s="1"/>
  <c r="I21" i="11"/>
  <c r="I22" i="11" s="1"/>
  <c r="I23" i="11" s="1"/>
  <c r="H21" i="11"/>
  <c r="H22" i="11" s="1"/>
  <c r="H23" i="11" s="1"/>
  <c r="G21" i="11"/>
  <c r="G22" i="11" s="1"/>
  <c r="G23" i="11" s="1"/>
  <c r="F21" i="11"/>
  <c r="F22" i="11" s="1"/>
  <c r="F23" i="11" s="1"/>
  <c r="G47" i="11" l="1"/>
  <c r="G46" i="11"/>
  <c r="K41" i="11"/>
  <c r="K48" i="11" s="1"/>
  <c r="K50" i="11" s="1"/>
  <c r="E41" i="11"/>
  <c r="E48" i="11" s="1"/>
  <c r="E50" i="11" s="1"/>
  <c r="O41" i="11"/>
  <c r="O48" i="11" s="1"/>
  <c r="O50" i="11" s="1"/>
  <c r="C41" i="11"/>
  <c r="C48" i="11" s="1"/>
  <c r="C50" i="11" s="1"/>
  <c r="H41" i="11"/>
  <c r="H48" i="11" s="1"/>
  <c r="H50" i="11" s="1"/>
  <c r="L41" i="11"/>
  <c r="L48" i="11" s="1"/>
  <c r="L50" i="11" s="1"/>
  <c r="P41" i="11"/>
  <c r="P48" i="11" s="1"/>
  <c r="P50" i="11" s="1"/>
  <c r="F41" i="11"/>
  <c r="F48" i="11" s="1"/>
  <c r="N41" i="11"/>
  <c r="N48" i="11" s="1"/>
  <c r="N50" i="11" s="1"/>
  <c r="D41" i="11"/>
  <c r="D48" i="11" s="1"/>
  <c r="D50" i="11" s="1"/>
  <c r="I41" i="11"/>
  <c r="I48" i="11" s="1"/>
  <c r="I50" i="11" s="1"/>
  <c r="M41" i="11"/>
  <c r="M48" i="11" s="1"/>
  <c r="M50" i="11" s="1"/>
  <c r="Q41" i="11"/>
  <c r="Q48" i="11" s="1"/>
  <c r="Q50" i="11" s="1"/>
  <c r="J41" i="11"/>
  <c r="J48" i="11" s="1"/>
  <c r="J50" i="11" s="1"/>
  <c r="F50" i="11" l="1"/>
  <c r="C51" i="11" s="1"/>
  <c r="H52" i="11" s="1"/>
  <c r="G48" i="11"/>
  <c r="U14" i="9" l="1"/>
  <c r="G33" i="9" l="1"/>
  <c r="H33" i="9"/>
  <c r="I33" i="9"/>
  <c r="J33" i="9"/>
  <c r="K33" i="9"/>
  <c r="L33" i="9"/>
  <c r="M33" i="9"/>
  <c r="N33" i="9"/>
  <c r="O33" i="9"/>
  <c r="P33" i="9"/>
  <c r="Q33" i="9"/>
  <c r="R33" i="9"/>
  <c r="S33" i="9"/>
  <c r="F33" i="9"/>
  <c r="E32" i="9"/>
  <c r="H54" i="10" l="1"/>
  <c r="G54" i="10"/>
  <c r="H53" i="10"/>
  <c r="G53" i="10"/>
  <c r="G52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Q46" i="10"/>
  <c r="P46" i="10"/>
  <c r="O46" i="10"/>
  <c r="N46" i="10"/>
  <c r="M46" i="10"/>
  <c r="L46" i="10"/>
  <c r="K46" i="10"/>
  <c r="J46" i="10"/>
  <c r="I46" i="10"/>
  <c r="H46" i="10"/>
  <c r="F46" i="10"/>
  <c r="E46" i="10"/>
  <c r="D46" i="10"/>
  <c r="C46" i="10"/>
  <c r="H34" i="10"/>
  <c r="H16" i="10"/>
  <c r="U14" i="10"/>
  <c r="T21" i="10" s="1"/>
  <c r="T22" i="10" s="1"/>
  <c r="T23" i="10" s="1"/>
  <c r="T14" i="10"/>
  <c r="S21" i="10" s="1"/>
  <c r="S22" i="10" s="1"/>
  <c r="S23" i="10" s="1"/>
  <c r="S14" i="10"/>
  <c r="R21" i="10" s="1"/>
  <c r="R22" i="10" s="1"/>
  <c r="R23" i="10" s="1"/>
  <c r="R14" i="10"/>
  <c r="Q21" i="10" s="1"/>
  <c r="Q22" i="10" s="1"/>
  <c r="Q23" i="10" s="1"/>
  <c r="Q14" i="10"/>
  <c r="P21" i="10" s="1"/>
  <c r="P22" i="10" s="1"/>
  <c r="P23" i="10" s="1"/>
  <c r="P14" i="10"/>
  <c r="O21" i="10" s="1"/>
  <c r="O22" i="10" s="1"/>
  <c r="O23" i="10" s="1"/>
  <c r="O14" i="10"/>
  <c r="N21" i="10" s="1"/>
  <c r="N22" i="10" s="1"/>
  <c r="N23" i="10" s="1"/>
  <c r="N14" i="10"/>
  <c r="M21" i="10" s="1"/>
  <c r="M22" i="10" s="1"/>
  <c r="M23" i="10" s="1"/>
  <c r="M14" i="10"/>
  <c r="L21" i="10" s="1"/>
  <c r="L22" i="10" s="1"/>
  <c r="L23" i="10" s="1"/>
  <c r="L14" i="10"/>
  <c r="K21" i="10" s="1"/>
  <c r="K22" i="10" s="1"/>
  <c r="K23" i="10" s="1"/>
  <c r="K14" i="10"/>
  <c r="I21" i="10" s="1"/>
  <c r="I22" i="10" s="1"/>
  <c r="I23" i="10" s="1"/>
  <c r="J14" i="10"/>
  <c r="H21" i="10" s="1"/>
  <c r="H22" i="10" s="1"/>
  <c r="H23" i="10" s="1"/>
  <c r="I14" i="10"/>
  <c r="G21" i="10" s="1"/>
  <c r="G22" i="10" s="1"/>
  <c r="G23" i="10" s="1"/>
  <c r="H14" i="10"/>
  <c r="F21" i="10" s="1"/>
  <c r="F22" i="10" s="1"/>
  <c r="F23" i="10" s="1"/>
  <c r="G10" i="10"/>
  <c r="G46" i="10" l="1"/>
  <c r="H14" i="9"/>
  <c r="C47" i="9"/>
  <c r="C46" i="9"/>
  <c r="D39" i="9"/>
  <c r="D40" i="9" s="1"/>
  <c r="E39" i="9"/>
  <c r="E40" i="9" s="1"/>
  <c r="F39" i="9"/>
  <c r="F40" i="9" s="1"/>
  <c r="H39" i="9"/>
  <c r="H40" i="9" s="1"/>
  <c r="I39" i="9"/>
  <c r="I40" i="9" s="1"/>
  <c r="J39" i="9"/>
  <c r="J40" i="9" s="1"/>
  <c r="K39" i="9"/>
  <c r="K40" i="9" s="1"/>
  <c r="L39" i="9"/>
  <c r="L40" i="9" s="1"/>
  <c r="M39" i="9"/>
  <c r="M40" i="9" s="1"/>
  <c r="N39" i="9"/>
  <c r="N40" i="9" s="1"/>
  <c r="O39" i="9"/>
  <c r="O40" i="9" s="1"/>
  <c r="P39" i="9"/>
  <c r="P40" i="9" s="1"/>
  <c r="Q39" i="9"/>
  <c r="Q40" i="9" s="1"/>
  <c r="C39" i="9"/>
  <c r="C40" i="9" s="1"/>
  <c r="H35" i="9" l="1"/>
  <c r="D15" i="7"/>
  <c r="D16" i="4"/>
  <c r="D16" i="6"/>
  <c r="H16" i="9"/>
  <c r="H54" i="9" l="1"/>
  <c r="G54" i="9"/>
  <c r="H53" i="9"/>
  <c r="G53" i="9"/>
  <c r="G52" i="9"/>
  <c r="Q47" i="9"/>
  <c r="P47" i="9"/>
  <c r="O47" i="9"/>
  <c r="N47" i="9"/>
  <c r="M47" i="9"/>
  <c r="L47" i="9"/>
  <c r="K47" i="9"/>
  <c r="J47" i="9"/>
  <c r="I47" i="9"/>
  <c r="H47" i="9"/>
  <c r="F47" i="9"/>
  <c r="G47" i="9" s="1"/>
  <c r="E47" i="9"/>
  <c r="D47" i="9"/>
  <c r="Q46" i="9"/>
  <c r="P46" i="9"/>
  <c r="O46" i="9"/>
  <c r="N46" i="9"/>
  <c r="M46" i="9"/>
  <c r="L46" i="9"/>
  <c r="K46" i="9"/>
  <c r="J46" i="9"/>
  <c r="I46" i="9"/>
  <c r="H46" i="9"/>
  <c r="F46" i="9"/>
  <c r="E46" i="9"/>
  <c r="D46" i="9"/>
  <c r="T21" i="9"/>
  <c r="T22" i="9" s="1"/>
  <c r="T23" i="9" s="1"/>
  <c r="Q41" i="9" s="1"/>
  <c r="T14" i="9"/>
  <c r="S21" i="9" s="1"/>
  <c r="S22" i="9" s="1"/>
  <c r="S23" i="9" s="1"/>
  <c r="S14" i="9"/>
  <c r="R21" i="9" s="1"/>
  <c r="R22" i="9" s="1"/>
  <c r="R23" i="9" s="1"/>
  <c r="R14" i="9"/>
  <c r="Q21" i="9" s="1"/>
  <c r="Q22" i="9" s="1"/>
  <c r="Q23" i="9" s="1"/>
  <c r="Q14" i="9"/>
  <c r="P21" i="9" s="1"/>
  <c r="P22" i="9" s="1"/>
  <c r="P23" i="9" s="1"/>
  <c r="P14" i="9"/>
  <c r="O21" i="9" s="1"/>
  <c r="O22" i="9" s="1"/>
  <c r="O23" i="9" s="1"/>
  <c r="O14" i="9"/>
  <c r="N21" i="9" s="1"/>
  <c r="N22" i="9" s="1"/>
  <c r="N23" i="9" s="1"/>
  <c r="M21" i="9"/>
  <c r="M22" i="9" s="1"/>
  <c r="M23" i="9" s="1"/>
  <c r="M14" i="9"/>
  <c r="L21" i="9" s="1"/>
  <c r="L22" i="9" s="1"/>
  <c r="L23" i="9" s="1"/>
  <c r="L14" i="9"/>
  <c r="K21" i="9" s="1"/>
  <c r="K22" i="9" s="1"/>
  <c r="K23" i="9" s="1"/>
  <c r="K14" i="9"/>
  <c r="I21" i="9" s="1"/>
  <c r="I22" i="9" s="1"/>
  <c r="I23" i="9" s="1"/>
  <c r="J14" i="9"/>
  <c r="H21" i="9" s="1"/>
  <c r="H22" i="9" s="1"/>
  <c r="H23" i="9" s="1"/>
  <c r="I14" i="9"/>
  <c r="G21" i="9" s="1"/>
  <c r="G22" i="9" s="1"/>
  <c r="G23" i="9" s="1"/>
  <c r="G10" i="9"/>
  <c r="F13" i="7"/>
  <c r="C20" i="7" s="1"/>
  <c r="C21" i="7" s="1"/>
  <c r="C22" i="7" s="1"/>
  <c r="C28" i="7" s="1"/>
  <c r="G13" i="7"/>
  <c r="D20" i="7" s="1"/>
  <c r="D21" i="7" s="1"/>
  <c r="D22" i="7" s="1"/>
  <c r="D28" i="7" s="1"/>
  <c r="I13" i="7"/>
  <c r="F20" i="7" s="1"/>
  <c r="F21" i="7" s="1"/>
  <c r="F22" i="7" s="1"/>
  <c r="F28" i="7" s="1"/>
  <c r="J13" i="7"/>
  <c r="H20" i="7" s="1"/>
  <c r="H21" i="7" s="1"/>
  <c r="H22" i="7" s="1"/>
  <c r="H28" i="7" s="1"/>
  <c r="K13" i="7"/>
  <c r="L13" i="7"/>
  <c r="J20" i="7" s="1"/>
  <c r="J21" i="7" s="1"/>
  <c r="J22" i="7" s="1"/>
  <c r="J28" i="7" s="1"/>
  <c r="M13" i="7"/>
  <c r="K20" i="7" s="1"/>
  <c r="K21" i="7" s="1"/>
  <c r="K22" i="7" s="1"/>
  <c r="K28" i="7" s="1"/>
  <c r="N13" i="7"/>
  <c r="O13" i="7"/>
  <c r="M20" i="7" s="1"/>
  <c r="M21" i="7" s="1"/>
  <c r="M22" i="7" s="1"/>
  <c r="M28" i="7" s="1"/>
  <c r="P13" i="7"/>
  <c r="N20" i="7" s="1"/>
  <c r="N21" i="7" s="1"/>
  <c r="N22" i="7" s="1"/>
  <c r="N28" i="7" s="1"/>
  <c r="Q13" i="7"/>
  <c r="O20" i="7" s="1"/>
  <c r="O21" i="7" s="1"/>
  <c r="O22" i="7" s="1"/>
  <c r="O28" i="7" s="1"/>
  <c r="R13" i="7"/>
  <c r="P20" i="7" s="1"/>
  <c r="P21" i="7" s="1"/>
  <c r="P22" i="7" s="1"/>
  <c r="P28" i="7" s="1"/>
  <c r="S13" i="7"/>
  <c r="Q20" i="7" s="1"/>
  <c r="Q21" i="7" s="1"/>
  <c r="Q22" i="7" s="1"/>
  <c r="Q28" i="7" s="1"/>
  <c r="E20" i="7"/>
  <c r="E21" i="7" s="1"/>
  <c r="E22" i="7" s="1"/>
  <c r="E28" i="7" s="1"/>
  <c r="I20" i="7"/>
  <c r="I21" i="7" s="1"/>
  <c r="I22" i="7" s="1"/>
  <c r="I28" i="7" s="1"/>
  <c r="L20" i="7"/>
  <c r="L21" i="7" s="1"/>
  <c r="L22" i="7" s="1"/>
  <c r="L28" i="7" s="1"/>
  <c r="H34" i="7"/>
  <c r="G34" i="7"/>
  <c r="H33" i="7"/>
  <c r="G33" i="7"/>
  <c r="G32" i="7"/>
  <c r="Q27" i="7"/>
  <c r="P27" i="7"/>
  <c r="O27" i="7"/>
  <c r="N27" i="7"/>
  <c r="M27" i="7"/>
  <c r="L27" i="7"/>
  <c r="K27" i="7"/>
  <c r="J27" i="7"/>
  <c r="I27" i="7"/>
  <c r="H27" i="7"/>
  <c r="F27" i="7"/>
  <c r="G27" i="7" s="1"/>
  <c r="E27" i="7"/>
  <c r="D27" i="7"/>
  <c r="C27" i="7"/>
  <c r="Q26" i="7"/>
  <c r="P26" i="7"/>
  <c r="O26" i="7"/>
  <c r="N26" i="7"/>
  <c r="M26" i="7"/>
  <c r="L26" i="7"/>
  <c r="K26" i="7"/>
  <c r="J26" i="7"/>
  <c r="I26" i="7"/>
  <c r="H26" i="7"/>
  <c r="F26" i="7"/>
  <c r="E26" i="7"/>
  <c r="D26" i="7"/>
  <c r="C26" i="7"/>
  <c r="G26" i="7" l="1"/>
  <c r="Q30" i="7"/>
  <c r="I30" i="7"/>
  <c r="G46" i="9"/>
  <c r="F21" i="9"/>
  <c r="F22" i="9" s="1"/>
  <c r="D41" i="9"/>
  <c r="D48" i="9" s="1"/>
  <c r="D50" i="9" s="1"/>
  <c r="M41" i="9"/>
  <c r="M48" i="9" s="1"/>
  <c r="M50" i="9" s="1"/>
  <c r="N41" i="9"/>
  <c r="N48" i="9" s="1"/>
  <c r="N50" i="9" s="1"/>
  <c r="Q48" i="9"/>
  <c r="Q50" i="9" s="1"/>
  <c r="J41" i="9"/>
  <c r="J48" i="9" s="1"/>
  <c r="J50" i="9" s="1"/>
  <c r="F41" i="9"/>
  <c r="F48" i="9" s="1"/>
  <c r="F50" i="9" s="1"/>
  <c r="K41" i="9"/>
  <c r="K48" i="9" s="1"/>
  <c r="K50" i="9" s="1"/>
  <c r="O41" i="9"/>
  <c r="O48" i="9" s="1"/>
  <c r="O50" i="9" s="1"/>
  <c r="I41" i="9"/>
  <c r="I48" i="9" s="1"/>
  <c r="I50" i="9" s="1"/>
  <c r="E41" i="9"/>
  <c r="E48" i="9" s="1"/>
  <c r="E50" i="9" s="1"/>
  <c r="H41" i="9"/>
  <c r="H48" i="9" s="1"/>
  <c r="H50" i="9" s="1"/>
  <c r="L41" i="9"/>
  <c r="L48" i="9" s="1"/>
  <c r="L50" i="9" s="1"/>
  <c r="P41" i="9"/>
  <c r="P48" i="9" s="1"/>
  <c r="P50" i="9" s="1"/>
  <c r="D30" i="7"/>
  <c r="M30" i="7"/>
  <c r="E30" i="7"/>
  <c r="G28" i="7"/>
  <c r="C30" i="7"/>
  <c r="L30" i="7"/>
  <c r="K30" i="7"/>
  <c r="O30" i="7"/>
  <c r="H30" i="7"/>
  <c r="P30" i="7"/>
  <c r="J30" i="7"/>
  <c r="N30" i="7"/>
  <c r="F30" i="7"/>
  <c r="F23" i="9" l="1"/>
  <c r="C41" i="9" s="1"/>
  <c r="C48" i="9" s="1"/>
  <c r="C50" i="9" s="1"/>
  <c r="C51" i="9" s="1"/>
  <c r="H52" i="9" s="1"/>
  <c r="G48" i="9"/>
  <c r="C31" i="7"/>
  <c r="H32" i="7" s="1"/>
  <c r="F14" i="4" l="1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E10" i="4" l="1"/>
  <c r="H35" i="6" l="1"/>
  <c r="G35" i="6"/>
  <c r="H34" i="6"/>
  <c r="G34" i="6"/>
  <c r="G33" i="6"/>
  <c r="Q28" i="6"/>
  <c r="P28" i="6"/>
  <c r="O28" i="6"/>
  <c r="N28" i="6"/>
  <c r="M28" i="6"/>
  <c r="L28" i="6"/>
  <c r="K28" i="6"/>
  <c r="J28" i="6"/>
  <c r="I28" i="6"/>
  <c r="H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F27" i="6"/>
  <c r="E27" i="6"/>
  <c r="D27" i="6"/>
  <c r="C27" i="6"/>
  <c r="S14" i="6"/>
  <c r="Q21" i="6" s="1"/>
  <c r="Q22" i="6" s="1"/>
  <c r="Q23" i="6" s="1"/>
  <c r="Q29" i="6" s="1"/>
  <c r="Q31" i="6" s="1"/>
  <c r="R14" i="6"/>
  <c r="P21" i="6" s="1"/>
  <c r="P22" i="6" s="1"/>
  <c r="P23" i="6" s="1"/>
  <c r="P29" i="6" s="1"/>
  <c r="Q14" i="6"/>
  <c r="O21" i="6" s="1"/>
  <c r="O22" i="6" s="1"/>
  <c r="O23" i="6" s="1"/>
  <c r="O29" i="6" s="1"/>
  <c r="P14" i="6"/>
  <c r="N21" i="6" s="1"/>
  <c r="N22" i="6" s="1"/>
  <c r="N23" i="6" s="1"/>
  <c r="N29" i="6" s="1"/>
  <c r="O14" i="6"/>
  <c r="M21" i="6" s="1"/>
  <c r="M22" i="6" s="1"/>
  <c r="M23" i="6" s="1"/>
  <c r="M29" i="6" s="1"/>
  <c r="N14" i="6"/>
  <c r="L21" i="6" s="1"/>
  <c r="L22" i="6" s="1"/>
  <c r="L23" i="6" s="1"/>
  <c r="L29" i="6" s="1"/>
  <c r="M14" i="6"/>
  <c r="K21" i="6" s="1"/>
  <c r="K22" i="6" s="1"/>
  <c r="K23" i="6" s="1"/>
  <c r="K29" i="6" s="1"/>
  <c r="L14" i="6"/>
  <c r="J21" i="6" s="1"/>
  <c r="J22" i="6" s="1"/>
  <c r="J23" i="6" s="1"/>
  <c r="J29" i="6" s="1"/>
  <c r="K14" i="6"/>
  <c r="I21" i="6" s="1"/>
  <c r="I22" i="6" s="1"/>
  <c r="I23" i="6" s="1"/>
  <c r="I29" i="6" s="1"/>
  <c r="I31" i="6" s="1"/>
  <c r="J14" i="6"/>
  <c r="H21" i="6" s="1"/>
  <c r="H22" i="6" s="1"/>
  <c r="H23" i="6" s="1"/>
  <c r="H29" i="6" s="1"/>
  <c r="I14" i="6"/>
  <c r="F21" i="6" s="1"/>
  <c r="F22" i="6" s="1"/>
  <c r="F23" i="6" s="1"/>
  <c r="F29" i="6" s="1"/>
  <c r="H14" i="6"/>
  <c r="E21" i="6" s="1"/>
  <c r="E22" i="6" s="1"/>
  <c r="E23" i="6" s="1"/>
  <c r="E29" i="6" s="1"/>
  <c r="E31" i="6" s="1"/>
  <c r="G14" i="6"/>
  <c r="D21" i="6" s="1"/>
  <c r="D22" i="6" s="1"/>
  <c r="D23" i="6" s="1"/>
  <c r="D29" i="6" s="1"/>
  <c r="F14" i="6"/>
  <c r="C21" i="6" s="1"/>
  <c r="C22" i="6" s="1"/>
  <c r="C23" i="6" s="1"/>
  <c r="C29" i="6" s="1"/>
  <c r="E10" i="6"/>
  <c r="G34" i="4"/>
  <c r="H34" i="4"/>
  <c r="G35" i="4"/>
  <c r="H35" i="4"/>
  <c r="G33" i="4"/>
  <c r="G29" i="6" l="1"/>
  <c r="M31" i="6"/>
  <c r="D31" i="6"/>
  <c r="C31" i="6"/>
  <c r="L31" i="6"/>
  <c r="G27" i="6"/>
  <c r="K31" i="6"/>
  <c r="O31" i="6"/>
  <c r="F31" i="6"/>
  <c r="H31" i="6"/>
  <c r="P31" i="6"/>
  <c r="J31" i="6"/>
  <c r="N31" i="6"/>
  <c r="G28" i="6"/>
  <c r="D27" i="4"/>
  <c r="E27" i="4"/>
  <c r="F27" i="4"/>
  <c r="H27" i="4"/>
  <c r="I27" i="4"/>
  <c r="J27" i="4"/>
  <c r="K27" i="4"/>
  <c r="L27" i="4"/>
  <c r="M27" i="4"/>
  <c r="N27" i="4"/>
  <c r="O27" i="4"/>
  <c r="P27" i="4"/>
  <c r="Q27" i="4"/>
  <c r="D28" i="4"/>
  <c r="E28" i="4"/>
  <c r="F28" i="4"/>
  <c r="H28" i="4"/>
  <c r="I28" i="4"/>
  <c r="J28" i="4"/>
  <c r="K28" i="4"/>
  <c r="L28" i="4"/>
  <c r="M28" i="4"/>
  <c r="N28" i="4"/>
  <c r="O28" i="4"/>
  <c r="P28" i="4"/>
  <c r="Q28" i="4"/>
  <c r="C28" i="4"/>
  <c r="C27" i="4"/>
  <c r="Q21" i="4"/>
  <c r="Q22" i="4" s="1"/>
  <c r="Q23" i="4" s="1"/>
  <c r="Q29" i="4" s="1"/>
  <c r="D21" i="4"/>
  <c r="D22" i="4" s="1"/>
  <c r="D23" i="4" s="1"/>
  <c r="D29" i="4" s="1"/>
  <c r="E21" i="4"/>
  <c r="E22" i="4" s="1"/>
  <c r="E23" i="4" s="1"/>
  <c r="E29" i="4" s="1"/>
  <c r="F21" i="4"/>
  <c r="F22" i="4" s="1"/>
  <c r="F23" i="4" s="1"/>
  <c r="F29" i="4" s="1"/>
  <c r="H21" i="4"/>
  <c r="H22" i="4" s="1"/>
  <c r="H23" i="4" s="1"/>
  <c r="H29" i="4" s="1"/>
  <c r="I21" i="4"/>
  <c r="I22" i="4" s="1"/>
  <c r="I23" i="4" s="1"/>
  <c r="I29" i="4" s="1"/>
  <c r="J21" i="4"/>
  <c r="J22" i="4" s="1"/>
  <c r="J23" i="4" s="1"/>
  <c r="J29" i="4" s="1"/>
  <c r="K21" i="4"/>
  <c r="K22" i="4" s="1"/>
  <c r="K23" i="4" s="1"/>
  <c r="K29" i="4" s="1"/>
  <c r="L21" i="4"/>
  <c r="L22" i="4" s="1"/>
  <c r="L23" i="4" s="1"/>
  <c r="L29" i="4" s="1"/>
  <c r="M21" i="4"/>
  <c r="M22" i="4" s="1"/>
  <c r="M23" i="4" s="1"/>
  <c r="M29" i="4" s="1"/>
  <c r="N21" i="4"/>
  <c r="N22" i="4" s="1"/>
  <c r="N23" i="4" s="1"/>
  <c r="N29" i="4" s="1"/>
  <c r="O21" i="4"/>
  <c r="O22" i="4" s="1"/>
  <c r="O23" i="4" s="1"/>
  <c r="O29" i="4" s="1"/>
  <c r="P21" i="4"/>
  <c r="P22" i="4" s="1"/>
  <c r="P23" i="4" s="1"/>
  <c r="P29" i="4" s="1"/>
  <c r="C21" i="4"/>
  <c r="C22" i="4" s="1"/>
  <c r="C23" i="4" s="1"/>
  <c r="C29" i="4" s="1"/>
  <c r="C32" i="6" l="1"/>
  <c r="H33" i="6" s="1"/>
  <c r="K31" i="4"/>
  <c r="O31" i="4"/>
  <c r="C31" i="4"/>
  <c r="N31" i="4"/>
  <c r="J31" i="4"/>
  <c r="E31" i="4"/>
  <c r="G27" i="4"/>
  <c r="G28" i="4"/>
  <c r="F31" i="4"/>
  <c r="G29" i="4"/>
  <c r="Q31" i="4"/>
  <c r="M31" i="4"/>
  <c r="I31" i="4"/>
  <c r="D31" i="4"/>
  <c r="P31" i="4"/>
  <c r="L31" i="4"/>
  <c r="H31" i="4"/>
  <c r="C32" i="4" l="1"/>
  <c r="H33" i="4" s="1"/>
  <c r="F32" i="10"/>
  <c r="C39" i="10" s="1"/>
  <c r="C40" i="10" s="1"/>
  <c r="C41" i="10" s="1"/>
  <c r="C48" i="10" s="1"/>
  <c r="C50" i="10" s="1"/>
  <c r="I32" i="10"/>
  <c r="F39" i="10" s="1"/>
  <c r="F40" i="10" s="1"/>
  <c r="F41" i="10" s="1"/>
  <c r="F48" i="10" s="1"/>
  <c r="R32" i="10"/>
  <c r="P39" i="10" s="1"/>
  <c r="P40" i="10" s="1"/>
  <c r="P41" i="10" s="1"/>
  <c r="P48" i="10" s="1"/>
  <c r="P50" i="10" s="1"/>
  <c r="P32" i="10"/>
  <c r="N39" i="10" s="1"/>
  <c r="N40" i="10" s="1"/>
  <c r="N41" i="10" s="1"/>
  <c r="N48" i="10" s="1"/>
  <c r="N50" i="10" s="1"/>
  <c r="L32" i="10"/>
  <c r="J39" i="10" s="1"/>
  <c r="J40" i="10" s="1"/>
  <c r="J41" i="10" s="1"/>
  <c r="J48" i="10" s="1"/>
  <c r="J50" i="10" s="1"/>
  <c r="G32" i="10"/>
  <c r="D39" i="10" s="1"/>
  <c r="D40" i="10" s="1"/>
  <c r="D41" i="10" s="1"/>
  <c r="D48" i="10" s="1"/>
  <c r="D50" i="10" s="1"/>
  <c r="S32" i="10"/>
  <c r="Q39" i="10" s="1"/>
  <c r="Q40" i="10" s="1"/>
  <c r="Q41" i="10" s="1"/>
  <c r="Q48" i="10" s="1"/>
  <c r="Q50" i="10" s="1"/>
  <c r="J32" i="10"/>
  <c r="H39" i="10" s="1"/>
  <c r="H40" i="10" s="1"/>
  <c r="H41" i="10" s="1"/>
  <c r="H48" i="10" s="1"/>
  <c r="H50" i="10" s="1"/>
  <c r="N32" i="10"/>
  <c r="L39" i="10" s="1"/>
  <c r="L40" i="10" s="1"/>
  <c r="L41" i="10" s="1"/>
  <c r="L48" i="10" s="1"/>
  <c r="L50" i="10" s="1"/>
  <c r="O32" i="10"/>
  <c r="M39" i="10" s="1"/>
  <c r="M40" i="10" s="1"/>
  <c r="M41" i="10" s="1"/>
  <c r="M48" i="10" s="1"/>
  <c r="M50" i="10" s="1"/>
  <c r="M32" i="10"/>
  <c r="K39" i="10" s="1"/>
  <c r="K40" i="10" s="1"/>
  <c r="K41" i="10" s="1"/>
  <c r="K48" i="10" s="1"/>
  <c r="K50" i="10" s="1"/>
  <c r="K32" i="10"/>
  <c r="I39" i="10" s="1"/>
  <c r="I40" i="10" s="1"/>
  <c r="I41" i="10" s="1"/>
  <c r="I48" i="10" s="1"/>
  <c r="I50" i="10" s="1"/>
  <c r="H32" i="10"/>
  <c r="E39" i="10" s="1"/>
  <c r="E40" i="10" s="1"/>
  <c r="E41" i="10" s="1"/>
  <c r="E48" i="10" s="1"/>
  <c r="E50" i="10" s="1"/>
  <c r="Q32" i="10"/>
  <c r="O39" i="10" s="1"/>
  <c r="O40" i="10" s="1"/>
  <c r="O41" i="10" s="1"/>
  <c r="O48" i="10" s="1"/>
  <c r="O50" i="10" s="1"/>
  <c r="E31" i="10"/>
  <c r="G48" i="10" l="1"/>
  <c r="F50" i="10"/>
  <c r="C51" i="10" s="1"/>
  <c r="H5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F8" authorId="0" shapeId="0" xr:uid="{B04BD4F9-C6A2-42F6-83EE-8EEF48DF8D66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G8" authorId="0" shapeId="0" xr:uid="{3A19661E-2DA1-4D78-B804-56A6BF871201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I8" authorId="0" shapeId="0" xr:uid="{905DFAC7-C855-4155-9CA4-77514561E0BE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J8" authorId="0" shapeId="0" xr:uid="{F437927B-DEE6-4E0E-9640-CFB3A1042538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K8" authorId="0" shapeId="0" xr:uid="{33450975-9D54-4B73-8AFE-22741AE93C80}">
      <text>
        <r>
          <rPr>
            <sz val="9"/>
            <color indexed="81"/>
            <rFont val="Segoe UI"/>
            <family val="2"/>
          </rPr>
          <t xml:space="preserve">Ol (Villemant et al., 1981)
</t>
        </r>
      </text>
    </comment>
    <comment ref="L8" authorId="0" shapeId="0" xr:uid="{AD5E7088-0FF3-49A3-AAAE-B43D4B6FA7CC}">
      <text>
        <r>
          <rPr>
            <sz val="9"/>
            <color indexed="81"/>
            <rFont val="Segoe UI"/>
            <family val="2"/>
          </rPr>
          <t>4. Alkali basalt (Fujimaki et al. 1984)</t>
        </r>
      </text>
    </comment>
    <comment ref="M8" authorId="0" shapeId="0" xr:uid="{D0856BDA-E114-4014-B8F9-7442037DB1D6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N8" authorId="0" shapeId="0" xr:uid="{F97A82D2-A7A7-4363-A983-F2DD75BD2B63}">
      <text>
        <r>
          <rPr>
            <sz val="9"/>
            <color indexed="81"/>
            <rFont val="Segoe UI"/>
            <family val="2"/>
          </rPr>
          <t>4. Alkali basalt (Fujimaki et al. 1984)</t>
        </r>
      </text>
    </comment>
    <comment ref="O8" authorId="0" shapeId="0" xr:uid="{D940090E-7333-45F2-B429-647774D68945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P8" authorId="0" shapeId="0" xr:uid="{308E5F52-4504-4B1E-9101-B7CEA2A52647}">
      <text>
        <r>
          <rPr>
            <sz val="9"/>
            <color indexed="81"/>
            <rFont val="Segoe UI"/>
            <family val="2"/>
          </rPr>
          <t>4. Alkali basalt (Fujimaki et al. 1984)</t>
        </r>
      </text>
    </comment>
    <comment ref="Q8" authorId="0" shapeId="0" xr:uid="{C35D3100-25A4-4172-8066-630FF7DEF72D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R8" authorId="0" shapeId="0" xr:uid="{522457B5-DB16-490A-A0E8-1C5A3A8C1F23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S8" authorId="0" shapeId="0" xr:uid="{585A3F55-7AD0-4047-9ECA-F26033A13A32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F9" authorId="0" shapeId="0" xr:uid="{E032F8CE-DC19-4A6F-A027-CD326A4F9FFD}">
      <text>
        <r>
          <rPr>
            <sz val="9"/>
            <color indexed="81"/>
            <rFont val="Segoe UI"/>
            <family val="2"/>
          </rPr>
          <t>V1-39 (Wood and Trigila, 2001)</t>
        </r>
      </text>
    </comment>
    <comment ref="G9" authorId="0" shapeId="0" xr:uid="{09F0DEA4-F60E-4A1C-BE4D-D57071A2E056}">
      <text>
        <r>
          <rPr>
            <sz val="9"/>
            <color indexed="81"/>
            <rFont val="Segoe UI"/>
            <family val="2"/>
          </rPr>
          <t>E-A-30-54 (Shimizu, 1980)</t>
        </r>
      </text>
    </comment>
    <comment ref="H9" authorId="0" shapeId="0" xr:uid="{BB467BBD-32EC-42D0-8064-7001CC60399A}">
      <text>
        <r>
          <rPr>
            <sz val="9"/>
            <color indexed="81"/>
            <rFont val="Segoe UI"/>
            <family val="2"/>
          </rPr>
          <t>E9-9 (Wood and Trigila, 2001)</t>
        </r>
      </text>
    </comment>
    <comment ref="I9" authorId="0" shapeId="0" xr:uid="{5B7DEEB2-9692-4F15-A6BA-6A7B0D9BFB57}">
      <text>
        <r>
          <rPr>
            <sz val="9"/>
            <color indexed="81"/>
            <rFont val="Segoe UI"/>
            <family val="2"/>
          </rPr>
          <t>E9-9 (Wood and Trigila, 2001)</t>
        </r>
      </text>
    </comment>
    <comment ref="J9" authorId="0" shapeId="0" xr:uid="{C7E54650-5947-4DB4-98E9-A8057A8F0379}">
      <text>
        <r>
          <rPr>
            <sz val="9"/>
            <color indexed="81"/>
            <rFont val="Segoe UI"/>
            <family val="2"/>
          </rPr>
          <t>SM-PN Ambrosio and Azzone (2018).</t>
        </r>
      </text>
    </comment>
    <comment ref="K9" authorId="0" shapeId="0" xr:uid="{80E0339E-3C0B-49ED-8883-0475365698C7}">
      <text>
        <r>
          <rPr>
            <sz val="9"/>
            <color indexed="81"/>
            <rFont val="Segoe UI"/>
            <family val="2"/>
          </rPr>
          <t>SM-U Ambrosio and Azzone (2018).</t>
        </r>
      </text>
    </comment>
    <comment ref="L9" authorId="0" shapeId="0" xr:uid="{6073756E-D3BB-4C83-8DD5-6C33631FB043}">
      <text>
        <r>
          <rPr>
            <sz val="9"/>
            <color indexed="81"/>
            <rFont val="Segoe UI"/>
            <family val="2"/>
          </rPr>
          <t>SM-U Ambrosio and Azzone (2018).</t>
        </r>
      </text>
    </comment>
    <comment ref="M9" authorId="0" shapeId="0" xr:uid="{FAEB6DB4-CAB8-463E-81E0-4B89D9976C18}">
      <text>
        <r>
          <rPr>
            <sz val="9"/>
            <color indexed="81"/>
            <rFont val="Segoe UI"/>
            <family val="2"/>
          </rPr>
          <t>SM-PN Ambrosio and Azzone (2018).</t>
        </r>
      </text>
    </comment>
    <comment ref="N9" authorId="0" shapeId="0" xr:uid="{4C2C273A-DA22-42CE-B8FD-05BC3351E2BB}">
      <text>
        <r>
          <rPr>
            <sz val="9"/>
            <color indexed="81"/>
            <rFont val="Segoe UI"/>
            <family val="2"/>
          </rPr>
          <t>SM-PN Ambrosio and Azzone (2018).</t>
        </r>
      </text>
    </comment>
    <comment ref="O9" authorId="0" shapeId="0" xr:uid="{42C73F73-CF27-4275-A8C7-ACF7EB784334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P9" authorId="0" shapeId="0" xr:uid="{550AFF92-82AE-41BE-92F0-1200CE524198}">
      <text>
        <r>
          <rPr>
            <sz val="9"/>
            <color indexed="81"/>
            <rFont val="Segoe UI"/>
            <family val="2"/>
          </rPr>
          <t>SM-PN Ambrosio and Azzone (2018).</t>
        </r>
      </text>
    </comment>
    <comment ref="Q9" authorId="0" shapeId="0" xr:uid="{9B0766D6-31F0-4DB1-B8D0-182CEDE8DB65}">
      <text>
        <r>
          <rPr>
            <sz val="9"/>
            <color indexed="81"/>
            <rFont val="Segoe UI"/>
            <family val="2"/>
          </rPr>
          <t>SM-U Ambrosio and Azzone (2018).</t>
        </r>
      </text>
    </comment>
    <comment ref="R9" authorId="0" shapeId="0" xr:uid="{7E6756A6-2311-4462-8DBB-45DBD69CC21D}">
      <text>
        <r>
          <rPr>
            <sz val="9"/>
            <color indexed="81"/>
            <rFont val="Segoe UI"/>
            <family val="2"/>
          </rPr>
          <t>SM-U Ambrosio and Azzone (2018).</t>
        </r>
      </text>
    </comment>
    <comment ref="S9" authorId="0" shapeId="0" xr:uid="{613F1D95-ADC9-4B80-9C7C-0BEB9C2BD8F1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G27" authorId="0" shapeId="0" xr:uid="{8D1FD630-1CBB-4E32-8128-08C82DC34EF0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28" authorId="0" shapeId="0" xr:uid="{D8472870-E5CF-4AF8-AF94-02A8B0E762E8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29" authorId="0" shapeId="0" xr:uid="{00D6A17A-F5D4-4397-8B57-90906E66B8F7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A31" authorId="0" shapeId="0" xr:uid="{DF93F65D-8D94-4DA9-A344-526E2E1400A7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F8" authorId="0" shapeId="0" xr:uid="{7B3850D2-CED7-4DE3-8120-04C4D2AE7BD9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G8" authorId="0" shapeId="0" xr:uid="{E7060B63-081E-49A9-B4FD-8C80AFAB676D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I8" authorId="0" shapeId="0" xr:uid="{3F6E2961-DE4F-4801-823D-D10C3DEB41C5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J8" authorId="0" shapeId="0" xr:uid="{E0542A70-74AC-4393-901C-83150650A199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K8" authorId="0" shapeId="0" xr:uid="{3C809750-10F1-40EF-9692-8356AD48D8E4}">
      <text>
        <r>
          <rPr>
            <sz val="9"/>
            <color indexed="81"/>
            <rFont val="Segoe UI"/>
            <family val="2"/>
          </rPr>
          <t xml:space="preserve">Ol (Villemant et al., 1981)
</t>
        </r>
      </text>
    </comment>
    <comment ref="L8" authorId="0" shapeId="0" xr:uid="{708BD1B1-C7A2-447E-A53D-835A02591A2B}">
      <text>
        <r>
          <rPr>
            <sz val="9"/>
            <color indexed="81"/>
            <rFont val="Segoe UI"/>
            <family val="2"/>
          </rPr>
          <t>4. Alkali basalt (Fujimaki et al. 1984)</t>
        </r>
      </text>
    </comment>
    <comment ref="M8" authorId="0" shapeId="0" xr:uid="{256B8FB8-BF39-4728-B95C-CFDAFED14FBB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N8" authorId="0" shapeId="0" xr:uid="{516E8985-6B21-477C-9C0C-8F8BEDFECFAC}">
      <text>
        <r>
          <rPr>
            <sz val="9"/>
            <color indexed="81"/>
            <rFont val="Segoe UI"/>
            <family val="2"/>
          </rPr>
          <t>4. Alkali basalt (Fujimaki et al. 1984)</t>
        </r>
      </text>
    </comment>
    <comment ref="O8" authorId="0" shapeId="0" xr:uid="{CB6C1F1F-EE93-45EE-92D4-8FD10BC47F65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P8" authorId="0" shapeId="0" xr:uid="{A0FF87E7-0D9D-45BF-A8A8-6161A2DF0A28}">
      <text>
        <r>
          <rPr>
            <sz val="9"/>
            <color indexed="81"/>
            <rFont val="Segoe UI"/>
            <family val="2"/>
          </rPr>
          <t>4. Alkali basalt (Fujimaki et al. 1984)</t>
        </r>
      </text>
    </comment>
    <comment ref="Q8" authorId="0" shapeId="0" xr:uid="{68F26317-08CF-4562-9E1A-998A798029EB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R8" authorId="0" shapeId="0" xr:uid="{F121C5E7-FC5E-4EC0-BBCB-5D4DA864C8E3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S8" authorId="0" shapeId="0" xr:uid="{CED331FC-470A-4B7C-8138-969FFA646767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G27" authorId="0" shapeId="0" xr:uid="{F481C583-7C95-4754-812E-415565B51980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28" authorId="0" shapeId="0" xr:uid="{F2985137-1156-4E04-BCF7-E9D73CF0BEE7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29" authorId="0" shapeId="0" xr:uid="{2D63C24C-74C6-4D6F-A33C-DE9D21D8E649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A31" authorId="0" shapeId="0" xr:uid="{052094A9-2AFE-4CE3-AC92-1471184B9347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F8" authorId="0" shapeId="0" xr:uid="{35445BA0-7A17-4DAF-8919-2801731DB48A}">
      <text>
        <r>
          <rPr>
            <sz val="9"/>
            <color indexed="81"/>
            <rFont val="Segoe UI"/>
            <family val="2"/>
          </rPr>
          <t xml:space="preserve"> RUN 79 (Adam and Green, 2006)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G8" authorId="0" shapeId="0" xr:uid="{A73DCD36-EE32-4B0E-977E-8C6C1FDCD40D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H8" authorId="0" shapeId="0" xr:uid="{84072A96-A2F5-4B36-8198-F6BDACC5C943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I8" authorId="0" shapeId="0" xr:uid="{54CAB3BE-43FA-466E-BFFC-D827DA3029BB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J8" authorId="0" shapeId="0" xr:uid="{DA051711-933D-4AF7-AFD4-23DB77E51F7A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K8" authorId="0" shapeId="0" xr:uid="{5712A5A6-839F-4EA6-8656-77DF4641E8C1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L8" authorId="0" shapeId="0" xr:uid="{876AB08A-815A-42B1-B1C0-608063293D77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M8" authorId="0" shapeId="0" xr:uid="{4EC86CEA-8557-4E77-8F17-561191ED92AD}">
      <text>
        <r>
          <rPr>
            <sz val="9"/>
            <color indexed="81"/>
            <rFont val="Segoe UI"/>
            <family val="2"/>
          </rPr>
          <t>cpx (Zack et al. 1997)</t>
        </r>
      </text>
    </comment>
    <comment ref="N8" authorId="0" shapeId="0" xr:uid="{BEDF16FF-68EA-4638-A38B-9E989D15A164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O8" authorId="0" shapeId="0" xr:uid="{7D3A3EDA-C8C5-42C5-88EE-A64C819B4BFE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P8" authorId="0" shapeId="0" xr:uid="{65D86E44-37CC-402A-AC75-31B289F0FD36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Q8" authorId="0" shapeId="0" xr:uid="{580D1703-11C2-49CF-8FBB-AA697CBA844A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R8" authorId="0" shapeId="0" xr:uid="{3CBE9C98-49D8-4249-9DCA-F596B27C396B}">
      <text>
        <r>
          <rPr>
            <sz val="9"/>
            <color indexed="81"/>
            <rFont val="Segoe UI"/>
            <family val="2"/>
          </rPr>
          <t>cpx (Zack et al. 1997)</t>
        </r>
      </text>
    </comment>
    <comment ref="S8" authorId="0" shapeId="0" xr:uid="{C9685CC0-E076-4820-B98A-B1665691281D}">
      <text>
        <r>
          <rPr>
            <sz val="9"/>
            <color indexed="81"/>
            <rFont val="Segoe UI"/>
            <family val="2"/>
          </rPr>
          <t>estimated</t>
        </r>
      </text>
    </comment>
    <comment ref="G26" authorId="0" shapeId="0" xr:uid="{EB1F81CD-5399-4444-851B-86DCCD6C593A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27" authorId="0" shapeId="0" xr:uid="{0BC59056-7A95-4F0D-AB9B-4BE1243284B2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28" authorId="0" shapeId="0" xr:uid="{5A8E599E-1E0B-40DB-9599-5BAC4871D04B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A30" authorId="0" shapeId="0" xr:uid="{F6CE4F3D-4A74-4137-B823-8EC2DA4EC759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H9" authorId="0" shapeId="0" xr:uid="{796619F3-2EFC-477E-BF32-5947A58EEB37}">
      <text>
        <r>
          <rPr>
            <sz val="9"/>
            <color indexed="81"/>
            <rFont val="Segoe UI"/>
            <family val="2"/>
          </rPr>
          <t xml:space="preserve"> RUN 79 (Adam and Green, 2006)</t>
        </r>
      </text>
    </comment>
    <comment ref="I9" authorId="0" shapeId="0" xr:uid="{5BE50DED-8EE2-4D6C-8E13-F0E31F613BA7}">
      <text>
        <r>
          <rPr>
            <sz val="9"/>
            <color indexed="81"/>
            <rFont val="Segoe UI"/>
            <family val="2"/>
          </rPr>
          <t>APG (Ambrosio and Azzone, 2018)</t>
        </r>
      </text>
    </comment>
    <comment ref="J9" authorId="0" shapeId="0" xr:uid="{6DDD8563-FB5F-48E7-BA4A-B98F393299AA}">
      <text>
        <r>
          <rPr>
            <sz val="9"/>
            <color indexed="81"/>
            <rFont val="Segoe UI"/>
            <family val="2"/>
          </rPr>
          <t xml:space="preserve"> FM Model (Olin and Wolf, 2010)</t>
        </r>
      </text>
    </comment>
    <comment ref="K9" authorId="0" shapeId="0" xr:uid="{BCE4E16C-2169-4B6E-861B-9ADB20517CEB}">
      <text>
        <r>
          <rPr>
            <sz val="9"/>
            <color indexed="81"/>
            <rFont val="Segoe UI"/>
            <family val="2"/>
          </rPr>
          <t xml:space="preserve"> FM Model (Olin and Wolf, 2010)</t>
        </r>
      </text>
    </comment>
    <comment ref="L9" authorId="0" shapeId="0" xr:uid="{D10C832F-3DA6-4EBC-9014-EC6067C80764}">
      <text>
        <r>
          <rPr>
            <sz val="9"/>
            <color indexed="81"/>
            <rFont val="Segoe UI"/>
            <family val="2"/>
          </rPr>
          <t xml:space="preserve"> FM Model (Olin and Wolf, 2010)</t>
        </r>
      </text>
    </comment>
    <comment ref="M9" authorId="0" shapeId="0" xr:uid="{C636A340-5920-4EC6-8DF0-11EEC5EF63BF}">
      <text>
        <r>
          <rPr>
            <sz val="9"/>
            <color indexed="81"/>
            <rFont val="Segoe UI"/>
            <family val="2"/>
          </rPr>
          <t>estimated</t>
        </r>
      </text>
    </comment>
    <comment ref="N9" authorId="0" shapeId="0" xr:uid="{E650DE2B-D27E-4E37-88BA-60ED897590C9}">
      <text>
        <r>
          <rPr>
            <sz val="9"/>
            <color indexed="81"/>
            <rFont val="Segoe UI"/>
            <family val="2"/>
          </rPr>
          <t>estimated</t>
        </r>
      </text>
    </comment>
    <comment ref="O9" authorId="0" shapeId="0" xr:uid="{5911BC16-4277-41E2-96B1-D9A2ECEBCCFD}">
      <text>
        <r>
          <rPr>
            <sz val="9"/>
            <color indexed="81"/>
            <rFont val="Segoe UI"/>
            <family val="2"/>
          </rPr>
          <t xml:space="preserve"> FM Model (Olin and Wolf, 2010)</t>
        </r>
      </text>
    </comment>
    <comment ref="P9" authorId="0" shapeId="0" xr:uid="{EEB4D37B-F125-491E-B099-51ADB723BEDD}">
      <text>
        <r>
          <rPr>
            <sz val="9"/>
            <color indexed="81"/>
            <rFont val="Segoe UI"/>
            <family val="2"/>
          </rPr>
          <t>SM-B (Ambrosio and Azzone, 2018)</t>
        </r>
      </text>
    </comment>
    <comment ref="Q9" authorId="0" shapeId="0" xr:uid="{35A786AE-DF5B-4401-BF70-C7A0336DF06A}">
      <text>
        <r>
          <rPr>
            <sz val="9"/>
            <color indexed="81"/>
            <rFont val="Segoe UI"/>
            <family val="2"/>
          </rPr>
          <t xml:space="preserve"> FM Model (Olin and Wolf, 2010)</t>
        </r>
      </text>
    </comment>
    <comment ref="R9" authorId="0" shapeId="0" xr:uid="{BBD3E61E-D729-4BC1-B520-3E7EDE37B61E}">
      <text>
        <r>
          <rPr>
            <sz val="9"/>
            <color indexed="81"/>
            <rFont val="Segoe UI"/>
            <family val="2"/>
          </rPr>
          <t xml:space="preserve"> FM Min (Olin and Wolf, 2010)</t>
        </r>
      </text>
    </comment>
    <comment ref="S9" authorId="0" shapeId="0" xr:uid="{6F08A3B3-7907-4FBF-8753-9E80F4CB998B}">
      <text>
        <r>
          <rPr>
            <sz val="9"/>
            <color indexed="81"/>
            <rFont val="Segoe UI"/>
            <family val="2"/>
          </rPr>
          <t>Cpx-P/Gb (Ubide et all., 2004)</t>
        </r>
      </text>
    </comment>
    <comment ref="T9" authorId="0" shapeId="0" xr:uid="{BF591352-7ED4-40B2-8E96-6F007D733D4A}">
      <text>
        <r>
          <rPr>
            <sz val="9"/>
            <color indexed="81"/>
            <rFont val="Segoe UI"/>
            <family val="2"/>
          </rPr>
          <t>1099-2 MEGA-CPX (Wörrier et al., 1983)</t>
        </r>
      </text>
    </comment>
    <comment ref="U9" authorId="0" shapeId="0" xr:uid="{BAA1FF55-358A-431E-A7A2-56700AD02CD4}">
      <text>
        <r>
          <rPr>
            <sz val="9"/>
            <color indexed="81"/>
            <rFont val="Segoe UI"/>
            <family val="2"/>
          </rPr>
          <t>1017 CPX GREEN BR-2  (Wörrier et al., 1982)</t>
        </r>
      </text>
    </comment>
    <comment ref="F27" authorId="0" shapeId="0" xr:uid="{84829942-CE3D-4701-BC0A-83AFCB1343D1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G27" authorId="0" shapeId="0" xr:uid="{35FC3BE6-BAD2-4724-95FD-B2290C084636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H27" authorId="0" shapeId="0" xr:uid="{4FED6C8D-7F6B-4E14-8277-A22057D4AC53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I27" authorId="0" shapeId="0" xr:uid="{41F76563-02AC-47A4-99FB-65BE3B087D84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J27" authorId="0" shapeId="0" xr:uid="{F90F2BEB-0AB8-4CC8-8D6A-C7DA33ABF971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K27" authorId="0" shapeId="0" xr:uid="{BA915E3F-4594-4362-AB32-2885911DE9E1}">
      <text>
        <r>
          <rPr>
            <sz val="9"/>
            <color indexed="81"/>
            <rFont val="Segoe UI"/>
            <family val="2"/>
          </rPr>
          <t>1097 SAN (Wörrier et al., 1983)</t>
        </r>
      </text>
    </comment>
    <comment ref="L27" authorId="0" shapeId="0" xr:uid="{1AF6062E-069B-47B7-9E59-A1EFBCF003E7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M27" authorId="0" shapeId="0" xr:uid="{A5DF70C2-45E2-4725-BE69-92AC56C9F74B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N27" authorId="0" shapeId="0" xr:uid="{74C2BB70-A3C6-4512-A935-E852DC856386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O27" authorId="0" shapeId="0" xr:uid="{95714A25-6B02-4610-99E3-BEAA5DC77D2B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P27" authorId="0" shapeId="0" xr:uid="{22534BB6-7B7D-42D2-AB07-E766FE57500E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R27" authorId="0" shapeId="0" xr:uid="{BB5E692E-1268-4354-A200-4E66F69E0133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F28" authorId="0" shapeId="0" xr:uid="{FD310F24-87DA-4AAD-A49B-88FC8DFBEAE9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G28" authorId="0" shapeId="0" xr:uid="{BBE3C7E8-8F9B-4B4C-AC37-FDBCED1472F4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H28" authorId="0" shapeId="0" xr:uid="{0947C032-18AD-47C8-80C1-01F2C1A6E760}">
      <text>
        <r>
          <rPr>
            <sz val="9"/>
            <color indexed="81"/>
            <rFont val="Segoe UI"/>
            <family val="2"/>
          </rPr>
          <t>153099
(Larsen, 1979)</t>
        </r>
      </text>
    </comment>
    <comment ref="I28" authorId="0" shapeId="0" xr:uid="{7540FD91-BE20-4BD1-95C1-B7369191E57F}">
      <text>
        <r>
          <rPr>
            <sz val="9"/>
            <color indexed="81"/>
            <rFont val="Segoe UI"/>
            <family val="2"/>
          </rPr>
          <t>1099-2 MEGA-CPX (Wörrier et al., 1983)</t>
        </r>
      </text>
    </comment>
    <comment ref="J28" authorId="0" shapeId="0" xr:uid="{849E5BF6-7522-4C57-9E61-1B76232FE5CB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K28" authorId="0" shapeId="0" xr:uid="{C60A8C87-F6CC-4FEB-91D7-D90E69489AB2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L28" authorId="0" shapeId="0" xr:uid="{6981B6EA-4F2E-408A-82F2-FC35746BF0B0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M28" authorId="0" shapeId="0" xr:uid="{A58F56B6-DF02-4D23-9930-8499A2255C65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N28" authorId="0" shapeId="0" xr:uid="{D5071B11-EADD-4C0F-82E5-F1107EA7C7C2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O28" authorId="0" shapeId="0" xr:uid="{E6F6F77F-81D5-4117-A262-79269671EA12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P28" authorId="0" shapeId="0" xr:uid="{DB4F455C-D314-4F4D-B887-C8F90E335877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R28" authorId="0" shapeId="0" xr:uid="{44E86508-A814-4EE0-A331-79C78C689840}">
      <text>
        <r>
          <rPr>
            <sz val="9"/>
            <color indexed="81"/>
            <rFont val="Segoe UI"/>
            <family val="2"/>
          </rPr>
          <t>153231 (Larsen, 1979)</t>
        </r>
      </text>
    </comment>
    <comment ref="S28" authorId="0" shapeId="0" xr:uid="{545B3CEF-DA6A-4E7F-BD7A-2968C6957150}">
      <text>
        <r>
          <rPr>
            <sz val="9"/>
            <color indexed="81"/>
            <rFont val="Segoe UI"/>
            <family val="2"/>
          </rPr>
          <t>1017 CPX GREEN BR-2 (Wörrier et al., 1983)</t>
        </r>
      </text>
    </comment>
    <comment ref="F29" authorId="0" shapeId="0" xr:uid="{2EC74081-4DD2-4631-BDA3-7D2A2211666D}">
      <text>
        <r>
          <rPr>
            <sz val="9"/>
            <color indexed="81"/>
            <rFont val="Segoe UI"/>
            <family val="2"/>
          </rPr>
          <t>Dhb (Villemant et al., 1981)</t>
        </r>
      </text>
    </comment>
    <comment ref="G29" authorId="0" shapeId="0" xr:uid="{B02CA13B-C83A-4501-9C7B-87D2C90AA09D}">
      <text>
        <r>
          <rPr>
            <sz val="9"/>
            <color indexed="81"/>
            <rFont val="Segoe UI"/>
            <family val="2"/>
          </rPr>
          <t>1088 PHLOG (Wörrier et al., 1983).</t>
        </r>
      </text>
    </comment>
    <comment ref="I29" authorId="0" shapeId="0" xr:uid="{88C80C94-DC77-41D3-B5A9-E2E68022CC9E}">
      <text>
        <r>
          <rPr>
            <sz val="9"/>
            <color indexed="81"/>
            <rFont val="Segoe UI"/>
            <family val="2"/>
          </rPr>
          <t>1088-1 PHLOG BR 2 (Wörrier et al., 1983);</t>
        </r>
      </text>
    </comment>
    <comment ref="J29" authorId="0" shapeId="0" xr:uid="{F8B7731F-1D45-4468-AB32-117684A85513}">
      <text>
        <r>
          <rPr>
            <sz val="9"/>
            <color indexed="81"/>
            <rFont val="Segoe UI"/>
            <family val="2"/>
          </rPr>
          <t>1088 PHLOG (Wörrier et al., 1983).</t>
        </r>
      </text>
    </comment>
    <comment ref="K29" authorId="0" shapeId="0" xr:uid="{216805C7-4982-43C4-A032-F51CDEF92B3C}">
      <text>
        <r>
          <rPr>
            <sz val="9"/>
            <color indexed="81"/>
            <rFont val="Segoe UI"/>
            <family val="2"/>
          </rPr>
          <t>1088 PHLOG (Wörrier et al., 1983).</t>
        </r>
      </text>
    </comment>
    <comment ref="M29" authorId="0" shapeId="0" xr:uid="{0C03332C-A7EB-49B7-9307-81860470A98D}">
      <text>
        <r>
          <rPr>
            <sz val="9"/>
            <color indexed="81"/>
            <rFont val="Segoe UI"/>
            <family val="2"/>
          </rPr>
          <t>1088 PHLOG (Wörrier et al., 1983).</t>
        </r>
      </text>
    </comment>
    <comment ref="Q29" authorId="0" shapeId="0" xr:uid="{9233F37A-91D4-4711-8F4F-98F580E46D74}">
      <text>
        <r>
          <rPr>
            <sz val="9"/>
            <color indexed="81"/>
            <rFont val="Segoe UI"/>
            <family val="2"/>
          </rPr>
          <t>1088 PHLOG (Wörrier et al., 1983).</t>
        </r>
      </text>
    </comment>
    <comment ref="R29" authorId="0" shapeId="0" xr:uid="{E4DDA713-8363-4F47-A19C-986DC91CA2B8}">
      <text>
        <r>
          <rPr>
            <sz val="9"/>
            <color indexed="81"/>
            <rFont val="Segoe UI"/>
            <family val="2"/>
          </rPr>
          <t>1088 PHLOG (Wörrier et al., 1983).</t>
        </r>
      </text>
    </comment>
    <comment ref="S29" authorId="0" shapeId="0" xr:uid="{53844B78-7608-4C42-8716-7F89AE5597C6}">
      <text>
        <r>
          <rPr>
            <sz val="9"/>
            <color indexed="81"/>
            <rFont val="Segoe UI"/>
            <family val="2"/>
          </rPr>
          <t>1088 PHLOG (Wörrier et al., 1983).</t>
        </r>
      </text>
    </comment>
    <comment ref="F30" authorId="0" shapeId="0" xr:uid="{1F446794-7A18-411F-AECB-C4E7C408A8C0}">
      <text>
        <r>
          <rPr>
            <sz val="9"/>
            <color indexed="81"/>
            <rFont val="Segoe UI"/>
            <family val="2"/>
          </rPr>
          <t>Dhb (Villemant et al., 1981)</t>
        </r>
      </text>
    </comment>
    <comment ref="G30" authorId="0" shapeId="0" xr:uid="{6799B2AC-27FD-4D21-BA70-773F3B8DAAC7}">
      <text>
        <r>
          <rPr>
            <sz val="9"/>
            <color indexed="81"/>
            <rFont val="Segoe UI"/>
            <family val="2"/>
          </rPr>
          <t>1017 AMPH (Wörrier et al., 1983)</t>
        </r>
      </text>
    </comment>
    <comment ref="I30" authorId="0" shapeId="0" xr:uid="{A50FD70A-F435-446A-B3DD-7A7D5F28C147}">
      <text>
        <r>
          <rPr>
            <sz val="9"/>
            <color indexed="81"/>
            <rFont val="Segoe UI"/>
            <family val="2"/>
          </rPr>
          <t>1060-5 AMPH (Wörrier et al., 1983)</t>
        </r>
      </text>
    </comment>
    <comment ref="J30" authorId="0" shapeId="0" xr:uid="{F5B4CCAF-E775-4C0F-A673-2FDDCD0C3D26}">
      <text>
        <r>
          <rPr>
            <sz val="9"/>
            <color indexed="81"/>
            <rFont val="Segoe UI"/>
            <family val="2"/>
          </rPr>
          <t>1034 AMPH (Wörrier et al., 1983)</t>
        </r>
      </text>
    </comment>
    <comment ref="K30" authorId="0" shapeId="0" xr:uid="{E4AC1F3C-2F51-4F11-9B75-7AC799147251}">
      <text>
        <r>
          <rPr>
            <sz val="9"/>
            <color indexed="81"/>
            <rFont val="Segoe UI"/>
            <family val="2"/>
          </rPr>
          <t>1088 AMPH (Wörrier et al., 1983)</t>
        </r>
      </text>
    </comment>
    <comment ref="M30" authorId="0" shapeId="0" xr:uid="{89DF709B-F6F1-4227-B10F-02607D55EEAA}">
      <text>
        <r>
          <rPr>
            <sz val="9"/>
            <color indexed="81"/>
            <rFont val="Segoe UI"/>
            <family val="2"/>
          </rPr>
          <t>1017 AMPH (Wörrier et al., 1983)</t>
        </r>
      </text>
    </comment>
    <comment ref="N30" authorId="0" shapeId="0" xr:uid="{6C4966AA-FE3A-4556-A539-C4EF2006307C}">
      <text>
        <r>
          <rPr>
            <sz val="9"/>
            <color indexed="81"/>
            <rFont val="Segoe UI"/>
            <family val="2"/>
          </rPr>
          <t>Amp-P(I)/Gb (Ubide et al., 2014)</t>
        </r>
      </text>
    </comment>
    <comment ref="O30" authorId="0" shapeId="0" xr:uid="{778DD7F7-23EC-469C-BB9A-A3126CF8235A}">
      <text>
        <r>
          <rPr>
            <sz val="9"/>
            <color indexed="81"/>
            <rFont val="Segoe UI"/>
            <family val="2"/>
          </rPr>
          <t>Amp-P(I)/Gb (Ubide et al., 2014)</t>
        </r>
      </text>
    </comment>
    <comment ref="P30" authorId="0" shapeId="0" xr:uid="{982429A3-176D-471E-8298-F18CC24F3AFB}">
      <text>
        <r>
          <rPr>
            <sz val="9"/>
            <color indexed="81"/>
            <rFont val="Segoe UI"/>
            <family val="2"/>
          </rPr>
          <t>Amp-P(II)/Gb (Ubide et al., 2014)</t>
        </r>
      </text>
    </comment>
    <comment ref="Q30" authorId="0" shapeId="0" xr:uid="{265FA95F-9AB4-4A8C-9483-08E0DEB67BC3}">
      <text>
        <r>
          <rPr>
            <sz val="9"/>
            <color indexed="81"/>
            <rFont val="Segoe UI"/>
            <family val="2"/>
          </rPr>
          <t>Amp-P(II)/Gb (Ubide et al., 2014)</t>
        </r>
      </text>
    </comment>
    <comment ref="R30" authorId="0" shapeId="0" xr:uid="{927D688C-0990-4559-8867-C74DDA756ADB}">
      <text>
        <r>
          <rPr>
            <sz val="9"/>
            <color indexed="81"/>
            <rFont val="Segoe UI"/>
            <family val="2"/>
          </rPr>
          <t>1017 AMPH (Wörrier et al., 1983)</t>
        </r>
      </text>
    </comment>
    <comment ref="S30" authorId="0" shapeId="0" xr:uid="{EEFC5105-D0F7-4161-ACCC-E08E8762DF84}">
      <text>
        <r>
          <rPr>
            <sz val="9"/>
            <color indexed="81"/>
            <rFont val="Segoe UI"/>
            <family val="2"/>
          </rPr>
          <t>1088 AMPH (Wörrier et al., 1983)</t>
        </r>
      </text>
    </comment>
    <comment ref="F31" authorId="0" shapeId="0" xr:uid="{32A9BF10-4392-424D-A50F-C659B30009B7}">
      <text>
        <r>
          <rPr>
            <sz val="9"/>
            <color indexed="81"/>
            <rFont val="Segoe UI"/>
            <family val="2"/>
          </rPr>
          <t>Median (Olin and Wolf, 2012)</t>
        </r>
      </text>
    </comment>
    <comment ref="G31" authorId="0" shapeId="0" xr:uid="{46C56ED7-CFEE-4C56-B097-97968DC451A4}">
      <text>
        <r>
          <rPr>
            <sz val="9"/>
            <color indexed="81"/>
            <rFont val="Segoe UI"/>
            <family val="2"/>
          </rPr>
          <t>Max (Olin and Wolf, 2012)</t>
        </r>
      </text>
    </comment>
    <comment ref="I31" authorId="0" shapeId="0" xr:uid="{500521E8-4169-4003-A0FA-9CF04E199D11}">
      <text>
        <r>
          <rPr>
            <sz val="9"/>
            <color indexed="81"/>
            <rFont val="Segoe UI"/>
            <family val="2"/>
          </rPr>
          <t>Max (Olin and Wolf, 2012)</t>
        </r>
      </text>
    </comment>
    <comment ref="J31" authorId="0" shapeId="0" xr:uid="{F7608951-A9D8-403F-B44F-180B385E868D}">
      <text>
        <r>
          <rPr>
            <sz val="9"/>
            <color indexed="81"/>
            <rFont val="Segoe UI"/>
            <family val="2"/>
          </rPr>
          <t>1088 SPH (Wörrier et al., 1983)</t>
        </r>
      </text>
    </comment>
    <comment ref="K31" authorId="0" shapeId="0" xr:uid="{689AFA08-2DA4-4631-882A-EE003A823926}">
      <text>
        <r>
          <rPr>
            <sz val="9"/>
            <color indexed="81"/>
            <rFont val="Segoe UI"/>
            <family val="2"/>
          </rPr>
          <t>1088 SPH (Wörrier et al., 1983)</t>
        </r>
      </text>
    </comment>
    <comment ref="M31" authorId="0" shapeId="0" xr:uid="{1E28EF29-56C4-4E6A-99C1-F599231AC20E}">
      <text>
        <r>
          <rPr>
            <sz val="9"/>
            <color indexed="81"/>
            <rFont val="Segoe UI"/>
            <family val="2"/>
          </rPr>
          <t>1088 SPH (Wörrier et al., 1983)</t>
        </r>
      </text>
    </comment>
    <comment ref="N31" authorId="0" shapeId="0" xr:uid="{9A2245EF-EA3C-4096-8503-BB805C84BC9B}">
      <text>
        <r>
          <rPr>
            <sz val="9"/>
            <color indexed="81"/>
            <rFont val="Segoe UI"/>
            <family val="2"/>
          </rPr>
          <t>Median (Olin and Wolf, 2012)</t>
        </r>
      </text>
    </comment>
    <comment ref="O31" authorId="0" shapeId="0" xr:uid="{0FDAEB18-7225-400D-AF81-AB0FFB1511A5}">
      <text>
        <r>
          <rPr>
            <sz val="9"/>
            <color indexed="81"/>
            <rFont val="Segoe UI"/>
            <family val="2"/>
          </rPr>
          <t>Median (Olin and Wolf, 2012)</t>
        </r>
      </text>
    </comment>
    <comment ref="P31" authorId="0" shapeId="0" xr:uid="{4710110B-17C7-4EE7-B867-B50A33D2D9B5}">
      <text>
        <r>
          <rPr>
            <sz val="9"/>
            <color indexed="81"/>
            <rFont val="Segoe UI"/>
            <family val="2"/>
          </rPr>
          <t>Max (Olin and Wolf, 2012)</t>
        </r>
      </text>
    </comment>
    <comment ref="Q31" authorId="0" shapeId="0" xr:uid="{1A9267BB-91FF-475D-9008-EF856BF9B2B6}">
      <text>
        <r>
          <rPr>
            <sz val="9"/>
            <color indexed="81"/>
            <rFont val="Segoe UI"/>
            <family val="2"/>
          </rPr>
          <t>Max (Olin and Wolf, 2012)</t>
        </r>
      </text>
    </comment>
    <comment ref="R31" authorId="0" shapeId="0" xr:uid="{54E63503-026B-4BA6-9145-FD6E4958CABC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1088 SPH (Wörrier et al., 1983)</t>
        </r>
      </text>
    </comment>
    <comment ref="S31" authorId="0" shapeId="0" xr:uid="{3F7D5EEB-136F-4984-8B15-546091A867E4}">
      <text>
        <r>
          <rPr>
            <sz val="9"/>
            <color indexed="81"/>
            <rFont val="Segoe UI"/>
            <family val="2"/>
          </rPr>
          <t>Median (Olin and Wolf, 2012)</t>
        </r>
      </text>
    </comment>
    <comment ref="G46" authorId="0" shapeId="0" xr:uid="{99EE6A24-D4D3-4848-B7DC-07F94512209A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47" authorId="0" shapeId="0" xr:uid="{DB757F12-BA46-449F-8292-2B1A5D5577CF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48" authorId="0" shapeId="0" xr:uid="{7FD473F1-A836-4A1F-9AC3-000FD6D6A58F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A50" authorId="0" shapeId="0" xr:uid="{2FABBB76-3916-4F14-978A-EEA280B0D2CF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J9" authorId="0" shapeId="0" xr:uid="{B5946212-C0EF-4919-A3EA-162E5F9BC3F5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estimated</t>
        </r>
      </text>
    </comment>
    <comment ref="L9" authorId="0" shapeId="0" xr:uid="{99ADE858-82A4-464C-A266-DB84F4E6A31B}">
      <text>
        <r>
          <rPr>
            <sz val="9"/>
            <color indexed="81"/>
            <rFont val="Segoe UI"/>
            <family val="2"/>
          </rPr>
          <t>estimated</t>
        </r>
      </text>
    </comment>
    <comment ref="M9" authorId="0" shapeId="0" xr:uid="{463113EB-D1D8-47E6-8721-82022EDD6CF2}">
      <text>
        <r>
          <rPr>
            <sz val="9"/>
            <color indexed="81"/>
            <rFont val="Segoe UI"/>
            <family val="2"/>
          </rPr>
          <t>estimated</t>
        </r>
      </text>
    </comment>
    <comment ref="N9" authorId="0" shapeId="0" xr:uid="{804BC6EB-B669-4854-AB33-82EAAC7AE881}">
      <text>
        <r>
          <rPr>
            <sz val="9"/>
            <color indexed="81"/>
            <rFont val="Segoe UI"/>
            <family val="2"/>
          </rPr>
          <t>SM-PN (Ambrosio and Azzone, 2018)</t>
        </r>
      </text>
    </comment>
    <comment ref="O9" authorId="0" shapeId="0" xr:uid="{E132029A-B31D-43D4-AA9A-9D39DE015FF6}">
      <text>
        <r>
          <rPr>
            <sz val="9"/>
            <color indexed="81"/>
            <rFont val="Segoe UI"/>
            <family val="2"/>
          </rPr>
          <t xml:space="preserve">
SM-PN (Ambrosio and Azzone, 2018)</t>
        </r>
      </text>
    </comment>
    <comment ref="P9" authorId="0" shapeId="0" xr:uid="{7E006D2A-3B77-433A-B344-F1F6A33964D9}">
      <text>
        <r>
          <rPr>
            <sz val="9"/>
            <color indexed="81"/>
            <rFont val="Segoe UI"/>
            <family val="2"/>
          </rPr>
          <t>estimated</t>
        </r>
      </text>
    </comment>
    <comment ref="Q9" authorId="0" shapeId="0" xr:uid="{757EB931-27D8-4661-B329-AAF2B10E9AB1}">
      <text>
        <r>
          <rPr>
            <sz val="9"/>
            <color indexed="81"/>
            <rFont val="Segoe UI"/>
            <family val="2"/>
          </rPr>
          <t>estimated</t>
        </r>
      </text>
    </comment>
    <comment ref="S9" authorId="0" shapeId="0" xr:uid="{3F77198E-FABB-4AFA-B372-82F843B9B688}">
      <text>
        <r>
          <rPr>
            <sz val="9"/>
            <color indexed="81"/>
            <rFont val="Segoe UI"/>
            <family val="2"/>
          </rPr>
          <t>estimated</t>
        </r>
      </text>
    </comment>
    <comment ref="T9" authorId="0" shapeId="0" xr:uid="{9982F6D6-C5F3-46EE-9B9A-320AE6877B17}">
      <text>
        <r>
          <rPr>
            <sz val="9"/>
            <color indexed="81"/>
            <rFont val="Segoe UI"/>
            <family val="2"/>
          </rPr>
          <t>estimated</t>
        </r>
      </text>
    </comment>
    <comment ref="F27" authorId="0" shapeId="0" xr:uid="{5BDF234F-47CB-4631-98B2-BC68F62CDDDF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G27" authorId="0" shapeId="0" xr:uid="{5E7F1B22-A1EE-4DD1-8434-42CA6F2A8623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H27" authorId="0" shapeId="0" xr:uid="{8D6FCA01-1344-4B60-9BEE-7F2DF89C3B8C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I27" authorId="0" shapeId="0" xr:uid="{C6382F5E-6AE0-41C2-A4A3-4B22405ADAFC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J27" authorId="0" shapeId="0" xr:uid="{EE21B89C-E6B5-48C5-8123-C4F50AE73779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K27" authorId="0" shapeId="0" xr:uid="{6FC7642C-EFDC-4EB7-B2C6-8D12A87A0986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L27" authorId="0" shapeId="0" xr:uid="{8A38AE9C-9671-4591-9E24-9267B36C7C75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M27" authorId="0" shapeId="0" xr:uid="{5263F480-3CA8-411D-82F7-1FD237C26FC4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N27" authorId="0" shapeId="0" xr:uid="{77CB48C3-14C5-4B0F-A4F3-24F48E45D099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O27" authorId="0" shapeId="0" xr:uid="{3FA86323-C1B2-46A7-8241-11B738B4B0DF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P27" authorId="0" shapeId="0" xr:uid="{B136D18F-CC9B-4A46-8158-C8D05AFC4A8C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Q27" authorId="0" shapeId="0" xr:uid="{8E9AD9F7-69AA-42E9-B1DB-1336A9716A92}">
      <text>
        <r>
          <rPr>
            <sz val="9"/>
            <color indexed="81"/>
            <rFont val="Segoe UI"/>
            <family val="2"/>
          </rPr>
          <t>1017 SAN (Wörrier et al., 1983)</t>
        </r>
      </text>
    </comment>
    <comment ref="R27" authorId="0" shapeId="0" xr:uid="{E3195154-31E5-451A-BC0A-9E49CB040BE5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S27" authorId="0" shapeId="0" xr:uid="{7FA7713B-1396-4459-8405-E71F76BDF69F}">
      <text>
        <r>
          <rPr>
            <sz val="9"/>
            <color indexed="81"/>
            <rFont val="Segoe UI"/>
            <family val="2"/>
          </rPr>
          <t>1097 SAN (Wörrier et al., 1983)</t>
        </r>
      </text>
    </comment>
    <comment ref="G46" authorId="0" shapeId="0" xr:uid="{F4A1E011-EA4E-4FAC-A2FB-8C127B507012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47" authorId="0" shapeId="0" xr:uid="{70493B5B-FFDB-418D-87CA-3F3CB3B83FBC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48" authorId="0" shapeId="0" xr:uid="{5CCFB089-6FFD-4EF3-A8AF-DAED4BEDF7E3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A50" authorId="0" shapeId="0" xr:uid="{20971FD0-11D1-449E-8DD1-4FDD474DD7FB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H9" authorId="0" shapeId="0" xr:uid="{185F2169-0552-4E09-8B4E-E496623A6B66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I9" authorId="0" shapeId="0" xr:uid="{1D58DB44-5BDD-4D2E-81B2-8BB83FDC7977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J9" authorId="0" shapeId="0" xr:uid="{2B1C835E-F431-4688-8A55-41CC89697093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K9" authorId="0" shapeId="0" xr:uid="{74C3252C-868F-4628-B88A-26307CBDAFF8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L9" authorId="0" shapeId="0" xr:uid="{292D7D2B-2C2F-4529-B97C-DAEA990F93F9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M9" authorId="0" shapeId="0" xr:uid="{9A300DF8-DE75-4F0A-8A59-F760E45D60B0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N9" authorId="0" shapeId="0" xr:uid="{36E6F2AC-9387-49BB-9C73-DC0E9473DBFD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O9" authorId="0" shapeId="0" xr:uid="{347C6451-B585-4228-B0E4-D5566C6FEA88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P9" authorId="0" shapeId="0" xr:uid="{732E4A81-7B14-4405-BD8F-4C0DB76A4A92}">
      <text>
        <r>
          <rPr>
            <sz val="9"/>
            <color indexed="81"/>
            <rFont val="Segoe UI"/>
            <family val="2"/>
          </rPr>
          <t>SM-B (Ambrosio and Azzone, 2018).</t>
        </r>
      </text>
    </comment>
    <comment ref="Q9" authorId="0" shapeId="0" xr:uid="{A4CD73BE-D812-4576-ADC1-307A01E0CA3F}">
      <text>
        <r>
          <rPr>
            <sz val="9"/>
            <color indexed="81"/>
            <rFont val="Segoe UI"/>
            <family val="2"/>
          </rPr>
          <t>SM-PN (Ambrosio and Azzone, 2018).</t>
        </r>
      </text>
    </comment>
    <comment ref="R9" authorId="0" shapeId="0" xr:uid="{E2610F64-EA4E-48D6-A3E4-A6346DE49B7C}">
      <text>
        <r>
          <rPr>
            <sz val="9"/>
            <color indexed="81"/>
            <rFont val="Segoe UI"/>
            <family val="2"/>
          </rPr>
          <t>SM-PN Ambrosio and Azzone (2018).</t>
        </r>
      </text>
    </comment>
    <comment ref="S9" authorId="0" shapeId="0" xr:uid="{52B062BF-53F8-4908-A5B0-0442C69E830E}">
      <text>
        <r>
          <rPr>
            <sz val="9"/>
            <color indexed="81"/>
            <rFont val="Segoe UI"/>
            <family val="2"/>
          </rPr>
          <t>SM-PN Ambrosio and Azzone (2018).</t>
        </r>
      </text>
    </comment>
    <comment ref="T9" authorId="0" shapeId="0" xr:uid="{6EA78C74-3B1F-4A9E-9D68-F24D9D1FD571}">
      <text>
        <r>
          <rPr>
            <sz val="9"/>
            <color indexed="81"/>
            <rFont val="Segoe UI"/>
            <family val="2"/>
          </rPr>
          <t>APG (Ambrosio and Azzone, 2018).</t>
        </r>
      </text>
    </comment>
    <comment ref="U9" authorId="0" shapeId="0" xr:uid="{ABE617F4-723C-418F-A216-92B37AE3D6D8}">
      <text>
        <r>
          <rPr>
            <sz val="9"/>
            <color indexed="81"/>
            <rFont val="Segoe UI"/>
            <family val="2"/>
          </rPr>
          <t>RUN 79 (Adam and Green, 2006)</t>
        </r>
      </text>
    </comment>
    <comment ref="A27" authorId="0" shapeId="0" xr:uid="{318AF335-24C7-4338-8216-7346C11BD96C}">
      <text>
        <r>
          <rPr>
            <sz val="9"/>
            <color indexed="81"/>
            <rFont val="Segoe UI"/>
            <family val="2"/>
          </rPr>
          <t>These results descont the step I</t>
        </r>
      </text>
    </comment>
    <comment ref="F27" authorId="0" shapeId="0" xr:uid="{97F7A4F0-FA37-44D0-B67D-BE2B5CB46CE4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G27" authorId="0" shapeId="0" xr:uid="{6BA9619C-24E1-4EC0-AD24-4D3B4C2E18C0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H27" authorId="0" shapeId="0" xr:uid="{4AD89E96-1543-42C9-A613-4CD74423F014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I27" authorId="0" shapeId="0" xr:uid="{8A732836-62F8-4B41-A4FF-08AEF8C20FF0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J27" authorId="0" shapeId="0" xr:uid="{6461A139-6D44-483C-AEA5-FFF1CF4C3235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K27" authorId="0" shapeId="0" xr:uid="{DF831932-F9FF-4C3C-8CD0-03374536758D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L27" authorId="0" shapeId="0" xr:uid="{5354C5C1-8CD8-4DA5-87E6-061686A36F9B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M27" authorId="0" shapeId="0" xr:uid="{4806009D-88C0-44EA-BA51-89AA12F36AB6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N27" authorId="0" shapeId="0" xr:uid="{418B2269-120F-4981-B5DD-A0A34095D793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O27" authorId="0" shapeId="0" xr:uid="{14D62D6F-C98A-4949-89C6-18EFAAA7F480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P27" authorId="0" shapeId="0" xr:uid="{8E1EBC2D-21E4-49E4-A172-485D0F74B0E7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R27" authorId="0" shapeId="0" xr:uid="{D22B904E-C048-448D-9B60-2025CDAC25DA}">
      <text>
        <r>
          <rPr>
            <sz val="9"/>
            <color indexed="81"/>
            <rFont val="Segoe UI"/>
            <family val="2"/>
          </rPr>
          <t>153099 (Larsen, 1979)</t>
        </r>
      </text>
    </comment>
    <comment ref="F28" authorId="0" shapeId="0" xr:uid="{E89832EF-507B-426A-A684-9A9E91381513}">
      <text>
        <r>
          <rPr>
            <sz val="9"/>
            <color indexed="81"/>
            <rFont val="Segoe UI"/>
            <family val="2"/>
          </rPr>
          <t>estimated</t>
        </r>
      </text>
    </comment>
    <comment ref="G28" authorId="0" shapeId="0" xr:uid="{CFD5D4CA-A910-4DE8-97F0-E9CF7B7F5457}">
      <text>
        <r>
          <rPr>
            <sz val="9"/>
            <color indexed="81"/>
            <rFont val="Segoe UI"/>
            <family val="2"/>
          </rPr>
          <t>BT Max (Olin and Wolf, 2010)</t>
        </r>
      </text>
    </comment>
    <comment ref="H28" authorId="0" shapeId="0" xr:uid="{580B6511-E2A4-45A6-A306-E1A704AB5A90}">
      <text>
        <r>
          <rPr>
            <sz val="9"/>
            <color indexed="81"/>
            <rFont val="Segoe UI"/>
            <family val="2"/>
          </rPr>
          <t>estimated</t>
        </r>
      </text>
    </comment>
    <comment ref="I28" authorId="0" shapeId="0" xr:uid="{D78D24B8-03CC-49C8-A2A3-84C808772563}">
      <text>
        <r>
          <rPr>
            <sz val="9"/>
            <color indexed="81"/>
            <rFont val="Segoe UI"/>
            <family val="2"/>
          </rPr>
          <t>estimated</t>
        </r>
      </text>
    </comment>
    <comment ref="J28" authorId="0" shapeId="0" xr:uid="{CCFE4D10-BD3E-4A7D-925A-D4EEE60F3BF2}">
      <text>
        <r>
          <rPr>
            <sz val="9"/>
            <color indexed="81"/>
            <rFont val="Segoe UI"/>
            <family val="2"/>
          </rPr>
          <t>estimated</t>
        </r>
      </text>
    </comment>
    <comment ref="K28" authorId="0" shapeId="0" xr:uid="{8C13C2F0-BA5D-4C77-BEFE-91A3946BA729}">
      <text>
        <r>
          <rPr>
            <sz val="9"/>
            <color indexed="81"/>
            <rFont val="Segoe UI"/>
            <family val="2"/>
          </rPr>
          <t>estimated</t>
        </r>
      </text>
    </comment>
    <comment ref="L28" authorId="0" shapeId="0" xr:uid="{4A12A8A5-809C-4D7C-8A3C-C5CE5988FBF2}">
      <text>
        <r>
          <rPr>
            <sz val="9"/>
            <color indexed="81"/>
            <rFont val="Segoe UI"/>
            <family val="2"/>
          </rPr>
          <t>estimated</t>
        </r>
      </text>
    </comment>
    <comment ref="M28" authorId="0" shapeId="0" xr:uid="{E3960BB0-8A2E-4DC3-899B-2FD3943B283E}">
      <text>
        <r>
          <rPr>
            <sz val="9"/>
            <color indexed="81"/>
            <rFont val="Segoe UI"/>
            <family val="2"/>
          </rPr>
          <t>estimated</t>
        </r>
      </text>
    </comment>
    <comment ref="N28" authorId="0" shapeId="0" xr:uid="{713D5DFB-CC09-4E0D-A697-2CE3A5C7FE54}">
      <text>
        <r>
          <rPr>
            <sz val="9"/>
            <color indexed="81"/>
            <rFont val="Segoe UI"/>
            <family val="2"/>
          </rPr>
          <t>estimated</t>
        </r>
      </text>
    </comment>
    <comment ref="O28" authorId="0" shapeId="0" xr:uid="{47F23CD1-6577-43A0-87F5-909AC849583C}">
      <text>
        <r>
          <rPr>
            <sz val="9"/>
            <color indexed="81"/>
            <rFont val="Segoe UI"/>
            <family val="2"/>
          </rPr>
          <t>estimated</t>
        </r>
      </text>
    </comment>
    <comment ref="P28" authorId="0" shapeId="0" xr:uid="{21BD9FA1-DC25-4354-8D67-24B0AD0F5B5B}">
      <text>
        <r>
          <rPr>
            <sz val="9"/>
            <color indexed="81"/>
            <rFont val="Segoe UI"/>
            <family val="2"/>
          </rPr>
          <t>estimated</t>
        </r>
      </text>
    </comment>
    <comment ref="Q28" authorId="0" shapeId="0" xr:uid="{5AB4891C-A1A5-4173-876D-F42B91A86567}">
      <text>
        <r>
          <rPr>
            <sz val="9"/>
            <color indexed="81"/>
            <rFont val="Segoe UI"/>
            <family val="2"/>
          </rPr>
          <t>estimated</t>
        </r>
      </text>
    </comment>
    <comment ref="R28" authorId="0" shapeId="0" xr:uid="{F9F43E8F-0BA5-4093-AC0D-37D7A3993F61}">
      <text>
        <r>
          <rPr>
            <sz val="9"/>
            <color indexed="81"/>
            <rFont val="Segoe UI"/>
            <family val="2"/>
          </rPr>
          <t>estimated</t>
        </r>
      </text>
    </comment>
    <comment ref="S28" authorId="0" shapeId="0" xr:uid="{C0E8D1C2-B6AB-4FCC-9738-44337E76AF45}">
      <text>
        <r>
          <rPr>
            <sz val="9"/>
            <color indexed="81"/>
            <rFont val="Segoe UI"/>
            <family val="2"/>
          </rPr>
          <t>estimated</t>
        </r>
      </text>
    </comment>
    <comment ref="G46" authorId="0" shapeId="0" xr:uid="{EDB475E6-8450-4A06-A7A6-B68674B71BA9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47" authorId="0" shapeId="0" xr:uid="{EFFCDB85-C058-4D4F-8283-33193FBD8DE9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G48" authorId="0" shapeId="0" xr:uid="{B9B2C5E5-8643-48AE-A81B-AF0124F422F2}">
      <text>
        <r>
          <rPr>
            <sz val="9"/>
            <color indexed="81"/>
            <rFont val="Segoe UI"/>
            <family val="2"/>
          </rPr>
          <t>calc to help graphic design.</t>
        </r>
      </text>
    </comment>
    <comment ref="A50" authorId="0" shapeId="0" xr:uid="{74B9B256-F4E2-4070-8436-39943C2D119C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sharedStrings.xml><?xml version="1.0" encoding="utf-8"?>
<sst xmlns="http://schemas.openxmlformats.org/spreadsheetml/2006/main" count="738" uniqueCount="140">
  <si>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</si>
  <si>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</si>
  <si>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</si>
  <si>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</si>
  <si>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</si>
  <si>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</si>
  <si>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</si>
  <si>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</si>
  <si>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</si>
  <si>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</si>
  <si>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</si>
  <si>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</si>
  <si>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</si>
  <si>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</si>
  <si>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</si>
  <si>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Parental</t>
  </si>
  <si>
    <t>Sample</t>
  </si>
  <si>
    <t>SiO2</t>
  </si>
  <si>
    <t>MgO</t>
  </si>
  <si>
    <t>AGN-GM-05C</t>
  </si>
  <si>
    <t>AGN-GM-02</t>
  </si>
  <si>
    <t>Mineral</t>
  </si>
  <si>
    <t>Mode</t>
  </si>
  <si>
    <t>Kd La</t>
  </si>
  <si>
    <t>Kd Ce</t>
  </si>
  <si>
    <t>Kd Pr</t>
  </si>
  <si>
    <t>Kd Nd</t>
  </si>
  <si>
    <t>Kd Sm</t>
  </si>
  <si>
    <t>Kd Eu</t>
  </si>
  <si>
    <t>Kd Gd</t>
  </si>
  <si>
    <t>Kd Tb</t>
  </si>
  <si>
    <t>Kd Dy</t>
  </si>
  <si>
    <t>Kd Ho</t>
  </si>
  <si>
    <t>Kd Er</t>
  </si>
  <si>
    <t>Kd Tm</t>
  </si>
  <si>
    <t>Kd Yb</t>
  </si>
  <si>
    <t>Kd Lu</t>
  </si>
  <si>
    <t>Olivine</t>
  </si>
  <si>
    <t>Clinopyroxene</t>
  </si>
  <si>
    <t>D</t>
  </si>
  <si>
    <t>TOTAL</t>
  </si>
  <si>
    <t>F</t>
  </si>
  <si>
    <t>CL/C0</t>
  </si>
  <si>
    <t>CL (model)</t>
  </si>
  <si>
    <t>Petrographic classification</t>
  </si>
  <si>
    <t>Basanite</t>
  </si>
  <si>
    <t>Basanite (parental)</t>
  </si>
  <si>
    <t>%dif</t>
  </si>
  <si>
    <t>mean %dif</t>
  </si>
  <si>
    <t>accuracy (Marins, 2012)</t>
  </si>
  <si>
    <t>precision (Marins, 2012)</t>
  </si>
  <si>
    <t>RUN 79 (Adam and Green, 2006); 4. Alkali basalt (Fujimaki et al. 1984); Olivine (Villemant et a., 1981)</t>
  </si>
  <si>
    <t>Residual</t>
  </si>
  <si>
    <t>Basanite (residual)</t>
  </si>
  <si>
    <t>SM-U and SM-PN (Ambrosio and Azzone, 2018); RUN 79 (Adam and Green, 2006); V1-39 and E9-9 (Wood and Trigila, 2001); E-A-30-54 (Shimizu, 1980)</t>
  </si>
  <si>
    <t>References</t>
  </si>
  <si>
    <t>AGN-GM-04</t>
  </si>
  <si>
    <t>PQ-GM-06D</t>
  </si>
  <si>
    <t>PQ-GM-06B</t>
  </si>
  <si>
    <t>APG (Ambrosio and Azzone, 2018); RUN 79 (Adam and Green, 2006); cpx (Zack et al 1997)</t>
  </si>
  <si>
    <t>Hornblende phonolite</t>
  </si>
  <si>
    <t>% fractional crystallization</t>
  </si>
  <si>
    <t>Feldspar</t>
  </si>
  <si>
    <t>Biotite</t>
  </si>
  <si>
    <t>Amphibole</t>
  </si>
  <si>
    <t>clinopyroxene</t>
  </si>
  <si>
    <t>hornblende</t>
  </si>
  <si>
    <t>biotite</t>
  </si>
  <si>
    <t>feldspar</t>
  </si>
  <si>
    <t>153099 (Larsen, 1979)</t>
  </si>
  <si>
    <t>SUM</t>
  </si>
  <si>
    <r>
      <t>1088 PHLOG and 1088-1 PHLOG BR 2 (W</t>
    </r>
    <r>
      <rPr>
        <sz val="11"/>
        <color theme="1"/>
        <rFont val="Calibri"/>
        <family val="2"/>
      </rPr>
      <t>ö</t>
    </r>
    <r>
      <rPr>
        <sz val="11"/>
        <color theme="1"/>
        <rFont val="Times New Roman"/>
        <family val="1"/>
      </rPr>
      <t>rrier et al., 1983)</t>
    </r>
  </si>
  <si>
    <t>precision (SY-4)</t>
  </si>
  <si>
    <t>accuracy</t>
  </si>
  <si>
    <t>T</t>
  </si>
  <si>
    <t>melt</t>
  </si>
  <si>
    <t>%FC</t>
  </si>
  <si>
    <t>thermodyanmic results</t>
  </si>
  <si>
    <t>spinel</t>
  </si>
  <si>
    <t>apatite</t>
  </si>
  <si>
    <t>PQ-JL-59C</t>
  </si>
  <si>
    <t>SM-B, SM-PN and APG (Ambrosio and Azzone, 2018); RUN 79 (Adam and Green, 2006)</t>
  </si>
  <si>
    <t>estimated and BT Max (Olin and Wolf, 2010)</t>
  </si>
  <si>
    <t>Biotite phonolite</t>
  </si>
  <si>
    <t>PQ-JL-45B</t>
  </si>
  <si>
    <t>Sphene</t>
  </si>
  <si>
    <r>
      <t>SM-B, SM-PN and APG (Ambrosio and Azzone, 2018); RUN 79 (Adam and Green, 2006); 153231 (Larsen, 1979); 1017 CPX GREEN BR-2 (W</t>
    </r>
    <r>
      <rPr>
        <sz val="11"/>
        <color theme="1"/>
        <rFont val="Calibri"/>
        <family val="2"/>
      </rPr>
      <t>ö</t>
    </r>
    <r>
      <rPr>
        <sz val="11"/>
        <color theme="1"/>
        <rFont val="Times New Roman"/>
        <family val="1"/>
      </rPr>
      <t>rrier et al., 1983)</t>
    </r>
  </si>
  <si>
    <r>
      <t>153231 and 153099 (Larsen, 1979); 1017 CPX GREEN BR-2 (W</t>
    </r>
    <r>
      <rPr>
        <sz val="11"/>
        <color theme="1"/>
        <rFont val="Calibri"/>
        <family val="2"/>
      </rPr>
      <t>ö</t>
    </r>
    <r>
      <rPr>
        <sz val="9.35"/>
        <color theme="1"/>
        <rFont val="Times New Roman"/>
        <family val="1"/>
      </rPr>
      <t>rrier et al., 1983)</t>
    </r>
  </si>
  <si>
    <t>PQ-JL-144B</t>
  </si>
  <si>
    <t>olivine</t>
  </si>
  <si>
    <t>Hornblende</t>
  </si>
  <si>
    <t>leucite</t>
  </si>
  <si>
    <t>oxide</t>
  </si>
  <si>
    <t>Leucite</t>
  </si>
  <si>
    <t>1088 PHLOG and 1088-1 PHLOG BR 2 (Wörrier et al., 1983)</t>
  </si>
  <si>
    <t>Nepheline 153200 (Larsen, 1979)</t>
  </si>
  <si>
    <t>SM-PN and APG (Ambrosio and Azzone, 2018)</t>
  </si>
  <si>
    <t>First step (10kbar)</t>
  </si>
  <si>
    <t>Second step (5kbar)</t>
  </si>
  <si>
    <t>final of fractional crystallization</t>
  </si>
  <si>
    <t>solid final residue = mesocratic syenite</t>
  </si>
  <si>
    <t>solid final residue = Leucocratic leucite monzosyenite</t>
  </si>
  <si>
    <t>solid final residue = hornblende- and biotite-bearing clinopyroxenite (plus apatite)</t>
  </si>
  <si>
    <t>solid final residue = clinopyroxenite (plus spinel and apatite)</t>
  </si>
  <si>
    <t>solid final residue = leucocratic monzodiorite</t>
  </si>
  <si>
    <t>solid final residue = wherlite (plus apatite and spinel)</t>
  </si>
  <si>
    <t>solid final residue = olivine-bearing clinopyroxenite (plus spinel and apatite)</t>
  </si>
  <si>
    <t>solid final residue = clinopyroxenite (plus apatite)</t>
  </si>
  <si>
    <t>REE mean %dif</t>
  </si>
  <si>
    <t>Normalizing factor in ppm (Chrondrite I; McDonough and Sun, 1995)</t>
  </si>
  <si>
    <r>
      <t>T (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C)</t>
    </r>
  </si>
  <si>
    <t>F (reminiscent liquid fraction)</t>
  </si>
  <si>
    <t>initial of fractional crystallization</t>
  </si>
  <si>
    <t>T (°C)</t>
  </si>
  <si>
    <t>Supplementary material 5 - Rayleigh modeling of fractional crystallization calibrated with thermodynamic results</t>
  </si>
  <si>
    <t>Spreadsheet A. Basanite parental (AGN-GM-05C) fractional crystallization, simulating a deep crustal-position of magmatic chamber</t>
  </si>
  <si>
    <t>Spreadsheet B. Nephelinite parental (AGN-GM-03B) fractional crystallization, simulating a deep crustal-position of magmatic chamber</t>
  </si>
  <si>
    <t>Spreadsheet C. Alkaline basalt parental (PQ-GM-06D) fractional crystallization, simulating a deep crustal-position of magmatic chamber</t>
  </si>
  <si>
    <t>Spreadsheet E. Phonotephrite (AGN-GM-04) fractional crystallization, simulating a mid crustal-position of magmatic chamber</t>
  </si>
  <si>
    <r>
      <t>Spreadsheet D. Basanite richer in SiO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and alkalis (AGN-GM-02) fractional crystallization, simulating a mid crustal-position of magmatic chamber</t>
    </r>
  </si>
  <si>
    <t>Nephelinite</t>
  </si>
  <si>
    <t>Phonotephrite</t>
  </si>
  <si>
    <t>AGN-GM-03B</t>
  </si>
  <si>
    <t>Estimated</t>
  </si>
  <si>
    <t>Nephelinite (parental)</t>
  </si>
  <si>
    <t>Phonotephrite (residual)</t>
  </si>
  <si>
    <t>Alkaline basalt</t>
  </si>
  <si>
    <t>Alkaline basalt (parental)</t>
  </si>
  <si>
    <t>Alkaline basalt (residual)</t>
  </si>
  <si>
    <t>Spreadsheet D.  Basanite richer in SiO2 and alkalis (AGN-GM-02) fractional crystallization, simulating a mid crustal-position of magmatic chamber</t>
  </si>
  <si>
    <t>Phonotephrite (parental)</t>
  </si>
  <si>
    <t>Hornblende phonolite (residual)</t>
  </si>
  <si>
    <t>Residual liquid at 5 kbar (model)</t>
  </si>
  <si>
    <t>Biotite phonolite (residual)</t>
  </si>
  <si>
    <t>Residual liquid at 10 kbar (model)</t>
  </si>
  <si>
    <t>Spreadsheet F. Alkaline basalt richer in alkalis (PQ-GM-06B) fractional crystallization, simulating a mid crustal-position of magmatic chamber</t>
  </si>
  <si>
    <t>Aegerine-augite phonolite</t>
  </si>
  <si>
    <t>Aegerine-augite phonolite (residual)</t>
  </si>
  <si>
    <r>
      <t>1088 AMPH, 1017 AMPH and 1099-2 AMPH (W</t>
    </r>
    <r>
      <rPr>
        <sz val="11"/>
        <color theme="1"/>
        <rFont val="Calibri"/>
        <family val="2"/>
      </rPr>
      <t>ö</t>
    </r>
    <r>
      <rPr>
        <sz val="11"/>
        <color theme="1"/>
        <rFont val="Times New Roman"/>
        <family val="1"/>
      </rPr>
      <t>rrier et al., 1983); Amp-P(I)/Gb and Amp-P(II)/Gb (Ubide et al., 2014)</t>
    </r>
  </si>
  <si>
    <t>RUN 79 (Adam and Green, 2006); 4. Alkali basalt (Fujimaki et al. 1984); Olivine (Villemant et al., 1981)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</si>
</sst>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Times New Roman"/>
      <family val="1"/>
    </font>
    <font>
      <sz val="11"/>
      <color theme="1"/>
      <name val="Calibri"/>
      <family val="2"/>
    </font>
    <font>
      <sz val="9.35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trike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10" fillId="0" borderId="0" xfId="0" applyFont="1"/>
    <xf numFmtId="164" fontId="11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10" fillId="0" borderId="5" xfId="0" applyFont="1" applyBorder="1"/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64" fontId="1" fillId="6" borderId="4" xfId="0" applyNumberFormat="1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164" fontId="1" fillId="8" borderId="2" xfId="0" applyNumberFormat="1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</cellXfs>
  <cellStyles count="2">
    <cellStyle name="Normal" xfId="0" builtinId="0"/>
    <cellStyle name="Normal 2" xfId="1" xr:uid="{05A334E8-8740-4299-92DE-5F20FE631918}"/>
  </cellStyles>
  <dxfs count="0"/>
  <tableStyles count="0" defaultTableStyle="TableStyleMedium2" defaultPivotStyle="PivotStyleLight16"/>
  <colors>
    <mruColors>
      <color rgb="FFFF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1172626259811"/>
          <c:y val="5.0902807894320196E-2"/>
          <c:w val="0.85036882309444128"/>
          <c:h val="0.83142446082784349"/>
        </c:manualLayout>
      </c:layout>
      <c:lineChart>
        <c:grouping val="standard"/>
        <c:varyColors val="0"/>
        <c:ser>
          <c:idx val="0"/>
          <c:order val="0"/>
          <c:tx>
            <c:strRef>
              <c:f>'A. Basanite FC 10kbar'!$A$27</c:f>
              <c:strCache>
                <c:ptCount val="1"/>
                <c:pt idx="0">
                  <c:v>Basanite (parental)</c:v>
                </c:pt>
              </c:strCache>
            </c:strRef>
          </c:tx>
          <c:spPr>
            <a:ln w="317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DE1-484F-83FD-0D6D7D02B428}"/>
              </c:ext>
            </c:extLst>
          </c:dPt>
          <c:cat>
            <c:strRef>
              <c:f>'A. Basanite FC 10kbar'!$C$19:$Q$19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'A. Basanite FC 10kbar'!$C$27:$Q$27</c:f>
              <c:numCache>
                <c:formatCode>0.0</c:formatCode>
                <c:ptCount val="15"/>
                <c:pt idx="0">
                  <c:v>197.89029535864978</c:v>
                </c:pt>
                <c:pt idx="1">
                  <c:v>166.39477977161502</c:v>
                </c:pt>
                <c:pt idx="2">
                  <c:v>135.77586206896552</c:v>
                </c:pt>
                <c:pt idx="3">
                  <c:v>120.13129102844638</c:v>
                </c:pt>
                <c:pt idx="4">
                  <c:v>94.18726713584482</c:v>
                </c:pt>
                <c:pt idx="5">
                  <c:v>68.243243243243242</c:v>
                </c:pt>
                <c:pt idx="6">
                  <c:v>59.325044404973362</c:v>
                </c:pt>
                <c:pt idx="7">
                  <c:v>39.698492462311556</c:v>
                </c:pt>
                <c:pt idx="8">
                  <c:v>30.470914127423825</c:v>
                </c:pt>
                <c:pt idx="9">
                  <c:v>21.138211382113823</c:v>
                </c:pt>
                <c:pt idx="10">
                  <c:v>16.483516483516482</c:v>
                </c:pt>
                <c:pt idx="11">
                  <c:v>14.374999999999998</c:v>
                </c:pt>
                <c:pt idx="12">
                  <c:v>11.740890688259109</c:v>
                </c:pt>
                <c:pt idx="13">
                  <c:v>11.180124223602485</c:v>
                </c:pt>
                <c:pt idx="14">
                  <c:v>10.16260162601626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7-49FA-B025-0A12C31AD01B}"/>
            </c:ext>
          </c:extLst>
        </c:ser>
        <c:ser>
          <c:idx val="1"/>
          <c:order val="1"/>
          <c:tx>
            <c:strRef>
              <c:f>'A. Basanite FC 10kbar'!$A$28</c:f>
              <c:strCache>
                <c:ptCount val="1"/>
                <c:pt idx="0">
                  <c:v>Basanite (residual)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DE1-484F-83FD-0D6D7D02B428}"/>
              </c:ext>
            </c:extLst>
          </c:dPt>
          <c:cat>
            <c:strRef>
              <c:f>'A. Basanite FC 10kbar'!$C$19:$Q$19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'A. Basanite FC 10kbar'!$C$28:$Q$28</c:f>
              <c:numCache>
                <c:formatCode>0.0</c:formatCode>
                <c:ptCount val="15"/>
                <c:pt idx="0">
                  <c:v>215.18987341772154</c:v>
                </c:pt>
                <c:pt idx="1">
                  <c:v>179.44535073409463</c:v>
                </c:pt>
                <c:pt idx="2">
                  <c:v>146.55172413793105</c:v>
                </c:pt>
                <c:pt idx="3">
                  <c:v>128.44638949671773</c:v>
                </c:pt>
                <c:pt idx="4">
                  <c:v>101.38535691052103</c:v>
                </c:pt>
                <c:pt idx="5">
                  <c:v>74.324324324324323</c:v>
                </c:pt>
                <c:pt idx="6">
                  <c:v>64.476021314387211</c:v>
                </c:pt>
                <c:pt idx="7">
                  <c:v>42.211055276381906</c:v>
                </c:pt>
                <c:pt idx="8">
                  <c:v>33.240997229916893</c:v>
                </c:pt>
                <c:pt idx="9">
                  <c:v>22.76422764227642</c:v>
                </c:pt>
                <c:pt idx="10">
                  <c:v>18.315018315018314</c:v>
                </c:pt>
                <c:pt idx="11">
                  <c:v>15.625</c:v>
                </c:pt>
                <c:pt idx="12">
                  <c:v>12.550607287449393</c:v>
                </c:pt>
                <c:pt idx="13">
                  <c:v>11.801242236024844</c:v>
                </c:pt>
                <c:pt idx="14">
                  <c:v>11.382113821138212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7-49FA-B025-0A12C31AD01B}"/>
            </c:ext>
          </c:extLst>
        </c:ser>
        <c:ser>
          <c:idx val="2"/>
          <c:order val="2"/>
          <c:tx>
            <c:strRef>
              <c:f>'A. Basanite FC 10kbar'!$A$29</c:f>
              <c:strCache>
                <c:ptCount val="1"/>
                <c:pt idx="0">
                  <c:v>Residual liquid at 10 kbar (model)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DE1-484F-83FD-0D6D7D02B428}"/>
              </c:ext>
            </c:extLst>
          </c:dPt>
          <c:cat>
            <c:strRef>
              <c:f>'A. Basanite FC 10kbar'!$C$19:$Q$19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'A. Basanite FC 10kbar'!$C$29:$Q$29</c:f>
              <c:numCache>
                <c:formatCode>0.0</c:formatCode>
                <c:ptCount val="15"/>
                <c:pt idx="0">
                  <c:v>217.87034306731428</c:v>
                </c:pt>
                <c:pt idx="1">
                  <c:v>181.95568970175012</c:v>
                </c:pt>
                <c:pt idx="2">
                  <c:v>149.22835354271768</c:v>
                </c:pt>
                <c:pt idx="3">
                  <c:v>129.19134248475902</c:v>
                </c:pt>
                <c:pt idx="4">
                  <c:v>102.28333054275156</c:v>
                </c:pt>
                <c:pt idx="5">
                  <c:v>75.375318600744095</c:v>
                </c:pt>
                <c:pt idx="6">
                  <c:v>64.008692951367081</c:v>
                </c:pt>
                <c:pt idx="7">
                  <c:v>42.49633805342097</c:v>
                </c:pt>
                <c:pt idx="8">
                  <c:v>33.321468360910977</c:v>
                </c:pt>
                <c:pt idx="9">
                  <c:v>22.935454293720333</c:v>
                </c:pt>
                <c:pt idx="10">
                  <c:v>18.482384458892643</c:v>
                </c:pt>
                <c:pt idx="11">
                  <c:v>15.711490781717515</c:v>
                </c:pt>
                <c:pt idx="12">
                  <c:v>12.53609160619634</c:v>
                </c:pt>
                <c:pt idx="13">
                  <c:v>12.00087519767238</c:v>
                </c:pt>
                <c:pt idx="14">
                  <c:v>11.485249967734841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7-49FA-B025-0A12C31A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77615"/>
        <c:axId val="414079279"/>
      </c:lineChart>
      <c:catAx>
        <c:axId val="4140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9279"/>
        <c:crosses val="autoZero"/>
        <c:auto val="1"/>
        <c:lblAlgn val="ctr"/>
        <c:lblOffset val="100"/>
        <c:noMultiLvlLbl val="0"/>
      </c:catAx>
      <c:valAx>
        <c:axId val="414079279"/>
        <c:scaling>
          <c:logBase val="10"/>
          <c:orientation val="minMax"/>
          <c:max val="50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Sample/Chrondrite</a:t>
                </a:r>
                <a:r>
                  <a:rPr lang="pt-BR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</a:t>
                </a:r>
                <a:endParaRPr lang="pt-BR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8021373540160645E-3"/>
              <c:y val="0.23862399750325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in"/>
        <c:tickLblPos val="nextTo"/>
        <c:spPr>
          <a:noFill/>
          <a:ln w="19050"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49426782376312"/>
          <c:y val="0.65916775662452165"/>
          <c:w val="0.48484519716754693"/>
          <c:h val="0.19329727821952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43934485027477E-2"/>
          <c:y val="5.1423900159217564E-2"/>
          <c:w val="0.92046792197588168"/>
          <c:h val="0.82969875230316081"/>
        </c:manualLayout>
      </c:layout>
      <c:lineChart>
        <c:grouping val="standard"/>
        <c:varyColors val="0"/>
        <c:ser>
          <c:idx val="0"/>
          <c:order val="0"/>
          <c:tx>
            <c:strRef>
              <c:f>'B. Nephelinite FC 10kbar'!$A$27</c:f>
              <c:strCache>
                <c:ptCount val="1"/>
                <c:pt idx="0">
                  <c:v>Nephelinite (parental)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904-4BEE-B625-5BD3B59331FA}"/>
              </c:ext>
            </c:extLst>
          </c:dPt>
          <c:cat>
            <c:strRef>
              <c:f>'B. Nephelinite FC 10kbar'!$C$19:$Q$19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'B. Nephelinite FC 10kbar'!$C$27:$Q$27</c:f>
              <c:numCache>
                <c:formatCode>0.0</c:formatCode>
                <c:ptCount val="15"/>
                <c:pt idx="0">
                  <c:v>409.28270042194094</c:v>
                </c:pt>
                <c:pt idx="1">
                  <c:v>331.15823817292005</c:v>
                </c:pt>
                <c:pt idx="2">
                  <c:v>264.00862068965517</c:v>
                </c:pt>
                <c:pt idx="3">
                  <c:v>214.44201312910283</c:v>
                </c:pt>
                <c:pt idx="4">
                  <c:v>166.00479034833521</c:v>
                </c:pt>
                <c:pt idx="5">
                  <c:v>117.56756756756756</c:v>
                </c:pt>
                <c:pt idx="6">
                  <c:v>86.145648312611016</c:v>
                </c:pt>
                <c:pt idx="7">
                  <c:v>65.829145728643212</c:v>
                </c:pt>
                <c:pt idx="8">
                  <c:v>47.091412742382268</c:v>
                </c:pt>
                <c:pt idx="9">
                  <c:v>33.739837398373986</c:v>
                </c:pt>
                <c:pt idx="10">
                  <c:v>25.641025641025639</c:v>
                </c:pt>
                <c:pt idx="11">
                  <c:v>20.625</c:v>
                </c:pt>
                <c:pt idx="12">
                  <c:v>15.789473684210527</c:v>
                </c:pt>
                <c:pt idx="13">
                  <c:v>14.285714285714285</c:v>
                </c:pt>
                <c:pt idx="14">
                  <c:v>13.414634146341465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4938-B7A6-9F1DE4991D3B}"/>
            </c:ext>
          </c:extLst>
        </c:ser>
        <c:ser>
          <c:idx val="1"/>
          <c:order val="1"/>
          <c:tx>
            <c:strRef>
              <c:f>'B. Nephelinite FC 10kbar'!$A$28</c:f>
              <c:strCache>
                <c:ptCount val="1"/>
                <c:pt idx="0">
                  <c:v>Phonotephrite (residual)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904-4BEE-B625-5BD3B59331FA}"/>
              </c:ext>
            </c:extLst>
          </c:dPt>
          <c:cat>
            <c:strRef>
              <c:f>'B. Nephelinite FC 10kbar'!$C$19:$Q$19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'B. Nephelinite FC 10kbar'!$C$28:$Q$28</c:f>
              <c:numCache>
                <c:formatCode>0.0</c:formatCode>
                <c:ptCount val="15"/>
                <c:pt idx="0">
                  <c:v>342.19409282700423</c:v>
                </c:pt>
                <c:pt idx="1">
                  <c:v>254.48613376835237</c:v>
                </c:pt>
                <c:pt idx="2">
                  <c:v>183.18965517241381</c:v>
                </c:pt>
                <c:pt idx="3">
                  <c:v>136.76148796498904</c:v>
                </c:pt>
                <c:pt idx="4">
                  <c:v>103.85371695546749</c:v>
                </c:pt>
                <c:pt idx="5">
                  <c:v>70.945945945945951</c:v>
                </c:pt>
                <c:pt idx="6">
                  <c:v>54.52930728241563</c:v>
                </c:pt>
                <c:pt idx="7">
                  <c:v>38.693467336683419</c:v>
                </c:pt>
                <c:pt idx="8">
                  <c:v>30.470914127423825</c:v>
                </c:pt>
                <c:pt idx="9">
                  <c:v>21.54471544715447</c:v>
                </c:pt>
                <c:pt idx="10">
                  <c:v>16.483516483516482</c:v>
                </c:pt>
                <c:pt idx="11">
                  <c:v>14.374999999999998</c:v>
                </c:pt>
                <c:pt idx="12">
                  <c:v>11.740890688259109</c:v>
                </c:pt>
                <c:pt idx="13">
                  <c:v>11.180124223602485</c:v>
                </c:pt>
                <c:pt idx="14">
                  <c:v>11.382113821138212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4-4938-B7A6-9F1DE4991D3B}"/>
            </c:ext>
          </c:extLst>
        </c:ser>
        <c:ser>
          <c:idx val="2"/>
          <c:order val="2"/>
          <c:tx>
            <c:strRef>
              <c:f>'B. Nephelinite FC 10kbar'!$A$29</c:f>
              <c:strCache>
                <c:ptCount val="1"/>
                <c:pt idx="0">
                  <c:v>Residual liquid at 10 kbar (model)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904-4BEE-B625-5BD3B59331FA}"/>
              </c:ext>
            </c:extLst>
          </c:dPt>
          <c:cat>
            <c:strRef>
              <c:f>'B. Nephelinite FC 10kbar'!$C$19:$Q$19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'B. Nephelinite FC 10kbar'!$C$29:$Q$29</c:f>
              <c:numCache>
                <c:formatCode>0.0</c:formatCode>
                <c:ptCount val="15"/>
                <c:pt idx="0">
                  <c:v>343.89839383443416</c:v>
                </c:pt>
                <c:pt idx="1">
                  <c:v>251.89231451777675</c:v>
                </c:pt>
                <c:pt idx="2">
                  <c:v>181.79865171027376</c:v>
                </c:pt>
                <c:pt idx="3">
                  <c:v>138.1777547351677</c:v>
                </c:pt>
                <c:pt idx="4">
                  <c:v>104.53631700946522</c:v>
                </c:pt>
                <c:pt idx="5">
                  <c:v>70.894879283762748</c:v>
                </c:pt>
                <c:pt idx="6">
                  <c:v>54.558936201822689</c:v>
                </c:pt>
                <c:pt idx="7">
                  <c:v>38.396049249586817</c:v>
                </c:pt>
                <c:pt idx="8">
                  <c:v>30.343042977532029</c:v>
                </c:pt>
                <c:pt idx="9">
                  <c:v>21.737057829003927</c:v>
                </c:pt>
                <c:pt idx="10">
                  <c:v>16.519564350422183</c:v>
                </c:pt>
                <c:pt idx="11">
                  <c:v>14.433298623913551</c:v>
                </c:pt>
                <c:pt idx="12">
                  <c:v>11.80754835627598</c:v>
                </c:pt>
                <c:pt idx="13">
                  <c:v>11.21904479588995</c:v>
                </c:pt>
                <c:pt idx="14">
                  <c:v>11.448406690898379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4-4938-B7A6-9F1DE499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77615"/>
        <c:axId val="414079279"/>
      </c:lineChart>
      <c:catAx>
        <c:axId val="4140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9279"/>
        <c:crosses val="autoZero"/>
        <c:auto val="1"/>
        <c:lblAlgn val="ctr"/>
        <c:lblOffset val="100"/>
        <c:noMultiLvlLbl val="0"/>
      </c:catAx>
      <c:valAx>
        <c:axId val="414079279"/>
        <c:scaling>
          <c:logBase val="10"/>
          <c:orientation val="minMax"/>
          <c:max val="500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9050"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49426782376312"/>
          <c:y val="0.65916775662452165"/>
          <c:w val="0.48484519716754693"/>
          <c:h val="0.19329727821952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0522561793105"/>
          <c:y val="5.4425549696628529E-2"/>
          <c:w val="0.86547687694023634"/>
          <c:h val="0.83401210503502088"/>
        </c:manualLayout>
      </c:layout>
      <c:lineChart>
        <c:grouping val="standard"/>
        <c:varyColors val="0"/>
        <c:ser>
          <c:idx val="0"/>
          <c:order val="0"/>
          <c:tx>
            <c:strRef>
              <c:f>'C. Alkaline basalt FC 10kbar'!$A$26</c:f>
              <c:strCache>
                <c:ptCount val="1"/>
                <c:pt idx="0">
                  <c:v>Alkaline basalt (parental)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815-4977-B1D2-402C1F628352}"/>
              </c:ext>
            </c:extLst>
          </c:dPt>
          <c:cat>
            <c:strRef>
              <c:f>'C. Alkaline basalt FC 10kbar'!$C$18:$Q$18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Alkaline basalt FC 10kbar'!$C$26:$Q$26</c:f>
              <c:numCache>
                <c:formatCode>0.0</c:formatCode>
                <c:ptCount val="15"/>
                <c:pt idx="0">
                  <c:v>369.19831223628694</c:v>
                </c:pt>
                <c:pt idx="1">
                  <c:v>293.63784665579118</c:v>
                </c:pt>
                <c:pt idx="2">
                  <c:v>224.13793103448279</c:v>
                </c:pt>
                <c:pt idx="3">
                  <c:v>173.96061269146608</c:v>
                </c:pt>
                <c:pt idx="4">
                  <c:v>133.26409012951683</c:v>
                </c:pt>
                <c:pt idx="5">
                  <c:v>92.567567567567565</c:v>
                </c:pt>
                <c:pt idx="6">
                  <c:v>67.495559502664307</c:v>
                </c:pt>
                <c:pt idx="7">
                  <c:v>50.251256281407031</c:v>
                </c:pt>
                <c:pt idx="8">
                  <c:v>36.011080332409975</c:v>
                </c:pt>
                <c:pt idx="9">
                  <c:v>26.016260162601629</c:v>
                </c:pt>
                <c:pt idx="10">
                  <c:v>20.146520146520146</c:v>
                </c:pt>
                <c:pt idx="11">
                  <c:v>16.875</c:v>
                </c:pt>
                <c:pt idx="12">
                  <c:v>13.765182186234819</c:v>
                </c:pt>
                <c:pt idx="13">
                  <c:v>12.422360248447205</c:v>
                </c:pt>
                <c:pt idx="14">
                  <c:v>10.975609756097562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E-4C59-8FA9-51119BB371B3}"/>
            </c:ext>
          </c:extLst>
        </c:ser>
        <c:ser>
          <c:idx val="1"/>
          <c:order val="1"/>
          <c:tx>
            <c:strRef>
              <c:f>'C. Alkaline basalt FC 10kbar'!$A$27</c:f>
              <c:strCache>
                <c:ptCount val="1"/>
                <c:pt idx="0">
                  <c:v>Alkaline basalt (residual)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>
                  <a:alpha val="99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815-4977-B1D2-402C1F628352}"/>
              </c:ext>
            </c:extLst>
          </c:dPt>
          <c:cat>
            <c:strRef>
              <c:f>'C. Alkaline basalt FC 10kbar'!$C$18:$Q$18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Alkaline basalt FC 10kbar'!$C$27:$Q$27</c:f>
              <c:numCache>
                <c:formatCode>0.0</c:formatCode>
                <c:ptCount val="15"/>
                <c:pt idx="0">
                  <c:v>535.86497890295357</c:v>
                </c:pt>
                <c:pt idx="1">
                  <c:v>414.35562805872758</c:v>
                </c:pt>
                <c:pt idx="2">
                  <c:v>308.18965517241384</c:v>
                </c:pt>
                <c:pt idx="3">
                  <c:v>236.32385120350108</c:v>
                </c:pt>
                <c:pt idx="4">
                  <c:v>177.28354722337215</c:v>
                </c:pt>
                <c:pt idx="5">
                  <c:v>118.24324324324324</c:v>
                </c:pt>
                <c:pt idx="6">
                  <c:v>85.435168738898753</c:v>
                </c:pt>
                <c:pt idx="7">
                  <c:v>63.316582914572862</c:v>
                </c:pt>
                <c:pt idx="8">
                  <c:v>44.3213296398892</c:v>
                </c:pt>
                <c:pt idx="9">
                  <c:v>32.520325203252035</c:v>
                </c:pt>
                <c:pt idx="10">
                  <c:v>25.641025641025639</c:v>
                </c:pt>
                <c:pt idx="11">
                  <c:v>21.25</c:v>
                </c:pt>
                <c:pt idx="12">
                  <c:v>17.004048582995949</c:v>
                </c:pt>
                <c:pt idx="13">
                  <c:v>15.527950310559007</c:v>
                </c:pt>
                <c:pt idx="14">
                  <c:v>14.634146341463413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E-4C59-8FA9-51119BB371B3}"/>
            </c:ext>
          </c:extLst>
        </c:ser>
        <c:ser>
          <c:idx val="2"/>
          <c:order val="2"/>
          <c:tx>
            <c:strRef>
              <c:f>'C. Alkaline basalt FC 10kbar'!$A$28</c:f>
              <c:strCache>
                <c:ptCount val="1"/>
                <c:pt idx="0">
                  <c:v>Residual liquid at 10 kbar (model)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815-4977-B1D2-402C1F628352}"/>
              </c:ext>
            </c:extLst>
          </c:dPt>
          <c:cat>
            <c:strRef>
              <c:f>'C. Alkaline basalt FC 10kbar'!$C$18:$Q$18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Alkaline basalt FC 10kbar'!$C$28:$Q$28</c:f>
              <c:numCache>
                <c:formatCode>0.0</c:formatCode>
                <c:ptCount val="15"/>
                <c:pt idx="0">
                  <c:v>521.35081000567368</c:v>
                </c:pt>
                <c:pt idx="1">
                  <c:v>407.02851058235626</c:v>
                </c:pt>
                <c:pt idx="2">
                  <c:v>302.49994040452646</c:v>
                </c:pt>
                <c:pt idx="3">
                  <c:v>228.4208251154335</c:v>
                </c:pt>
                <c:pt idx="4">
                  <c:v>173.49154789867507</c:v>
                </c:pt>
                <c:pt idx="5">
                  <c:v>118.56227068191663</c:v>
                </c:pt>
                <c:pt idx="6">
                  <c:v>85.460844495752013</c:v>
                </c:pt>
                <c:pt idx="7">
                  <c:v>64.890317643615063</c:v>
                </c:pt>
                <c:pt idx="8">
                  <c:v>44.658453312781447</c:v>
                </c:pt>
                <c:pt idx="9">
                  <c:v>33.520534721722605</c:v>
                </c:pt>
                <c:pt idx="10">
                  <c:v>26.287255384489566</c:v>
                </c:pt>
                <c:pt idx="11">
                  <c:v>22.043088088099417</c:v>
                </c:pt>
                <c:pt idx="12">
                  <c:v>17.089641166739902</c:v>
                </c:pt>
                <c:pt idx="13">
                  <c:v>15.348295000077199</c:v>
                </c:pt>
                <c:pt idx="14">
                  <c:v>14.497457324275459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E-4C59-8FA9-51119BB3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77615"/>
        <c:axId val="414079279"/>
      </c:lineChart>
      <c:catAx>
        <c:axId val="4140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9279"/>
        <c:crosses val="autoZero"/>
        <c:auto val="1"/>
        <c:lblAlgn val="ctr"/>
        <c:lblOffset val="100"/>
        <c:noMultiLvlLbl val="0"/>
      </c:catAx>
      <c:valAx>
        <c:axId val="414079279"/>
        <c:scaling>
          <c:logBase val="10"/>
          <c:orientation val="minMax"/>
          <c:max val="1000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9050"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49426782376312"/>
          <c:y val="0.65916775662452165"/>
          <c:w val="0.48484519716754693"/>
          <c:h val="0.19329727821952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2633451957295"/>
          <c:y val="5.0259864825678659E-2"/>
          <c:w val="0.84664887307236059"/>
          <c:h val="0.81791766114221554"/>
        </c:manualLayout>
      </c:layout>
      <c:lineChart>
        <c:grouping val="standard"/>
        <c:varyColors val="0"/>
        <c:ser>
          <c:idx val="0"/>
          <c:order val="0"/>
          <c:tx>
            <c:strRef>
              <c:f>'D. Basanite FC 5kbar'!$A$46</c:f>
              <c:strCache>
                <c:ptCount val="1"/>
                <c:pt idx="0">
                  <c:v>Basanite (parental)</c:v>
                </c:pt>
              </c:strCache>
            </c:strRef>
          </c:tx>
          <c:spPr>
            <a:ln w="317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2B5-49C8-8C7D-7A357C0180D0}"/>
              </c:ext>
            </c:extLst>
          </c:dPt>
          <c:cat>
            <c:strRef>
              <c:f>'D. Basanite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Basanite FC 5kbar'!$C$46:$Q$46</c:f>
              <c:numCache>
                <c:formatCode>0.0</c:formatCode>
                <c:ptCount val="15"/>
                <c:pt idx="0">
                  <c:v>215.18987341772154</c:v>
                </c:pt>
                <c:pt idx="1">
                  <c:v>179.44535073409463</c:v>
                </c:pt>
                <c:pt idx="2">
                  <c:v>146.55172413793105</c:v>
                </c:pt>
                <c:pt idx="3">
                  <c:v>128.44638949671773</c:v>
                </c:pt>
                <c:pt idx="4">
                  <c:v>101.38535691052103</c:v>
                </c:pt>
                <c:pt idx="5">
                  <c:v>74.324324324324323</c:v>
                </c:pt>
                <c:pt idx="6">
                  <c:v>64.476021314387211</c:v>
                </c:pt>
                <c:pt idx="7">
                  <c:v>42.211055276381906</c:v>
                </c:pt>
                <c:pt idx="8">
                  <c:v>33.240997229916893</c:v>
                </c:pt>
                <c:pt idx="9">
                  <c:v>22.76422764227642</c:v>
                </c:pt>
                <c:pt idx="10">
                  <c:v>18.315018315018314</c:v>
                </c:pt>
                <c:pt idx="11">
                  <c:v>15.625</c:v>
                </c:pt>
                <c:pt idx="12">
                  <c:v>12.550607287449393</c:v>
                </c:pt>
                <c:pt idx="13">
                  <c:v>11.801242236024844</c:v>
                </c:pt>
                <c:pt idx="14">
                  <c:v>11.382113821138212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6-49DA-B0FD-A8959F788F15}"/>
            </c:ext>
          </c:extLst>
        </c:ser>
        <c:ser>
          <c:idx val="1"/>
          <c:order val="1"/>
          <c:tx>
            <c:strRef>
              <c:f>'D. Basanite FC 5kbar'!$A$47</c:f>
              <c:strCache>
                <c:ptCount val="1"/>
                <c:pt idx="0">
                  <c:v>Biotite phonolite (residual)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2B5-49C8-8C7D-7A357C0180D0}"/>
              </c:ext>
            </c:extLst>
          </c:dPt>
          <c:cat>
            <c:strRef>
              <c:f>'D. Basanite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Basanite FC 5kbar'!$C$47:$Q$47</c:f>
              <c:numCache>
                <c:formatCode>0.0</c:formatCode>
                <c:ptCount val="15"/>
                <c:pt idx="0">
                  <c:v>594.9367088607595</c:v>
                </c:pt>
                <c:pt idx="1">
                  <c:v>342.57748776508976</c:v>
                </c:pt>
                <c:pt idx="2">
                  <c:v>189.65517241379314</c:v>
                </c:pt>
                <c:pt idx="3">
                  <c:v>85.557986870897153</c:v>
                </c:pt>
                <c:pt idx="4">
                  <c:v>57.373588030043173</c:v>
                </c:pt>
                <c:pt idx="5">
                  <c:v>29.189189189189193</c:v>
                </c:pt>
                <c:pt idx="6">
                  <c:v>14.24511545293073</c:v>
                </c:pt>
                <c:pt idx="7">
                  <c:v>13.165829145728644</c:v>
                </c:pt>
                <c:pt idx="8">
                  <c:v>11.911357340720221</c:v>
                </c:pt>
                <c:pt idx="9">
                  <c:v>11.626016260162601</c:v>
                </c:pt>
                <c:pt idx="10">
                  <c:v>12.454212454212454</c:v>
                </c:pt>
                <c:pt idx="11">
                  <c:v>14.124999999999998</c:v>
                </c:pt>
                <c:pt idx="12">
                  <c:v>14.898785425101215</c:v>
                </c:pt>
                <c:pt idx="13">
                  <c:v>17.391304347826086</c:v>
                </c:pt>
                <c:pt idx="14">
                  <c:v>18.821138211382113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6-49DA-B0FD-A8959F788F15}"/>
            </c:ext>
          </c:extLst>
        </c:ser>
        <c:ser>
          <c:idx val="2"/>
          <c:order val="2"/>
          <c:tx>
            <c:strRef>
              <c:f>'D. Basanite FC 5kbar'!$A$48</c:f>
              <c:strCache>
                <c:ptCount val="1"/>
                <c:pt idx="0">
                  <c:v>Residual liquid at 5 kbar (model)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2B5-49C8-8C7D-7A357C0180D0}"/>
              </c:ext>
            </c:extLst>
          </c:dPt>
          <c:cat>
            <c:strRef>
              <c:f>'D. Basanite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'D. Basanite FC 5kbar'!$C$48:$Q$48</c:f>
              <c:numCache>
                <c:formatCode>0.0</c:formatCode>
                <c:ptCount val="15"/>
                <c:pt idx="0">
                  <c:v>586.8067521148098</c:v>
                </c:pt>
                <c:pt idx="1">
                  <c:v>343.30225580687966</c:v>
                </c:pt>
                <c:pt idx="2">
                  <c:v>188.40164748971236</c:v>
                </c:pt>
                <c:pt idx="3">
                  <c:v>85.859520644609788</c:v>
                </c:pt>
                <c:pt idx="4">
                  <c:v>57.880135470414821</c:v>
                </c:pt>
                <c:pt idx="5">
                  <c:v>29.900750296219858</c:v>
                </c:pt>
                <c:pt idx="6">
                  <c:v>14.098926353572642</c:v>
                </c:pt>
                <c:pt idx="7">
                  <c:v>13.037461962117673</c:v>
                </c:pt>
                <c:pt idx="8">
                  <c:v>12.032727705138804</c:v>
                </c:pt>
                <c:pt idx="9">
                  <c:v>11.742950649263477</c:v>
                </c:pt>
                <c:pt idx="10">
                  <c:v>12.44925064873253</c:v>
                </c:pt>
                <c:pt idx="11">
                  <c:v>14.138337656900665</c:v>
                </c:pt>
                <c:pt idx="12">
                  <c:v>14.946117389680502</c:v>
                </c:pt>
                <c:pt idx="13">
                  <c:v>17.762089902406682</c:v>
                </c:pt>
                <c:pt idx="14">
                  <c:v>18.688792550197295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6-49DA-B0FD-A8959F788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77615"/>
        <c:axId val="414079279"/>
      </c:lineChart>
      <c:catAx>
        <c:axId val="4140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9279"/>
        <c:crosses val="autoZero"/>
        <c:auto val="1"/>
        <c:lblAlgn val="ctr"/>
        <c:lblOffset val="100"/>
        <c:noMultiLvlLbl val="0"/>
      </c:catAx>
      <c:valAx>
        <c:axId val="414079279"/>
        <c:scaling>
          <c:logBase val="10"/>
          <c:orientation val="minMax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9050"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28824657476307"/>
          <c:y val="0.65916769913115425"/>
          <c:w val="0.32715773043045787"/>
          <c:h val="0.19329727821952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2633451957295"/>
          <c:y val="5.0259864825678659E-2"/>
          <c:w val="0.84664887307236059"/>
          <c:h val="0.81791766114221554"/>
        </c:manualLayout>
      </c:layout>
      <c:lineChart>
        <c:grouping val="standard"/>
        <c:varyColors val="0"/>
        <c:ser>
          <c:idx val="0"/>
          <c:order val="0"/>
          <c:tx>
            <c:strRef>
              <c:f>'E. Phonotephrite FC 5kbar'!$A$46</c:f>
              <c:strCache>
                <c:ptCount val="1"/>
                <c:pt idx="0">
                  <c:v>Phonotephrite (parental)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2C4-4041-83BD-5D2FDA4CF238}"/>
              </c:ext>
            </c:extLst>
          </c:dPt>
          <c:cat>
            <c:strRef>
              <c:f>'E. Phonotephrite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'E. Phonotephrite FC 5kbar'!$C$46:$Q$46</c:f>
              <c:numCache>
                <c:formatCode>0.0</c:formatCode>
                <c:ptCount val="15"/>
                <c:pt idx="0">
                  <c:v>342.19409282700423</c:v>
                </c:pt>
                <c:pt idx="1">
                  <c:v>254.48613376835237</c:v>
                </c:pt>
                <c:pt idx="2">
                  <c:v>183.18965517241381</c:v>
                </c:pt>
                <c:pt idx="3">
                  <c:v>136.76148796498904</c:v>
                </c:pt>
                <c:pt idx="4">
                  <c:v>103.85371695546749</c:v>
                </c:pt>
                <c:pt idx="5">
                  <c:v>70.945945945945951</c:v>
                </c:pt>
                <c:pt idx="6">
                  <c:v>54.52930728241563</c:v>
                </c:pt>
                <c:pt idx="7">
                  <c:v>38.693467336683419</c:v>
                </c:pt>
                <c:pt idx="8">
                  <c:v>30.470914127423825</c:v>
                </c:pt>
                <c:pt idx="9">
                  <c:v>21.54471544715447</c:v>
                </c:pt>
                <c:pt idx="10">
                  <c:v>16.483516483516482</c:v>
                </c:pt>
                <c:pt idx="11">
                  <c:v>14.374999999999998</c:v>
                </c:pt>
                <c:pt idx="12">
                  <c:v>11.740890688259109</c:v>
                </c:pt>
                <c:pt idx="13">
                  <c:v>11.180124223602485</c:v>
                </c:pt>
                <c:pt idx="14">
                  <c:v>11.382113821138212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2-4068-99E9-8317B5123F88}"/>
            </c:ext>
          </c:extLst>
        </c:ser>
        <c:ser>
          <c:idx val="1"/>
          <c:order val="1"/>
          <c:tx>
            <c:strRef>
              <c:f>'E. Phonotephrite FC 5kbar'!$A$47</c:f>
              <c:strCache>
                <c:ptCount val="1"/>
                <c:pt idx="0">
                  <c:v>Hornblende phonolite (residual)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2C4-4041-83BD-5D2FDA4CF238}"/>
              </c:ext>
            </c:extLst>
          </c:dPt>
          <c:cat>
            <c:strRef>
              <c:f>'E. Phonotephrite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'E. Phonotephrite FC 5kbar'!$C$47:$Q$47</c:f>
              <c:numCache>
                <c:formatCode>0.0</c:formatCode>
                <c:ptCount val="15"/>
                <c:pt idx="0">
                  <c:v>759.49367088607596</c:v>
                </c:pt>
                <c:pt idx="1">
                  <c:v>582.38172920065256</c:v>
                </c:pt>
                <c:pt idx="2">
                  <c:v>451.50862068965517</c:v>
                </c:pt>
                <c:pt idx="3">
                  <c:v>282.2757111597374</c:v>
                </c:pt>
                <c:pt idx="4">
                  <c:v>202.28650422851734</c:v>
                </c:pt>
                <c:pt idx="5">
                  <c:v>122.29729729729732</c:v>
                </c:pt>
                <c:pt idx="6">
                  <c:v>79.751332149200721</c:v>
                </c:pt>
                <c:pt idx="7">
                  <c:v>58.291457286432156</c:v>
                </c:pt>
                <c:pt idx="8">
                  <c:v>44.875346260387815</c:v>
                </c:pt>
                <c:pt idx="9">
                  <c:v>36.178861788617887</c:v>
                </c:pt>
                <c:pt idx="10">
                  <c:v>31.868131868131865</c:v>
                </c:pt>
                <c:pt idx="11">
                  <c:v>30.375</c:v>
                </c:pt>
                <c:pt idx="12">
                  <c:v>23.805668016194332</c:v>
                </c:pt>
                <c:pt idx="13">
                  <c:v>26.770186335403725</c:v>
                </c:pt>
                <c:pt idx="14">
                  <c:v>24.796747967479675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2-4068-99E9-8317B5123F88}"/>
            </c:ext>
          </c:extLst>
        </c:ser>
        <c:ser>
          <c:idx val="2"/>
          <c:order val="2"/>
          <c:tx>
            <c:strRef>
              <c:f>'E. Phonotephrite FC 5kbar'!$A$48</c:f>
              <c:strCache>
                <c:ptCount val="1"/>
                <c:pt idx="0">
                  <c:v>Residual liquid at 5 kbar (model)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2C4-4041-83BD-5D2FDA4CF238}"/>
              </c:ext>
            </c:extLst>
          </c:dPt>
          <c:cat>
            <c:strRef>
              <c:f>'E. Phonotephrite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'E. Phonotephrite FC 5kbar'!$C$48:$Q$48</c:f>
              <c:numCache>
                <c:formatCode>0.0</c:formatCode>
                <c:ptCount val="15"/>
                <c:pt idx="0">
                  <c:v>779.2057999549728</c:v>
                </c:pt>
                <c:pt idx="1">
                  <c:v>571.95988861547391</c:v>
                </c:pt>
                <c:pt idx="2">
                  <c:v>433.92599666599494</c:v>
                </c:pt>
                <c:pt idx="3">
                  <c:v>279.73634253775106</c:v>
                </c:pt>
                <c:pt idx="4">
                  <c:v>200.4566043475931</c:v>
                </c:pt>
                <c:pt idx="5">
                  <c:v>121.17686615743516</c:v>
                </c:pt>
                <c:pt idx="6">
                  <c:v>78.841467462915659</c:v>
                </c:pt>
                <c:pt idx="7">
                  <c:v>57.238782923780285</c:v>
                </c:pt>
                <c:pt idx="8">
                  <c:v>45.95205066983452</c:v>
                </c:pt>
                <c:pt idx="9">
                  <c:v>36.055224866215489</c:v>
                </c:pt>
                <c:pt idx="10">
                  <c:v>32.118551214423974</c:v>
                </c:pt>
                <c:pt idx="11">
                  <c:v>29.17631880522865</c:v>
                </c:pt>
                <c:pt idx="12">
                  <c:v>23.738784125060029</c:v>
                </c:pt>
                <c:pt idx="13">
                  <c:v>26.133307159440754</c:v>
                </c:pt>
                <c:pt idx="14">
                  <c:v>24.705632754184176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2-4068-99E9-8317B512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77615"/>
        <c:axId val="414079279"/>
      </c:lineChart>
      <c:catAx>
        <c:axId val="4140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9279"/>
        <c:crosses val="autoZero"/>
        <c:auto val="1"/>
        <c:lblAlgn val="ctr"/>
        <c:lblOffset val="100"/>
        <c:noMultiLvlLbl val="0"/>
      </c:catAx>
      <c:valAx>
        <c:axId val="414079279"/>
        <c:scaling>
          <c:logBase val="10"/>
          <c:orientation val="minMax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9050"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28824657476307"/>
          <c:y val="0.65916769913115425"/>
          <c:w val="0.32715773043045787"/>
          <c:h val="0.19329727821952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'F. Alkaline basalt FC 5kbar'!$A$46</c:f>
              <c:strCache>
                <c:ptCount val="1"/>
                <c:pt idx="0">
                  <c:v>Alkaline basalt (parental)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890-43A0-B4C7-BB04EDC506E5}"/>
              </c:ext>
            </c:extLst>
          </c:dPt>
          <c:cat>
            <c:strRef>
              <c:f>'F. Alkaline basalt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'F. Alkaline basalt FC 5kbar'!$C$46:$Q$46</c:f>
              <c:numCache>
                <c:formatCode>0.0</c:formatCode>
                <c:ptCount val="15"/>
                <c:pt idx="0">
                  <c:v>535.86497890295357</c:v>
                </c:pt>
                <c:pt idx="1">
                  <c:v>414.35562805872758</c:v>
                </c:pt>
                <c:pt idx="2">
                  <c:v>308.18965517241384</c:v>
                </c:pt>
                <c:pt idx="3">
                  <c:v>236.32385120350108</c:v>
                </c:pt>
                <c:pt idx="4">
                  <c:v>177.28354722337215</c:v>
                </c:pt>
                <c:pt idx="5">
                  <c:v>118.24324324324324</c:v>
                </c:pt>
                <c:pt idx="6">
                  <c:v>85.435168738898753</c:v>
                </c:pt>
                <c:pt idx="7">
                  <c:v>63.316582914572862</c:v>
                </c:pt>
                <c:pt idx="8">
                  <c:v>44.3213296398892</c:v>
                </c:pt>
                <c:pt idx="9">
                  <c:v>32.520325203252035</c:v>
                </c:pt>
                <c:pt idx="10">
                  <c:v>25.641025641025639</c:v>
                </c:pt>
                <c:pt idx="11">
                  <c:v>21.25</c:v>
                </c:pt>
                <c:pt idx="12">
                  <c:v>17.004048582995949</c:v>
                </c:pt>
                <c:pt idx="13">
                  <c:v>15.527950310559007</c:v>
                </c:pt>
                <c:pt idx="14">
                  <c:v>14.634146341463413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7-4CBB-979A-60613839E3BD}"/>
            </c:ext>
          </c:extLst>
        </c:ser>
        <c:ser>
          <c:idx val="1"/>
          <c:order val="1"/>
          <c:tx>
            <c:strRef>
              <c:f>'F. Alkaline basalt FC 5kbar'!$A$47</c:f>
              <c:strCache>
                <c:ptCount val="1"/>
                <c:pt idx="0">
                  <c:v>Aegerine-augite phonolite (residual)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890-43A0-B4C7-BB04EDC506E5}"/>
              </c:ext>
            </c:extLst>
          </c:dPt>
          <c:cat>
            <c:strRef>
              <c:f>'F. Alkaline basalt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'F. Alkaline basalt FC 5kbar'!$C$47:$Q$47</c:f>
              <c:numCache>
                <c:formatCode>0.0</c:formatCode>
                <c:ptCount val="15"/>
                <c:pt idx="0">
                  <c:v>831.22362869198321</c:v>
                </c:pt>
                <c:pt idx="1">
                  <c:v>432.30016313213702</c:v>
                </c:pt>
                <c:pt idx="2">
                  <c:v>229.52586206896555</c:v>
                </c:pt>
                <c:pt idx="3">
                  <c:v>105.68927789934354</c:v>
                </c:pt>
                <c:pt idx="4">
                  <c:v>70.851395706428519</c:v>
                </c:pt>
                <c:pt idx="5">
                  <c:v>36.013513513513516</c:v>
                </c:pt>
                <c:pt idx="6">
                  <c:v>23.978685612788635</c:v>
                </c:pt>
                <c:pt idx="7">
                  <c:v>18.090452261306531</c:v>
                </c:pt>
                <c:pt idx="8">
                  <c:v>20.221606648199444</c:v>
                </c:pt>
                <c:pt idx="9">
                  <c:v>19.878048780487802</c:v>
                </c:pt>
                <c:pt idx="10">
                  <c:v>21.062271062271058</c:v>
                </c:pt>
                <c:pt idx="11">
                  <c:v>25.8125</c:v>
                </c:pt>
                <c:pt idx="12">
                  <c:v>28.340080971659919</c:v>
                </c:pt>
                <c:pt idx="13">
                  <c:v>29.19254658385093</c:v>
                </c:pt>
                <c:pt idx="14">
                  <c:v>31.13821138211382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7-4CBB-979A-60613839E3BD}"/>
            </c:ext>
          </c:extLst>
        </c:ser>
        <c:ser>
          <c:idx val="2"/>
          <c:order val="2"/>
          <c:tx>
            <c:strRef>
              <c:f>'F. Alkaline basalt FC 5kbar'!$A$48</c:f>
              <c:strCache>
                <c:ptCount val="1"/>
                <c:pt idx="0">
                  <c:v>Residual liquid at 5 kbar (model)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890-43A0-B4C7-BB04EDC506E5}"/>
              </c:ext>
            </c:extLst>
          </c:dPt>
          <c:cat>
            <c:strRef>
              <c:f>'F. Alkaline basalt FC 5kbar'!$F$19:$T$19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'F. Alkaline basalt FC 5kbar'!$C$48:$Q$48</c:f>
              <c:numCache>
                <c:formatCode>0.0</c:formatCode>
                <c:ptCount val="15"/>
                <c:pt idx="0">
                  <c:v>815.19097594773416</c:v>
                </c:pt>
                <c:pt idx="1">
                  <c:v>436.21377832392898</c:v>
                </c:pt>
                <c:pt idx="2">
                  <c:v>228.63826033775348</c:v>
                </c:pt>
                <c:pt idx="3">
                  <c:v>105.51729229451905</c:v>
                </c:pt>
                <c:pt idx="4">
                  <c:v>70.7191458466189</c:v>
                </c:pt>
                <c:pt idx="5">
                  <c:v>35.920999398718742</c:v>
                </c:pt>
                <c:pt idx="6">
                  <c:v>24.160124804059976</c:v>
                </c:pt>
                <c:pt idx="7">
                  <c:v>18.200845808588046</c:v>
                </c:pt>
                <c:pt idx="8">
                  <c:v>20.423483824644293</c:v>
                </c:pt>
                <c:pt idx="9">
                  <c:v>19.84187213264104</c:v>
                </c:pt>
                <c:pt idx="10">
                  <c:v>21.243135752856098</c:v>
                </c:pt>
                <c:pt idx="11">
                  <c:v>25.741436898947939</c:v>
                </c:pt>
                <c:pt idx="12">
                  <c:v>28.131089229739647</c:v>
                </c:pt>
                <c:pt idx="13">
                  <c:v>29.178812161713509</c:v>
                </c:pt>
                <c:pt idx="14">
                  <c:v>30.965192566524138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7-4CBB-979A-60613839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77615"/>
        <c:axId val="414079279"/>
      </c:lineChart>
      <c:catAx>
        <c:axId val="4140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9279"/>
        <c:crosses val="autoZero"/>
        <c:auto val="1"/>
        <c:lblAlgn val="ctr"/>
        <c:lblOffset val="100"/>
        <c:noMultiLvlLbl val="0"/>
      </c:catAx>
      <c:valAx>
        <c:axId val="414079279"/>
        <c:scaling>
          <c:logBase val="10"/>
          <c:orientation val="minMax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9050"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038518758871779"/>
          <c:y val="3.6854997038721631E-2"/>
          <c:w val="0.50035911092512486"/>
          <c:h val="0.19329727821952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314172</xdr:colOff>
      <xdr:row>16</xdr:row>
      <xdr:rowOff>177257</xdr:rowOff>
    </xdr:from>
    <xdr:to>
      <xdr:col>25</xdr:col>
      <xdr:colOff>207818</xdr:colOff>
      <xdr:row>33</xdr:row>
      <xdr:rowOff>138546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754B36-BC53-4C1F-848D-9A042E75E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314172</xdr:colOff>
      <xdr:row>16</xdr:row>
      <xdr:rowOff>177257</xdr:rowOff>
    </xdr:from>
    <xdr:to>
      <xdr:col>25</xdr:col>
      <xdr:colOff>207818</xdr:colOff>
      <xdr:row>33</xdr:row>
      <xdr:rowOff>138546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5D53DD-72F3-4B2D-99D7-0C848E71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314172</xdr:colOff>
      <xdr:row>15</xdr:row>
      <xdr:rowOff>177257</xdr:rowOff>
    </xdr:from>
    <xdr:to>
      <xdr:col>25</xdr:col>
      <xdr:colOff>207818</xdr:colOff>
      <xdr:row>32</xdr:row>
      <xdr:rowOff>138546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A0D911-B25E-4973-812B-E625CD819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54427</xdr:colOff>
      <xdr:row>36</xdr:row>
      <xdr:rowOff>77535</xdr:rowOff>
    </xdr:from>
    <xdr:to>
      <xdr:col>29</xdr:col>
      <xdr:colOff>571920</xdr:colOff>
      <xdr:row>62</xdr:row>
      <xdr:rowOff>85675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A229C2-C555-4943-ADD5-AF28430DA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227609</xdr:colOff>
      <xdr:row>36</xdr:row>
      <xdr:rowOff>91043</xdr:rowOff>
    </xdr:from>
    <xdr:to>
      <xdr:col>29</xdr:col>
      <xdr:colOff>119742</xdr:colOff>
      <xdr:row>62</xdr:row>
      <xdr:rowOff>104898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DB95B8-D5C9-4C85-A5A5-2C76AC286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440958</xdr:colOff>
      <xdr:row>42</xdr:row>
      <xdr:rowOff>161488</xdr:rowOff>
    </xdr:from>
    <xdr:to>
      <xdr:col>25</xdr:col>
      <xdr:colOff>338446</xdr:colOff>
      <xdr:row>61</xdr:row>
      <xdr:rowOff>122778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F2DD6D-9186-4AB1-8C9F-353C3F3E5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7D08-7FD3-4C9B-902E-079F9E02D877}">
  <dimension ref="B2:B14"/>
  <sheetViews>
    <sheetView workbookViewId="0">
      <selection activeCell="B8" sqref="B8"/>
    </sheetView>
  </sheetViews>
  <sheetFormatPr defaultRowHeight="13.8" x14ac:dyDescent="0.25"/>
  <cols>
    <col min="1" max="16384" width="8.88671875" style="17"/>
  </cols>
  <sheetData>
    <row r="2" spans="2:2" ht="22.8" x14ac:dyDescent="0.4">
      <c r="B2" s="16" t="s">
        <v>114</v>
      </c>
    </row>
    <row r="3" spans="2:2" ht="18" x14ac:dyDescent="0.35">
      <c r="B3" s="18" t="s">
        <v>115</v>
      </c>
    </row>
    <row r="4" spans="2:2" ht="18" x14ac:dyDescent="0.35">
      <c r="B4" s="18" t="s">
        <v>116</v>
      </c>
    </row>
    <row r="5" spans="2:2" ht="18" x14ac:dyDescent="0.35">
      <c r="B5" s="18" t="s">
        <v>117</v>
      </c>
    </row>
    <row r="6" spans="2:2" ht="20.399999999999999" x14ac:dyDescent="0.45">
      <c r="B6" s="18" t="s">
        <v>119</v>
      </c>
    </row>
    <row r="7" spans="2:2" ht="18" x14ac:dyDescent="0.35">
      <c r="B7" s="18" t="s">
        <v>118</v>
      </c>
    </row>
    <row r="8" spans="2:2" ht="18" x14ac:dyDescent="0.35">
      <c r="B8" s="18" t="s">
        <v>135</v>
      </c>
    </row>
    <row r="9" spans="2:2" ht="18" x14ac:dyDescent="0.35">
      <c r="B9" s="18"/>
    </row>
    <row r="10" spans="2:2" ht="18" x14ac:dyDescent="0.35">
      <c r="B10" s="18"/>
    </row>
    <row r="11" spans="2:2" ht="18" x14ac:dyDescent="0.35">
      <c r="B11" s="18"/>
    </row>
    <row r="12" spans="2:2" ht="18" x14ac:dyDescent="0.35">
      <c r="B12" s="18"/>
    </row>
    <row r="13" spans="2:2" ht="18" x14ac:dyDescent="0.35">
      <c r="B13" s="18"/>
    </row>
    <row r="14" spans="2:2" ht="18" x14ac:dyDescent="0.35">
      <c r="B14" s="18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D2B3-3A40-449C-86D3-9FD3E1D3E89F}">
  <sheetPr codeName="Planilha1"/>
  <dimension ref="A1:T35"/>
  <sheetViews>
    <sheetView zoomScale="70" zoomScaleNormal="70" workbookViewId="0">
      <selection activeCell="A28" sqref="A28"/>
    </sheetView>
  </sheetViews>
  <sheetFormatPr defaultRowHeight="13.8" x14ac:dyDescent="0.3"/>
  <cols>
    <col min="1" max="1" width="10.44140625" style="1" customWidth="1"/>
    <col min="2" max="2" width="11.88671875" style="1" customWidth="1"/>
    <col min="3" max="3" width="27.77734375" style="1" customWidth="1"/>
    <col min="4" max="5" width="9" style="1" bestFit="1" customWidth="1"/>
    <col min="6" max="6" width="12" style="1" bestFit="1" customWidth="1"/>
    <col min="7" max="7" width="21.33203125" style="1" customWidth="1"/>
    <col min="8" max="19" width="9" style="1" bestFit="1" customWidth="1"/>
    <col min="20" max="20" width="10.33203125" style="1" customWidth="1"/>
    <col min="21" max="16384" width="8.88671875" style="1"/>
  </cols>
  <sheetData>
    <row r="1" spans="1:20" ht="18.600000000000001" thickBot="1" x14ac:dyDescent="0.4">
      <c r="A1" s="40" t="s">
        <v>115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A2" s="4" t="s">
        <v>44</v>
      </c>
      <c r="C2" s="1" t="s">
        <v>16</v>
      </c>
      <c r="D2" s="1" t="s">
        <v>17</v>
      </c>
      <c r="E2" s="1" t="s">
        <v>18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</row>
    <row r="3" spans="1:20" x14ac:dyDescent="0.3">
      <c r="A3" s="1" t="s">
        <v>45</v>
      </c>
      <c r="B3" s="1" t="s">
        <v>15</v>
      </c>
      <c r="C3" s="1" t="s">
        <v>19</v>
      </c>
      <c r="D3" s="1">
        <v>37.53</v>
      </c>
      <c r="E3" s="1">
        <v>9.4600000000000009</v>
      </c>
      <c r="F3" s="1">
        <v>46.9</v>
      </c>
      <c r="G3" s="1">
        <v>102</v>
      </c>
      <c r="H3" s="1">
        <v>12.6</v>
      </c>
      <c r="I3" s="1">
        <v>54.9</v>
      </c>
      <c r="J3" s="1">
        <v>10.1</v>
      </c>
      <c r="K3" s="1">
        <v>3.34</v>
      </c>
      <c r="L3" s="1">
        <v>7.9</v>
      </c>
      <c r="M3" s="1">
        <v>1.1000000000000001</v>
      </c>
      <c r="N3" s="1">
        <v>5.2</v>
      </c>
      <c r="O3" s="1">
        <v>0.9</v>
      </c>
      <c r="P3" s="1">
        <v>2.2999999999999998</v>
      </c>
      <c r="Q3" s="1">
        <v>0.28999999999999998</v>
      </c>
      <c r="R3" s="1">
        <v>1.8</v>
      </c>
      <c r="S3" s="1">
        <v>0.25</v>
      </c>
    </row>
    <row r="4" spans="1:20" x14ac:dyDescent="0.3">
      <c r="A4" s="1" t="s">
        <v>45</v>
      </c>
      <c r="B4" s="1" t="s">
        <v>52</v>
      </c>
      <c r="C4" s="1" t="s">
        <v>20</v>
      </c>
      <c r="D4" s="1">
        <v>39.26</v>
      </c>
      <c r="E4" s="1">
        <v>7.19</v>
      </c>
      <c r="F4" s="1">
        <v>51</v>
      </c>
      <c r="G4" s="1">
        <v>110</v>
      </c>
      <c r="H4" s="1">
        <v>13.6</v>
      </c>
      <c r="I4" s="1">
        <v>58.7</v>
      </c>
      <c r="J4" s="1">
        <v>11</v>
      </c>
      <c r="K4" s="1">
        <v>3.63</v>
      </c>
      <c r="L4" s="1">
        <v>8.4</v>
      </c>
      <c r="M4" s="1">
        <v>1.2</v>
      </c>
      <c r="N4" s="1">
        <v>5.6</v>
      </c>
      <c r="O4" s="1">
        <v>1</v>
      </c>
      <c r="P4" s="1">
        <v>2.5</v>
      </c>
      <c r="Q4" s="1">
        <v>0.31</v>
      </c>
      <c r="R4" s="1">
        <v>1.9</v>
      </c>
      <c r="S4" s="1">
        <v>0.28000000000000003</v>
      </c>
    </row>
    <row r="6" spans="1:20" x14ac:dyDescent="0.3">
      <c r="A6" s="20" t="s">
        <v>77</v>
      </c>
      <c r="B6" s="21"/>
    </row>
    <row r="7" spans="1:20" x14ac:dyDescent="0.3">
      <c r="A7" s="22" t="s">
        <v>97</v>
      </c>
      <c r="B7" s="21"/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31</v>
      </c>
      <c r="O7" s="1" t="s">
        <v>32</v>
      </c>
      <c r="P7" s="1" t="s">
        <v>33</v>
      </c>
      <c r="Q7" s="1" t="s">
        <v>34</v>
      </c>
      <c r="R7" s="1" t="s">
        <v>35</v>
      </c>
      <c r="S7" s="1" t="s">
        <v>36</v>
      </c>
      <c r="T7" s="1" t="s">
        <v>55</v>
      </c>
    </row>
    <row r="8" spans="1:20" x14ac:dyDescent="0.3">
      <c r="A8" s="22" t="s">
        <v>105</v>
      </c>
      <c r="B8" s="21"/>
      <c r="D8" s="1" t="s">
        <v>37</v>
      </c>
      <c r="E8" s="1">
        <v>0.47</v>
      </c>
      <c r="F8" s="1">
        <v>1E-4</v>
      </c>
      <c r="G8" s="1">
        <v>1E-3</v>
      </c>
      <c r="I8" s="1">
        <v>3.0000000000000001E-3</v>
      </c>
      <c r="J8" s="1">
        <v>2E-3</v>
      </c>
      <c r="K8" s="1">
        <v>0.03</v>
      </c>
      <c r="L8" s="1">
        <v>6.8999999999999999E-3</v>
      </c>
      <c r="M8" s="1">
        <v>4.0000000000000001E-3</v>
      </c>
      <c r="N8" s="1">
        <v>9.4999999999999998E-3</v>
      </c>
      <c r="O8" s="1">
        <v>8.9999999999999993E-3</v>
      </c>
      <c r="P8" s="1">
        <v>1.8800000000000001E-2</v>
      </c>
      <c r="Q8" s="1">
        <v>1.7999999999999999E-2</v>
      </c>
      <c r="R8" s="1">
        <v>0.05</v>
      </c>
      <c r="S8" s="1">
        <v>4.1000000000000002E-2</v>
      </c>
      <c r="T8" s="4" t="s">
        <v>51</v>
      </c>
    </row>
    <row r="9" spans="1:20" ht="14.4" x14ac:dyDescent="0.3">
      <c r="A9" s="23" t="s">
        <v>110</v>
      </c>
      <c r="B9" s="24">
        <v>1212</v>
      </c>
      <c r="D9" s="1" t="s">
        <v>38</v>
      </c>
      <c r="E9" s="1">
        <v>0.53</v>
      </c>
      <c r="F9" s="1">
        <v>0.77</v>
      </c>
      <c r="G9" s="1">
        <v>0.84799999999999998</v>
      </c>
      <c r="H9" s="1">
        <v>0.79</v>
      </c>
      <c r="I9" s="1">
        <v>1.04</v>
      </c>
      <c r="J9" s="6">
        <v>0.73099999999999998</v>
      </c>
      <c r="K9" s="6">
        <v>0.97799999999999998</v>
      </c>
      <c r="L9" s="6">
        <v>1.0900000000000001</v>
      </c>
      <c r="M9" s="6">
        <v>0.84499999999999997</v>
      </c>
      <c r="N9" s="6">
        <v>0.93100000000000005</v>
      </c>
      <c r="O9" s="1">
        <v>0.55000000000000004</v>
      </c>
      <c r="P9" s="6">
        <v>0.83799999999999997</v>
      </c>
      <c r="Q9" s="1">
        <v>1.1100000000000001</v>
      </c>
      <c r="R9" s="1">
        <v>1.02</v>
      </c>
      <c r="S9" s="1">
        <v>0.43</v>
      </c>
      <c r="T9" s="4" t="s">
        <v>54</v>
      </c>
    </row>
    <row r="10" spans="1:20" x14ac:dyDescent="0.3">
      <c r="A10" s="23" t="s">
        <v>75</v>
      </c>
      <c r="B10" s="25">
        <v>87.697357999999966</v>
      </c>
      <c r="D10" s="1" t="s">
        <v>40</v>
      </c>
      <c r="E10" s="2">
        <f>SUM(E8:E9)</f>
        <v>1</v>
      </c>
    </row>
    <row r="11" spans="1:20" x14ac:dyDescent="0.3">
      <c r="A11" s="23" t="s">
        <v>76</v>
      </c>
      <c r="B11" s="25">
        <v>12.302642000000001</v>
      </c>
    </row>
    <row r="12" spans="1:20" x14ac:dyDescent="0.3">
      <c r="A12" s="25" t="s">
        <v>89</v>
      </c>
      <c r="B12" s="25">
        <v>5.3964410000000003</v>
      </c>
    </row>
    <row r="13" spans="1:20" x14ac:dyDescent="0.3">
      <c r="A13" s="25" t="s">
        <v>65</v>
      </c>
      <c r="B13" s="25">
        <v>6.0301349999999996</v>
      </c>
    </row>
    <row r="14" spans="1:20" x14ac:dyDescent="0.3">
      <c r="A14" s="25" t="s">
        <v>78</v>
      </c>
      <c r="B14" s="25">
        <v>9.2216999999999993E-2</v>
      </c>
      <c r="D14" s="1" t="s">
        <v>39</v>
      </c>
      <c r="F14" s="2">
        <f>($E$8*F8)+($E$9*F9)</f>
        <v>0.40814700000000004</v>
      </c>
      <c r="G14" s="2">
        <f t="shared" ref="G14:R14" si="0">($E$8*G8)+($E$9*G9)</f>
        <v>0.44991000000000003</v>
      </c>
      <c r="H14" s="2">
        <f t="shared" si="0"/>
        <v>0.41870000000000002</v>
      </c>
      <c r="I14" s="2">
        <f t="shared" si="0"/>
        <v>0.55261000000000005</v>
      </c>
      <c r="J14" s="2">
        <f t="shared" si="0"/>
        <v>0.38836999999999999</v>
      </c>
      <c r="K14" s="2">
        <f t="shared" si="0"/>
        <v>0.53244000000000002</v>
      </c>
      <c r="L14" s="2">
        <f t="shared" si="0"/>
        <v>0.5809430000000001</v>
      </c>
      <c r="M14" s="2">
        <f t="shared" si="0"/>
        <v>0.44973000000000002</v>
      </c>
      <c r="N14" s="2">
        <f t="shared" si="0"/>
        <v>0.49789500000000003</v>
      </c>
      <c r="O14" s="2">
        <f t="shared" si="0"/>
        <v>0.29573000000000005</v>
      </c>
      <c r="P14" s="2">
        <f t="shared" si="0"/>
        <v>0.45297599999999999</v>
      </c>
      <c r="Q14" s="2">
        <f t="shared" si="0"/>
        <v>0.59676000000000007</v>
      </c>
      <c r="R14" s="2">
        <f t="shared" si="0"/>
        <v>0.56410000000000005</v>
      </c>
      <c r="S14" s="2">
        <f>($E$8*S8)+($E$9*S9)</f>
        <v>0.24717000000000003</v>
      </c>
    </row>
    <row r="15" spans="1:20" s="5" customFormat="1" x14ac:dyDescent="0.3">
      <c r="A15" s="25" t="s">
        <v>79</v>
      </c>
      <c r="B15" s="25">
        <v>0.78384900000000002</v>
      </c>
    </row>
    <row r="16" spans="1:20" x14ac:dyDescent="0.3">
      <c r="C16" s="7" t="s">
        <v>61</v>
      </c>
      <c r="D16" s="32">
        <f>(1-D17)*100</f>
        <v>15.000000000000002</v>
      </c>
    </row>
    <row r="17" spans="1:17" x14ac:dyDescent="0.3">
      <c r="C17" s="7" t="s">
        <v>111</v>
      </c>
      <c r="D17" s="32">
        <v>0.85</v>
      </c>
    </row>
    <row r="19" spans="1:17" x14ac:dyDescent="0.3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  <c r="Q19" s="1" t="s">
        <v>14</v>
      </c>
    </row>
    <row r="21" spans="1:17" x14ac:dyDescent="0.3">
      <c r="B21" s="1" t="s">
        <v>39</v>
      </c>
      <c r="C21" s="2">
        <f>F14</f>
        <v>0.40814700000000004</v>
      </c>
      <c r="D21" s="2">
        <f t="shared" ref="D21:F21" si="1">G14</f>
        <v>0.44991000000000003</v>
      </c>
      <c r="E21" s="2">
        <f t="shared" si="1"/>
        <v>0.41870000000000002</v>
      </c>
      <c r="F21" s="2">
        <f t="shared" si="1"/>
        <v>0.55261000000000005</v>
      </c>
      <c r="H21" s="2">
        <f t="shared" ref="H21:Q21" si="2">J14</f>
        <v>0.38836999999999999</v>
      </c>
      <c r="I21" s="2">
        <f t="shared" si="2"/>
        <v>0.53244000000000002</v>
      </c>
      <c r="J21" s="2">
        <f t="shared" si="2"/>
        <v>0.5809430000000001</v>
      </c>
      <c r="K21" s="2">
        <f t="shared" si="2"/>
        <v>0.44973000000000002</v>
      </c>
      <c r="L21" s="2">
        <f t="shared" si="2"/>
        <v>0.49789500000000003</v>
      </c>
      <c r="M21" s="2">
        <f t="shared" si="2"/>
        <v>0.29573000000000005</v>
      </c>
      <c r="N21" s="2">
        <f t="shared" si="2"/>
        <v>0.45297599999999999</v>
      </c>
      <c r="O21" s="2">
        <f t="shared" si="2"/>
        <v>0.59676000000000007</v>
      </c>
      <c r="P21" s="2">
        <f t="shared" si="2"/>
        <v>0.56410000000000005</v>
      </c>
      <c r="Q21" s="2">
        <f t="shared" si="2"/>
        <v>0.24717000000000003</v>
      </c>
    </row>
    <row r="22" spans="1:17" x14ac:dyDescent="0.3">
      <c r="B22" s="1" t="s">
        <v>42</v>
      </c>
      <c r="C22" s="2">
        <f>($D$17^(C21-1))</f>
        <v>1.1009652730693706</v>
      </c>
      <c r="D22" s="2">
        <f>($D$17^(D21-1))</f>
        <v>1.0935180175213022</v>
      </c>
      <c r="E22" s="2">
        <f>($D$17^(E21-1))</f>
        <v>1.0990786673622381</v>
      </c>
      <c r="F22" s="2">
        <f>($D$17^(F21-1))</f>
        <v>1.0754179146727665</v>
      </c>
      <c r="H22" s="2">
        <f t="shared" ref="H22:Q22" si="3">($D$17^(H21-1))</f>
        <v>1.1045096191000126</v>
      </c>
      <c r="I22" s="2">
        <f t="shared" si="3"/>
        <v>1.0789489260963971</v>
      </c>
      <c r="J22" s="2">
        <f t="shared" si="3"/>
        <v>1.0704773762823763</v>
      </c>
      <c r="K22" s="2">
        <f t="shared" si="3"/>
        <v>1.0935500071171693</v>
      </c>
      <c r="L22" s="2">
        <f t="shared" si="3"/>
        <v>1.0850234146644619</v>
      </c>
      <c r="M22" s="2">
        <f t="shared" si="3"/>
        <v>1.1212646571728204</v>
      </c>
      <c r="N22" s="2">
        <f t="shared" si="3"/>
        <v>1.0929732717716534</v>
      </c>
      <c r="O22" s="2">
        <f t="shared" si="3"/>
        <v>1.0677291816312056</v>
      </c>
      <c r="P22" s="2">
        <f t="shared" si="3"/>
        <v>1.0734116149029185</v>
      </c>
      <c r="Q22" s="2">
        <f t="shared" si="3"/>
        <v>1.1301485968251084</v>
      </c>
    </row>
    <row r="23" spans="1:17" x14ac:dyDescent="0.3">
      <c r="B23" s="1" t="s">
        <v>43</v>
      </c>
      <c r="C23" s="3">
        <f>C22*F3</f>
        <v>51.635271306953484</v>
      </c>
      <c r="D23" s="3">
        <f>D22*G3</f>
        <v>111.53883778717282</v>
      </c>
      <c r="E23" s="3">
        <f>E22*H3</f>
        <v>13.8483912087642</v>
      </c>
      <c r="F23" s="3">
        <f>F22*I3</f>
        <v>59.040443515534875</v>
      </c>
      <c r="H23" s="3">
        <f t="shared" ref="H23:Q23" si="4">H22*J3</f>
        <v>11.155547152910126</v>
      </c>
      <c r="I23" s="3">
        <f t="shared" si="4"/>
        <v>3.6036894131619661</v>
      </c>
      <c r="J23" s="3">
        <f t="shared" si="4"/>
        <v>8.4567712726307729</v>
      </c>
      <c r="K23" s="3">
        <f t="shared" si="4"/>
        <v>1.2029050078288863</v>
      </c>
      <c r="L23" s="3">
        <f t="shared" si="4"/>
        <v>5.642121756255202</v>
      </c>
      <c r="M23" s="3">
        <f t="shared" si="4"/>
        <v>1.0091381914555384</v>
      </c>
      <c r="N23" s="3">
        <f t="shared" si="4"/>
        <v>2.5138385250748025</v>
      </c>
      <c r="O23" s="3">
        <f t="shared" si="4"/>
        <v>0.30964146267304959</v>
      </c>
      <c r="P23" s="3">
        <f t="shared" si="4"/>
        <v>1.9321409068252533</v>
      </c>
      <c r="Q23" s="3">
        <f t="shared" si="4"/>
        <v>0.28253714920627709</v>
      </c>
    </row>
    <row r="26" spans="1:17" x14ac:dyDescent="0.3">
      <c r="A26" s="4" t="s">
        <v>109</v>
      </c>
      <c r="C26" s="1">
        <v>0.23699999999999999</v>
      </c>
      <c r="D26" s="1">
        <v>0.61299999999999999</v>
      </c>
      <c r="E26" s="1">
        <v>9.2799999999999994E-2</v>
      </c>
      <c r="F26" s="1">
        <v>0.45700000000000002</v>
      </c>
      <c r="H26" s="1">
        <v>0.14799999999999999</v>
      </c>
      <c r="I26" s="1">
        <v>5.6299999999999996E-2</v>
      </c>
      <c r="J26" s="1">
        <v>0.19900000000000001</v>
      </c>
      <c r="K26" s="1">
        <v>3.61E-2</v>
      </c>
      <c r="L26" s="1">
        <v>0.246</v>
      </c>
      <c r="M26" s="1">
        <v>5.4600000000000003E-2</v>
      </c>
      <c r="N26" s="1">
        <v>0.16</v>
      </c>
      <c r="O26" s="1">
        <v>2.47E-2</v>
      </c>
      <c r="P26" s="1">
        <v>0.161</v>
      </c>
      <c r="Q26" s="1">
        <v>2.46E-2</v>
      </c>
    </row>
    <row r="27" spans="1:17" x14ac:dyDescent="0.3">
      <c r="A27" s="4" t="s">
        <v>46</v>
      </c>
      <c r="C27" s="3">
        <f>F3/C26</f>
        <v>197.89029535864978</v>
      </c>
      <c r="D27" s="3">
        <f>G3/D26</f>
        <v>166.39477977161502</v>
      </c>
      <c r="E27" s="3">
        <f>H3/E26</f>
        <v>135.77586206896552</v>
      </c>
      <c r="F27" s="3">
        <f>I3/F26</f>
        <v>120.13129102844638</v>
      </c>
      <c r="G27" s="19">
        <f t="shared" ref="G27:G28" si="5">(F27+H27)/2</f>
        <v>94.18726713584482</v>
      </c>
      <c r="H27" s="3">
        <f t="shared" ref="H27:Q27" si="6">J3/H26</f>
        <v>68.243243243243242</v>
      </c>
      <c r="I27" s="3">
        <f t="shared" si="6"/>
        <v>59.325044404973362</v>
      </c>
      <c r="J27" s="3">
        <f t="shared" si="6"/>
        <v>39.698492462311556</v>
      </c>
      <c r="K27" s="3">
        <f t="shared" si="6"/>
        <v>30.470914127423825</v>
      </c>
      <c r="L27" s="3">
        <f t="shared" si="6"/>
        <v>21.138211382113823</v>
      </c>
      <c r="M27" s="3">
        <f t="shared" si="6"/>
        <v>16.483516483516482</v>
      </c>
      <c r="N27" s="3">
        <f t="shared" si="6"/>
        <v>14.374999999999998</v>
      </c>
      <c r="O27" s="3">
        <f t="shared" si="6"/>
        <v>11.740890688259109</v>
      </c>
      <c r="P27" s="3">
        <f t="shared" si="6"/>
        <v>11.180124223602485</v>
      </c>
      <c r="Q27" s="3">
        <f t="shared" si="6"/>
        <v>10.16260162601626</v>
      </c>
    </row>
    <row r="28" spans="1:17" x14ac:dyDescent="0.3">
      <c r="A28" s="4" t="s">
        <v>53</v>
      </c>
      <c r="C28" s="3">
        <f>F4/C26</f>
        <v>215.18987341772154</v>
      </c>
      <c r="D28" s="3">
        <f>G4/D26</f>
        <v>179.44535073409463</v>
      </c>
      <c r="E28" s="3">
        <f>H4/E26</f>
        <v>146.55172413793105</v>
      </c>
      <c r="F28" s="3">
        <f>I4/F26</f>
        <v>128.44638949671773</v>
      </c>
      <c r="G28" s="19">
        <f t="shared" si="5"/>
        <v>101.38535691052103</v>
      </c>
      <c r="H28" s="3">
        <f t="shared" ref="H28:Q28" si="7">J4/H26</f>
        <v>74.324324324324323</v>
      </c>
      <c r="I28" s="3">
        <f t="shared" si="7"/>
        <v>64.476021314387211</v>
      </c>
      <c r="J28" s="3">
        <f t="shared" si="7"/>
        <v>42.211055276381906</v>
      </c>
      <c r="K28" s="3">
        <f t="shared" si="7"/>
        <v>33.240997229916893</v>
      </c>
      <c r="L28" s="3">
        <f t="shared" si="7"/>
        <v>22.76422764227642</v>
      </c>
      <c r="M28" s="3">
        <f t="shared" si="7"/>
        <v>18.315018315018314</v>
      </c>
      <c r="N28" s="3">
        <f t="shared" si="7"/>
        <v>15.625</v>
      </c>
      <c r="O28" s="3">
        <f t="shared" si="7"/>
        <v>12.550607287449393</v>
      </c>
      <c r="P28" s="3">
        <f t="shared" si="7"/>
        <v>11.801242236024844</v>
      </c>
      <c r="Q28" s="3">
        <f t="shared" si="7"/>
        <v>11.382113821138212</v>
      </c>
    </row>
    <row r="29" spans="1:17" x14ac:dyDescent="0.3">
      <c r="A29" s="4" t="s">
        <v>134</v>
      </c>
      <c r="C29" s="3">
        <f>C23/C26</f>
        <v>217.87034306731428</v>
      </c>
      <c r="D29" s="3">
        <f t="shared" ref="D29:F29" si="8">D23/D26</f>
        <v>181.95568970175012</v>
      </c>
      <c r="E29" s="3">
        <f t="shared" si="8"/>
        <v>149.22835354271768</v>
      </c>
      <c r="F29" s="3">
        <f t="shared" si="8"/>
        <v>129.19134248475902</v>
      </c>
      <c r="G29" s="19">
        <f>(F29+H29)/2</f>
        <v>102.28333054275156</v>
      </c>
      <c r="H29" s="3">
        <f t="shared" ref="H29:Q29" si="9">H23/H26</f>
        <v>75.375318600744095</v>
      </c>
      <c r="I29" s="3">
        <f t="shared" si="9"/>
        <v>64.008692951367081</v>
      </c>
      <c r="J29" s="3">
        <f t="shared" si="9"/>
        <v>42.49633805342097</v>
      </c>
      <c r="K29" s="3">
        <f t="shared" si="9"/>
        <v>33.321468360910977</v>
      </c>
      <c r="L29" s="3">
        <f t="shared" si="9"/>
        <v>22.935454293720333</v>
      </c>
      <c r="M29" s="3">
        <f t="shared" si="9"/>
        <v>18.482384458892643</v>
      </c>
      <c r="N29" s="3">
        <f t="shared" si="9"/>
        <v>15.711490781717515</v>
      </c>
      <c r="O29" s="3">
        <f t="shared" si="9"/>
        <v>12.53609160619634</v>
      </c>
      <c r="P29" s="3">
        <f t="shared" si="9"/>
        <v>12.00087519767238</v>
      </c>
      <c r="Q29" s="3">
        <f t="shared" si="9"/>
        <v>11.485249967734841</v>
      </c>
    </row>
    <row r="31" spans="1:17" x14ac:dyDescent="0.3">
      <c r="A31" s="1" t="s">
        <v>47</v>
      </c>
      <c r="C31" s="3">
        <f>(ABS(C28-C29)/C28)*100</f>
        <v>1.2456300136342719</v>
      </c>
      <c r="D31" s="3">
        <f t="shared" ref="D31:Q31" si="10">(ABS(D28-D29)/D28)*100</f>
        <v>1.398943442884375</v>
      </c>
      <c r="E31" s="3">
        <f t="shared" si="10"/>
        <v>1.8264059467955882</v>
      </c>
      <c r="F31" s="3">
        <f t="shared" si="10"/>
        <v>0.57997191743589438</v>
      </c>
      <c r="G31" s="3"/>
      <c r="H31" s="3">
        <f t="shared" si="10"/>
        <v>1.4140650264556929</v>
      </c>
      <c r="I31" s="3">
        <f t="shared" si="10"/>
        <v>0.72480955476675768</v>
      </c>
      <c r="J31" s="3">
        <f t="shared" si="10"/>
        <v>0.67584848369968897</v>
      </c>
      <c r="K31" s="3">
        <f t="shared" si="10"/>
        <v>0.24208398574053669</v>
      </c>
      <c r="L31" s="3">
        <f t="shared" si="10"/>
        <v>0.75217421884290325</v>
      </c>
      <c r="M31" s="3">
        <f t="shared" si="10"/>
        <v>0.91381914555383525</v>
      </c>
      <c r="N31" s="3">
        <f t="shared" si="10"/>
        <v>0.55354100299209674</v>
      </c>
      <c r="O31" s="3">
        <f t="shared" si="10"/>
        <v>0.11565720224207029</v>
      </c>
      <c r="P31" s="3">
        <f t="shared" si="10"/>
        <v>1.691626675013332</v>
      </c>
      <c r="Q31" s="3">
        <f t="shared" si="10"/>
        <v>0.9061247165275278</v>
      </c>
    </row>
    <row r="32" spans="1:17" x14ac:dyDescent="0.3">
      <c r="A32" s="4" t="s">
        <v>108</v>
      </c>
      <c r="C32" s="3">
        <f>AVERAGE(C31:Q31)</f>
        <v>0.93147866661318368</v>
      </c>
    </row>
    <row r="33" spans="1:8" x14ac:dyDescent="0.3">
      <c r="A33" s="4" t="s">
        <v>49</v>
      </c>
      <c r="C33" s="1">
        <v>4.4000000000000004</v>
      </c>
      <c r="G33" s="7" t="str">
        <f>A32</f>
        <v>REE mean %dif</v>
      </c>
      <c r="H33" s="8">
        <f>C32</f>
        <v>0.93147866661318368</v>
      </c>
    </row>
    <row r="34" spans="1:8" x14ac:dyDescent="0.3">
      <c r="A34" s="4" t="s">
        <v>50</v>
      </c>
      <c r="C34" s="1">
        <v>1.7</v>
      </c>
      <c r="G34" s="7" t="str">
        <f>A33</f>
        <v>accuracy (Marins, 2012)</v>
      </c>
      <c r="H34" s="8">
        <f>C33</f>
        <v>4.4000000000000004</v>
      </c>
    </row>
    <row r="35" spans="1:8" x14ac:dyDescent="0.3">
      <c r="G35" s="7" t="str">
        <f>A34</f>
        <v>precision (Marins, 2012)</v>
      </c>
      <c r="H35" s="8">
        <f>C34</f>
        <v>1.7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AC27-4D3B-47F0-B44D-EF5C019B3B82}">
  <sheetPr codeName="Planilha2"/>
  <dimension ref="A1:T35"/>
  <sheetViews>
    <sheetView topLeftCell="A4" zoomScale="70" zoomScaleNormal="70" workbookViewId="0">
      <selection activeCell="T9" sqref="T9"/>
    </sheetView>
  </sheetViews>
  <sheetFormatPr defaultRowHeight="13.8" x14ac:dyDescent="0.3"/>
  <cols>
    <col min="1" max="2" width="10.44140625" style="1" customWidth="1"/>
    <col min="3" max="3" width="26" style="1" customWidth="1"/>
    <col min="4" max="5" width="9" style="1" bestFit="1" customWidth="1"/>
    <col min="6" max="6" width="12" style="1" bestFit="1" customWidth="1"/>
    <col min="7" max="7" width="21.33203125" style="1" customWidth="1"/>
    <col min="8" max="19" width="9" style="1" bestFit="1" customWidth="1"/>
    <col min="20" max="20" width="10.33203125" style="1" customWidth="1"/>
    <col min="21" max="16384" width="8.88671875" style="1"/>
  </cols>
  <sheetData>
    <row r="1" spans="1:20" ht="18.600000000000001" thickBot="1" x14ac:dyDescent="0.4">
      <c r="A1" s="40" t="s">
        <v>116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A2" s="4" t="s">
        <v>44</v>
      </c>
      <c r="C2" s="1" t="s">
        <v>16</v>
      </c>
      <c r="D2" s="1" t="s">
        <v>17</v>
      </c>
      <c r="E2" s="1" t="s">
        <v>18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</row>
    <row r="3" spans="1:20" x14ac:dyDescent="0.3">
      <c r="A3" s="1" t="s">
        <v>120</v>
      </c>
      <c r="B3" s="1" t="s">
        <v>15</v>
      </c>
      <c r="C3" s="1" t="s">
        <v>122</v>
      </c>
      <c r="D3" s="1">
        <v>35.869999999999997</v>
      </c>
      <c r="E3" s="1">
        <v>6.2</v>
      </c>
      <c r="F3" s="1">
        <v>97</v>
      </c>
      <c r="G3" s="1">
        <v>203</v>
      </c>
      <c r="H3" s="1">
        <v>24.5</v>
      </c>
      <c r="I3" s="1">
        <v>98</v>
      </c>
      <c r="J3" s="1">
        <v>17.399999999999999</v>
      </c>
      <c r="K3" s="1">
        <v>4.8499999999999996</v>
      </c>
      <c r="L3" s="1">
        <v>13.1</v>
      </c>
      <c r="M3" s="1">
        <v>1.7</v>
      </c>
      <c r="N3" s="1">
        <v>8.3000000000000007</v>
      </c>
      <c r="O3" s="1">
        <v>1.4</v>
      </c>
      <c r="P3" s="1">
        <v>3.3</v>
      </c>
      <c r="Q3" s="1">
        <v>0.39</v>
      </c>
      <c r="R3" s="1">
        <v>2.2999999999999998</v>
      </c>
      <c r="S3" s="1">
        <v>0.33</v>
      </c>
    </row>
    <row r="4" spans="1:20" x14ac:dyDescent="0.3">
      <c r="A4" s="1" t="s">
        <v>121</v>
      </c>
      <c r="B4" s="1" t="s">
        <v>52</v>
      </c>
      <c r="C4" s="1" t="s">
        <v>56</v>
      </c>
      <c r="D4" s="1">
        <v>43.58</v>
      </c>
      <c r="E4" s="1">
        <v>5.73</v>
      </c>
      <c r="F4" s="1">
        <v>81.099999999999994</v>
      </c>
      <c r="G4" s="1">
        <v>156</v>
      </c>
      <c r="H4" s="1">
        <v>17</v>
      </c>
      <c r="I4" s="1">
        <v>62.5</v>
      </c>
      <c r="J4" s="1">
        <v>10.5</v>
      </c>
      <c r="K4" s="1">
        <v>3.07</v>
      </c>
      <c r="L4" s="1">
        <v>7.7</v>
      </c>
      <c r="M4" s="1">
        <v>1.1000000000000001</v>
      </c>
      <c r="N4" s="1">
        <v>5.3</v>
      </c>
      <c r="O4" s="1">
        <v>0.9</v>
      </c>
      <c r="P4" s="1">
        <v>2.2999999999999998</v>
      </c>
      <c r="Q4" s="1">
        <v>0.28999999999999998</v>
      </c>
      <c r="R4" s="1">
        <v>1.8</v>
      </c>
      <c r="S4" s="1">
        <v>0.28000000000000003</v>
      </c>
    </row>
    <row r="6" spans="1:20" x14ac:dyDescent="0.3">
      <c r="A6" s="31" t="s">
        <v>77</v>
      </c>
      <c r="B6" s="27"/>
    </row>
    <row r="7" spans="1:20" x14ac:dyDescent="0.3">
      <c r="A7" s="26" t="s">
        <v>97</v>
      </c>
      <c r="B7" s="27"/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31</v>
      </c>
      <c r="O7" s="1" t="s">
        <v>32</v>
      </c>
      <c r="P7" s="1" t="s">
        <v>33</v>
      </c>
      <c r="Q7" s="1" t="s">
        <v>34</v>
      </c>
      <c r="R7" s="1" t="s">
        <v>35</v>
      </c>
      <c r="S7" s="1" t="s">
        <v>36</v>
      </c>
      <c r="T7" s="1" t="s">
        <v>55</v>
      </c>
    </row>
    <row r="8" spans="1:20" x14ac:dyDescent="0.3">
      <c r="A8" s="26" t="s">
        <v>106</v>
      </c>
      <c r="B8" s="27"/>
      <c r="D8" s="1" t="s">
        <v>37</v>
      </c>
      <c r="E8" s="1">
        <v>7.0000000000000007E-2</v>
      </c>
      <c r="F8" s="1">
        <v>1E-4</v>
      </c>
      <c r="G8" s="1">
        <v>1E-3</v>
      </c>
      <c r="I8" s="1">
        <v>3.0000000000000001E-3</v>
      </c>
      <c r="J8" s="1">
        <v>2E-3</v>
      </c>
      <c r="K8" s="1">
        <v>0.03</v>
      </c>
      <c r="L8" s="1">
        <v>6.8999999999999999E-3</v>
      </c>
      <c r="M8" s="1">
        <v>4.0000000000000001E-3</v>
      </c>
      <c r="N8" s="1">
        <v>9.4999999999999998E-3</v>
      </c>
      <c r="O8" s="1">
        <v>8.9999999999999993E-3</v>
      </c>
      <c r="P8" s="1">
        <v>1.8800000000000001E-2</v>
      </c>
      <c r="Q8" s="1">
        <v>1.7999999999999999E-2</v>
      </c>
      <c r="R8" s="1">
        <v>0.05</v>
      </c>
      <c r="S8" s="1">
        <v>4.1000000000000002E-2</v>
      </c>
      <c r="T8" s="4" t="s">
        <v>139</v>
      </c>
    </row>
    <row r="9" spans="1:20" x14ac:dyDescent="0.3">
      <c r="A9" s="28" t="s">
        <v>113</v>
      </c>
      <c r="B9" s="29">
        <v>1136</v>
      </c>
      <c r="D9" s="1" t="s">
        <v>38</v>
      </c>
      <c r="E9" s="1">
        <v>0.93</v>
      </c>
      <c r="F9" s="1">
        <v>1.6</v>
      </c>
      <c r="G9" s="1">
        <v>1.9</v>
      </c>
      <c r="H9" s="1">
        <v>2.2000000000000002</v>
      </c>
      <c r="I9" s="1">
        <v>2.4</v>
      </c>
      <c r="J9" s="1">
        <v>2.6</v>
      </c>
      <c r="K9" s="1">
        <v>2.4500000000000002</v>
      </c>
      <c r="L9" s="1">
        <v>2.7</v>
      </c>
      <c r="M9" s="1">
        <v>2.4</v>
      </c>
      <c r="N9" s="1">
        <v>2.4</v>
      </c>
      <c r="O9" s="1">
        <v>2.4</v>
      </c>
      <c r="P9" s="1">
        <v>2.15</v>
      </c>
      <c r="Q9" s="1">
        <v>1.95</v>
      </c>
      <c r="R9" s="1">
        <v>1.8</v>
      </c>
      <c r="S9" s="1">
        <v>1.55</v>
      </c>
      <c r="T9" s="4" t="s">
        <v>123</v>
      </c>
    </row>
    <row r="10" spans="1:20" x14ac:dyDescent="0.3">
      <c r="A10" s="28" t="s">
        <v>75</v>
      </c>
      <c r="B10" s="30">
        <v>69.7</v>
      </c>
      <c r="D10" s="1" t="s">
        <v>40</v>
      </c>
      <c r="E10" s="2">
        <f>SUM(E8:E9)</f>
        <v>1</v>
      </c>
    </row>
    <row r="11" spans="1:20" x14ac:dyDescent="0.3">
      <c r="A11" s="28" t="s">
        <v>76</v>
      </c>
      <c r="B11" s="30">
        <v>30.3</v>
      </c>
    </row>
    <row r="12" spans="1:20" x14ac:dyDescent="0.3">
      <c r="A12" s="30" t="s">
        <v>89</v>
      </c>
      <c r="B12" s="30">
        <v>1.4</v>
      </c>
    </row>
    <row r="13" spans="1:20" x14ac:dyDescent="0.3">
      <c r="A13" s="30" t="s">
        <v>65</v>
      </c>
      <c r="B13" s="30">
        <v>18.600000000000001</v>
      </c>
    </row>
    <row r="14" spans="1:20" x14ac:dyDescent="0.3">
      <c r="A14" s="30" t="s">
        <v>78</v>
      </c>
      <c r="B14" s="30">
        <v>7.5</v>
      </c>
      <c r="D14" s="1" t="s">
        <v>39</v>
      </c>
      <c r="F14" s="2">
        <f>($E$8*F8)+($E$9*F9)</f>
        <v>1.4880070000000003</v>
      </c>
      <c r="G14" s="2">
        <f t="shared" ref="G14:R14" si="0">($E$8*G8)+($E$9*G9)</f>
        <v>1.7670699999999999</v>
      </c>
      <c r="H14" s="2">
        <f t="shared" si="0"/>
        <v>2.0460000000000003</v>
      </c>
      <c r="I14" s="2">
        <f t="shared" si="0"/>
        <v>2.2322100000000002</v>
      </c>
      <c r="J14" s="2">
        <f t="shared" si="0"/>
        <v>2.4181400000000002</v>
      </c>
      <c r="K14" s="2">
        <f t="shared" si="0"/>
        <v>2.2806000000000002</v>
      </c>
      <c r="L14" s="2">
        <f t="shared" si="0"/>
        <v>2.5114830000000001</v>
      </c>
      <c r="M14" s="2">
        <f t="shared" si="0"/>
        <v>2.2322800000000003</v>
      </c>
      <c r="N14" s="2">
        <f t="shared" si="0"/>
        <v>2.2326650000000003</v>
      </c>
      <c r="O14" s="2">
        <f t="shared" si="0"/>
        <v>2.2326300000000003</v>
      </c>
      <c r="P14" s="2">
        <f t="shared" si="0"/>
        <v>2.0008159999999999</v>
      </c>
      <c r="Q14" s="2">
        <f t="shared" si="0"/>
        <v>1.8147600000000002</v>
      </c>
      <c r="R14" s="2">
        <f t="shared" si="0"/>
        <v>1.6775000000000002</v>
      </c>
      <c r="S14" s="2">
        <f>($E$8*S8)+($E$9*S9)</f>
        <v>1.4443700000000002</v>
      </c>
    </row>
    <row r="15" spans="1:20" s="5" customFormat="1" x14ac:dyDescent="0.3">
      <c r="A15" s="30" t="s">
        <v>79</v>
      </c>
      <c r="B15" s="30">
        <v>2.7</v>
      </c>
    </row>
    <row r="16" spans="1:20" x14ac:dyDescent="0.3">
      <c r="C16" s="7" t="s">
        <v>61</v>
      </c>
      <c r="D16" s="32">
        <f>(1-D17)*100</f>
        <v>30.000000000000004</v>
      </c>
    </row>
    <row r="17" spans="1:17" x14ac:dyDescent="0.3">
      <c r="C17" s="7" t="s">
        <v>111</v>
      </c>
      <c r="D17" s="32">
        <v>0.7</v>
      </c>
    </row>
    <row r="19" spans="1:17" x14ac:dyDescent="0.3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  <c r="Q19" s="1" t="s">
        <v>14</v>
      </c>
    </row>
    <row r="21" spans="1:17" x14ac:dyDescent="0.3">
      <c r="B21" s="1" t="s">
        <v>39</v>
      </c>
      <c r="C21" s="2">
        <f>F14</f>
        <v>1.4880070000000003</v>
      </c>
      <c r="D21" s="2">
        <f t="shared" ref="D21:F21" si="1">G14</f>
        <v>1.7670699999999999</v>
      </c>
      <c r="E21" s="2">
        <f t="shared" si="1"/>
        <v>2.0460000000000003</v>
      </c>
      <c r="F21" s="2">
        <f t="shared" si="1"/>
        <v>2.2322100000000002</v>
      </c>
      <c r="H21" s="2">
        <f t="shared" ref="H21:Q21" si="2">J14</f>
        <v>2.4181400000000002</v>
      </c>
      <c r="I21" s="2">
        <f t="shared" si="2"/>
        <v>2.2806000000000002</v>
      </c>
      <c r="J21" s="2">
        <f t="shared" si="2"/>
        <v>2.5114830000000001</v>
      </c>
      <c r="K21" s="2">
        <f t="shared" si="2"/>
        <v>2.2322800000000003</v>
      </c>
      <c r="L21" s="2">
        <f t="shared" si="2"/>
        <v>2.2326650000000003</v>
      </c>
      <c r="M21" s="2">
        <f t="shared" si="2"/>
        <v>2.2326300000000003</v>
      </c>
      <c r="N21" s="2">
        <f t="shared" si="2"/>
        <v>2.0008159999999999</v>
      </c>
      <c r="O21" s="2">
        <f t="shared" si="2"/>
        <v>1.8147600000000002</v>
      </c>
      <c r="P21" s="2">
        <f t="shared" si="2"/>
        <v>1.6775000000000002</v>
      </c>
      <c r="Q21" s="2">
        <f t="shared" si="2"/>
        <v>1.4443700000000002</v>
      </c>
    </row>
    <row r="22" spans="1:17" x14ac:dyDescent="0.3">
      <c r="B22" s="1" t="s">
        <v>42</v>
      </c>
      <c r="C22" s="2">
        <f>($D$17^(C21-1))</f>
        <v>0.84024659112124633</v>
      </c>
      <c r="D22" s="2">
        <f t="shared" ref="D22:F22" si="3">($D$17^(D21-1))</f>
        <v>0.76064033891328653</v>
      </c>
      <c r="E22" s="2">
        <f t="shared" si="3"/>
        <v>0.68860877055973069</v>
      </c>
      <c r="F22" s="2">
        <f t="shared" si="3"/>
        <v>0.64435952973440447</v>
      </c>
      <c r="H22" s="2">
        <f t="shared" ref="H22:Q22" si="4">($D$17^(H21-1))</f>
        <v>0.60301391574694763</v>
      </c>
      <c r="I22" s="2">
        <f t="shared" si="4"/>
        <v>0.63333363054899328</v>
      </c>
      <c r="J22" s="2">
        <f t="shared" si="4"/>
        <v>0.58326822905860898</v>
      </c>
      <c r="K22" s="2">
        <f t="shared" si="4"/>
        <v>0.64434344205229777</v>
      </c>
      <c r="L22" s="2">
        <f t="shared" si="4"/>
        <v>0.64425496698011631</v>
      </c>
      <c r="M22" s="2">
        <f t="shared" si="4"/>
        <v>0.64426300966646521</v>
      </c>
      <c r="N22" s="2">
        <f t="shared" si="4"/>
        <v>0.69979629691702072</v>
      </c>
      <c r="O22" s="2">
        <f t="shared" si="4"/>
        <v>0.74781139589747869</v>
      </c>
      <c r="P22" s="2">
        <f t="shared" si="4"/>
        <v>0.78533313571229657</v>
      </c>
      <c r="Q22" s="2">
        <f t="shared" si="4"/>
        <v>0.85342668059424276</v>
      </c>
    </row>
    <row r="23" spans="1:17" x14ac:dyDescent="0.3">
      <c r="B23" s="1" t="s">
        <v>43</v>
      </c>
      <c r="C23" s="3">
        <f>C22*F3</f>
        <v>81.503919338760895</v>
      </c>
      <c r="D23" s="3">
        <f>D22*G3</f>
        <v>154.40998879939715</v>
      </c>
      <c r="E23" s="3">
        <f>E22*H3</f>
        <v>16.870914878713403</v>
      </c>
      <c r="F23" s="3">
        <f>F22*I3</f>
        <v>63.14723391397164</v>
      </c>
      <c r="H23" s="3">
        <f t="shared" ref="H23:Q23" si="5">H22*J3</f>
        <v>10.492442133996887</v>
      </c>
      <c r="I23" s="3">
        <f t="shared" si="5"/>
        <v>3.0716681081626174</v>
      </c>
      <c r="J23" s="3">
        <f t="shared" si="5"/>
        <v>7.640813800667777</v>
      </c>
      <c r="K23" s="3">
        <f t="shared" si="5"/>
        <v>1.0953838514889063</v>
      </c>
      <c r="L23" s="3">
        <f t="shared" si="5"/>
        <v>5.347316225934966</v>
      </c>
      <c r="M23" s="3">
        <f t="shared" si="5"/>
        <v>0.90196821353305123</v>
      </c>
      <c r="N23" s="3">
        <f t="shared" si="5"/>
        <v>2.3093277798261682</v>
      </c>
      <c r="O23" s="3">
        <f t="shared" si="5"/>
        <v>0.29164644440001669</v>
      </c>
      <c r="P23" s="3">
        <f t="shared" si="5"/>
        <v>1.806266212138282</v>
      </c>
      <c r="Q23" s="3">
        <f t="shared" si="5"/>
        <v>0.28163080459610013</v>
      </c>
    </row>
    <row r="26" spans="1:17" x14ac:dyDescent="0.3">
      <c r="A26" s="4" t="s">
        <v>109</v>
      </c>
      <c r="C26" s="1">
        <v>0.23699999999999999</v>
      </c>
      <c r="D26" s="1">
        <v>0.61299999999999999</v>
      </c>
      <c r="E26" s="1">
        <v>9.2799999999999994E-2</v>
      </c>
      <c r="F26" s="1">
        <v>0.45700000000000002</v>
      </c>
      <c r="H26" s="1">
        <v>0.14799999999999999</v>
      </c>
      <c r="I26" s="1">
        <v>5.6299999999999996E-2</v>
      </c>
      <c r="J26" s="1">
        <v>0.19900000000000001</v>
      </c>
      <c r="K26" s="1">
        <v>3.61E-2</v>
      </c>
      <c r="L26" s="1">
        <v>0.246</v>
      </c>
      <c r="M26" s="1">
        <v>5.4600000000000003E-2</v>
      </c>
      <c r="N26" s="1">
        <v>0.16</v>
      </c>
      <c r="O26" s="1">
        <v>2.47E-2</v>
      </c>
      <c r="P26" s="1">
        <v>0.161</v>
      </c>
      <c r="Q26" s="1">
        <v>2.46E-2</v>
      </c>
    </row>
    <row r="27" spans="1:17" x14ac:dyDescent="0.3">
      <c r="A27" s="4" t="s">
        <v>124</v>
      </c>
      <c r="C27" s="3">
        <f>F3/C26</f>
        <v>409.28270042194094</v>
      </c>
      <c r="D27" s="3">
        <f>G3/D26</f>
        <v>331.15823817292005</v>
      </c>
      <c r="E27" s="3">
        <f>H3/E26</f>
        <v>264.00862068965517</v>
      </c>
      <c r="F27" s="3">
        <f>I3/F26</f>
        <v>214.44201312910283</v>
      </c>
      <c r="G27" s="19">
        <f t="shared" ref="G27:G28" si="6">(F27+H27)/2</f>
        <v>166.00479034833521</v>
      </c>
      <c r="H27" s="3">
        <f t="shared" ref="H27:Q27" si="7">J3/H26</f>
        <v>117.56756756756756</v>
      </c>
      <c r="I27" s="3">
        <f t="shared" si="7"/>
        <v>86.145648312611016</v>
      </c>
      <c r="J27" s="3">
        <f t="shared" si="7"/>
        <v>65.829145728643212</v>
      </c>
      <c r="K27" s="3">
        <f t="shared" si="7"/>
        <v>47.091412742382268</v>
      </c>
      <c r="L27" s="3">
        <f t="shared" si="7"/>
        <v>33.739837398373986</v>
      </c>
      <c r="M27" s="3">
        <f t="shared" si="7"/>
        <v>25.641025641025639</v>
      </c>
      <c r="N27" s="3">
        <f t="shared" si="7"/>
        <v>20.625</v>
      </c>
      <c r="O27" s="3">
        <f t="shared" si="7"/>
        <v>15.789473684210527</v>
      </c>
      <c r="P27" s="3">
        <f t="shared" si="7"/>
        <v>14.285714285714285</v>
      </c>
      <c r="Q27" s="3">
        <f t="shared" si="7"/>
        <v>13.414634146341465</v>
      </c>
    </row>
    <row r="28" spans="1:17" x14ac:dyDescent="0.3">
      <c r="A28" s="4" t="s">
        <v>125</v>
      </c>
      <c r="C28" s="3">
        <f>F4/C26</f>
        <v>342.19409282700423</v>
      </c>
      <c r="D28" s="3">
        <f>G4/D26</f>
        <v>254.48613376835237</v>
      </c>
      <c r="E28" s="3">
        <f>H4/E26</f>
        <v>183.18965517241381</v>
      </c>
      <c r="F28" s="3">
        <f>I4/F26</f>
        <v>136.76148796498904</v>
      </c>
      <c r="G28" s="19">
        <f t="shared" si="6"/>
        <v>103.85371695546749</v>
      </c>
      <c r="H28" s="3">
        <f t="shared" ref="H28:Q28" si="8">J4/H26</f>
        <v>70.945945945945951</v>
      </c>
      <c r="I28" s="3">
        <f t="shared" si="8"/>
        <v>54.52930728241563</v>
      </c>
      <c r="J28" s="3">
        <f t="shared" si="8"/>
        <v>38.693467336683419</v>
      </c>
      <c r="K28" s="3">
        <f t="shared" si="8"/>
        <v>30.470914127423825</v>
      </c>
      <c r="L28" s="3">
        <f t="shared" si="8"/>
        <v>21.54471544715447</v>
      </c>
      <c r="M28" s="3">
        <f t="shared" si="8"/>
        <v>16.483516483516482</v>
      </c>
      <c r="N28" s="3">
        <f t="shared" si="8"/>
        <v>14.374999999999998</v>
      </c>
      <c r="O28" s="3">
        <f t="shared" si="8"/>
        <v>11.740890688259109</v>
      </c>
      <c r="P28" s="3">
        <f t="shared" si="8"/>
        <v>11.180124223602485</v>
      </c>
      <c r="Q28" s="3">
        <f t="shared" si="8"/>
        <v>11.382113821138212</v>
      </c>
    </row>
    <row r="29" spans="1:17" x14ac:dyDescent="0.3">
      <c r="A29" s="4" t="s">
        <v>134</v>
      </c>
      <c r="C29" s="3">
        <f>C23/C26</f>
        <v>343.89839383443416</v>
      </c>
      <c r="D29" s="3">
        <f t="shared" ref="D29:F29" si="9">D23/D26</f>
        <v>251.89231451777675</v>
      </c>
      <c r="E29" s="3">
        <f t="shared" si="9"/>
        <v>181.79865171027376</v>
      </c>
      <c r="F29" s="3">
        <f t="shared" si="9"/>
        <v>138.1777547351677</v>
      </c>
      <c r="G29" s="19">
        <f>(F29+H29)/2</f>
        <v>104.53631700946522</v>
      </c>
      <c r="H29" s="3">
        <f t="shared" ref="H29:Q29" si="10">H23/H26</f>
        <v>70.894879283762748</v>
      </c>
      <c r="I29" s="3">
        <f t="shared" si="10"/>
        <v>54.558936201822689</v>
      </c>
      <c r="J29" s="3">
        <f t="shared" si="10"/>
        <v>38.396049249586817</v>
      </c>
      <c r="K29" s="3">
        <f t="shared" si="10"/>
        <v>30.343042977532029</v>
      </c>
      <c r="L29" s="3">
        <f t="shared" si="10"/>
        <v>21.737057829003927</v>
      </c>
      <c r="M29" s="3">
        <f t="shared" si="10"/>
        <v>16.519564350422183</v>
      </c>
      <c r="N29" s="3">
        <f t="shared" si="10"/>
        <v>14.433298623913551</v>
      </c>
      <c r="O29" s="3">
        <f t="shared" si="10"/>
        <v>11.80754835627598</v>
      </c>
      <c r="P29" s="3">
        <f t="shared" si="10"/>
        <v>11.21904479588995</v>
      </c>
      <c r="Q29" s="3">
        <f t="shared" si="10"/>
        <v>11.448406690898379</v>
      </c>
    </row>
    <row r="31" spans="1:17" x14ac:dyDescent="0.3">
      <c r="A31" s="1" t="s">
        <v>47</v>
      </c>
      <c r="C31" s="3">
        <f>(ABS(C28-C29)/C28)*100</f>
        <v>0.49805097257816788</v>
      </c>
      <c r="D31" s="3">
        <f t="shared" ref="D31:Q31" si="11">(ABS(D28-D29)/D28)*100</f>
        <v>1.0192379491043946</v>
      </c>
      <c r="E31" s="3">
        <f t="shared" si="11"/>
        <v>0.75932424286233224</v>
      </c>
      <c r="F31" s="3">
        <f t="shared" si="11"/>
        <v>1.0355742623546302</v>
      </c>
      <c r="G31" s="3"/>
      <c r="H31" s="3">
        <f t="shared" si="11"/>
        <v>7.1979676220133737E-2</v>
      </c>
      <c r="I31" s="3">
        <f t="shared" si="11"/>
        <v>5.43357707692982E-2</v>
      </c>
      <c r="J31" s="3">
        <f t="shared" si="11"/>
        <v>0.76865193937953069</v>
      </c>
      <c r="K31" s="3">
        <f t="shared" si="11"/>
        <v>0.41964986464489318</v>
      </c>
      <c r="L31" s="3">
        <f t="shared" si="11"/>
        <v>0.89275897990502662</v>
      </c>
      <c r="M31" s="3">
        <f t="shared" si="11"/>
        <v>0.21869039256125242</v>
      </c>
      <c r="N31" s="3">
        <f t="shared" si="11"/>
        <v>0.40555564461601784</v>
      </c>
      <c r="O31" s="3">
        <f t="shared" si="11"/>
        <v>0.56773944828162837</v>
      </c>
      <c r="P31" s="3">
        <f t="shared" si="11"/>
        <v>0.34812289657121109</v>
      </c>
      <c r="Q31" s="3">
        <f t="shared" si="11"/>
        <v>0.58243021289289398</v>
      </c>
    </row>
    <row r="32" spans="1:17" x14ac:dyDescent="0.3">
      <c r="A32" s="4" t="s">
        <v>108</v>
      </c>
      <c r="C32" s="3">
        <f>AVERAGE(C31:Q31)</f>
        <v>0.54586444662438649</v>
      </c>
    </row>
    <row r="33" spans="1:8" x14ac:dyDescent="0.3">
      <c r="A33" s="4" t="s">
        <v>49</v>
      </c>
      <c r="C33" s="1">
        <v>4.4000000000000004</v>
      </c>
      <c r="G33" s="7" t="str">
        <f>A32</f>
        <v>REE mean %dif</v>
      </c>
      <c r="H33" s="8">
        <f>C32</f>
        <v>0.54586444662438649</v>
      </c>
    </row>
    <row r="34" spans="1:8" x14ac:dyDescent="0.3">
      <c r="A34" s="4" t="s">
        <v>50</v>
      </c>
      <c r="C34" s="1">
        <v>1.7</v>
      </c>
      <c r="G34" s="7" t="str">
        <f>A33</f>
        <v>accuracy (Marins, 2012)</v>
      </c>
      <c r="H34" s="8">
        <f>C33</f>
        <v>4.4000000000000004</v>
      </c>
    </row>
    <row r="35" spans="1:8" x14ac:dyDescent="0.3">
      <c r="G35" s="7" t="str">
        <f>A34</f>
        <v>precision (Marins, 2012)</v>
      </c>
      <c r="H35" s="8">
        <f>C34</f>
        <v>1.7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3333-3816-483C-A21D-F405E5F0D0C7}">
  <sheetPr codeName="Planilha3"/>
  <dimension ref="A1:T34"/>
  <sheetViews>
    <sheetView zoomScale="70" zoomScaleNormal="70" workbookViewId="0">
      <selection activeCell="I39" sqref="I39"/>
    </sheetView>
  </sheetViews>
  <sheetFormatPr defaultRowHeight="13.8" x14ac:dyDescent="0.3"/>
  <cols>
    <col min="1" max="2" width="10.44140625" style="1" customWidth="1"/>
    <col min="3" max="3" width="26.21875" style="1" customWidth="1"/>
    <col min="4" max="5" width="9" style="1" bestFit="1" customWidth="1"/>
    <col min="6" max="6" width="12" style="1" bestFit="1" customWidth="1"/>
    <col min="7" max="7" width="21.33203125" style="1" customWidth="1"/>
    <col min="8" max="19" width="9" style="1" bestFit="1" customWidth="1"/>
    <col min="20" max="20" width="10.33203125" style="1" customWidth="1"/>
    <col min="21" max="16384" width="8.88671875" style="1"/>
  </cols>
  <sheetData>
    <row r="1" spans="1:20" ht="18.600000000000001" thickBot="1" x14ac:dyDescent="0.4">
      <c r="A1" s="40" t="s">
        <v>117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A2" s="4" t="s">
        <v>44</v>
      </c>
      <c r="C2" s="1" t="s">
        <v>16</v>
      </c>
      <c r="D2" s="1" t="s">
        <v>17</v>
      </c>
      <c r="E2" s="1" t="s">
        <v>18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</row>
    <row r="3" spans="1:20" x14ac:dyDescent="0.3">
      <c r="A3" s="1" t="s">
        <v>126</v>
      </c>
      <c r="B3" s="1" t="s">
        <v>15</v>
      </c>
      <c r="C3" s="1" t="s">
        <v>57</v>
      </c>
      <c r="D3" s="1">
        <v>44.19</v>
      </c>
      <c r="E3" s="1">
        <v>8.5299999999999994</v>
      </c>
      <c r="F3" s="1">
        <v>87.5</v>
      </c>
      <c r="G3" s="1">
        <v>180</v>
      </c>
      <c r="H3" s="1">
        <v>20.8</v>
      </c>
      <c r="I3" s="1">
        <v>79.5</v>
      </c>
      <c r="J3" s="1">
        <v>13.7</v>
      </c>
      <c r="K3" s="1">
        <v>3.8</v>
      </c>
      <c r="L3" s="1">
        <v>10</v>
      </c>
      <c r="M3" s="1">
        <v>1.3</v>
      </c>
      <c r="N3" s="1">
        <v>6.4</v>
      </c>
      <c r="O3" s="1">
        <v>1.1000000000000001</v>
      </c>
      <c r="P3" s="1">
        <v>2.7</v>
      </c>
      <c r="Q3" s="1">
        <v>0.34</v>
      </c>
      <c r="R3" s="1">
        <v>2</v>
      </c>
      <c r="S3" s="1">
        <v>0.27</v>
      </c>
    </row>
    <row r="4" spans="1:20" x14ac:dyDescent="0.3">
      <c r="A4" s="1" t="s">
        <v>126</v>
      </c>
      <c r="B4" s="1" t="s">
        <v>52</v>
      </c>
      <c r="C4" s="1" t="s">
        <v>58</v>
      </c>
      <c r="D4" s="1">
        <v>43.89</v>
      </c>
      <c r="E4" s="1">
        <v>5</v>
      </c>
      <c r="F4" s="1">
        <v>127</v>
      </c>
      <c r="G4" s="1">
        <v>254</v>
      </c>
      <c r="H4" s="1">
        <v>28.6</v>
      </c>
      <c r="I4" s="1">
        <v>108</v>
      </c>
      <c r="J4" s="1">
        <v>17.5</v>
      </c>
      <c r="K4" s="1">
        <v>4.8099999999999996</v>
      </c>
      <c r="L4" s="1">
        <v>12.6</v>
      </c>
      <c r="M4" s="1">
        <v>1.6</v>
      </c>
      <c r="N4" s="1">
        <v>8</v>
      </c>
      <c r="O4" s="1">
        <v>1.4</v>
      </c>
      <c r="P4" s="1">
        <v>3.4</v>
      </c>
      <c r="Q4" s="1">
        <v>0.42</v>
      </c>
      <c r="R4" s="1">
        <v>2.5</v>
      </c>
      <c r="S4" s="1">
        <v>0.36</v>
      </c>
    </row>
    <row r="6" spans="1:20" x14ac:dyDescent="0.3">
      <c r="A6" s="39" t="s">
        <v>77</v>
      </c>
      <c r="B6" s="35"/>
    </row>
    <row r="7" spans="1:20" x14ac:dyDescent="0.3">
      <c r="A7" s="34" t="s">
        <v>97</v>
      </c>
      <c r="B7" s="35"/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31</v>
      </c>
      <c r="O7" s="1" t="s">
        <v>32</v>
      </c>
      <c r="P7" s="1" t="s">
        <v>33</v>
      </c>
      <c r="Q7" s="1" t="s">
        <v>34</v>
      </c>
      <c r="R7" s="1" t="s">
        <v>35</v>
      </c>
      <c r="S7" s="1" t="s">
        <v>36</v>
      </c>
      <c r="T7" s="1" t="s">
        <v>55</v>
      </c>
    </row>
    <row r="8" spans="1:20" x14ac:dyDescent="0.3">
      <c r="A8" s="34" t="s">
        <v>107</v>
      </c>
      <c r="B8" s="35"/>
      <c r="D8" s="1" t="s">
        <v>38</v>
      </c>
      <c r="E8" s="1">
        <v>1</v>
      </c>
      <c r="F8" s="1">
        <v>7.0000000000000007E-2</v>
      </c>
      <c r="G8" s="1">
        <v>0.12</v>
      </c>
      <c r="H8" s="1">
        <v>0.192</v>
      </c>
      <c r="I8" s="1">
        <v>0.26600000000000001</v>
      </c>
      <c r="J8" s="1">
        <v>0.33300000000000002</v>
      </c>
      <c r="K8" s="1">
        <v>0.36399999999999999</v>
      </c>
      <c r="L8" s="1">
        <v>0.311</v>
      </c>
      <c r="M8" s="1">
        <v>0.42</v>
      </c>
      <c r="N8" s="1">
        <v>0.317</v>
      </c>
      <c r="O8" s="1">
        <v>0.28299999999999997</v>
      </c>
      <c r="P8" s="1">
        <v>0.28000000000000003</v>
      </c>
      <c r="Q8" s="1">
        <v>0.41699999999999998</v>
      </c>
      <c r="R8" s="1">
        <v>0.43</v>
      </c>
      <c r="S8" s="1">
        <v>0.25</v>
      </c>
      <c r="T8" s="4" t="s">
        <v>59</v>
      </c>
    </row>
    <row r="9" spans="1:20" x14ac:dyDescent="0.3">
      <c r="A9" s="36" t="s">
        <v>113</v>
      </c>
      <c r="B9" s="37">
        <v>1201</v>
      </c>
      <c r="E9" s="2"/>
    </row>
    <row r="10" spans="1:20" x14ac:dyDescent="0.3">
      <c r="A10" s="36" t="s">
        <v>75</v>
      </c>
      <c r="B10" s="38">
        <v>57.3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0" x14ac:dyDescent="0.3">
      <c r="A11" s="36" t="s">
        <v>76</v>
      </c>
      <c r="B11" s="38">
        <v>42.7</v>
      </c>
    </row>
    <row r="12" spans="1:20" x14ac:dyDescent="0.3">
      <c r="A12" s="38" t="s">
        <v>65</v>
      </c>
      <c r="B12" s="38">
        <v>42</v>
      </c>
    </row>
    <row r="13" spans="1:20" x14ac:dyDescent="0.3">
      <c r="A13" s="38" t="s">
        <v>79</v>
      </c>
      <c r="B13" s="38">
        <v>0.7</v>
      </c>
      <c r="D13" s="1" t="s">
        <v>39</v>
      </c>
      <c r="F13" s="2">
        <f>($E$8*F8)</f>
        <v>7.0000000000000007E-2</v>
      </c>
      <c r="G13" s="2">
        <f t="shared" ref="G13:S13" si="0">($E$8*G8)</f>
        <v>0.12</v>
      </c>
      <c r="H13" s="2">
        <f>($E$8*H8)</f>
        <v>0.192</v>
      </c>
      <c r="I13" s="2">
        <f t="shared" si="0"/>
        <v>0.26600000000000001</v>
      </c>
      <c r="J13" s="2">
        <f t="shared" si="0"/>
        <v>0.33300000000000002</v>
      </c>
      <c r="K13" s="2">
        <f t="shared" si="0"/>
        <v>0.36399999999999999</v>
      </c>
      <c r="L13" s="2">
        <f t="shared" si="0"/>
        <v>0.311</v>
      </c>
      <c r="M13" s="2">
        <f t="shared" si="0"/>
        <v>0.42</v>
      </c>
      <c r="N13" s="2">
        <f t="shared" si="0"/>
        <v>0.317</v>
      </c>
      <c r="O13" s="2">
        <f t="shared" si="0"/>
        <v>0.28299999999999997</v>
      </c>
      <c r="P13" s="2">
        <f t="shared" si="0"/>
        <v>0.28000000000000003</v>
      </c>
      <c r="Q13" s="2">
        <f t="shared" si="0"/>
        <v>0.41699999999999998</v>
      </c>
      <c r="R13" s="2">
        <f t="shared" si="0"/>
        <v>0.43</v>
      </c>
      <c r="S13" s="2">
        <f t="shared" si="0"/>
        <v>0.25</v>
      </c>
    </row>
    <row r="14" spans="1:20" s="5" customFormat="1" x14ac:dyDescent="0.3">
      <c r="A14" s="15"/>
      <c r="B14" s="15"/>
    </row>
    <row r="15" spans="1:20" x14ac:dyDescent="0.3">
      <c r="A15" s="3"/>
      <c r="B15" s="3"/>
      <c r="C15" s="7" t="s">
        <v>61</v>
      </c>
      <c r="D15" s="32">
        <f>(1-D16)*100</f>
        <v>31.000000000000007</v>
      </c>
    </row>
    <row r="16" spans="1:20" x14ac:dyDescent="0.3">
      <c r="C16" s="7" t="s">
        <v>111</v>
      </c>
      <c r="D16" s="32">
        <v>0.69</v>
      </c>
    </row>
    <row r="18" spans="1:17" x14ac:dyDescent="0.3"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  <c r="N18" s="1" t="s">
        <v>11</v>
      </c>
      <c r="O18" s="1" t="s">
        <v>12</v>
      </c>
      <c r="P18" s="1" t="s">
        <v>13</v>
      </c>
      <c r="Q18" s="1" t="s">
        <v>14</v>
      </c>
    </row>
    <row r="20" spans="1:17" x14ac:dyDescent="0.3">
      <c r="B20" s="1" t="s">
        <v>39</v>
      </c>
      <c r="C20" s="2">
        <f>F13</f>
        <v>7.0000000000000007E-2</v>
      </c>
      <c r="D20" s="2">
        <f t="shared" ref="D20:F20" si="1">G13</f>
        <v>0.12</v>
      </c>
      <c r="E20" s="2">
        <f t="shared" si="1"/>
        <v>0.192</v>
      </c>
      <c r="F20" s="2">
        <f t="shared" si="1"/>
        <v>0.26600000000000001</v>
      </c>
      <c r="H20" s="2">
        <f t="shared" ref="H20:Q20" si="2">J13</f>
        <v>0.33300000000000002</v>
      </c>
      <c r="I20" s="2">
        <f t="shared" si="2"/>
        <v>0.36399999999999999</v>
      </c>
      <c r="J20" s="2">
        <f t="shared" si="2"/>
        <v>0.311</v>
      </c>
      <c r="K20" s="2">
        <f t="shared" si="2"/>
        <v>0.42</v>
      </c>
      <c r="L20" s="2">
        <f t="shared" si="2"/>
        <v>0.317</v>
      </c>
      <c r="M20" s="2">
        <f t="shared" si="2"/>
        <v>0.28299999999999997</v>
      </c>
      <c r="N20" s="2">
        <f t="shared" si="2"/>
        <v>0.28000000000000003</v>
      </c>
      <c r="O20" s="2">
        <f t="shared" si="2"/>
        <v>0.41699999999999998</v>
      </c>
      <c r="P20" s="2">
        <f t="shared" si="2"/>
        <v>0.43</v>
      </c>
      <c r="Q20" s="2">
        <f t="shared" si="2"/>
        <v>0.25</v>
      </c>
    </row>
    <row r="21" spans="1:17" x14ac:dyDescent="0.3">
      <c r="B21" s="1" t="s">
        <v>42</v>
      </c>
      <c r="C21" s="2">
        <f>($D$16^(C20-1))</f>
        <v>1.412115908243939</v>
      </c>
      <c r="D21" s="2">
        <f t="shared" ref="D21:F21" si="3">($D$16^(D20-1))</f>
        <v>1.3861582054832466</v>
      </c>
      <c r="E21" s="2">
        <f t="shared" si="3"/>
        <v>1.3496151187278871</v>
      </c>
      <c r="F21" s="2">
        <f t="shared" si="3"/>
        <v>1.3130605921729952</v>
      </c>
      <c r="H21" s="2">
        <f t="shared" ref="H21:Q21" si="4">($D$16^(H20-1))</f>
        <v>1.2808186905783694</v>
      </c>
      <c r="I21" s="2">
        <f t="shared" si="4"/>
        <v>1.266169880292326</v>
      </c>
      <c r="J21" s="2">
        <f t="shared" si="4"/>
        <v>1.2913173211079398</v>
      </c>
      <c r="K21" s="2">
        <f t="shared" si="4"/>
        <v>1.2401308958395463</v>
      </c>
      <c r="L21" s="2">
        <f t="shared" si="4"/>
        <v>1.2884455533662125</v>
      </c>
      <c r="M21" s="2">
        <f t="shared" si="4"/>
        <v>1.3048037672664821</v>
      </c>
      <c r="N21" s="2">
        <f t="shared" si="4"/>
        <v>1.3062570718873727</v>
      </c>
      <c r="O21" s="2">
        <f t="shared" si="4"/>
        <v>1.2415121671131635</v>
      </c>
      <c r="P21" s="2">
        <f t="shared" si="4"/>
        <v>1.2355377475062146</v>
      </c>
      <c r="Q21" s="2">
        <f t="shared" si="4"/>
        <v>1.3208794451006529</v>
      </c>
    </row>
    <row r="22" spans="1:17" x14ac:dyDescent="0.3">
      <c r="B22" s="1" t="s">
        <v>43</v>
      </c>
      <c r="C22" s="3">
        <f>C21*F3</f>
        <v>123.56014197134466</v>
      </c>
      <c r="D22" s="3">
        <f>D21*G3</f>
        <v>249.50847698698439</v>
      </c>
      <c r="E22" s="3">
        <f>E21*H3</f>
        <v>28.071994469540051</v>
      </c>
      <c r="F22" s="3">
        <f>F21*I3</f>
        <v>104.38831707775311</v>
      </c>
      <c r="H22" s="3">
        <f t="shared" ref="H22:Q22" si="5">H21*J3</f>
        <v>17.54721606092366</v>
      </c>
      <c r="I22" s="3">
        <f t="shared" si="5"/>
        <v>4.8114455451108382</v>
      </c>
      <c r="J22" s="3">
        <f t="shared" si="5"/>
        <v>12.913173211079398</v>
      </c>
      <c r="K22" s="3">
        <f t="shared" si="5"/>
        <v>1.6121701645914102</v>
      </c>
      <c r="L22" s="3">
        <f t="shared" si="5"/>
        <v>8.2460515415437605</v>
      </c>
      <c r="M22" s="3">
        <f t="shared" si="5"/>
        <v>1.4352841439931303</v>
      </c>
      <c r="N22" s="3">
        <f t="shared" si="5"/>
        <v>3.5268940940959066</v>
      </c>
      <c r="O22" s="3">
        <f t="shared" si="5"/>
        <v>0.42211413681847559</v>
      </c>
      <c r="P22" s="3">
        <f t="shared" si="5"/>
        <v>2.4710754950124292</v>
      </c>
      <c r="Q22" s="3">
        <f t="shared" si="5"/>
        <v>0.3566374501771763</v>
      </c>
    </row>
    <row r="25" spans="1:17" x14ac:dyDescent="0.3">
      <c r="A25" s="4" t="s">
        <v>109</v>
      </c>
      <c r="C25" s="1">
        <v>0.23699999999999999</v>
      </c>
      <c r="D25" s="1">
        <v>0.61299999999999999</v>
      </c>
      <c r="E25" s="1">
        <v>9.2799999999999994E-2</v>
      </c>
      <c r="F25" s="1">
        <v>0.45700000000000002</v>
      </c>
      <c r="H25" s="1">
        <v>0.14799999999999999</v>
      </c>
      <c r="I25" s="1">
        <v>5.6299999999999996E-2</v>
      </c>
      <c r="J25" s="1">
        <v>0.19900000000000001</v>
      </c>
      <c r="K25" s="1">
        <v>3.61E-2</v>
      </c>
      <c r="L25" s="1">
        <v>0.246</v>
      </c>
      <c r="M25" s="1">
        <v>5.4600000000000003E-2</v>
      </c>
      <c r="N25" s="1">
        <v>0.16</v>
      </c>
      <c r="O25" s="1">
        <v>2.47E-2</v>
      </c>
      <c r="P25" s="1">
        <v>0.161</v>
      </c>
      <c r="Q25" s="1">
        <v>2.46E-2</v>
      </c>
    </row>
    <row r="26" spans="1:17" x14ac:dyDescent="0.3">
      <c r="A26" s="4" t="s">
        <v>127</v>
      </c>
      <c r="C26" s="3">
        <f>F3/C25</f>
        <v>369.19831223628694</v>
      </c>
      <c r="D26" s="3">
        <f>G3/D25</f>
        <v>293.63784665579118</v>
      </c>
      <c r="E26" s="3">
        <f>H3/E25</f>
        <v>224.13793103448279</v>
      </c>
      <c r="F26" s="3">
        <f>I3/F25</f>
        <v>173.96061269146608</v>
      </c>
      <c r="G26" s="19">
        <f t="shared" ref="G26:G27" si="6">(F26+H26)/2</f>
        <v>133.26409012951683</v>
      </c>
      <c r="H26" s="3">
        <f t="shared" ref="H26:Q26" si="7">J3/H25</f>
        <v>92.567567567567565</v>
      </c>
      <c r="I26" s="3">
        <f t="shared" si="7"/>
        <v>67.495559502664307</v>
      </c>
      <c r="J26" s="3">
        <f t="shared" si="7"/>
        <v>50.251256281407031</v>
      </c>
      <c r="K26" s="3">
        <f t="shared" si="7"/>
        <v>36.011080332409975</v>
      </c>
      <c r="L26" s="3">
        <f t="shared" si="7"/>
        <v>26.016260162601629</v>
      </c>
      <c r="M26" s="3">
        <f t="shared" si="7"/>
        <v>20.146520146520146</v>
      </c>
      <c r="N26" s="3">
        <f t="shared" si="7"/>
        <v>16.875</v>
      </c>
      <c r="O26" s="3">
        <f t="shared" si="7"/>
        <v>13.765182186234819</v>
      </c>
      <c r="P26" s="3">
        <f t="shared" si="7"/>
        <v>12.422360248447205</v>
      </c>
      <c r="Q26" s="3">
        <f t="shared" si="7"/>
        <v>10.975609756097562</v>
      </c>
    </row>
    <row r="27" spans="1:17" x14ac:dyDescent="0.3">
      <c r="A27" s="4" t="s">
        <v>128</v>
      </c>
      <c r="C27" s="3">
        <f>F4/C25</f>
        <v>535.86497890295357</v>
      </c>
      <c r="D27" s="3">
        <f>G4/D25</f>
        <v>414.35562805872758</v>
      </c>
      <c r="E27" s="3">
        <f>H4/E25</f>
        <v>308.18965517241384</v>
      </c>
      <c r="F27" s="3">
        <f>I4/F25</f>
        <v>236.32385120350108</v>
      </c>
      <c r="G27" s="19">
        <f t="shared" si="6"/>
        <v>177.28354722337215</v>
      </c>
      <c r="H27" s="3">
        <f t="shared" ref="H27:Q27" si="8">J4/H25</f>
        <v>118.24324324324324</v>
      </c>
      <c r="I27" s="3">
        <f t="shared" si="8"/>
        <v>85.435168738898753</v>
      </c>
      <c r="J27" s="3">
        <f t="shared" si="8"/>
        <v>63.316582914572862</v>
      </c>
      <c r="K27" s="3">
        <f t="shared" si="8"/>
        <v>44.3213296398892</v>
      </c>
      <c r="L27" s="3">
        <f t="shared" si="8"/>
        <v>32.520325203252035</v>
      </c>
      <c r="M27" s="3">
        <f t="shared" si="8"/>
        <v>25.641025641025639</v>
      </c>
      <c r="N27" s="3">
        <f t="shared" si="8"/>
        <v>21.25</v>
      </c>
      <c r="O27" s="3">
        <f t="shared" si="8"/>
        <v>17.004048582995949</v>
      </c>
      <c r="P27" s="3">
        <f t="shared" si="8"/>
        <v>15.527950310559007</v>
      </c>
      <c r="Q27" s="3">
        <f t="shared" si="8"/>
        <v>14.634146341463413</v>
      </c>
    </row>
    <row r="28" spans="1:17" x14ac:dyDescent="0.3">
      <c r="A28" s="4" t="s">
        <v>134</v>
      </c>
      <c r="C28" s="3">
        <f>C22/C25</f>
        <v>521.35081000567368</v>
      </c>
      <c r="D28" s="3">
        <f t="shared" ref="D28:F28" si="9">D22/D25</f>
        <v>407.02851058235626</v>
      </c>
      <c r="E28" s="3">
        <f t="shared" si="9"/>
        <v>302.49994040452646</v>
      </c>
      <c r="F28" s="3">
        <f t="shared" si="9"/>
        <v>228.4208251154335</v>
      </c>
      <c r="G28" s="19">
        <f>(F28+H28)/2</f>
        <v>173.49154789867507</v>
      </c>
      <c r="H28" s="3">
        <f t="shared" ref="H28:Q28" si="10">H22/H25</f>
        <v>118.56227068191663</v>
      </c>
      <c r="I28" s="3">
        <f t="shared" si="10"/>
        <v>85.460844495752013</v>
      </c>
      <c r="J28" s="3">
        <f t="shared" si="10"/>
        <v>64.890317643615063</v>
      </c>
      <c r="K28" s="3">
        <f t="shared" si="10"/>
        <v>44.658453312781447</v>
      </c>
      <c r="L28" s="3">
        <f t="shared" si="10"/>
        <v>33.520534721722605</v>
      </c>
      <c r="M28" s="3">
        <f t="shared" si="10"/>
        <v>26.287255384489566</v>
      </c>
      <c r="N28" s="3">
        <f t="shared" si="10"/>
        <v>22.043088088099417</v>
      </c>
      <c r="O28" s="3">
        <f t="shared" si="10"/>
        <v>17.089641166739902</v>
      </c>
      <c r="P28" s="3">
        <f t="shared" si="10"/>
        <v>15.348295000077199</v>
      </c>
      <c r="Q28" s="3">
        <f t="shared" si="10"/>
        <v>14.497457324275459</v>
      </c>
    </row>
    <row r="30" spans="1:17" x14ac:dyDescent="0.3">
      <c r="A30" s="1" t="s">
        <v>47</v>
      </c>
      <c r="C30" s="3">
        <f>(ABS(C27-C28)/C27)*100</f>
        <v>2.7085496288624675</v>
      </c>
      <c r="D30" s="3">
        <f t="shared" ref="D30:Q30" si="11">(ABS(D27-D28)/D27)*100</f>
        <v>1.7683161468565416</v>
      </c>
      <c r="E30" s="3">
        <f t="shared" si="11"/>
        <v>1.8461731834263944</v>
      </c>
      <c r="F30" s="3">
        <f t="shared" si="11"/>
        <v>3.3441508539322991</v>
      </c>
      <c r="G30" s="3"/>
      <c r="H30" s="3">
        <f t="shared" si="11"/>
        <v>0.26980606242092209</v>
      </c>
      <c r="I30" s="3">
        <f t="shared" si="11"/>
        <v>3.0052912907246845E-2</v>
      </c>
      <c r="J30" s="3">
        <f t="shared" si="11"/>
        <v>2.485501675233317</v>
      </c>
      <c r="K30" s="3">
        <f t="shared" si="11"/>
        <v>0.76063528696313198</v>
      </c>
      <c r="L30" s="3">
        <f t="shared" si="11"/>
        <v>3.0756442692970012</v>
      </c>
      <c r="M30" s="3">
        <f t="shared" si="11"/>
        <v>2.5202959995093148</v>
      </c>
      <c r="N30" s="3">
        <f t="shared" si="11"/>
        <v>3.7321792381149024</v>
      </c>
      <c r="O30" s="3">
        <f t="shared" si="11"/>
        <v>0.50336590916086554</v>
      </c>
      <c r="P30" s="3">
        <f t="shared" si="11"/>
        <v>1.1569801995028417</v>
      </c>
      <c r="Q30" s="3">
        <f t="shared" si="11"/>
        <v>0.93404161745102365</v>
      </c>
    </row>
    <row r="31" spans="1:17" x14ac:dyDescent="0.3">
      <c r="A31" s="1" t="s">
        <v>108</v>
      </c>
      <c r="C31" s="3">
        <f>AVERAGE(C30:Q30)</f>
        <v>1.795406641688448</v>
      </c>
    </row>
    <row r="32" spans="1:17" x14ac:dyDescent="0.3">
      <c r="A32" s="4" t="s">
        <v>49</v>
      </c>
      <c r="C32" s="1">
        <v>4.4000000000000004</v>
      </c>
      <c r="G32" s="7" t="str">
        <f>A31</f>
        <v>REE mean %dif</v>
      </c>
      <c r="H32" s="8">
        <f>C31</f>
        <v>1.795406641688448</v>
      </c>
    </row>
    <row r="33" spans="1:8" x14ac:dyDescent="0.3">
      <c r="A33" s="4" t="s">
        <v>50</v>
      </c>
      <c r="C33" s="1">
        <v>1.7</v>
      </c>
      <c r="G33" s="7" t="str">
        <f>A32</f>
        <v>accuracy (Marins, 2012)</v>
      </c>
      <c r="H33" s="8">
        <f>C32</f>
        <v>4.4000000000000004</v>
      </c>
    </row>
    <row r="34" spans="1:8" x14ac:dyDescent="0.3">
      <c r="G34" s="7" t="str">
        <f>A33</f>
        <v>precision (Marins, 2012)</v>
      </c>
      <c r="H34" s="8">
        <f>C33</f>
        <v>1.7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B45D-BCC2-40AE-8D5A-6C227D23F8F9}">
  <sheetPr codeName="Planilha4"/>
  <dimension ref="A1:W65"/>
  <sheetViews>
    <sheetView zoomScale="55" zoomScaleNormal="55" workbookViewId="0">
      <selection activeCell="T31" sqref="T31"/>
    </sheetView>
  </sheetViews>
  <sheetFormatPr defaultRowHeight="13.8" x14ac:dyDescent="0.3"/>
  <cols>
    <col min="1" max="2" width="10.44140625" style="1" customWidth="1"/>
    <col min="3" max="3" width="15.6640625" style="1" customWidth="1"/>
    <col min="4" max="5" width="9" style="1" bestFit="1" customWidth="1"/>
    <col min="6" max="6" width="12" style="1" bestFit="1" customWidth="1"/>
    <col min="7" max="7" width="25" style="1" customWidth="1"/>
    <col min="8" max="19" width="9" style="1" bestFit="1" customWidth="1"/>
    <col min="20" max="20" width="10.33203125" style="1" customWidth="1"/>
    <col min="21" max="16384" width="8.88671875" style="1"/>
  </cols>
  <sheetData>
    <row r="1" spans="1:23" ht="18.600000000000001" thickBot="1" x14ac:dyDescent="0.4">
      <c r="A1" s="40" t="s">
        <v>129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x14ac:dyDescent="0.3">
      <c r="A2" s="4" t="s">
        <v>44</v>
      </c>
      <c r="C2" s="1" t="s">
        <v>16</v>
      </c>
      <c r="D2" s="1" t="s">
        <v>17</v>
      </c>
      <c r="E2" s="1" t="s">
        <v>18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</row>
    <row r="3" spans="1:23" x14ac:dyDescent="0.3">
      <c r="A3" s="1" t="s">
        <v>45</v>
      </c>
      <c r="B3" s="1" t="s">
        <v>15</v>
      </c>
      <c r="C3" s="1" t="s">
        <v>20</v>
      </c>
      <c r="D3" s="1">
        <v>39.26</v>
      </c>
      <c r="E3" s="1">
        <v>7.19</v>
      </c>
      <c r="F3" s="1">
        <v>51</v>
      </c>
      <c r="G3" s="1">
        <v>110</v>
      </c>
      <c r="H3" s="1">
        <v>13.6</v>
      </c>
      <c r="I3" s="1">
        <v>58.7</v>
      </c>
      <c r="J3" s="1">
        <v>11</v>
      </c>
      <c r="K3" s="1">
        <v>3.63</v>
      </c>
      <c r="L3" s="1">
        <v>8.4</v>
      </c>
      <c r="M3" s="1">
        <v>1.2</v>
      </c>
      <c r="N3" s="1">
        <v>5.6</v>
      </c>
      <c r="O3" s="1">
        <v>1</v>
      </c>
      <c r="P3" s="1">
        <v>2.5</v>
      </c>
      <c r="Q3" s="1">
        <v>0.31</v>
      </c>
      <c r="R3" s="1">
        <v>1.9</v>
      </c>
      <c r="S3" s="1">
        <v>0.28000000000000003</v>
      </c>
    </row>
    <row r="4" spans="1:23" x14ac:dyDescent="0.3">
      <c r="A4" s="1" t="s">
        <v>83</v>
      </c>
      <c r="B4" s="1" t="s">
        <v>52</v>
      </c>
      <c r="C4" s="1" t="s">
        <v>84</v>
      </c>
      <c r="D4" s="1">
        <v>54.87</v>
      </c>
      <c r="E4" s="1">
        <v>0.14000000000000001</v>
      </c>
      <c r="F4" s="1">
        <v>141</v>
      </c>
      <c r="G4" s="1">
        <v>210</v>
      </c>
      <c r="H4" s="1">
        <v>17.600000000000001</v>
      </c>
      <c r="I4" s="1">
        <v>39.1</v>
      </c>
      <c r="J4" s="1">
        <v>4.32</v>
      </c>
      <c r="K4" s="1">
        <v>0.80200000000000005</v>
      </c>
      <c r="L4" s="1">
        <v>2.62</v>
      </c>
      <c r="M4" s="1">
        <v>0.43</v>
      </c>
      <c r="N4" s="1">
        <v>2.86</v>
      </c>
      <c r="O4" s="1">
        <v>0.68</v>
      </c>
      <c r="P4" s="1">
        <v>2.2599999999999998</v>
      </c>
      <c r="Q4" s="1">
        <v>0.36799999999999999</v>
      </c>
      <c r="R4" s="1">
        <v>2.8</v>
      </c>
      <c r="S4" s="1">
        <v>0.46300000000000002</v>
      </c>
    </row>
    <row r="6" spans="1:23" s="5" customFormat="1" x14ac:dyDescent="0.3"/>
    <row r="7" spans="1:23" x14ac:dyDescent="0.3">
      <c r="A7" s="47" t="s">
        <v>77</v>
      </c>
      <c r="B7" s="42"/>
      <c r="F7" s="1" t="s">
        <v>21</v>
      </c>
      <c r="G7" s="1" t="s">
        <v>22</v>
      </c>
      <c r="H7" s="1" t="s">
        <v>23</v>
      </c>
      <c r="I7" s="1" t="s">
        <v>24</v>
      </c>
      <c r="J7" s="1" t="s">
        <v>25</v>
      </c>
      <c r="K7" s="1" t="s">
        <v>26</v>
      </c>
      <c r="L7" s="1" t="s">
        <v>27</v>
      </c>
      <c r="M7" s="1" t="s">
        <v>28</v>
      </c>
      <c r="N7" s="1" t="s">
        <v>29</v>
      </c>
      <c r="O7" s="1" t="s">
        <v>30</v>
      </c>
      <c r="P7" s="1" t="s">
        <v>31</v>
      </c>
      <c r="Q7" s="1" t="s">
        <v>32</v>
      </c>
      <c r="R7" s="1" t="s">
        <v>33</v>
      </c>
      <c r="S7" s="1" t="s">
        <v>34</v>
      </c>
      <c r="T7" s="1" t="s">
        <v>35</v>
      </c>
      <c r="U7" s="1" t="s">
        <v>36</v>
      </c>
      <c r="V7" s="1" t="s">
        <v>55</v>
      </c>
    </row>
    <row r="8" spans="1:23" x14ac:dyDescent="0.3">
      <c r="A8" s="41" t="s">
        <v>98</v>
      </c>
      <c r="B8" s="42"/>
      <c r="V8" s="4"/>
    </row>
    <row r="9" spans="1:23" ht="14.4" x14ac:dyDescent="0.3">
      <c r="A9" s="47" t="s">
        <v>112</v>
      </c>
      <c r="B9" s="42"/>
      <c r="F9" s="1" t="s">
        <v>38</v>
      </c>
      <c r="G9" s="1">
        <v>1</v>
      </c>
      <c r="H9" s="6">
        <v>7.0000000000000007E-2</v>
      </c>
      <c r="I9" s="6">
        <v>0.31</v>
      </c>
      <c r="J9" s="11">
        <v>1</v>
      </c>
      <c r="K9" s="6">
        <v>1.3</v>
      </c>
      <c r="L9" s="6">
        <v>1.5</v>
      </c>
      <c r="M9" s="6">
        <v>2.1</v>
      </c>
      <c r="N9" s="6">
        <v>2.5</v>
      </c>
      <c r="O9" s="6">
        <v>1.6</v>
      </c>
      <c r="P9" s="6">
        <v>1.78</v>
      </c>
      <c r="Q9" s="6">
        <v>1.5</v>
      </c>
      <c r="R9" s="6">
        <v>1.2</v>
      </c>
      <c r="S9" s="6">
        <v>0.94</v>
      </c>
      <c r="T9" s="6">
        <v>0.64900000000000002</v>
      </c>
      <c r="U9" s="6">
        <v>0.59</v>
      </c>
      <c r="V9" s="4" t="s">
        <v>86</v>
      </c>
    </row>
    <row r="10" spans="1:23" x14ac:dyDescent="0.3">
      <c r="A10" s="41" t="s">
        <v>103</v>
      </c>
      <c r="B10" s="42"/>
      <c r="F10" s="1" t="s">
        <v>40</v>
      </c>
      <c r="G10" s="2">
        <f>SUM(G8:G9)</f>
        <v>1</v>
      </c>
    </row>
    <row r="11" spans="1:23" x14ac:dyDescent="0.3">
      <c r="A11" s="43" t="s">
        <v>113</v>
      </c>
      <c r="B11" s="44">
        <v>954</v>
      </c>
    </row>
    <row r="12" spans="1:23" x14ac:dyDescent="0.3">
      <c r="A12" s="43" t="s">
        <v>75</v>
      </c>
      <c r="B12" s="45">
        <v>43.2</v>
      </c>
      <c r="D12" s="14"/>
    </row>
    <row r="13" spans="1:23" x14ac:dyDescent="0.3">
      <c r="A13" s="43" t="s">
        <v>76</v>
      </c>
      <c r="B13" s="45">
        <v>56.8</v>
      </c>
      <c r="D13" s="14"/>
    </row>
    <row r="14" spans="1:23" x14ac:dyDescent="0.3">
      <c r="A14" s="45" t="s">
        <v>65</v>
      </c>
      <c r="B14" s="45">
        <v>43.3</v>
      </c>
      <c r="D14" s="14"/>
      <c r="F14" s="1" t="s">
        <v>39</v>
      </c>
      <c r="H14" s="2">
        <f t="shared" ref="H14:U14" si="0">($G$8*H8)+($G$9*H9)</f>
        <v>7.0000000000000007E-2</v>
      </c>
      <c r="I14" s="2">
        <f t="shared" si="0"/>
        <v>0.31</v>
      </c>
      <c r="J14" s="2">
        <f t="shared" si="0"/>
        <v>1</v>
      </c>
      <c r="K14" s="2">
        <f t="shared" si="0"/>
        <v>1.3</v>
      </c>
      <c r="L14" s="2">
        <f t="shared" si="0"/>
        <v>1.5</v>
      </c>
      <c r="M14" s="2">
        <f t="shared" si="0"/>
        <v>2.1</v>
      </c>
      <c r="N14" s="2">
        <v>2.5499999999999998</v>
      </c>
      <c r="O14" s="2">
        <f t="shared" si="0"/>
        <v>1.6</v>
      </c>
      <c r="P14" s="2">
        <f t="shared" si="0"/>
        <v>1.78</v>
      </c>
      <c r="Q14" s="2">
        <f t="shared" si="0"/>
        <v>1.5</v>
      </c>
      <c r="R14" s="2">
        <f t="shared" si="0"/>
        <v>1.2</v>
      </c>
      <c r="S14" s="2">
        <f t="shared" si="0"/>
        <v>0.94</v>
      </c>
      <c r="T14" s="2">
        <f t="shared" si="0"/>
        <v>0.64900000000000002</v>
      </c>
      <c r="U14" s="2">
        <f t="shared" si="0"/>
        <v>0.59</v>
      </c>
    </row>
    <row r="15" spans="1:23" x14ac:dyDescent="0.3">
      <c r="A15" s="45" t="s">
        <v>78</v>
      </c>
      <c r="B15" s="45">
        <v>9.6</v>
      </c>
      <c r="D15" s="14"/>
    </row>
    <row r="16" spans="1:23" x14ac:dyDescent="0.3">
      <c r="A16" s="46" t="s">
        <v>79</v>
      </c>
      <c r="B16" s="46">
        <v>6.8</v>
      </c>
      <c r="G16" s="48" t="s">
        <v>61</v>
      </c>
      <c r="H16" s="32">
        <f>(1-H17)*100</f>
        <v>60</v>
      </c>
    </row>
    <row r="17" spans="1:20" x14ac:dyDescent="0.3">
      <c r="A17" s="13"/>
      <c r="B17" s="13"/>
      <c r="G17" s="7" t="s">
        <v>111</v>
      </c>
      <c r="H17" s="32">
        <v>0.4</v>
      </c>
    </row>
    <row r="19" spans="1:20" x14ac:dyDescent="0.3">
      <c r="F19" s="1" t="s">
        <v>0</v>
      </c>
      <c r="G19" s="1" t="s">
        <v>1</v>
      </c>
      <c r="H19" s="1" t="s">
        <v>2</v>
      </c>
      <c r="I19" s="1" t="s">
        <v>3</v>
      </c>
      <c r="J19" s="1" t="s">
        <v>4</v>
      </c>
      <c r="K19" s="1" t="s">
        <v>5</v>
      </c>
      <c r="L19" s="1" t="s">
        <v>6</v>
      </c>
      <c r="M19" s="1" t="s">
        <v>7</v>
      </c>
      <c r="N19" s="1" t="s">
        <v>8</v>
      </c>
      <c r="O19" s="1" t="s">
        <v>9</v>
      </c>
      <c r="P19" s="1" t="s">
        <v>10</v>
      </c>
      <c r="Q19" s="1" t="s">
        <v>11</v>
      </c>
      <c r="R19" s="1" t="s">
        <v>12</v>
      </c>
      <c r="S19" s="1" t="s">
        <v>13</v>
      </c>
      <c r="T19" s="1" t="s">
        <v>14</v>
      </c>
    </row>
    <row r="21" spans="1:20" x14ac:dyDescent="0.3">
      <c r="E21" s="1" t="s">
        <v>39</v>
      </c>
      <c r="F21" s="2">
        <f>H14</f>
        <v>7.0000000000000007E-2</v>
      </c>
      <c r="G21" s="2">
        <f>I14</f>
        <v>0.31</v>
      </c>
      <c r="H21" s="2">
        <f>J14</f>
        <v>1</v>
      </c>
      <c r="I21" s="2">
        <f>K14</f>
        <v>1.3</v>
      </c>
      <c r="K21" s="2">
        <f t="shared" ref="K21:T21" si="1">L14</f>
        <v>1.5</v>
      </c>
      <c r="L21" s="2">
        <f t="shared" si="1"/>
        <v>2.1</v>
      </c>
      <c r="M21" s="2">
        <f t="shared" si="1"/>
        <v>2.5499999999999998</v>
      </c>
      <c r="N21" s="2">
        <f t="shared" si="1"/>
        <v>1.6</v>
      </c>
      <c r="O21" s="2">
        <f t="shared" si="1"/>
        <v>1.78</v>
      </c>
      <c r="P21" s="2">
        <f t="shared" si="1"/>
        <v>1.5</v>
      </c>
      <c r="Q21" s="2">
        <f t="shared" si="1"/>
        <v>1.2</v>
      </c>
      <c r="R21" s="2">
        <f t="shared" si="1"/>
        <v>0.94</v>
      </c>
      <c r="S21" s="2">
        <f t="shared" si="1"/>
        <v>0.64900000000000002</v>
      </c>
      <c r="T21" s="2">
        <f t="shared" si="1"/>
        <v>0.59</v>
      </c>
    </row>
    <row r="22" spans="1:20" x14ac:dyDescent="0.3">
      <c r="E22" s="1" t="s">
        <v>42</v>
      </c>
      <c r="F22" s="2">
        <f>($H$17^(F21-1))</f>
        <v>2.3446833965309515</v>
      </c>
      <c r="G22" s="2">
        <f>($H$17^(G21-1))</f>
        <v>1.8818222795197734</v>
      </c>
      <c r="H22" s="2">
        <f>($H$17^(H21-1))</f>
        <v>1</v>
      </c>
      <c r="I22" s="2">
        <f>($H$17^(I21-1))</f>
        <v>0.7596577929323739</v>
      </c>
      <c r="K22" s="2">
        <f t="shared" ref="K22:T22" si="2">($H$17^(K21-1))</f>
        <v>0.63245553203367588</v>
      </c>
      <c r="L22" s="2">
        <f t="shared" si="2"/>
        <v>0.36497741462219235</v>
      </c>
      <c r="M22" s="2">
        <f t="shared" si="2"/>
        <v>0.24165344263955935</v>
      </c>
      <c r="N22" s="2">
        <f t="shared" si="2"/>
        <v>0.57707996236288539</v>
      </c>
      <c r="O22" s="2">
        <f t="shared" si="2"/>
        <v>0.4893355782109064</v>
      </c>
      <c r="P22" s="2">
        <f t="shared" si="2"/>
        <v>0.63245553203367588</v>
      </c>
      <c r="Q22" s="2">
        <f t="shared" si="2"/>
        <v>0.83255320740187322</v>
      </c>
      <c r="R22" s="2">
        <f t="shared" si="2"/>
        <v>1.0565167835216587</v>
      </c>
      <c r="S22" s="2">
        <f t="shared" si="2"/>
        <v>1.3793578253142567</v>
      </c>
      <c r="T22" s="2">
        <f t="shared" si="2"/>
        <v>1.4559799805655629</v>
      </c>
    </row>
    <row r="23" spans="1:20" x14ac:dyDescent="0.3">
      <c r="E23" s="1" t="s">
        <v>43</v>
      </c>
      <c r="F23" s="3">
        <f>F22*F3</f>
        <v>119.57885322307853</v>
      </c>
      <c r="G23" s="3">
        <f>G22*G3</f>
        <v>207.00045074717508</v>
      </c>
      <c r="H23" s="3">
        <f>H22*H3</f>
        <v>13.6</v>
      </c>
      <c r="I23" s="3">
        <f>I22*I3</f>
        <v>44.591912445130347</v>
      </c>
      <c r="K23" s="3">
        <f t="shared" ref="K23:T23" si="3">K22*J3</f>
        <v>6.957010852370435</v>
      </c>
      <c r="L23" s="3">
        <f t="shared" si="3"/>
        <v>1.3248680150785581</v>
      </c>
      <c r="M23" s="3">
        <f t="shared" si="3"/>
        <v>2.0298889181722988</v>
      </c>
      <c r="N23" s="3">
        <f t="shared" si="3"/>
        <v>0.69249595483546245</v>
      </c>
      <c r="O23" s="3">
        <f t="shared" si="3"/>
        <v>2.7402792379810759</v>
      </c>
      <c r="P23" s="3">
        <f t="shared" si="3"/>
        <v>0.63245553203367588</v>
      </c>
      <c r="Q23" s="3">
        <f t="shared" si="3"/>
        <v>2.0813830185046829</v>
      </c>
      <c r="R23" s="3">
        <f t="shared" si="3"/>
        <v>0.32752020289171418</v>
      </c>
      <c r="S23" s="3">
        <f t="shared" si="3"/>
        <v>2.6207798680970877</v>
      </c>
      <c r="T23" s="3">
        <f t="shared" si="3"/>
        <v>0.40767439455835763</v>
      </c>
    </row>
    <row r="25" spans="1:20" s="5" customFormat="1" x14ac:dyDescent="0.3"/>
    <row r="26" spans="1:20" x14ac:dyDescent="0.3">
      <c r="A26" s="20" t="s">
        <v>77</v>
      </c>
      <c r="B26" s="21"/>
      <c r="D26" s="1" t="s">
        <v>21</v>
      </c>
      <c r="E26" s="1" t="s">
        <v>22</v>
      </c>
      <c r="F26" s="1" t="s">
        <v>23</v>
      </c>
      <c r="G26" s="1" t="s">
        <v>24</v>
      </c>
      <c r="H26" s="1" t="s">
        <v>25</v>
      </c>
      <c r="I26" s="1" t="s">
        <v>26</v>
      </c>
      <c r="J26" s="1" t="s">
        <v>27</v>
      </c>
      <c r="K26" s="1" t="s">
        <v>28</v>
      </c>
      <c r="L26" s="1" t="s">
        <v>29</v>
      </c>
      <c r="M26" s="1" t="s">
        <v>30</v>
      </c>
      <c r="N26" s="1" t="s">
        <v>31</v>
      </c>
      <c r="O26" s="1" t="s">
        <v>32</v>
      </c>
      <c r="P26" s="1" t="s">
        <v>33</v>
      </c>
      <c r="Q26" s="1" t="s">
        <v>34</v>
      </c>
      <c r="R26" s="1" t="s">
        <v>35</v>
      </c>
      <c r="S26" s="1" t="s">
        <v>36</v>
      </c>
      <c r="T26" s="1" t="s">
        <v>55</v>
      </c>
    </row>
    <row r="27" spans="1:20" x14ac:dyDescent="0.3">
      <c r="A27" s="22" t="s">
        <v>98</v>
      </c>
      <c r="B27" s="21"/>
      <c r="D27" s="1" t="s">
        <v>62</v>
      </c>
      <c r="E27" s="1">
        <v>0.5</v>
      </c>
      <c r="F27" s="1">
        <v>5.1999999999999998E-2</v>
      </c>
      <c r="G27" s="1">
        <v>3.9E-2</v>
      </c>
      <c r="H27" s="1">
        <v>2.7E-2</v>
      </c>
      <c r="I27" s="1">
        <v>2.5999999999999999E-2</v>
      </c>
      <c r="J27" s="1">
        <v>2.8000000000000001E-2</v>
      </c>
      <c r="K27" s="1">
        <v>0.46</v>
      </c>
      <c r="L27" s="1">
        <v>2.3E-2</v>
      </c>
      <c r="M27" s="1">
        <v>0.02</v>
      </c>
      <c r="N27" s="1">
        <v>2.5000000000000001E-2</v>
      </c>
      <c r="O27" s="1">
        <v>2.1999999999999999E-2</v>
      </c>
      <c r="P27" s="1">
        <v>1.7000000000000001E-2</v>
      </c>
      <c r="R27" s="1">
        <v>2.8000000000000001E-2</v>
      </c>
      <c r="S27" s="9"/>
      <c r="T27" s="4" t="s">
        <v>69</v>
      </c>
    </row>
    <row r="28" spans="1:20" ht="14.4" x14ac:dyDescent="0.3">
      <c r="A28" s="20" t="s">
        <v>99</v>
      </c>
      <c r="B28" s="21"/>
      <c r="D28" s="1" t="s">
        <v>38</v>
      </c>
      <c r="E28" s="1">
        <v>0.04</v>
      </c>
      <c r="F28" s="1">
        <v>0.42299999999999999</v>
      </c>
      <c r="G28" s="1">
        <v>0.57799999999999996</v>
      </c>
      <c r="H28" s="1">
        <v>0.63500000000000001</v>
      </c>
      <c r="I28" s="1">
        <v>0.61</v>
      </c>
      <c r="J28" s="1">
        <v>1.38</v>
      </c>
      <c r="K28" s="1">
        <v>1.2</v>
      </c>
      <c r="L28" s="1">
        <v>1.24</v>
      </c>
      <c r="M28" s="1">
        <v>1.33</v>
      </c>
      <c r="N28" s="1">
        <v>1.0900000000000001</v>
      </c>
      <c r="O28" s="1">
        <v>1.1299999999999999</v>
      </c>
      <c r="P28" s="1">
        <v>0.92200000000000004</v>
      </c>
      <c r="R28" s="1">
        <v>1.03</v>
      </c>
      <c r="S28" s="6">
        <v>0.59</v>
      </c>
      <c r="T28" s="4" t="s">
        <v>87</v>
      </c>
    </row>
    <row r="29" spans="1:20" ht="14.4" x14ac:dyDescent="0.3">
      <c r="A29" s="22" t="s">
        <v>100</v>
      </c>
      <c r="B29" s="21"/>
      <c r="D29" s="1" t="s">
        <v>63</v>
      </c>
      <c r="E29" s="1">
        <v>0.25</v>
      </c>
      <c r="F29" s="1">
        <v>3.6999999999999998E-2</v>
      </c>
      <c r="G29" s="1">
        <v>8.9999999999999993E-3</v>
      </c>
      <c r="I29" s="1">
        <v>4.8000000000000001E-2</v>
      </c>
      <c r="J29" s="1">
        <v>4.2999999999999997E-2</v>
      </c>
      <c r="M29" s="1">
        <v>0</v>
      </c>
      <c r="Q29" s="1">
        <v>0</v>
      </c>
      <c r="R29" s="1">
        <v>0</v>
      </c>
      <c r="S29" s="1">
        <v>0.13</v>
      </c>
      <c r="T29" s="4" t="s">
        <v>71</v>
      </c>
    </row>
    <row r="30" spans="1:20" ht="14.4" x14ac:dyDescent="0.3">
      <c r="A30" s="23" t="s">
        <v>113</v>
      </c>
      <c r="B30" s="23">
        <v>812</v>
      </c>
      <c r="D30" s="1" t="s">
        <v>64</v>
      </c>
      <c r="E30" s="1">
        <v>0.2</v>
      </c>
      <c r="F30" s="1">
        <v>0.6</v>
      </c>
      <c r="G30" s="1">
        <v>2.06</v>
      </c>
      <c r="I30" s="1">
        <v>3.15</v>
      </c>
      <c r="J30" s="1">
        <v>7.29</v>
      </c>
      <c r="K30" s="1">
        <v>8.98</v>
      </c>
      <c r="M30" s="1">
        <v>3.3660000000000001</v>
      </c>
      <c r="N30" s="1">
        <v>0.91</v>
      </c>
      <c r="O30" s="1">
        <v>0.94</v>
      </c>
      <c r="P30" s="1">
        <v>0.93</v>
      </c>
      <c r="Q30" s="1">
        <v>0.91</v>
      </c>
      <c r="R30" s="1">
        <v>0.88</v>
      </c>
      <c r="S30" s="1">
        <v>1.77</v>
      </c>
      <c r="T30" s="4" t="s">
        <v>138</v>
      </c>
    </row>
    <row r="31" spans="1:20" x14ac:dyDescent="0.3">
      <c r="A31" s="23" t="s">
        <v>75</v>
      </c>
      <c r="B31" s="25">
        <v>20.079567000000001</v>
      </c>
      <c r="D31" s="1" t="s">
        <v>85</v>
      </c>
      <c r="E31" s="1">
        <v>0.01</v>
      </c>
      <c r="F31" s="1">
        <v>25</v>
      </c>
      <c r="G31" s="1">
        <v>48</v>
      </c>
      <c r="I31" s="1">
        <v>81</v>
      </c>
      <c r="J31" s="1">
        <v>119.3</v>
      </c>
      <c r="K31" s="1">
        <v>88.6</v>
      </c>
      <c r="M31" s="1">
        <v>204.8</v>
      </c>
      <c r="N31" s="1">
        <v>56</v>
      </c>
      <c r="O31" s="1">
        <v>48</v>
      </c>
      <c r="P31" s="1">
        <v>45</v>
      </c>
      <c r="Q31" s="1">
        <v>36</v>
      </c>
      <c r="R31" s="1">
        <v>43.5</v>
      </c>
      <c r="S31" s="1">
        <v>13</v>
      </c>
    </row>
    <row r="32" spans="1:20" x14ac:dyDescent="0.3">
      <c r="A32" s="23" t="s">
        <v>76</v>
      </c>
      <c r="B32" s="25">
        <v>23.1</v>
      </c>
      <c r="D32" s="1" t="s">
        <v>70</v>
      </c>
      <c r="E32" s="1">
        <f>SUM(E27:E31)</f>
        <v>1</v>
      </c>
    </row>
    <row r="33" spans="1:19" x14ac:dyDescent="0.3">
      <c r="A33" s="23" t="s">
        <v>65</v>
      </c>
      <c r="B33" s="25">
        <v>0.81345000000000312</v>
      </c>
      <c r="D33" s="1" t="s">
        <v>39</v>
      </c>
      <c r="F33" s="10">
        <f>($E$27*F27)+($E$28*F28)+($E$29*F29)+($E$30*F30)+($E$31*F31)</f>
        <v>0.42216999999999999</v>
      </c>
      <c r="G33" s="10">
        <f t="shared" ref="G33:S33" si="4">($E$27*G27)+($E$28*G28)+($E$29*G29)+($E$30*G30)+($E$31*G31)</f>
        <v>0.93687000000000009</v>
      </c>
      <c r="H33" s="10">
        <f t="shared" si="4"/>
        <v>3.8900000000000004E-2</v>
      </c>
      <c r="I33" s="10">
        <f t="shared" si="4"/>
        <v>1.4894000000000001</v>
      </c>
      <c r="J33" s="10">
        <f t="shared" si="4"/>
        <v>2.73095</v>
      </c>
      <c r="K33" s="10">
        <f t="shared" si="4"/>
        <v>2.9600000000000004</v>
      </c>
      <c r="L33" s="10">
        <f t="shared" si="4"/>
        <v>6.1100000000000002E-2</v>
      </c>
      <c r="M33" s="10">
        <f t="shared" si="4"/>
        <v>2.7844000000000002</v>
      </c>
      <c r="N33" s="10">
        <f t="shared" si="4"/>
        <v>0.79810000000000003</v>
      </c>
      <c r="O33" s="10">
        <f t="shared" si="4"/>
        <v>0.72419999999999995</v>
      </c>
      <c r="P33" s="10">
        <f t="shared" si="4"/>
        <v>0.6813800000000001</v>
      </c>
      <c r="Q33" s="10">
        <f t="shared" si="4"/>
        <v>0.54200000000000004</v>
      </c>
      <c r="R33" s="10">
        <f t="shared" si="4"/>
        <v>0.66620000000000001</v>
      </c>
      <c r="S33" s="10">
        <f t="shared" si="4"/>
        <v>0.54010000000000002</v>
      </c>
    </row>
    <row r="34" spans="1:19" x14ac:dyDescent="0.3">
      <c r="A34" s="23" t="s">
        <v>66</v>
      </c>
      <c r="B34" s="25">
        <v>3.7</v>
      </c>
    </row>
    <row r="35" spans="1:19" x14ac:dyDescent="0.3">
      <c r="A35" s="23" t="s">
        <v>67</v>
      </c>
      <c r="B35" s="25">
        <v>5.2198830000000003</v>
      </c>
      <c r="G35" s="48" t="s">
        <v>61</v>
      </c>
      <c r="H35" s="32">
        <f>(1-H36)*100</f>
        <v>23</v>
      </c>
    </row>
    <row r="36" spans="1:19" x14ac:dyDescent="0.3">
      <c r="A36" s="23" t="s">
        <v>68</v>
      </c>
      <c r="B36" s="25">
        <v>12.913815000000001</v>
      </c>
      <c r="G36" s="7" t="s">
        <v>111</v>
      </c>
      <c r="H36" s="32">
        <v>0.77</v>
      </c>
    </row>
    <row r="37" spans="1:19" x14ac:dyDescent="0.3">
      <c r="A37" s="23" t="s">
        <v>78</v>
      </c>
      <c r="B37" s="25">
        <v>0.35675400000000046</v>
      </c>
    </row>
    <row r="38" spans="1:19" x14ac:dyDescent="0.3">
      <c r="A38" s="23" t="s">
        <v>79</v>
      </c>
      <c r="B38" s="25">
        <v>0.12542200000000037</v>
      </c>
      <c r="C38" s="1" t="s">
        <v>0</v>
      </c>
      <c r="D38" s="1" t="s">
        <v>1</v>
      </c>
      <c r="E38" s="1" t="s">
        <v>2</v>
      </c>
      <c r="F38" s="1" t="s">
        <v>3</v>
      </c>
      <c r="G38" s="1" t="s">
        <v>4</v>
      </c>
      <c r="H38" s="1" t="s">
        <v>5</v>
      </c>
      <c r="I38" s="1" t="s">
        <v>6</v>
      </c>
      <c r="J38" s="1" t="s">
        <v>7</v>
      </c>
      <c r="K38" s="1" t="s">
        <v>8</v>
      </c>
      <c r="L38" s="1" t="s">
        <v>9</v>
      </c>
      <c r="M38" s="1" t="s">
        <v>10</v>
      </c>
      <c r="N38" s="1" t="s">
        <v>11</v>
      </c>
      <c r="O38" s="1" t="s">
        <v>12</v>
      </c>
      <c r="P38" s="1" t="s">
        <v>13</v>
      </c>
      <c r="Q38" s="1" t="s">
        <v>14</v>
      </c>
    </row>
    <row r="39" spans="1:19" x14ac:dyDescent="0.3">
      <c r="B39" s="1" t="s">
        <v>39</v>
      </c>
      <c r="C39" s="2">
        <f>F33</f>
        <v>0.42216999999999999</v>
      </c>
      <c r="D39" s="2">
        <f>G33</f>
        <v>0.93687000000000009</v>
      </c>
      <c r="E39" s="2">
        <f>H33</f>
        <v>3.8900000000000004E-2</v>
      </c>
      <c r="F39" s="2">
        <f>I33</f>
        <v>1.4894000000000001</v>
      </c>
      <c r="H39" s="2">
        <f t="shared" ref="H39:Q39" si="5">J33</f>
        <v>2.73095</v>
      </c>
      <c r="I39" s="2">
        <f t="shared" si="5"/>
        <v>2.9600000000000004</v>
      </c>
      <c r="J39" s="2">
        <f t="shared" si="5"/>
        <v>6.1100000000000002E-2</v>
      </c>
      <c r="K39" s="2">
        <f t="shared" si="5"/>
        <v>2.7844000000000002</v>
      </c>
      <c r="L39" s="2">
        <f t="shared" si="5"/>
        <v>0.79810000000000003</v>
      </c>
      <c r="M39" s="2">
        <f t="shared" si="5"/>
        <v>0.72419999999999995</v>
      </c>
      <c r="N39" s="2">
        <f t="shared" si="5"/>
        <v>0.6813800000000001</v>
      </c>
      <c r="O39" s="2">
        <f t="shared" si="5"/>
        <v>0.54200000000000004</v>
      </c>
      <c r="P39" s="2">
        <f t="shared" si="5"/>
        <v>0.66620000000000001</v>
      </c>
      <c r="Q39" s="2">
        <f t="shared" si="5"/>
        <v>0.54010000000000002</v>
      </c>
    </row>
    <row r="40" spans="1:19" x14ac:dyDescent="0.3">
      <c r="B40" s="1" t="s">
        <v>42</v>
      </c>
      <c r="C40" s="2">
        <f>($H$36^(C39-1))</f>
        <v>1.1630250374768523</v>
      </c>
      <c r="D40" s="2">
        <f>($H$36^(D39-1))</f>
        <v>1.0166368336397893</v>
      </c>
      <c r="E40" s="2">
        <f>($H$36^(E39-1))</f>
        <v>1.2855641828709783</v>
      </c>
      <c r="F40" s="2">
        <f>($H$36^(F39-1))</f>
        <v>0.87993088394376839</v>
      </c>
      <c r="G40" s="2"/>
      <c r="H40" s="2">
        <f t="shared" ref="H40:Q40" si="6">($H$36^(H39-1))</f>
        <v>0.63609373878333397</v>
      </c>
      <c r="I40" s="2">
        <f t="shared" si="6"/>
        <v>0.59913104148647822</v>
      </c>
      <c r="J40" s="2">
        <f t="shared" si="6"/>
        <v>1.2781265552193124</v>
      </c>
      <c r="K40" s="2">
        <f t="shared" si="6"/>
        <v>0.62726932500092392</v>
      </c>
      <c r="L40" s="2">
        <f t="shared" si="6"/>
        <v>1.0541866754598113</v>
      </c>
      <c r="M40" s="2">
        <f t="shared" si="6"/>
        <v>1.0747460508964337</v>
      </c>
      <c r="N40" s="2">
        <f t="shared" si="6"/>
        <v>1.0868417801973227</v>
      </c>
      <c r="O40" s="2">
        <f t="shared" si="6"/>
        <v>1.127164358917927</v>
      </c>
      <c r="P40" s="2">
        <f t="shared" si="6"/>
        <v>1.0911624089831942</v>
      </c>
      <c r="Q40" s="2">
        <f t="shared" si="6"/>
        <v>1.1277242399118645</v>
      </c>
    </row>
    <row r="41" spans="1:19" x14ac:dyDescent="0.3">
      <c r="B41" s="1" t="s">
        <v>43</v>
      </c>
      <c r="C41" s="3">
        <f>C40*F23</f>
        <v>139.07320025120993</v>
      </c>
      <c r="D41" s="3">
        <f>D40*G23</f>
        <v>210.44428280961722</v>
      </c>
      <c r="E41" s="3">
        <f>E40*H23</f>
        <v>17.483672887045305</v>
      </c>
      <c r="F41" s="3">
        <f>F40*I23</f>
        <v>39.237800934586673</v>
      </c>
      <c r="G41" s="3"/>
      <c r="H41" s="3">
        <f t="shared" ref="H41:Q41" si="7">H40*K23</f>
        <v>4.425311043840539</v>
      </c>
      <c r="I41" s="3">
        <f t="shared" si="7"/>
        <v>0.79376955370613966</v>
      </c>
      <c r="J41" s="3">
        <f t="shared" si="7"/>
        <v>2.5944549304614171</v>
      </c>
      <c r="K41" s="3">
        <f t="shared" si="7"/>
        <v>0.43438147015551082</v>
      </c>
      <c r="L41" s="3">
        <f t="shared" si="7"/>
        <v>2.8887658597188155</v>
      </c>
      <c r="M41" s="3">
        <f t="shared" si="7"/>
        <v>0.67972908542079613</v>
      </c>
      <c r="N41" s="3">
        <f t="shared" si="7"/>
        <v>2.2621340251041064</v>
      </c>
      <c r="O41" s="3">
        <f t="shared" si="7"/>
        <v>0.3691690995251084</v>
      </c>
      <c r="P41" s="3">
        <f t="shared" si="7"/>
        <v>2.859696474287476</v>
      </c>
      <c r="Q41" s="3">
        <f t="shared" si="7"/>
        <v>0.45974429673485345</v>
      </c>
    </row>
    <row r="42" spans="1:19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9" s="12" customFormat="1" x14ac:dyDescent="0.3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9" x14ac:dyDescent="0.3">
      <c r="C44" s="1" t="s">
        <v>0</v>
      </c>
      <c r="D44" s="1" t="s">
        <v>1</v>
      </c>
      <c r="E44" s="1" t="s">
        <v>2</v>
      </c>
      <c r="F44" s="1" t="s">
        <v>3</v>
      </c>
      <c r="H44" s="1" t="s">
        <v>5</v>
      </c>
      <c r="I44" s="1" t="s">
        <v>6</v>
      </c>
      <c r="J44" s="1" t="s">
        <v>7</v>
      </c>
      <c r="K44" s="1" t="s">
        <v>8</v>
      </c>
      <c r="L44" s="1" t="s">
        <v>9</v>
      </c>
      <c r="M44" s="1" t="s">
        <v>10</v>
      </c>
      <c r="N44" s="1" t="s">
        <v>11</v>
      </c>
      <c r="O44" s="1" t="s">
        <v>12</v>
      </c>
      <c r="P44" s="1" t="s">
        <v>13</v>
      </c>
      <c r="Q44" s="1" t="s">
        <v>14</v>
      </c>
    </row>
    <row r="45" spans="1:19" x14ac:dyDescent="0.3">
      <c r="A45" s="4" t="s">
        <v>109</v>
      </c>
      <c r="C45" s="1">
        <v>0.23699999999999999</v>
      </c>
      <c r="D45" s="1">
        <v>0.61299999999999999</v>
      </c>
      <c r="E45" s="1">
        <v>9.2799999999999994E-2</v>
      </c>
      <c r="F45" s="1">
        <v>0.45700000000000002</v>
      </c>
      <c r="H45" s="1">
        <v>0.14799999999999999</v>
      </c>
      <c r="I45" s="1">
        <v>5.6299999999999996E-2</v>
      </c>
      <c r="J45" s="1">
        <v>0.19900000000000001</v>
      </c>
      <c r="K45" s="1">
        <v>3.61E-2</v>
      </c>
      <c r="L45" s="1">
        <v>0.246</v>
      </c>
      <c r="M45" s="1">
        <v>5.4600000000000003E-2</v>
      </c>
      <c r="N45" s="1">
        <v>0.16</v>
      </c>
      <c r="O45" s="1">
        <v>2.47E-2</v>
      </c>
      <c r="P45" s="1">
        <v>0.161</v>
      </c>
      <c r="Q45" s="1">
        <v>2.46E-2</v>
      </c>
    </row>
    <row r="46" spans="1:19" x14ac:dyDescent="0.3">
      <c r="A46" s="4" t="s">
        <v>46</v>
      </c>
      <c r="C46" s="3">
        <f>F3/C45</f>
        <v>215.18987341772154</v>
      </c>
      <c r="D46" s="3">
        <f>G3/D45</f>
        <v>179.44535073409463</v>
      </c>
      <c r="E46" s="3">
        <f>H3/E45</f>
        <v>146.55172413793105</v>
      </c>
      <c r="F46" s="3">
        <f>I3/F45</f>
        <v>128.44638949671773</v>
      </c>
      <c r="G46" s="19">
        <f t="shared" ref="G46:G47" si="8">(F46+H46)/2</f>
        <v>101.38535691052103</v>
      </c>
      <c r="H46" s="3">
        <f t="shared" ref="H46:Q46" si="9">J3/H45</f>
        <v>74.324324324324323</v>
      </c>
      <c r="I46" s="3">
        <f t="shared" si="9"/>
        <v>64.476021314387211</v>
      </c>
      <c r="J46" s="3">
        <f t="shared" si="9"/>
        <v>42.211055276381906</v>
      </c>
      <c r="K46" s="3">
        <f t="shared" si="9"/>
        <v>33.240997229916893</v>
      </c>
      <c r="L46" s="3">
        <f t="shared" si="9"/>
        <v>22.76422764227642</v>
      </c>
      <c r="M46" s="3">
        <f t="shared" si="9"/>
        <v>18.315018315018314</v>
      </c>
      <c r="N46" s="3">
        <f t="shared" si="9"/>
        <v>15.625</v>
      </c>
      <c r="O46" s="3">
        <f t="shared" si="9"/>
        <v>12.550607287449393</v>
      </c>
      <c r="P46" s="3">
        <f t="shared" si="9"/>
        <v>11.801242236024844</v>
      </c>
      <c r="Q46" s="3">
        <f t="shared" si="9"/>
        <v>11.382113821138212</v>
      </c>
    </row>
    <row r="47" spans="1:19" x14ac:dyDescent="0.3">
      <c r="A47" s="4" t="s">
        <v>133</v>
      </c>
      <c r="C47" s="3">
        <f>F4/C45</f>
        <v>594.9367088607595</v>
      </c>
      <c r="D47" s="3">
        <f>G4/D45</f>
        <v>342.57748776508976</v>
      </c>
      <c r="E47" s="3">
        <f>H4/E45</f>
        <v>189.65517241379314</v>
      </c>
      <c r="F47" s="3">
        <f>I4/F45</f>
        <v>85.557986870897153</v>
      </c>
      <c r="G47" s="19">
        <f t="shared" si="8"/>
        <v>57.373588030043173</v>
      </c>
      <c r="H47" s="3">
        <f t="shared" ref="H47:Q47" si="10">J4/H45</f>
        <v>29.189189189189193</v>
      </c>
      <c r="I47" s="3">
        <f t="shared" si="10"/>
        <v>14.24511545293073</v>
      </c>
      <c r="J47" s="3">
        <f t="shared" si="10"/>
        <v>13.165829145728644</v>
      </c>
      <c r="K47" s="3">
        <f t="shared" si="10"/>
        <v>11.911357340720221</v>
      </c>
      <c r="L47" s="3">
        <f t="shared" si="10"/>
        <v>11.626016260162601</v>
      </c>
      <c r="M47" s="3">
        <f t="shared" si="10"/>
        <v>12.454212454212454</v>
      </c>
      <c r="N47" s="3">
        <f t="shared" si="10"/>
        <v>14.124999999999998</v>
      </c>
      <c r="O47" s="3">
        <f t="shared" si="10"/>
        <v>14.898785425101215</v>
      </c>
      <c r="P47" s="3">
        <f t="shared" si="10"/>
        <v>17.391304347826086</v>
      </c>
      <c r="Q47" s="3">
        <f t="shared" si="10"/>
        <v>18.821138211382113</v>
      </c>
    </row>
    <row r="48" spans="1:19" x14ac:dyDescent="0.3">
      <c r="A48" s="4" t="s">
        <v>132</v>
      </c>
      <c r="C48" s="3">
        <f>C41/C45</f>
        <v>586.8067521148098</v>
      </c>
      <c r="D48" s="3">
        <f>D41/D45</f>
        <v>343.30225580687966</v>
      </c>
      <c r="E48" s="3">
        <f>E41/E45</f>
        <v>188.40164748971236</v>
      </c>
      <c r="F48" s="3">
        <f>F41/F45</f>
        <v>85.859520644609788</v>
      </c>
      <c r="G48" s="19">
        <f>(F48+H48)/2</f>
        <v>57.880135470414821</v>
      </c>
      <c r="H48" s="3">
        <f>H41/H45</f>
        <v>29.900750296219858</v>
      </c>
      <c r="I48" s="3">
        <f>I41/I45</f>
        <v>14.098926353572642</v>
      </c>
      <c r="J48" s="3">
        <f t="shared" ref="J48:P48" si="11">J41/J45</f>
        <v>13.037461962117673</v>
      </c>
      <c r="K48" s="3">
        <f t="shared" si="11"/>
        <v>12.032727705138804</v>
      </c>
      <c r="L48" s="3">
        <f t="shared" si="11"/>
        <v>11.742950649263477</v>
      </c>
      <c r="M48" s="3">
        <f t="shared" si="11"/>
        <v>12.44925064873253</v>
      </c>
      <c r="N48" s="3">
        <f t="shared" si="11"/>
        <v>14.138337656900665</v>
      </c>
      <c r="O48" s="3">
        <f t="shared" si="11"/>
        <v>14.946117389680502</v>
      </c>
      <c r="P48" s="3">
        <f t="shared" si="11"/>
        <v>17.762089902406682</v>
      </c>
      <c r="Q48" s="3">
        <f>Q41/Q45</f>
        <v>18.688792550197295</v>
      </c>
    </row>
    <row r="50" spans="1:17" x14ac:dyDescent="0.3">
      <c r="A50" s="1" t="s">
        <v>47</v>
      </c>
      <c r="C50" s="3">
        <f>(ABS(C47-C48)/C47)*100</f>
        <v>1.3665246445319705</v>
      </c>
      <c r="D50" s="3">
        <f t="shared" ref="D50:Q50" si="12">(ABS(D47-D48)/D47)*100</f>
        <v>0.2115632426748614</v>
      </c>
      <c r="E50" s="3">
        <f>(ABS(E47-E48)/E47)*100</f>
        <v>0.66094950542441044</v>
      </c>
      <c r="F50" s="3">
        <f t="shared" si="12"/>
        <v>0.35243205776642955</v>
      </c>
      <c r="G50" s="3"/>
      <c r="H50" s="3">
        <f t="shared" si="12"/>
        <v>2.4377556444569071</v>
      </c>
      <c r="I50" s="3">
        <f t="shared" si="12"/>
        <v>1.0262401862668746</v>
      </c>
      <c r="J50" s="3">
        <f t="shared" si="12"/>
        <v>0.97500265414439624</v>
      </c>
      <c r="K50" s="3">
        <f t="shared" si="12"/>
        <v>1.0189465477932207</v>
      </c>
      <c r="L50" s="3">
        <f t="shared" si="12"/>
        <v>1.0057992908676789</v>
      </c>
      <c r="M50" s="3">
        <f t="shared" si="12"/>
        <v>3.9840379294686361E-2</v>
      </c>
      <c r="N50" s="3">
        <f t="shared" si="12"/>
        <v>9.4425889562245166E-2</v>
      </c>
      <c r="O50" s="3">
        <f t="shared" si="12"/>
        <v>0.31769008834467316</v>
      </c>
      <c r="P50" s="3">
        <f t="shared" si="12"/>
        <v>2.1320169388384285</v>
      </c>
      <c r="Q50" s="3">
        <f t="shared" si="12"/>
        <v>0.70317565121955106</v>
      </c>
    </row>
    <row r="51" spans="1:17" x14ac:dyDescent="0.3">
      <c r="A51" s="1" t="s">
        <v>48</v>
      </c>
      <c r="C51" s="3">
        <f>AVERAGE(C50:Q50)</f>
        <v>0.88159733722759515</v>
      </c>
    </row>
    <row r="52" spans="1:17" x14ac:dyDescent="0.3">
      <c r="A52" s="4" t="s">
        <v>73</v>
      </c>
      <c r="C52" s="2">
        <v>1.6823161534360385</v>
      </c>
      <c r="G52" s="7" t="str">
        <f>A51</f>
        <v>mean %dif</v>
      </c>
      <c r="H52" s="8">
        <f>C51</f>
        <v>0.88159733722759515</v>
      </c>
    </row>
    <row r="53" spans="1:17" x14ac:dyDescent="0.3">
      <c r="A53" s="4" t="s">
        <v>72</v>
      </c>
      <c r="C53" s="2">
        <v>6.7904028901483429</v>
      </c>
      <c r="G53" s="7" t="str">
        <f>A52</f>
        <v>accuracy</v>
      </c>
      <c r="H53" s="8">
        <f>C52</f>
        <v>1.6823161534360385</v>
      </c>
    </row>
    <row r="54" spans="1:17" x14ac:dyDescent="0.3">
      <c r="G54" s="7" t="str">
        <f>A53</f>
        <v>precision (SY-4)</v>
      </c>
      <c r="H54" s="8">
        <f>C53</f>
        <v>6.7904028901483429</v>
      </c>
    </row>
    <row r="62" spans="1:17" x14ac:dyDescent="0.3">
      <c r="H62" s="14"/>
    </row>
    <row r="63" spans="1:17" x14ac:dyDescent="0.3">
      <c r="H63" s="14"/>
    </row>
    <row r="64" spans="1:17" x14ac:dyDescent="0.3">
      <c r="H64" s="14"/>
    </row>
    <row r="65" spans="8:8" x14ac:dyDescent="0.3">
      <c r="H65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6FB-EF96-4CC1-A3C2-D92B1F5E6731}">
  <sheetPr codeName="Planilha5"/>
  <dimension ref="A1:X65"/>
  <sheetViews>
    <sheetView zoomScale="55" zoomScaleNormal="55" workbookViewId="0">
      <selection activeCell="V11" sqref="V11"/>
    </sheetView>
  </sheetViews>
  <sheetFormatPr defaultRowHeight="13.8" x14ac:dyDescent="0.3"/>
  <cols>
    <col min="1" max="2" width="10.44140625" style="1" customWidth="1"/>
    <col min="3" max="3" width="15.6640625" style="1" bestFit="1" customWidth="1"/>
    <col min="4" max="5" width="9" style="1" bestFit="1" customWidth="1"/>
    <col min="6" max="6" width="12" style="1" bestFit="1" customWidth="1"/>
    <col min="7" max="7" width="21.33203125" style="1" customWidth="1"/>
    <col min="8" max="19" width="9" style="1" bestFit="1" customWidth="1"/>
    <col min="20" max="20" width="10.33203125" style="1" customWidth="1"/>
    <col min="21" max="16384" width="8.88671875" style="1"/>
  </cols>
  <sheetData>
    <row r="1" spans="1:24" ht="18.600000000000001" thickBot="1" x14ac:dyDescent="0.4">
      <c r="A1" s="40" t="s">
        <v>118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x14ac:dyDescent="0.3">
      <c r="A2" s="4" t="s">
        <v>44</v>
      </c>
      <c r="C2" s="1" t="s">
        <v>16</v>
      </c>
      <c r="D2" s="1" t="s">
        <v>17</v>
      </c>
      <c r="E2" s="1" t="s">
        <v>18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</row>
    <row r="3" spans="1:24" x14ac:dyDescent="0.3">
      <c r="A3" s="1" t="s">
        <v>121</v>
      </c>
      <c r="B3" s="1" t="s">
        <v>15</v>
      </c>
      <c r="C3" s="1" t="s">
        <v>56</v>
      </c>
      <c r="D3" s="1">
        <v>43.58</v>
      </c>
      <c r="E3" s="1">
        <v>5.73</v>
      </c>
      <c r="F3" s="1">
        <v>81.099999999999994</v>
      </c>
      <c r="G3" s="1">
        <v>156</v>
      </c>
      <c r="H3" s="1">
        <v>17</v>
      </c>
      <c r="I3" s="1">
        <v>62.5</v>
      </c>
      <c r="J3" s="1">
        <v>10.5</v>
      </c>
      <c r="K3" s="1">
        <v>3.07</v>
      </c>
      <c r="L3" s="1">
        <v>7.7</v>
      </c>
      <c r="M3" s="1">
        <v>1.1000000000000001</v>
      </c>
      <c r="N3" s="1">
        <v>5.3</v>
      </c>
      <c r="O3" s="1">
        <v>0.9</v>
      </c>
      <c r="P3" s="1">
        <v>2.2999999999999998</v>
      </c>
      <c r="Q3" s="1">
        <v>0.28999999999999998</v>
      </c>
      <c r="R3" s="1">
        <v>1.8</v>
      </c>
      <c r="S3" s="1">
        <v>0.28000000000000003</v>
      </c>
    </row>
    <row r="4" spans="1:24" x14ac:dyDescent="0.3">
      <c r="A4" s="1" t="s">
        <v>60</v>
      </c>
      <c r="B4" s="1" t="s">
        <v>52</v>
      </c>
      <c r="C4" s="1" t="s">
        <v>88</v>
      </c>
      <c r="D4" s="1">
        <v>58.67</v>
      </c>
      <c r="E4" s="1">
        <v>0.57999999999999996</v>
      </c>
      <c r="F4" s="1">
        <v>180</v>
      </c>
      <c r="G4" s="1">
        <v>357</v>
      </c>
      <c r="H4" s="1">
        <v>41.9</v>
      </c>
      <c r="I4" s="1">
        <v>129</v>
      </c>
      <c r="J4" s="1">
        <v>18.100000000000001</v>
      </c>
      <c r="K4" s="1">
        <v>4.49</v>
      </c>
      <c r="L4" s="1">
        <v>11.6</v>
      </c>
      <c r="M4" s="1">
        <v>1.62</v>
      </c>
      <c r="N4" s="1">
        <v>8.9</v>
      </c>
      <c r="O4" s="1">
        <v>1.74</v>
      </c>
      <c r="P4" s="1">
        <v>4.8600000000000003</v>
      </c>
      <c r="Q4" s="1">
        <v>0.58799999999999997</v>
      </c>
      <c r="R4" s="1">
        <v>4.3099999999999996</v>
      </c>
      <c r="S4" s="1">
        <v>0.61</v>
      </c>
    </row>
    <row r="6" spans="1:24" s="5" customFormat="1" x14ac:dyDescent="0.3"/>
    <row r="7" spans="1:24" x14ac:dyDescent="0.3">
      <c r="A7" s="31" t="s">
        <v>77</v>
      </c>
      <c r="B7" s="27"/>
      <c r="F7" s="1" t="s">
        <v>21</v>
      </c>
      <c r="G7" s="1" t="s">
        <v>22</v>
      </c>
      <c r="H7" s="1" t="s">
        <v>23</v>
      </c>
      <c r="I7" s="1" t="s">
        <v>24</v>
      </c>
      <c r="J7" s="1" t="s">
        <v>25</v>
      </c>
      <c r="K7" s="1" t="s">
        <v>26</v>
      </c>
      <c r="L7" s="1" t="s">
        <v>27</v>
      </c>
      <c r="M7" s="1" t="s">
        <v>28</v>
      </c>
      <c r="N7" s="1" t="s">
        <v>29</v>
      </c>
      <c r="O7" s="1" t="s">
        <v>30</v>
      </c>
      <c r="P7" s="1" t="s">
        <v>31</v>
      </c>
      <c r="Q7" s="1" t="s">
        <v>32</v>
      </c>
      <c r="R7" s="1" t="s">
        <v>33</v>
      </c>
      <c r="S7" s="1" t="s">
        <v>34</v>
      </c>
      <c r="T7" s="1" t="s">
        <v>35</v>
      </c>
      <c r="U7" s="1" t="s">
        <v>36</v>
      </c>
      <c r="V7" s="1" t="s">
        <v>55</v>
      </c>
    </row>
    <row r="8" spans="1:24" x14ac:dyDescent="0.3">
      <c r="A8" s="26" t="s">
        <v>98</v>
      </c>
      <c r="B8" s="27"/>
      <c r="F8" s="1" t="s">
        <v>37</v>
      </c>
      <c r="G8" s="1">
        <v>0.1</v>
      </c>
      <c r="H8" s="1">
        <v>1E-4</v>
      </c>
      <c r="I8" s="1">
        <v>1E-3</v>
      </c>
      <c r="K8" s="1">
        <v>3.0000000000000001E-3</v>
      </c>
      <c r="L8" s="1">
        <v>2E-3</v>
      </c>
      <c r="M8" s="1">
        <v>0.03</v>
      </c>
      <c r="N8" s="1">
        <v>6.8999999999999999E-3</v>
      </c>
      <c r="O8" s="1">
        <v>4.0000000000000001E-3</v>
      </c>
      <c r="P8" s="1">
        <v>9.4999999999999998E-3</v>
      </c>
      <c r="Q8" s="1">
        <v>8.9999999999999993E-3</v>
      </c>
      <c r="R8" s="1">
        <v>1.8800000000000001E-2</v>
      </c>
      <c r="S8" s="1">
        <v>1.7999999999999999E-2</v>
      </c>
      <c r="T8" s="1">
        <v>0.05</v>
      </c>
      <c r="U8" s="1">
        <v>4.1000000000000002E-2</v>
      </c>
      <c r="V8" s="4" t="s">
        <v>51</v>
      </c>
    </row>
    <row r="9" spans="1:24" x14ac:dyDescent="0.3">
      <c r="A9" s="31" t="s">
        <v>112</v>
      </c>
      <c r="B9" s="27"/>
      <c r="F9" s="1" t="s">
        <v>38</v>
      </c>
      <c r="G9" s="1">
        <v>0.74</v>
      </c>
      <c r="H9" s="6">
        <v>9.6000000000000002E-2</v>
      </c>
      <c r="I9" s="6">
        <v>0.12</v>
      </c>
      <c r="J9" s="11">
        <v>0.01</v>
      </c>
      <c r="K9" s="6">
        <v>0.26600000000000001</v>
      </c>
      <c r="L9" s="6">
        <v>0.6</v>
      </c>
      <c r="M9" s="6">
        <v>0.75</v>
      </c>
      <c r="N9" s="6">
        <v>0.88500000000000001</v>
      </c>
      <c r="O9" s="6">
        <v>0.84499999999999997</v>
      </c>
      <c r="P9" s="6">
        <v>0.65</v>
      </c>
      <c r="Q9" s="6">
        <v>0.35</v>
      </c>
      <c r="R9" s="6">
        <v>0.28000000000000003</v>
      </c>
      <c r="S9" s="6">
        <v>0.3</v>
      </c>
      <c r="T9" s="6">
        <v>0.01</v>
      </c>
      <c r="U9" s="6">
        <v>0.15</v>
      </c>
      <c r="V9" s="4" t="s">
        <v>96</v>
      </c>
    </row>
    <row r="10" spans="1:24" ht="14.4" x14ac:dyDescent="0.3">
      <c r="A10" s="26" t="s">
        <v>102</v>
      </c>
      <c r="B10" s="27"/>
      <c r="F10" s="1" t="s">
        <v>90</v>
      </c>
      <c r="G10" s="1">
        <v>0.06</v>
      </c>
      <c r="H10" s="1">
        <v>0.23</v>
      </c>
      <c r="I10" s="1">
        <v>0.33</v>
      </c>
      <c r="J10" s="1">
        <v>0.45</v>
      </c>
      <c r="K10" s="1">
        <v>0.67</v>
      </c>
      <c r="L10" s="1">
        <v>0.89</v>
      </c>
      <c r="M10" s="1">
        <v>1.02</v>
      </c>
      <c r="N10" s="1">
        <v>0.96</v>
      </c>
      <c r="O10" s="1">
        <v>1</v>
      </c>
      <c r="P10" s="1">
        <v>0.91</v>
      </c>
      <c r="Q10" s="1">
        <v>0.94</v>
      </c>
      <c r="R10" s="1">
        <v>0.82</v>
      </c>
      <c r="S10" s="1">
        <v>0.78</v>
      </c>
      <c r="T10" s="1">
        <v>0.66</v>
      </c>
      <c r="U10" s="1">
        <v>0.52</v>
      </c>
      <c r="V10" s="4" t="s">
        <v>138</v>
      </c>
    </row>
    <row r="11" spans="1:24" x14ac:dyDescent="0.3">
      <c r="A11" s="28" t="s">
        <v>74</v>
      </c>
      <c r="B11" s="29">
        <v>876</v>
      </c>
      <c r="F11" s="1" t="s">
        <v>63</v>
      </c>
      <c r="G11" s="1">
        <v>0.1</v>
      </c>
      <c r="H11" s="1">
        <v>3.6999999999999998E-2</v>
      </c>
      <c r="I11" s="1">
        <v>8.9999999999999993E-3</v>
      </c>
      <c r="K11" s="1">
        <v>4.8000000000000001E-2</v>
      </c>
      <c r="L11" s="1">
        <v>4.2999999999999997E-2</v>
      </c>
      <c r="O11" s="1">
        <v>0</v>
      </c>
      <c r="S11" s="1">
        <v>0</v>
      </c>
      <c r="T11" s="1">
        <v>0</v>
      </c>
      <c r="U11" s="1">
        <v>0.13</v>
      </c>
      <c r="V11" s="1" t="s">
        <v>94</v>
      </c>
    </row>
    <row r="12" spans="1:24" x14ac:dyDescent="0.3">
      <c r="A12" s="28" t="s">
        <v>75</v>
      </c>
      <c r="B12" s="30">
        <v>54.098700000000001</v>
      </c>
      <c r="D12" s="14"/>
      <c r="F12" s="1" t="s">
        <v>40</v>
      </c>
      <c r="G12" s="2">
        <f>SUM(G8:G11)</f>
        <v>0.99999999999999989</v>
      </c>
    </row>
    <row r="13" spans="1:24" x14ac:dyDescent="0.3">
      <c r="A13" s="28" t="s">
        <v>76</v>
      </c>
      <c r="B13" s="30">
        <v>45.901299999999999</v>
      </c>
      <c r="D13" s="1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4" x14ac:dyDescent="0.3">
      <c r="A14" s="28" t="s">
        <v>89</v>
      </c>
      <c r="B14" s="30">
        <v>0.448349</v>
      </c>
      <c r="D14" s="14"/>
      <c r="F14" s="1" t="s">
        <v>39</v>
      </c>
      <c r="H14" s="2">
        <f>($G$8*H8)+($G$9*H9)+($G$10*H10)+($G$11*H11)</f>
        <v>8.8550000000000004E-2</v>
      </c>
      <c r="I14" s="2">
        <f t="shared" ref="I14:T14" si="0">($G$8*I8)+($G$9*I9)+($G$10*I10)+($G$11*I11)</f>
        <v>0.10959999999999999</v>
      </c>
      <c r="J14" s="2">
        <f t="shared" si="0"/>
        <v>3.44E-2</v>
      </c>
      <c r="K14" s="2">
        <f t="shared" si="0"/>
        <v>0.24213999999999999</v>
      </c>
      <c r="L14" s="2">
        <f t="shared" si="0"/>
        <v>0.50190000000000001</v>
      </c>
      <c r="M14" s="2">
        <f t="shared" si="0"/>
        <v>0.61919999999999997</v>
      </c>
      <c r="N14" s="2">
        <f t="shared" si="0"/>
        <v>0.71318999999999999</v>
      </c>
      <c r="O14" s="2">
        <f t="shared" si="0"/>
        <v>0.68569999999999998</v>
      </c>
      <c r="P14" s="2">
        <f t="shared" si="0"/>
        <v>0.53654999999999997</v>
      </c>
      <c r="Q14" s="2">
        <f t="shared" si="0"/>
        <v>0.31630000000000003</v>
      </c>
      <c r="R14" s="2">
        <f t="shared" si="0"/>
        <v>0.25828000000000001</v>
      </c>
      <c r="S14" s="2">
        <f t="shared" si="0"/>
        <v>0.27060000000000001</v>
      </c>
      <c r="T14" s="2">
        <f t="shared" si="0"/>
        <v>5.2000000000000005E-2</v>
      </c>
      <c r="U14" s="2">
        <f>($G$8*U8)+($G$9*U9)+($G$10*U10)+($G$11*U11)</f>
        <v>0.15930000000000002</v>
      </c>
    </row>
    <row r="15" spans="1:24" x14ac:dyDescent="0.3">
      <c r="A15" s="28" t="s">
        <v>65</v>
      </c>
      <c r="B15" s="30">
        <v>37.267498999999994</v>
      </c>
      <c r="D15" s="14"/>
    </row>
    <row r="16" spans="1:24" x14ac:dyDescent="0.3">
      <c r="A16" s="28" t="s">
        <v>66</v>
      </c>
      <c r="B16" s="30">
        <v>2.6720130000000002</v>
      </c>
      <c r="G16" s="48" t="s">
        <v>61</v>
      </c>
      <c r="H16" s="32">
        <f>(1-H17)*100</f>
        <v>50</v>
      </c>
    </row>
    <row r="17" spans="1:20" x14ac:dyDescent="0.3">
      <c r="A17" s="28" t="s">
        <v>67</v>
      </c>
      <c r="B17" s="30">
        <v>4.5438830000000001</v>
      </c>
      <c r="G17" s="7" t="s">
        <v>111</v>
      </c>
      <c r="H17" s="32">
        <v>0.5</v>
      </c>
    </row>
    <row r="18" spans="1:20" x14ac:dyDescent="0.3">
      <c r="A18" s="28" t="s">
        <v>79</v>
      </c>
      <c r="B18" s="30">
        <v>0.96955500000000006</v>
      </c>
    </row>
    <row r="19" spans="1:20" x14ac:dyDescent="0.3">
      <c r="F19" s="1" t="s">
        <v>0</v>
      </c>
      <c r="G19" s="1" t="s">
        <v>1</v>
      </c>
      <c r="H19" s="1" t="s">
        <v>2</v>
      </c>
      <c r="I19" s="1" t="s">
        <v>3</v>
      </c>
      <c r="J19" s="1" t="s">
        <v>4</v>
      </c>
      <c r="K19" s="1" t="s">
        <v>5</v>
      </c>
      <c r="L19" s="1" t="s">
        <v>6</v>
      </c>
      <c r="M19" s="1" t="s">
        <v>7</v>
      </c>
      <c r="N19" s="1" t="s">
        <v>8</v>
      </c>
      <c r="O19" s="1" t="s">
        <v>9</v>
      </c>
      <c r="P19" s="1" t="s">
        <v>10</v>
      </c>
      <c r="Q19" s="1" t="s">
        <v>11</v>
      </c>
      <c r="R19" s="1" t="s">
        <v>12</v>
      </c>
      <c r="S19" s="1" t="s">
        <v>13</v>
      </c>
      <c r="T19" s="1" t="s">
        <v>14</v>
      </c>
    </row>
    <row r="21" spans="1:20" x14ac:dyDescent="0.3">
      <c r="E21" s="1" t="s">
        <v>39</v>
      </c>
      <c r="F21" s="2">
        <f>H14</f>
        <v>8.8550000000000004E-2</v>
      </c>
      <c r="G21" s="2">
        <f>I14</f>
        <v>0.10959999999999999</v>
      </c>
      <c r="H21" s="2">
        <f>J14</f>
        <v>3.44E-2</v>
      </c>
      <c r="I21" s="2">
        <f>K14</f>
        <v>0.24213999999999999</v>
      </c>
      <c r="K21" s="2">
        <f t="shared" ref="K21:T21" si="1">L14</f>
        <v>0.50190000000000001</v>
      </c>
      <c r="L21" s="2">
        <f t="shared" si="1"/>
        <v>0.61919999999999997</v>
      </c>
      <c r="M21" s="2">
        <f t="shared" si="1"/>
        <v>0.71318999999999999</v>
      </c>
      <c r="N21" s="2">
        <f t="shared" si="1"/>
        <v>0.68569999999999998</v>
      </c>
      <c r="O21" s="2">
        <f t="shared" si="1"/>
        <v>0.53654999999999997</v>
      </c>
      <c r="P21" s="2">
        <f t="shared" si="1"/>
        <v>0.31630000000000003</v>
      </c>
      <c r="Q21" s="2">
        <f t="shared" si="1"/>
        <v>0.25828000000000001</v>
      </c>
      <c r="R21" s="2">
        <f t="shared" si="1"/>
        <v>0.27060000000000001</v>
      </c>
      <c r="S21" s="2">
        <f t="shared" si="1"/>
        <v>5.2000000000000005E-2</v>
      </c>
      <c r="T21" s="2">
        <f t="shared" si="1"/>
        <v>0.15930000000000002</v>
      </c>
    </row>
    <row r="22" spans="1:20" x14ac:dyDescent="0.3">
      <c r="E22" s="1" t="s">
        <v>42</v>
      </c>
      <c r="F22" s="2">
        <f>($H$17^(F21-1))</f>
        <v>1.8809350076868769</v>
      </c>
      <c r="G22" s="2">
        <f>($H$17^(G21-1))</f>
        <v>1.8536900045385614</v>
      </c>
      <c r="H22" s="2">
        <f>($H$17^(H21-1))</f>
        <v>1.952875530789062</v>
      </c>
      <c r="I22" s="2">
        <f>($H$17^(I21-1))</f>
        <v>1.6909804730242799</v>
      </c>
      <c r="K22" s="2">
        <f t="shared" ref="K22:T22" si="2">($H$17^(K21-1))</f>
        <v>1.4123522977933058</v>
      </c>
      <c r="L22" s="2">
        <f t="shared" si="2"/>
        <v>1.3020636727041131</v>
      </c>
      <c r="M22" s="2">
        <f t="shared" si="2"/>
        <v>1.2199398360992344</v>
      </c>
      <c r="N22" s="2">
        <f t="shared" si="2"/>
        <v>1.2434082014895824</v>
      </c>
      <c r="O22" s="2">
        <f t="shared" si="2"/>
        <v>1.3788351669767722</v>
      </c>
      <c r="P22" s="2">
        <f t="shared" si="2"/>
        <v>1.6062539476653044</v>
      </c>
      <c r="Q22" s="2">
        <f t="shared" si="2"/>
        <v>1.6721682318981748</v>
      </c>
      <c r="R22" s="2">
        <f t="shared" si="2"/>
        <v>1.6579494264447099</v>
      </c>
      <c r="S22" s="2">
        <f t="shared" si="2"/>
        <v>1.9291963691682763</v>
      </c>
      <c r="T22" s="2">
        <f t="shared" si="2"/>
        <v>1.790918890344821</v>
      </c>
    </row>
    <row r="23" spans="1:20" x14ac:dyDescent="0.3">
      <c r="E23" s="1" t="s">
        <v>43</v>
      </c>
      <c r="F23" s="3">
        <f>F22*F3</f>
        <v>152.54382912340571</v>
      </c>
      <c r="G23" s="3">
        <f>G22*G3</f>
        <v>289.17564070801558</v>
      </c>
      <c r="H23" s="3">
        <f>H22*H3</f>
        <v>33.198884023414053</v>
      </c>
      <c r="I23" s="3">
        <f>I22*I3</f>
        <v>105.6862795640175</v>
      </c>
      <c r="K23" s="3">
        <f t="shared" ref="K23:T23" si="3">K22*J3</f>
        <v>14.829699126829711</v>
      </c>
      <c r="L23" s="3">
        <f t="shared" si="3"/>
        <v>3.997335475201627</v>
      </c>
      <c r="M23" s="3">
        <f t="shared" si="3"/>
        <v>9.393536737964105</v>
      </c>
      <c r="N23" s="3">
        <f t="shared" si="3"/>
        <v>1.3677490216385408</v>
      </c>
      <c r="O23" s="3">
        <f t="shared" si="3"/>
        <v>7.3078263849768925</v>
      </c>
      <c r="P23" s="3">
        <f t="shared" si="3"/>
        <v>1.445628552898774</v>
      </c>
      <c r="Q23" s="3">
        <f t="shared" si="3"/>
        <v>3.8459869333658014</v>
      </c>
      <c r="R23" s="3">
        <f t="shared" si="3"/>
        <v>0.48080533366896583</v>
      </c>
      <c r="S23" s="3">
        <f t="shared" si="3"/>
        <v>3.4725534645028975</v>
      </c>
      <c r="T23" s="3">
        <f t="shared" si="3"/>
        <v>0.50145728929654998</v>
      </c>
    </row>
    <row r="25" spans="1:20" s="5" customFormat="1" x14ac:dyDescent="0.3"/>
    <row r="26" spans="1:20" x14ac:dyDescent="0.3">
      <c r="A26" s="53" t="s">
        <v>77</v>
      </c>
      <c r="B26" s="50"/>
      <c r="D26" s="1" t="s">
        <v>21</v>
      </c>
      <c r="E26" s="1" t="s">
        <v>22</v>
      </c>
      <c r="F26" s="1" t="s">
        <v>23</v>
      </c>
      <c r="G26" s="1" t="s">
        <v>24</v>
      </c>
      <c r="H26" s="1" t="s">
        <v>25</v>
      </c>
      <c r="I26" s="1" t="s">
        <v>26</v>
      </c>
      <c r="J26" s="1" t="s">
        <v>27</v>
      </c>
      <c r="K26" s="1" t="s">
        <v>28</v>
      </c>
      <c r="L26" s="1" t="s">
        <v>29</v>
      </c>
      <c r="M26" s="1" t="s">
        <v>30</v>
      </c>
      <c r="N26" s="1" t="s">
        <v>31</v>
      </c>
      <c r="O26" s="1" t="s">
        <v>32</v>
      </c>
      <c r="P26" s="1" t="s">
        <v>33</v>
      </c>
      <c r="Q26" s="1" t="s">
        <v>34</v>
      </c>
      <c r="R26" s="1" t="s">
        <v>35</v>
      </c>
      <c r="S26" s="1" t="s">
        <v>36</v>
      </c>
      <c r="T26" s="1" t="s">
        <v>55</v>
      </c>
    </row>
    <row r="27" spans="1:20" x14ac:dyDescent="0.3">
      <c r="A27" s="49" t="s">
        <v>98</v>
      </c>
      <c r="B27" s="50"/>
      <c r="D27" s="1" t="s">
        <v>62</v>
      </c>
      <c r="E27" s="1">
        <v>0.35</v>
      </c>
      <c r="F27" s="1">
        <v>5.1999999999999998E-2</v>
      </c>
      <c r="G27" s="1">
        <v>3.9E-2</v>
      </c>
      <c r="H27" s="1">
        <v>2.7E-2</v>
      </c>
      <c r="I27" s="1">
        <v>2.5999999999999999E-2</v>
      </c>
      <c r="J27" s="1">
        <v>2.8000000000000001E-2</v>
      </c>
      <c r="K27" s="1">
        <v>1.2609999999999999</v>
      </c>
      <c r="L27" s="1">
        <v>2.3E-2</v>
      </c>
      <c r="M27" s="1">
        <v>0.02</v>
      </c>
      <c r="N27" s="1">
        <v>2.5000000000000001E-2</v>
      </c>
      <c r="O27" s="1">
        <v>2.1999999999999999E-2</v>
      </c>
      <c r="P27" s="1">
        <v>1.7000000000000001E-2</v>
      </c>
      <c r="Q27" s="1">
        <v>0</v>
      </c>
      <c r="R27" s="1">
        <v>2.8000000000000001E-2</v>
      </c>
      <c r="S27" s="6">
        <v>0</v>
      </c>
      <c r="T27" s="4" t="s">
        <v>69</v>
      </c>
    </row>
    <row r="28" spans="1:20" x14ac:dyDescent="0.3">
      <c r="A28" s="53" t="s">
        <v>99</v>
      </c>
      <c r="B28" s="50"/>
      <c r="D28" s="1" t="s">
        <v>38</v>
      </c>
      <c r="E28" s="1">
        <v>0.02</v>
      </c>
      <c r="F28" s="1">
        <v>0.29599999999999999</v>
      </c>
      <c r="G28" s="1">
        <v>0.45800000000000002</v>
      </c>
      <c r="H28" s="1">
        <v>0.63500000000000001</v>
      </c>
      <c r="I28" s="1">
        <v>0.76900000000000002</v>
      </c>
      <c r="J28" s="1">
        <v>0.87</v>
      </c>
      <c r="K28" s="1">
        <v>0.70199999999999996</v>
      </c>
      <c r="L28" s="1">
        <v>0.77800000000000002</v>
      </c>
      <c r="M28" s="1">
        <v>0.75800000000000001</v>
      </c>
      <c r="N28" s="1">
        <v>0.76400000000000001</v>
      </c>
      <c r="O28" s="1">
        <v>0.71199999999999997</v>
      </c>
      <c r="P28" s="1">
        <v>0.61499999999999999</v>
      </c>
      <c r="R28" s="1">
        <v>0.83099999999999996</v>
      </c>
      <c r="S28" s="6"/>
      <c r="T28" s="4" t="s">
        <v>69</v>
      </c>
    </row>
    <row r="29" spans="1:20" x14ac:dyDescent="0.3">
      <c r="A29" s="49" t="s">
        <v>101</v>
      </c>
      <c r="B29" s="50"/>
      <c r="D29" s="1" t="s">
        <v>63</v>
      </c>
      <c r="E29" s="1">
        <v>0.24</v>
      </c>
      <c r="F29" s="1">
        <v>3.6999999999999998E-2</v>
      </c>
      <c r="G29" s="1">
        <v>8.9999999999999993E-3</v>
      </c>
      <c r="I29" s="1">
        <v>4.8000000000000001E-2</v>
      </c>
      <c r="J29" s="1">
        <v>4.2999999999999997E-2</v>
      </c>
      <c r="M29" s="1">
        <v>0</v>
      </c>
      <c r="Q29" s="1">
        <v>0</v>
      </c>
      <c r="R29" s="1">
        <v>0</v>
      </c>
      <c r="S29" s="1">
        <v>0.13</v>
      </c>
      <c r="T29" s="4" t="s">
        <v>94</v>
      </c>
    </row>
    <row r="30" spans="1:20" x14ac:dyDescent="0.3">
      <c r="A30" s="51" t="s">
        <v>74</v>
      </c>
      <c r="B30" s="51">
        <v>854</v>
      </c>
      <c r="D30" s="1" t="s">
        <v>93</v>
      </c>
      <c r="E30" s="1">
        <v>0.39</v>
      </c>
      <c r="F30" s="6">
        <v>0.01</v>
      </c>
      <c r="G30" s="1">
        <v>1.0999999999999999E-2</v>
      </c>
      <c r="H30" s="1">
        <v>1.2999999999999999E-2</v>
      </c>
      <c r="I30" s="1">
        <v>1.2999999999999999E-2</v>
      </c>
      <c r="J30" s="1">
        <v>1.2E-2</v>
      </c>
      <c r="K30" s="1">
        <v>4.2999999999999997E-2</v>
      </c>
      <c r="L30" s="1">
        <v>1.2999999999999999E-2</v>
      </c>
      <c r="M30" s="1">
        <v>1.4E-2</v>
      </c>
      <c r="O30" s="1">
        <v>1.2E-2</v>
      </c>
      <c r="P30" s="1">
        <v>1.4E-2</v>
      </c>
      <c r="R30" s="1">
        <v>1.6E-2</v>
      </c>
      <c r="T30" s="4" t="s">
        <v>95</v>
      </c>
    </row>
    <row r="31" spans="1:20" x14ac:dyDescent="0.3">
      <c r="A31" s="51" t="s">
        <v>75</v>
      </c>
      <c r="B31" s="52">
        <v>36.091031999999998</v>
      </c>
    </row>
    <row r="32" spans="1:20" x14ac:dyDescent="0.3">
      <c r="A32" s="51" t="s">
        <v>76</v>
      </c>
      <c r="B32" s="52">
        <v>18.007668000000002</v>
      </c>
      <c r="D32" s="1" t="s">
        <v>70</v>
      </c>
      <c r="E32" s="1">
        <f>SUM(E27:E31)</f>
        <v>1</v>
      </c>
    </row>
    <row r="33" spans="1:19" x14ac:dyDescent="0.3">
      <c r="A33" s="51" t="s">
        <v>65</v>
      </c>
      <c r="B33" s="52">
        <v>0.40198900000000748</v>
      </c>
      <c r="D33" s="1" t="s">
        <v>39</v>
      </c>
      <c r="F33" s="10">
        <f>($E$27*F27)+($E$28*F28)+($E$29*F29)+($E$30*F30)+($E$31*F31)</f>
        <v>3.6899999999999995E-2</v>
      </c>
      <c r="G33" s="10">
        <f t="shared" ref="G33:S33" si="4">($E$27*G27)+($E$28*G28)+($E$29*G29)+($E$30*G30)+($E$31*G31)</f>
        <v>2.9259999999999994E-2</v>
      </c>
      <c r="H33" s="10">
        <f t="shared" si="4"/>
        <v>2.7220000000000001E-2</v>
      </c>
      <c r="I33" s="10">
        <f t="shared" si="4"/>
        <v>4.1070000000000002E-2</v>
      </c>
      <c r="J33" s="10">
        <f t="shared" si="4"/>
        <v>4.2200000000000001E-2</v>
      </c>
      <c r="K33" s="10">
        <f t="shared" si="4"/>
        <v>0.47215999999999991</v>
      </c>
      <c r="L33" s="10">
        <f t="shared" si="4"/>
        <v>2.8679999999999997E-2</v>
      </c>
      <c r="M33" s="10">
        <f t="shared" si="4"/>
        <v>2.7619999999999999E-2</v>
      </c>
      <c r="N33" s="10">
        <f t="shared" si="4"/>
        <v>2.4029999999999999E-2</v>
      </c>
      <c r="O33" s="10">
        <f t="shared" si="4"/>
        <v>2.6619999999999998E-2</v>
      </c>
      <c r="P33" s="10">
        <f t="shared" si="4"/>
        <v>2.3710000000000002E-2</v>
      </c>
      <c r="Q33" s="10">
        <f t="shared" si="4"/>
        <v>0</v>
      </c>
      <c r="R33" s="10">
        <f t="shared" si="4"/>
        <v>3.2660000000000002E-2</v>
      </c>
      <c r="S33" s="10">
        <f t="shared" si="4"/>
        <v>3.1199999999999999E-2</v>
      </c>
    </row>
    <row r="34" spans="1:19" x14ac:dyDescent="0.3">
      <c r="A34" s="51" t="s">
        <v>67</v>
      </c>
      <c r="B34" s="52">
        <v>4.2158070000000007</v>
      </c>
    </row>
    <row r="35" spans="1:19" x14ac:dyDescent="0.3">
      <c r="A35" s="51" t="s">
        <v>68</v>
      </c>
      <c r="B35" s="52">
        <v>6.2477529999999994</v>
      </c>
      <c r="G35" s="48" t="s">
        <v>61</v>
      </c>
      <c r="H35" s="32">
        <f>(1-H36)*100</f>
        <v>18.000000000000004</v>
      </c>
    </row>
    <row r="36" spans="1:19" x14ac:dyDescent="0.3">
      <c r="A36" s="51" t="s">
        <v>91</v>
      </c>
      <c r="B36" s="52">
        <v>6.8794399999999998</v>
      </c>
      <c r="G36" s="7" t="s">
        <v>111</v>
      </c>
      <c r="H36" s="32">
        <v>0.82</v>
      </c>
    </row>
    <row r="37" spans="1:19" x14ac:dyDescent="0.3">
      <c r="A37" s="51" t="s">
        <v>92</v>
      </c>
      <c r="B37" s="52">
        <v>0.13075300000000001</v>
      </c>
    </row>
    <row r="38" spans="1:19" x14ac:dyDescent="0.3">
      <c r="A38" s="51" t="s">
        <v>79</v>
      </c>
      <c r="B38" s="52">
        <v>0.14115400000000011</v>
      </c>
      <c r="C38" s="1" t="s">
        <v>0</v>
      </c>
      <c r="D38" s="1" t="s">
        <v>1</v>
      </c>
      <c r="E38" s="1" t="s">
        <v>2</v>
      </c>
      <c r="F38" s="1" t="s">
        <v>3</v>
      </c>
      <c r="G38" s="1" t="s">
        <v>4</v>
      </c>
      <c r="H38" s="1" t="s">
        <v>5</v>
      </c>
      <c r="I38" s="1" t="s">
        <v>6</v>
      </c>
      <c r="J38" s="1" t="s">
        <v>7</v>
      </c>
      <c r="K38" s="1" t="s">
        <v>8</v>
      </c>
      <c r="L38" s="1" t="s">
        <v>9</v>
      </c>
      <c r="M38" s="1" t="s">
        <v>10</v>
      </c>
      <c r="N38" s="1" t="s">
        <v>11</v>
      </c>
      <c r="O38" s="1" t="s">
        <v>12</v>
      </c>
      <c r="P38" s="1" t="s">
        <v>13</v>
      </c>
      <c r="Q38" s="1" t="s">
        <v>14</v>
      </c>
    </row>
    <row r="39" spans="1:19" x14ac:dyDescent="0.3">
      <c r="B39" s="1" t="s">
        <v>39</v>
      </c>
      <c r="C39" s="2">
        <f>F33</f>
        <v>3.6899999999999995E-2</v>
      </c>
      <c r="D39" s="2">
        <f>G33</f>
        <v>2.9259999999999994E-2</v>
      </c>
      <c r="E39" s="2">
        <f>H33</f>
        <v>2.7220000000000001E-2</v>
      </c>
      <c r="F39" s="2">
        <f>I33</f>
        <v>4.1070000000000002E-2</v>
      </c>
      <c r="H39" s="2">
        <f t="shared" ref="H39:Q39" si="5">J33</f>
        <v>4.2200000000000001E-2</v>
      </c>
      <c r="I39" s="2">
        <f t="shared" si="5"/>
        <v>0.47215999999999991</v>
      </c>
      <c r="J39" s="2">
        <f t="shared" si="5"/>
        <v>2.8679999999999997E-2</v>
      </c>
      <c r="K39" s="2">
        <f t="shared" si="5"/>
        <v>2.7619999999999999E-2</v>
      </c>
      <c r="L39" s="2">
        <f t="shared" si="5"/>
        <v>2.4029999999999999E-2</v>
      </c>
      <c r="M39" s="2">
        <f t="shared" si="5"/>
        <v>2.6619999999999998E-2</v>
      </c>
      <c r="N39" s="2">
        <f t="shared" si="5"/>
        <v>2.3710000000000002E-2</v>
      </c>
      <c r="O39" s="2">
        <f t="shared" si="5"/>
        <v>0</v>
      </c>
      <c r="P39" s="2">
        <f t="shared" si="5"/>
        <v>3.2660000000000002E-2</v>
      </c>
      <c r="Q39" s="2">
        <f t="shared" si="5"/>
        <v>3.1199999999999999E-2</v>
      </c>
    </row>
    <row r="40" spans="1:19" x14ac:dyDescent="0.3">
      <c r="B40" s="1" t="s">
        <v>42</v>
      </c>
      <c r="C40" s="2">
        <f>($H$36^(C39-1))</f>
        <v>1.2106145207613204</v>
      </c>
      <c r="D40" s="2">
        <f>($H$36^(D39-1))</f>
        <v>1.2124514044919241</v>
      </c>
      <c r="E40" s="2">
        <f>($H$36^(E39-1))</f>
        <v>1.2129423525864433</v>
      </c>
      <c r="F40" s="2">
        <f>($H$36^(F39-1))</f>
        <v>1.2096131027331305</v>
      </c>
      <c r="H40" s="2">
        <f t="shared" ref="H40:Q40" si="6">($H$36^(H39-1))</f>
        <v>1.2093418779383129</v>
      </c>
      <c r="I40" s="2">
        <f t="shared" si="6"/>
        <v>1.1104333488392684</v>
      </c>
      <c r="J40" s="2">
        <f t="shared" si="6"/>
        <v>1.2125909675529716</v>
      </c>
      <c r="K40" s="2">
        <f t="shared" si="6"/>
        <v>1.2128460725884698</v>
      </c>
      <c r="L40" s="2">
        <f t="shared" si="6"/>
        <v>1.2137104591486618</v>
      </c>
      <c r="M40" s="2">
        <f t="shared" si="6"/>
        <v>1.2130867869143043</v>
      </c>
      <c r="N40" s="2">
        <f t="shared" si="6"/>
        <v>1.2137875374296232</v>
      </c>
      <c r="O40" s="2">
        <f t="shared" si="6"/>
        <v>1.2195121951219512</v>
      </c>
      <c r="P40" s="2">
        <f t="shared" si="6"/>
        <v>1.2116335992172456</v>
      </c>
      <c r="Q40" s="2">
        <f t="shared" si="6"/>
        <v>1.2119847068241871</v>
      </c>
    </row>
    <row r="41" spans="1:19" x14ac:dyDescent="0.3">
      <c r="B41" s="1" t="s">
        <v>43</v>
      </c>
      <c r="C41" s="3">
        <f>C40*F23</f>
        <v>184.67177458932855</v>
      </c>
      <c r="D41" s="3">
        <f>D40*G23</f>
        <v>350.61141172128549</v>
      </c>
      <c r="E41" s="3">
        <f>E40*H23</f>
        <v>40.26833249060433</v>
      </c>
      <c r="F41" s="3">
        <f>F40*I23</f>
        <v>127.83950853975225</v>
      </c>
      <c r="G41" s="3"/>
      <c r="H41" s="3">
        <f t="shared" ref="H41:Q41" si="7">H40*K23</f>
        <v>17.934176191300402</v>
      </c>
      <c r="I41" s="3">
        <f t="shared" si="7"/>
        <v>4.4387746181621512</v>
      </c>
      <c r="J41" s="3">
        <f t="shared" si="7"/>
        <v>11.390517801832278</v>
      </c>
      <c r="K41" s="3">
        <f t="shared" si="7"/>
        <v>1.6588690291810262</v>
      </c>
      <c r="L41" s="3">
        <f t="shared" si="7"/>
        <v>8.86958531708901</v>
      </c>
      <c r="M41" s="3">
        <f t="shared" si="7"/>
        <v>1.7536728963075492</v>
      </c>
      <c r="N41" s="3">
        <f t="shared" si="7"/>
        <v>4.6682110088365842</v>
      </c>
      <c r="O41" s="3">
        <f t="shared" si="7"/>
        <v>0.58634796788898269</v>
      </c>
      <c r="P41" s="3">
        <f t="shared" si="7"/>
        <v>4.2074624526699616</v>
      </c>
      <c r="Q41" s="3">
        <f t="shared" si="7"/>
        <v>0.60775856575293075</v>
      </c>
    </row>
    <row r="42" spans="1:19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9" s="12" customFormat="1" x14ac:dyDescent="0.3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9" x14ac:dyDescent="0.3">
      <c r="C44" s="1" t="s">
        <v>0</v>
      </c>
      <c r="D44" s="1" t="s">
        <v>1</v>
      </c>
      <c r="E44" s="1" t="s">
        <v>2</v>
      </c>
      <c r="F44" s="1" t="s">
        <v>3</v>
      </c>
      <c r="G44" s="1" t="s">
        <v>4</v>
      </c>
      <c r="H44" s="1" t="s">
        <v>5</v>
      </c>
      <c r="I44" s="1" t="s">
        <v>6</v>
      </c>
      <c r="J44" s="1" t="s">
        <v>7</v>
      </c>
      <c r="K44" s="1" t="s">
        <v>8</v>
      </c>
      <c r="L44" s="1" t="s">
        <v>9</v>
      </c>
      <c r="M44" s="1" t="s">
        <v>10</v>
      </c>
      <c r="N44" s="1" t="s">
        <v>11</v>
      </c>
      <c r="O44" s="1" t="s">
        <v>12</v>
      </c>
      <c r="P44" s="1" t="s">
        <v>13</v>
      </c>
      <c r="Q44" s="1" t="s">
        <v>14</v>
      </c>
    </row>
    <row r="45" spans="1:19" x14ac:dyDescent="0.3">
      <c r="A45" s="4" t="s">
        <v>109</v>
      </c>
      <c r="C45" s="1">
        <v>0.23699999999999999</v>
      </c>
      <c r="D45" s="1">
        <v>0.61299999999999999</v>
      </c>
      <c r="E45" s="1">
        <v>9.2799999999999994E-2</v>
      </c>
      <c r="F45" s="1">
        <v>0.45700000000000002</v>
      </c>
      <c r="H45" s="1">
        <v>0.14799999999999999</v>
      </c>
      <c r="I45" s="1">
        <v>5.6299999999999996E-2</v>
      </c>
      <c r="J45" s="1">
        <v>0.19900000000000001</v>
      </c>
      <c r="K45" s="1">
        <v>3.61E-2</v>
      </c>
      <c r="L45" s="1">
        <v>0.246</v>
      </c>
      <c r="M45" s="1">
        <v>5.4600000000000003E-2</v>
      </c>
      <c r="N45" s="1">
        <v>0.16</v>
      </c>
      <c r="O45" s="1">
        <v>2.47E-2</v>
      </c>
      <c r="P45" s="1">
        <v>0.161</v>
      </c>
      <c r="Q45" s="1">
        <v>2.46E-2</v>
      </c>
    </row>
    <row r="46" spans="1:19" x14ac:dyDescent="0.3">
      <c r="A46" s="4" t="s">
        <v>130</v>
      </c>
      <c r="C46" s="3">
        <f>F3/C45</f>
        <v>342.19409282700423</v>
      </c>
      <c r="D46" s="3">
        <f>G3/D45</f>
        <v>254.48613376835237</v>
      </c>
      <c r="E46" s="3">
        <f>H3/E45</f>
        <v>183.18965517241381</v>
      </c>
      <c r="F46" s="3">
        <f>I3/F45</f>
        <v>136.76148796498904</v>
      </c>
      <c r="G46" s="19">
        <f t="shared" ref="G46:G47" si="8">(F46+H46)/2</f>
        <v>103.85371695546749</v>
      </c>
      <c r="H46" s="3">
        <f t="shared" ref="H46:Q46" si="9">J3/H45</f>
        <v>70.945945945945951</v>
      </c>
      <c r="I46" s="3">
        <f t="shared" si="9"/>
        <v>54.52930728241563</v>
      </c>
      <c r="J46" s="3">
        <f t="shared" si="9"/>
        <v>38.693467336683419</v>
      </c>
      <c r="K46" s="3">
        <f t="shared" si="9"/>
        <v>30.470914127423825</v>
      </c>
      <c r="L46" s="3">
        <f t="shared" si="9"/>
        <v>21.54471544715447</v>
      </c>
      <c r="M46" s="3">
        <f t="shared" si="9"/>
        <v>16.483516483516482</v>
      </c>
      <c r="N46" s="3">
        <f t="shared" si="9"/>
        <v>14.374999999999998</v>
      </c>
      <c r="O46" s="3">
        <f t="shared" si="9"/>
        <v>11.740890688259109</v>
      </c>
      <c r="P46" s="3">
        <f t="shared" si="9"/>
        <v>11.180124223602485</v>
      </c>
      <c r="Q46" s="3">
        <f t="shared" si="9"/>
        <v>11.382113821138212</v>
      </c>
    </row>
    <row r="47" spans="1:19" x14ac:dyDescent="0.3">
      <c r="A47" s="4" t="s">
        <v>131</v>
      </c>
      <c r="C47" s="3">
        <f>F4/C45</f>
        <v>759.49367088607596</v>
      </c>
      <c r="D47" s="3">
        <f>G4/D45</f>
        <v>582.38172920065256</v>
      </c>
      <c r="E47" s="3">
        <f>H4/E45</f>
        <v>451.50862068965517</v>
      </c>
      <c r="F47" s="3">
        <f>I4/F45</f>
        <v>282.2757111597374</v>
      </c>
      <c r="G47" s="19">
        <f t="shared" si="8"/>
        <v>202.28650422851734</v>
      </c>
      <c r="H47" s="3">
        <f t="shared" ref="H47:Q47" si="10">J4/H45</f>
        <v>122.29729729729732</v>
      </c>
      <c r="I47" s="3">
        <f t="shared" si="10"/>
        <v>79.751332149200721</v>
      </c>
      <c r="J47" s="3">
        <f t="shared" si="10"/>
        <v>58.291457286432156</v>
      </c>
      <c r="K47" s="3">
        <f t="shared" si="10"/>
        <v>44.875346260387815</v>
      </c>
      <c r="L47" s="3">
        <f t="shared" si="10"/>
        <v>36.178861788617887</v>
      </c>
      <c r="M47" s="3">
        <f t="shared" si="10"/>
        <v>31.868131868131865</v>
      </c>
      <c r="N47" s="3">
        <f t="shared" si="10"/>
        <v>30.375</v>
      </c>
      <c r="O47" s="3">
        <f t="shared" si="10"/>
        <v>23.805668016194332</v>
      </c>
      <c r="P47" s="3">
        <f t="shared" si="10"/>
        <v>26.770186335403725</v>
      </c>
      <c r="Q47" s="3">
        <f t="shared" si="10"/>
        <v>24.796747967479675</v>
      </c>
    </row>
    <row r="48" spans="1:19" x14ac:dyDescent="0.3">
      <c r="A48" s="4" t="s">
        <v>132</v>
      </c>
      <c r="C48" s="3">
        <f>C41/C45</f>
        <v>779.2057999549728</v>
      </c>
      <c r="D48" s="3">
        <f>D41/D45</f>
        <v>571.95988861547391</v>
      </c>
      <c r="E48" s="3">
        <f>E41/E45</f>
        <v>433.92599666599494</v>
      </c>
      <c r="F48" s="3">
        <f>F41/F45</f>
        <v>279.73634253775106</v>
      </c>
      <c r="G48" s="19">
        <f>(F48+H48)/2</f>
        <v>200.4566043475931</v>
      </c>
      <c r="H48" s="3">
        <f>H41/H45</f>
        <v>121.17686615743516</v>
      </c>
      <c r="I48" s="3">
        <f>I41/I45</f>
        <v>78.841467462915659</v>
      </c>
      <c r="J48" s="3">
        <f t="shared" ref="J48:P48" si="11">J41/J45</f>
        <v>57.238782923780285</v>
      </c>
      <c r="K48" s="3">
        <f t="shared" si="11"/>
        <v>45.95205066983452</v>
      </c>
      <c r="L48" s="3">
        <f t="shared" si="11"/>
        <v>36.055224866215489</v>
      </c>
      <c r="M48" s="3">
        <f t="shared" si="11"/>
        <v>32.118551214423974</v>
      </c>
      <c r="N48" s="3">
        <f t="shared" si="11"/>
        <v>29.17631880522865</v>
      </c>
      <c r="O48" s="3">
        <f t="shared" si="11"/>
        <v>23.738784125060029</v>
      </c>
      <c r="P48" s="3">
        <f t="shared" si="11"/>
        <v>26.133307159440754</v>
      </c>
      <c r="Q48" s="3">
        <f>Q41/Q45</f>
        <v>24.705632754184176</v>
      </c>
    </row>
    <row r="50" spans="1:17" x14ac:dyDescent="0.3">
      <c r="A50" s="1" t="s">
        <v>47</v>
      </c>
      <c r="C50" s="3">
        <f>(ABS(C47-C48)/C47)*100</f>
        <v>2.5954303274047508</v>
      </c>
      <c r="D50" s="3">
        <f t="shared" ref="D50:Q50" si="12">(ABS(D47-D48)/D47)*100</f>
        <v>1.7895205262505627</v>
      </c>
      <c r="E50" s="3">
        <f>(ABS(E47-E48)/E47)*100</f>
        <v>3.8941945331638887</v>
      </c>
      <c r="F50" s="3">
        <f t="shared" si="12"/>
        <v>0.89960578313779682</v>
      </c>
      <c r="G50" s="3"/>
      <c r="H50" s="3">
        <f t="shared" si="12"/>
        <v>0.9161536392243097</v>
      </c>
      <c r="I50" s="3">
        <f t="shared" si="12"/>
        <v>1.1408771010656782</v>
      </c>
      <c r="J50" s="3">
        <f t="shared" si="12"/>
        <v>1.8058810186872614</v>
      </c>
      <c r="K50" s="3">
        <f t="shared" si="12"/>
        <v>2.3993227889522259</v>
      </c>
      <c r="L50" s="3">
        <f t="shared" si="12"/>
        <v>0.34173801023584005</v>
      </c>
      <c r="M50" s="3">
        <f t="shared" si="12"/>
        <v>0.78579863836489294</v>
      </c>
      <c r="N50" s="3">
        <f t="shared" si="12"/>
        <v>3.9462755383418924</v>
      </c>
      <c r="O50" s="3">
        <f t="shared" si="12"/>
        <v>0.28095784200974233</v>
      </c>
      <c r="P50" s="3">
        <f t="shared" si="12"/>
        <v>2.3790614229707265</v>
      </c>
      <c r="Q50" s="3">
        <f t="shared" si="12"/>
        <v>0.3674482372244709</v>
      </c>
    </row>
    <row r="51" spans="1:17" x14ac:dyDescent="0.3">
      <c r="A51" s="1" t="s">
        <v>48</v>
      </c>
      <c r="C51" s="3">
        <f>AVERAGE(C50:Q50)</f>
        <v>1.6815903862167172</v>
      </c>
    </row>
    <row r="52" spans="1:17" x14ac:dyDescent="0.3">
      <c r="A52" s="4" t="s">
        <v>73</v>
      </c>
      <c r="C52" s="2">
        <v>1.6823161534360385</v>
      </c>
      <c r="G52" s="7" t="str">
        <f>A51</f>
        <v>mean %dif</v>
      </c>
      <c r="H52" s="8">
        <f>C51</f>
        <v>1.6815903862167172</v>
      </c>
    </row>
    <row r="53" spans="1:17" x14ac:dyDescent="0.3">
      <c r="A53" s="4" t="s">
        <v>72</v>
      </c>
      <c r="C53" s="2">
        <v>6.7904028901483429</v>
      </c>
      <c r="G53" s="7" t="str">
        <f>A52</f>
        <v>accuracy</v>
      </c>
      <c r="H53" s="8">
        <f>C52</f>
        <v>1.6823161534360385</v>
      </c>
    </row>
    <row r="54" spans="1:17" x14ac:dyDescent="0.3">
      <c r="G54" s="7" t="str">
        <f>A53</f>
        <v>precision (SY-4)</v>
      </c>
      <c r="H54" s="8">
        <f>C53</f>
        <v>6.7904028901483429</v>
      </c>
    </row>
    <row r="62" spans="1:17" x14ac:dyDescent="0.3">
      <c r="H62" s="14"/>
    </row>
    <row r="63" spans="1:17" x14ac:dyDescent="0.3">
      <c r="H63" s="14"/>
    </row>
    <row r="64" spans="1:17" x14ac:dyDescent="0.3">
      <c r="H64" s="14"/>
    </row>
    <row r="65" spans="8:8" x14ac:dyDescent="0.3">
      <c r="H65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7127-1ED0-44EE-A7D5-D78572D100C5}">
  <sheetPr codeName="Planilha6"/>
  <dimension ref="A1:V54"/>
  <sheetViews>
    <sheetView tabSelected="1" zoomScale="70" zoomScaleNormal="70" workbookViewId="0">
      <selection activeCell="T28" sqref="T28"/>
    </sheetView>
  </sheetViews>
  <sheetFormatPr defaultRowHeight="13.8" x14ac:dyDescent="0.3"/>
  <cols>
    <col min="1" max="1" width="16.21875" style="1" customWidth="1"/>
    <col min="2" max="2" width="10.44140625" style="1" customWidth="1"/>
    <col min="3" max="3" width="15.6640625" style="1" bestFit="1" customWidth="1"/>
    <col min="4" max="5" width="9" style="1" bestFit="1" customWidth="1"/>
    <col min="6" max="6" width="12" style="1" bestFit="1" customWidth="1"/>
    <col min="7" max="7" width="24.21875" style="1" customWidth="1"/>
    <col min="8" max="19" width="9" style="1" bestFit="1" customWidth="1"/>
    <col min="20" max="20" width="10.33203125" style="1" customWidth="1"/>
    <col min="21" max="16384" width="8.88671875" style="1"/>
  </cols>
  <sheetData>
    <row r="1" spans="1:22" ht="18.600000000000001" thickBot="1" x14ac:dyDescent="0.4">
      <c r="A1" s="40" t="s">
        <v>135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x14ac:dyDescent="0.3">
      <c r="A2" s="4" t="s">
        <v>44</v>
      </c>
      <c r="C2" s="1" t="s">
        <v>16</v>
      </c>
      <c r="D2" s="1" t="s">
        <v>17</v>
      </c>
      <c r="E2" s="1" t="s">
        <v>18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</row>
    <row r="3" spans="1:22" x14ac:dyDescent="0.3">
      <c r="A3" s="1" t="s">
        <v>126</v>
      </c>
      <c r="B3" s="1" t="s">
        <v>15</v>
      </c>
      <c r="C3" s="1" t="s">
        <v>58</v>
      </c>
      <c r="D3" s="1">
        <v>43.89</v>
      </c>
      <c r="E3" s="1">
        <v>5</v>
      </c>
      <c r="F3" s="1">
        <v>127</v>
      </c>
      <c r="G3" s="1">
        <v>254</v>
      </c>
      <c r="H3" s="1">
        <v>28.6</v>
      </c>
      <c r="I3" s="1">
        <v>108</v>
      </c>
      <c r="J3" s="1">
        <v>17.5</v>
      </c>
      <c r="K3" s="1">
        <v>4.8099999999999996</v>
      </c>
      <c r="L3" s="1">
        <v>12.6</v>
      </c>
      <c r="M3" s="1">
        <v>1.6</v>
      </c>
      <c r="N3" s="1">
        <v>8</v>
      </c>
      <c r="O3" s="1">
        <v>1.4</v>
      </c>
      <c r="P3" s="1">
        <v>3.4</v>
      </c>
      <c r="Q3" s="1">
        <v>0.42</v>
      </c>
      <c r="R3" s="1">
        <v>2.5</v>
      </c>
      <c r="S3" s="1">
        <v>0.36</v>
      </c>
    </row>
    <row r="4" spans="1:22" x14ac:dyDescent="0.3">
      <c r="A4" s="1" t="s">
        <v>136</v>
      </c>
      <c r="B4" s="1" t="s">
        <v>52</v>
      </c>
      <c r="C4" s="1" t="s">
        <v>80</v>
      </c>
      <c r="D4" s="1">
        <v>54.9</v>
      </c>
      <c r="E4" s="1">
        <v>0.14000000000000001</v>
      </c>
      <c r="F4" s="1">
        <v>197</v>
      </c>
      <c r="G4" s="1">
        <v>265</v>
      </c>
      <c r="H4" s="1">
        <v>21.3</v>
      </c>
      <c r="I4" s="1">
        <v>48.3</v>
      </c>
      <c r="J4" s="1">
        <v>5.33</v>
      </c>
      <c r="K4" s="1">
        <v>1.35</v>
      </c>
      <c r="L4" s="1">
        <v>3.6</v>
      </c>
      <c r="M4" s="1">
        <v>0.73</v>
      </c>
      <c r="N4" s="1">
        <v>4.8899999999999997</v>
      </c>
      <c r="O4" s="1">
        <v>1.1499999999999999</v>
      </c>
      <c r="P4" s="1">
        <v>4.13</v>
      </c>
      <c r="Q4" s="1">
        <v>0.7</v>
      </c>
      <c r="R4" s="1">
        <v>4.7</v>
      </c>
      <c r="S4" s="1">
        <v>0.76600000000000001</v>
      </c>
    </row>
    <row r="6" spans="1:22" s="5" customFormat="1" x14ac:dyDescent="0.3"/>
    <row r="7" spans="1:22" x14ac:dyDescent="0.3">
      <c r="A7" s="59" t="s">
        <v>77</v>
      </c>
      <c r="B7" s="55"/>
      <c r="F7" s="1" t="s">
        <v>21</v>
      </c>
      <c r="G7" s="1" t="s">
        <v>22</v>
      </c>
      <c r="H7" s="1" t="s">
        <v>23</v>
      </c>
      <c r="I7" s="1" t="s">
        <v>24</v>
      </c>
      <c r="J7" s="1" t="s">
        <v>25</v>
      </c>
      <c r="K7" s="1" t="s">
        <v>26</v>
      </c>
      <c r="L7" s="1" t="s">
        <v>27</v>
      </c>
      <c r="M7" s="1" t="s">
        <v>28</v>
      </c>
      <c r="N7" s="1" t="s">
        <v>29</v>
      </c>
      <c r="O7" s="1" t="s">
        <v>30</v>
      </c>
      <c r="P7" s="1" t="s">
        <v>31</v>
      </c>
      <c r="Q7" s="1" t="s">
        <v>32</v>
      </c>
      <c r="R7" s="1" t="s">
        <v>33</v>
      </c>
      <c r="S7" s="1" t="s">
        <v>34</v>
      </c>
      <c r="T7" s="1" t="s">
        <v>35</v>
      </c>
      <c r="U7" s="1" t="s">
        <v>36</v>
      </c>
      <c r="V7" s="1" t="s">
        <v>55</v>
      </c>
    </row>
    <row r="8" spans="1:22" x14ac:dyDescent="0.3">
      <c r="A8" s="54" t="s">
        <v>98</v>
      </c>
      <c r="B8" s="55"/>
      <c r="V8" s="4"/>
    </row>
    <row r="9" spans="1:22" x14ac:dyDescent="0.3">
      <c r="A9" s="59" t="s">
        <v>112</v>
      </c>
      <c r="B9" s="55"/>
      <c r="F9" s="1" t="s">
        <v>38</v>
      </c>
      <c r="G9" s="1">
        <v>1</v>
      </c>
      <c r="H9" s="6">
        <v>0.28899999999999998</v>
      </c>
      <c r="I9" s="6">
        <v>0.46100000000000002</v>
      </c>
      <c r="J9" s="11">
        <v>0.71699999999999997</v>
      </c>
      <c r="K9" s="6">
        <v>0.94</v>
      </c>
      <c r="L9" s="6">
        <v>1.48</v>
      </c>
      <c r="M9" s="6">
        <v>1.31</v>
      </c>
      <c r="N9" s="6">
        <v>1.52</v>
      </c>
      <c r="O9" s="6">
        <v>1.45</v>
      </c>
      <c r="P9" s="6">
        <v>1.78</v>
      </c>
      <c r="Q9" s="6">
        <v>0.85099999999999998</v>
      </c>
      <c r="R9" s="6">
        <v>0.83799999999999997</v>
      </c>
      <c r="S9" s="6">
        <v>0.746</v>
      </c>
      <c r="T9" s="6">
        <v>0.28100000000000003</v>
      </c>
      <c r="U9" s="6">
        <v>0.43</v>
      </c>
      <c r="V9" s="4" t="s">
        <v>81</v>
      </c>
    </row>
    <row r="10" spans="1:22" x14ac:dyDescent="0.3">
      <c r="A10" s="54" t="s">
        <v>103</v>
      </c>
      <c r="B10" s="55"/>
      <c r="F10" s="1" t="s">
        <v>40</v>
      </c>
      <c r="G10" s="2">
        <f>SUM(G8:G9)</f>
        <v>1</v>
      </c>
    </row>
    <row r="11" spans="1:22" x14ac:dyDescent="0.3">
      <c r="A11" s="56" t="s">
        <v>74</v>
      </c>
      <c r="B11" s="57">
        <v>1100</v>
      </c>
    </row>
    <row r="12" spans="1:22" x14ac:dyDescent="0.3">
      <c r="A12" s="56" t="s">
        <v>75</v>
      </c>
      <c r="B12" s="58">
        <v>64.081584000000007</v>
      </c>
    </row>
    <row r="13" spans="1:22" x14ac:dyDescent="0.3">
      <c r="A13" s="56" t="s">
        <v>76</v>
      </c>
      <c r="B13" s="58">
        <v>35.918415999999993</v>
      </c>
    </row>
    <row r="14" spans="1:22" x14ac:dyDescent="0.3">
      <c r="A14" s="56" t="s">
        <v>65</v>
      </c>
      <c r="B14" s="58">
        <v>27.447167</v>
      </c>
      <c r="F14" s="1" t="s">
        <v>39</v>
      </c>
      <c r="H14" s="2">
        <f t="shared" ref="H14:U14" si="0">($G$8*H8)+($G$9*H9)</f>
        <v>0.28899999999999998</v>
      </c>
      <c r="I14" s="2">
        <f t="shared" si="0"/>
        <v>0.46100000000000002</v>
      </c>
      <c r="J14" s="2">
        <f t="shared" si="0"/>
        <v>0.71699999999999997</v>
      </c>
      <c r="K14" s="2">
        <f t="shared" si="0"/>
        <v>0.94</v>
      </c>
      <c r="L14" s="2">
        <f t="shared" si="0"/>
        <v>1.48</v>
      </c>
      <c r="M14" s="2">
        <f t="shared" si="0"/>
        <v>1.31</v>
      </c>
      <c r="N14" s="2">
        <f t="shared" si="0"/>
        <v>1.52</v>
      </c>
      <c r="O14" s="2">
        <f t="shared" si="0"/>
        <v>1.45</v>
      </c>
      <c r="P14" s="2">
        <f t="shared" si="0"/>
        <v>1.78</v>
      </c>
      <c r="Q14" s="2">
        <f t="shared" si="0"/>
        <v>0.85099999999999998</v>
      </c>
      <c r="R14" s="2">
        <f t="shared" si="0"/>
        <v>0.83799999999999997</v>
      </c>
      <c r="S14" s="2">
        <f t="shared" si="0"/>
        <v>0.746</v>
      </c>
      <c r="T14" s="2">
        <f t="shared" si="0"/>
        <v>0.28100000000000003</v>
      </c>
      <c r="U14" s="2">
        <f t="shared" si="0"/>
        <v>0.43</v>
      </c>
    </row>
    <row r="15" spans="1:22" x14ac:dyDescent="0.3">
      <c r="A15" s="56" t="s">
        <v>78</v>
      </c>
      <c r="B15" s="58">
        <v>6.7566839999999999</v>
      </c>
    </row>
    <row r="16" spans="1:22" x14ac:dyDescent="0.3">
      <c r="A16" s="56" t="s">
        <v>79</v>
      </c>
      <c r="B16" s="58">
        <v>1.7145649999999999</v>
      </c>
      <c r="G16" s="48" t="s">
        <v>61</v>
      </c>
      <c r="H16" s="32">
        <f>(1-H17)*100</f>
        <v>35</v>
      </c>
    </row>
    <row r="17" spans="1:20" x14ac:dyDescent="0.3">
      <c r="B17" s="3"/>
      <c r="G17" s="7" t="s">
        <v>111</v>
      </c>
      <c r="H17" s="32">
        <v>0.65</v>
      </c>
    </row>
    <row r="19" spans="1:20" x14ac:dyDescent="0.3">
      <c r="F19" s="1" t="s">
        <v>0</v>
      </c>
      <c r="G19" s="1" t="s">
        <v>1</v>
      </c>
      <c r="H19" s="1" t="s">
        <v>2</v>
      </c>
      <c r="I19" s="1" t="s">
        <v>3</v>
      </c>
      <c r="J19" s="1" t="s">
        <v>4</v>
      </c>
      <c r="K19" s="1" t="s">
        <v>5</v>
      </c>
      <c r="L19" s="1" t="s">
        <v>6</v>
      </c>
      <c r="M19" s="1" t="s">
        <v>7</v>
      </c>
      <c r="N19" s="1" t="s">
        <v>8</v>
      </c>
      <c r="O19" s="1" t="s">
        <v>9</v>
      </c>
      <c r="P19" s="1" t="s">
        <v>10</v>
      </c>
      <c r="Q19" s="1" t="s">
        <v>11</v>
      </c>
      <c r="R19" s="1" t="s">
        <v>12</v>
      </c>
      <c r="S19" s="1" t="s">
        <v>13</v>
      </c>
      <c r="T19" s="1" t="s">
        <v>14</v>
      </c>
    </row>
    <row r="21" spans="1:20" x14ac:dyDescent="0.3">
      <c r="E21" s="1" t="s">
        <v>39</v>
      </c>
      <c r="F21" s="2">
        <f>H14</f>
        <v>0.28899999999999998</v>
      </c>
      <c r="G21" s="2">
        <f>I14</f>
        <v>0.46100000000000002</v>
      </c>
      <c r="H21" s="2">
        <f>J14</f>
        <v>0.71699999999999997</v>
      </c>
      <c r="I21" s="2">
        <f>K14</f>
        <v>0.94</v>
      </c>
      <c r="K21" s="2">
        <f t="shared" ref="K21:T21" si="1">L14</f>
        <v>1.48</v>
      </c>
      <c r="L21" s="2">
        <f t="shared" si="1"/>
        <v>1.31</v>
      </c>
      <c r="M21" s="2">
        <f t="shared" si="1"/>
        <v>1.52</v>
      </c>
      <c r="N21" s="2">
        <f t="shared" si="1"/>
        <v>1.45</v>
      </c>
      <c r="O21" s="2">
        <f t="shared" si="1"/>
        <v>1.78</v>
      </c>
      <c r="P21" s="2">
        <f t="shared" si="1"/>
        <v>0.85099999999999998</v>
      </c>
      <c r="Q21" s="2">
        <f t="shared" si="1"/>
        <v>0.83799999999999997</v>
      </c>
      <c r="R21" s="2">
        <f t="shared" si="1"/>
        <v>0.746</v>
      </c>
      <c r="S21" s="2">
        <f t="shared" si="1"/>
        <v>0.28100000000000003</v>
      </c>
      <c r="T21" s="2">
        <f t="shared" si="1"/>
        <v>0.43</v>
      </c>
    </row>
    <row r="22" spans="1:20" x14ac:dyDescent="0.3">
      <c r="E22" s="1" t="s">
        <v>42</v>
      </c>
      <c r="F22" s="2">
        <f>($H$17^(F21-1))</f>
        <v>1.3583716325122099</v>
      </c>
      <c r="G22" s="2">
        <f>($H$17^(G21-1))</f>
        <v>1.2613618766865373</v>
      </c>
      <c r="H22" s="2">
        <f>($H$17^(H21-1))</f>
        <v>1.1296541966810774</v>
      </c>
      <c r="I22" s="2">
        <f>($H$17^(I21-1))</f>
        <v>1.0261839046305679</v>
      </c>
      <c r="K22" s="2">
        <f t="shared" ref="K22:T22" si="2">($H$17^(K21-1))</f>
        <v>0.81320194965223824</v>
      </c>
      <c r="L22" s="2">
        <f t="shared" si="2"/>
        <v>0.87499010261235566</v>
      </c>
      <c r="M22" s="2">
        <f t="shared" si="2"/>
        <v>0.79930944616889976</v>
      </c>
      <c r="N22" s="2">
        <f t="shared" si="2"/>
        <v>0.82377955744126419</v>
      </c>
      <c r="O22" s="2">
        <f t="shared" si="2"/>
        <v>0.71461547757518629</v>
      </c>
      <c r="P22" s="2">
        <f t="shared" si="2"/>
        <v>1.0662914082752113</v>
      </c>
      <c r="Q22" s="2">
        <f t="shared" si="2"/>
        <v>1.072279581632603</v>
      </c>
      <c r="R22" s="2">
        <f t="shared" si="2"/>
        <v>1.1156295458482526</v>
      </c>
      <c r="S22" s="2">
        <f t="shared" si="2"/>
        <v>1.3630610146377538</v>
      </c>
      <c r="T22" s="2">
        <f t="shared" si="2"/>
        <v>1.2783194200566474</v>
      </c>
    </row>
    <row r="23" spans="1:20" x14ac:dyDescent="0.3">
      <c r="E23" s="1" t="s">
        <v>43</v>
      </c>
      <c r="F23" s="3">
        <f>F22*F3</f>
        <v>172.51319732905066</v>
      </c>
      <c r="G23" s="3">
        <f>G22*G3</f>
        <v>320.38591667838045</v>
      </c>
      <c r="H23" s="3">
        <f>H22*H3</f>
        <v>32.308110025078811</v>
      </c>
      <c r="I23" s="3">
        <f>I22*I3</f>
        <v>110.82786170010132</v>
      </c>
      <c r="K23" s="3">
        <f t="shared" ref="K23:T23" si="3">K22*J3</f>
        <v>14.231034118914168</v>
      </c>
      <c r="L23" s="3">
        <f t="shared" si="3"/>
        <v>4.2087023935654306</v>
      </c>
      <c r="M23" s="3">
        <f t="shared" si="3"/>
        <v>10.071299021728137</v>
      </c>
      <c r="N23" s="3">
        <f t="shared" si="3"/>
        <v>1.3180472919060229</v>
      </c>
      <c r="O23" s="3">
        <f t="shared" si="3"/>
        <v>5.7169238206014903</v>
      </c>
      <c r="P23" s="3">
        <f t="shared" si="3"/>
        <v>1.4928079715852958</v>
      </c>
      <c r="Q23" s="3">
        <f t="shared" si="3"/>
        <v>3.6457505775508499</v>
      </c>
      <c r="R23" s="3">
        <f t="shared" si="3"/>
        <v>0.46856440925626608</v>
      </c>
      <c r="S23" s="3">
        <f t="shared" si="3"/>
        <v>3.4076525365943846</v>
      </c>
      <c r="T23" s="3">
        <f t="shared" si="3"/>
        <v>0.46019499122039309</v>
      </c>
    </row>
    <row r="25" spans="1:20" s="5" customFormat="1" x14ac:dyDescent="0.3"/>
    <row r="26" spans="1:20" x14ac:dyDescent="0.3">
      <c r="A26" s="64" t="s">
        <v>77</v>
      </c>
      <c r="B26" s="61"/>
      <c r="D26" s="1" t="s">
        <v>21</v>
      </c>
      <c r="E26" s="1" t="s">
        <v>22</v>
      </c>
      <c r="F26" s="1" t="s">
        <v>23</v>
      </c>
      <c r="G26" s="1" t="s">
        <v>24</v>
      </c>
      <c r="H26" s="1" t="s">
        <v>25</v>
      </c>
      <c r="I26" s="1" t="s">
        <v>26</v>
      </c>
      <c r="J26" s="1" t="s">
        <v>27</v>
      </c>
      <c r="K26" s="1" t="s">
        <v>28</v>
      </c>
      <c r="L26" s="1" t="s">
        <v>29</v>
      </c>
      <c r="M26" s="1" t="s">
        <v>30</v>
      </c>
      <c r="N26" s="1" t="s">
        <v>31</v>
      </c>
      <c r="O26" s="1" t="s">
        <v>32</v>
      </c>
      <c r="P26" s="1" t="s">
        <v>33</v>
      </c>
      <c r="Q26" s="1" t="s">
        <v>34</v>
      </c>
      <c r="R26" s="1" t="s">
        <v>35</v>
      </c>
      <c r="S26" s="1" t="s">
        <v>36</v>
      </c>
      <c r="T26" s="1" t="s">
        <v>55</v>
      </c>
    </row>
    <row r="27" spans="1:20" x14ac:dyDescent="0.3">
      <c r="A27" s="60" t="s">
        <v>98</v>
      </c>
      <c r="B27" s="61"/>
      <c r="D27" s="1" t="s">
        <v>62</v>
      </c>
      <c r="E27" s="1">
        <v>0.7</v>
      </c>
      <c r="F27" s="1">
        <v>5.1999999999999998E-2</v>
      </c>
      <c r="G27" s="1">
        <v>3.9E-2</v>
      </c>
      <c r="H27" s="1">
        <v>2.7E-2</v>
      </c>
      <c r="I27" s="1">
        <v>2.5999999999999999E-2</v>
      </c>
      <c r="J27" s="1">
        <v>2.8000000000000001E-2</v>
      </c>
      <c r="K27" s="1">
        <v>1.2609999999999999</v>
      </c>
      <c r="L27" s="1">
        <v>2.3E-2</v>
      </c>
      <c r="M27" s="1">
        <v>0.02</v>
      </c>
      <c r="N27" s="1">
        <v>2.5000000000000001E-2</v>
      </c>
      <c r="O27" s="1">
        <v>2.1999999999999999E-2</v>
      </c>
      <c r="P27" s="1">
        <v>1.7000000000000001E-2</v>
      </c>
      <c r="R27" s="1">
        <v>2.8000000000000001E-2</v>
      </c>
      <c r="S27" s="9"/>
      <c r="T27" s="4" t="s">
        <v>69</v>
      </c>
    </row>
    <row r="28" spans="1:20" x14ac:dyDescent="0.3">
      <c r="A28" s="64" t="s">
        <v>99</v>
      </c>
      <c r="B28" s="61"/>
      <c r="D28" s="1" t="s">
        <v>38</v>
      </c>
      <c r="E28" s="1">
        <v>0.3</v>
      </c>
      <c r="F28" s="1">
        <v>2.8</v>
      </c>
      <c r="G28" s="1">
        <v>3.9</v>
      </c>
      <c r="H28" s="1">
        <v>4.8</v>
      </c>
      <c r="I28" s="1">
        <v>6.3</v>
      </c>
      <c r="J28" s="1">
        <v>6.85</v>
      </c>
      <c r="K28" s="1">
        <v>4.5</v>
      </c>
      <c r="L28" s="1">
        <v>7</v>
      </c>
      <c r="M28" s="1">
        <v>5.4</v>
      </c>
      <c r="N28" s="1">
        <v>3.85</v>
      </c>
      <c r="O28" s="1">
        <v>4.2</v>
      </c>
      <c r="P28" s="1">
        <v>2.85</v>
      </c>
      <c r="Q28" s="1">
        <v>1.9</v>
      </c>
      <c r="R28" s="1">
        <v>2.1</v>
      </c>
      <c r="S28" s="6">
        <v>1.5</v>
      </c>
      <c r="T28" s="4" t="s">
        <v>82</v>
      </c>
    </row>
    <row r="29" spans="1:20" x14ac:dyDescent="0.3">
      <c r="A29" s="60" t="s">
        <v>104</v>
      </c>
      <c r="B29" s="61"/>
      <c r="T29" s="4"/>
    </row>
    <row r="30" spans="1:20" x14ac:dyDescent="0.3">
      <c r="A30" s="62" t="s">
        <v>74</v>
      </c>
      <c r="B30" s="62">
        <v>854</v>
      </c>
      <c r="F30" s="9"/>
      <c r="T30" s="4"/>
    </row>
    <row r="31" spans="1:20" x14ac:dyDescent="0.3">
      <c r="A31" s="62" t="s">
        <v>75</v>
      </c>
      <c r="B31" s="63">
        <v>15.864754</v>
      </c>
      <c r="D31" s="1" t="s">
        <v>70</v>
      </c>
      <c r="E31" s="1">
        <f>SUM(E27:E30)</f>
        <v>1</v>
      </c>
    </row>
    <row r="32" spans="1:20" x14ac:dyDescent="0.3">
      <c r="A32" s="62" t="s">
        <v>76</v>
      </c>
      <c r="B32" s="63">
        <v>51.783169999999991</v>
      </c>
      <c r="D32" s="1" t="s">
        <v>39</v>
      </c>
      <c r="F32" s="10">
        <f t="shared" ref="F32:S32" si="4">($E$27*F27)+($E$28*F28)+($E$29*F29)+($E$30*F30)</f>
        <v>0.87639999999999996</v>
      </c>
      <c r="G32" s="10">
        <f t="shared" si="4"/>
        <v>1.1973</v>
      </c>
      <c r="H32" s="10">
        <f t="shared" si="4"/>
        <v>1.4588999999999999</v>
      </c>
      <c r="I32" s="10">
        <f t="shared" si="4"/>
        <v>1.9081999999999999</v>
      </c>
      <c r="J32" s="10">
        <f t="shared" si="4"/>
        <v>2.0745999999999998</v>
      </c>
      <c r="K32" s="10">
        <f t="shared" si="4"/>
        <v>2.2326999999999995</v>
      </c>
      <c r="L32" s="10">
        <f t="shared" si="4"/>
        <v>2.1160999999999999</v>
      </c>
      <c r="M32" s="10">
        <f t="shared" si="4"/>
        <v>1.6340000000000001</v>
      </c>
      <c r="N32" s="10">
        <f t="shared" si="4"/>
        <v>1.1725000000000001</v>
      </c>
      <c r="O32" s="10">
        <f t="shared" si="4"/>
        <v>1.2754000000000001</v>
      </c>
      <c r="P32" s="10">
        <f t="shared" si="4"/>
        <v>0.8669</v>
      </c>
      <c r="Q32" s="10">
        <f t="shared" si="4"/>
        <v>0.56999999999999995</v>
      </c>
      <c r="R32" s="10">
        <f t="shared" si="4"/>
        <v>0.64959999999999996</v>
      </c>
      <c r="S32" s="10">
        <f t="shared" si="4"/>
        <v>0.44999999999999996</v>
      </c>
    </row>
    <row r="33" spans="1:17" x14ac:dyDescent="0.3">
      <c r="A33" s="62" t="s">
        <v>65</v>
      </c>
      <c r="B33" s="63">
        <v>9.0001630000000006</v>
      </c>
    </row>
    <row r="34" spans="1:17" x14ac:dyDescent="0.3">
      <c r="A34" s="62" t="s">
        <v>68</v>
      </c>
      <c r="B34" s="63">
        <v>34.185305999999997</v>
      </c>
      <c r="G34" s="48" t="s">
        <v>61</v>
      </c>
      <c r="H34" s="32">
        <f>(1-H35)*100</f>
        <v>60</v>
      </c>
    </row>
    <row r="35" spans="1:17" x14ac:dyDescent="0.3">
      <c r="A35" s="62" t="s">
        <v>78</v>
      </c>
      <c r="B35" s="63">
        <v>3.9504629999999992</v>
      </c>
      <c r="G35" s="7" t="s">
        <v>41</v>
      </c>
      <c r="H35" s="32">
        <v>0.4</v>
      </c>
    </row>
    <row r="36" spans="1:17" x14ac:dyDescent="0.3">
      <c r="A36" s="62" t="s">
        <v>79</v>
      </c>
      <c r="B36" s="63">
        <v>1.0797620000000001</v>
      </c>
    </row>
    <row r="37" spans="1:17" x14ac:dyDescent="0.3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I37" s="1" t="s">
        <v>6</v>
      </c>
      <c r="J37" s="1" t="s">
        <v>7</v>
      </c>
      <c r="K37" s="1" t="s">
        <v>8</v>
      </c>
      <c r="L37" s="1" t="s">
        <v>9</v>
      </c>
      <c r="M37" s="1" t="s">
        <v>10</v>
      </c>
      <c r="N37" s="1" t="s">
        <v>11</v>
      </c>
      <c r="O37" s="1" t="s">
        <v>12</v>
      </c>
      <c r="P37" s="1" t="s">
        <v>13</v>
      </c>
      <c r="Q37" s="1" t="s">
        <v>14</v>
      </c>
    </row>
    <row r="39" spans="1:17" x14ac:dyDescent="0.3">
      <c r="B39" s="1" t="s">
        <v>39</v>
      </c>
      <c r="C39" s="2">
        <f>F32</f>
        <v>0.87639999999999996</v>
      </c>
      <c r="D39" s="2">
        <f t="shared" ref="D39:F39" si="5">G32</f>
        <v>1.1973</v>
      </c>
      <c r="E39" s="2">
        <f t="shared" si="5"/>
        <v>1.4588999999999999</v>
      </c>
      <c r="F39" s="2">
        <f t="shared" si="5"/>
        <v>1.9081999999999999</v>
      </c>
      <c r="H39" s="2">
        <f t="shared" ref="H39:P39" si="6">J32</f>
        <v>2.0745999999999998</v>
      </c>
      <c r="I39" s="2">
        <f t="shared" si="6"/>
        <v>2.2326999999999995</v>
      </c>
      <c r="J39" s="2">
        <f t="shared" si="6"/>
        <v>2.1160999999999999</v>
      </c>
      <c r="K39" s="2">
        <f t="shared" si="6"/>
        <v>1.6340000000000001</v>
      </c>
      <c r="L39" s="2">
        <f t="shared" si="6"/>
        <v>1.1725000000000001</v>
      </c>
      <c r="M39" s="2">
        <f t="shared" si="6"/>
        <v>1.2754000000000001</v>
      </c>
      <c r="N39" s="2">
        <f t="shared" si="6"/>
        <v>0.8669</v>
      </c>
      <c r="O39" s="2">
        <f t="shared" si="6"/>
        <v>0.56999999999999995</v>
      </c>
      <c r="P39" s="2">
        <f t="shared" si="6"/>
        <v>0.64959999999999996</v>
      </c>
      <c r="Q39" s="2">
        <f>S32</f>
        <v>0.44999999999999996</v>
      </c>
    </row>
    <row r="40" spans="1:17" x14ac:dyDescent="0.3">
      <c r="B40" s="1" t="s">
        <v>42</v>
      </c>
      <c r="C40" s="2">
        <f>($H$35^(C39-1))</f>
        <v>1.1199158342135642</v>
      </c>
      <c r="D40" s="2">
        <f>($H$35^(D39-1))</f>
        <v>0.83461548149445375</v>
      </c>
      <c r="E40" s="2">
        <f>($H$35^(E39-1))</f>
        <v>0.65672769291900923</v>
      </c>
      <c r="F40" s="2">
        <f>($H$35^(F39-1))</f>
        <v>0.43510180417521421</v>
      </c>
      <c r="H40" s="2">
        <f t="shared" ref="H40:Q40" si="7">($H$35^(H39-1))</f>
        <v>0.37357144017697069</v>
      </c>
      <c r="I40" s="2">
        <f t="shared" si="7"/>
        <v>0.32319106918754148</v>
      </c>
      <c r="J40" s="2">
        <f t="shared" si="7"/>
        <v>0.35963268572354701</v>
      </c>
      <c r="K40" s="2">
        <f t="shared" si="7"/>
        <v>0.55937884065105892</v>
      </c>
      <c r="L40" s="2">
        <f t="shared" si="7"/>
        <v>0.85379842338289968</v>
      </c>
      <c r="M40" s="2">
        <f t="shared" si="7"/>
        <v>0.7769754946272206</v>
      </c>
      <c r="N40" s="2">
        <f t="shared" si="7"/>
        <v>1.1297069879636397</v>
      </c>
      <c r="O40" s="2">
        <f t="shared" si="7"/>
        <v>1.4829079850035094</v>
      </c>
      <c r="P40" s="2">
        <f t="shared" si="7"/>
        <v>1.3785996980580817</v>
      </c>
      <c r="Q40" s="2">
        <f t="shared" si="7"/>
        <v>1.6552629899695828</v>
      </c>
    </row>
    <row r="41" spans="1:17" x14ac:dyDescent="0.3">
      <c r="B41" s="1" t="s">
        <v>43</v>
      </c>
      <c r="C41" s="3">
        <f>C40*F23</f>
        <v>193.20026129961298</v>
      </c>
      <c r="D41" s="3">
        <f>D40*G23</f>
        <v>267.39904611256844</v>
      </c>
      <c r="E41" s="3">
        <f>E40*H23</f>
        <v>21.217630559343522</v>
      </c>
      <c r="F41" s="3">
        <f>F40*I23</f>
        <v>48.22140257859521</v>
      </c>
      <c r="H41" s="3">
        <f t="shared" ref="H41:Q41" si="8">H40*K23</f>
        <v>5.316307911010373</v>
      </c>
      <c r="I41" s="3">
        <f t="shared" si="8"/>
        <v>1.3602150264685766</v>
      </c>
      <c r="J41" s="3">
        <f t="shared" si="8"/>
        <v>3.6219683159090215</v>
      </c>
      <c r="K41" s="3">
        <f t="shared" si="8"/>
        <v>0.73728776606965896</v>
      </c>
      <c r="L41" s="3">
        <f t="shared" si="8"/>
        <v>4.881100544629696</v>
      </c>
      <c r="M41" s="3">
        <f t="shared" si="8"/>
        <v>1.159875212105943</v>
      </c>
      <c r="N41" s="3">
        <f t="shared" si="8"/>
        <v>4.1186299038316703</v>
      </c>
      <c r="O41" s="3">
        <f t="shared" si="8"/>
        <v>0.69483790397456924</v>
      </c>
      <c r="P41" s="3">
        <f t="shared" si="8"/>
        <v>4.697788758035875</v>
      </c>
      <c r="Q41" s="3">
        <f t="shared" si="8"/>
        <v>0.76174373713649379</v>
      </c>
    </row>
    <row r="42" spans="1:17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s="12" customFormat="1" x14ac:dyDescent="0.3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x14ac:dyDescent="0.3">
      <c r="C44" s="1" t="s">
        <v>0</v>
      </c>
      <c r="D44" s="1" t="s">
        <v>1</v>
      </c>
      <c r="E44" s="1" t="s">
        <v>2</v>
      </c>
      <c r="F44" s="1" t="s">
        <v>3</v>
      </c>
      <c r="H44" s="1" t="s">
        <v>5</v>
      </c>
      <c r="I44" s="1" t="s">
        <v>6</v>
      </c>
      <c r="J44" s="1" t="s">
        <v>7</v>
      </c>
      <c r="K44" s="1" t="s">
        <v>8</v>
      </c>
      <c r="L44" s="1" t="s">
        <v>9</v>
      </c>
      <c r="M44" s="1" t="s">
        <v>10</v>
      </c>
      <c r="N44" s="1" t="s">
        <v>11</v>
      </c>
      <c r="O44" s="1" t="s">
        <v>12</v>
      </c>
      <c r="P44" s="1" t="s">
        <v>13</v>
      </c>
      <c r="Q44" s="1" t="s">
        <v>14</v>
      </c>
    </row>
    <row r="45" spans="1:17" x14ac:dyDescent="0.3">
      <c r="A45" s="4" t="s">
        <v>109</v>
      </c>
      <c r="C45" s="1">
        <v>0.23699999999999999</v>
      </c>
      <c r="D45" s="1">
        <v>0.61299999999999999</v>
      </c>
      <c r="E45" s="1">
        <v>9.2799999999999994E-2</v>
      </c>
      <c r="F45" s="1">
        <v>0.45700000000000002</v>
      </c>
      <c r="H45" s="1">
        <v>0.14799999999999999</v>
      </c>
      <c r="I45" s="1">
        <v>5.6299999999999996E-2</v>
      </c>
      <c r="J45" s="1">
        <v>0.19900000000000001</v>
      </c>
      <c r="K45" s="1">
        <v>3.61E-2</v>
      </c>
      <c r="L45" s="1">
        <v>0.246</v>
      </c>
      <c r="M45" s="1">
        <v>5.4600000000000003E-2</v>
      </c>
      <c r="N45" s="1">
        <v>0.16</v>
      </c>
      <c r="O45" s="1">
        <v>2.47E-2</v>
      </c>
      <c r="P45" s="1">
        <v>0.161</v>
      </c>
      <c r="Q45" s="1">
        <v>2.46E-2</v>
      </c>
    </row>
    <row r="46" spans="1:17" x14ac:dyDescent="0.3">
      <c r="A46" s="4" t="s">
        <v>127</v>
      </c>
      <c r="C46" s="3">
        <f>F3/C45</f>
        <v>535.86497890295357</v>
      </c>
      <c r="D46" s="3">
        <f>G3/D45</f>
        <v>414.35562805872758</v>
      </c>
      <c r="E46" s="3">
        <f>H3/E45</f>
        <v>308.18965517241384</v>
      </c>
      <c r="F46" s="3">
        <f>I3/F45</f>
        <v>236.32385120350108</v>
      </c>
      <c r="G46" s="19">
        <f t="shared" ref="G46:G47" si="9">(F46+H46)/2</f>
        <v>177.28354722337215</v>
      </c>
      <c r="H46" s="3">
        <f t="shared" ref="H46:Q46" si="10">J3/H45</f>
        <v>118.24324324324324</v>
      </c>
      <c r="I46" s="3">
        <f t="shared" si="10"/>
        <v>85.435168738898753</v>
      </c>
      <c r="J46" s="3">
        <f t="shared" si="10"/>
        <v>63.316582914572862</v>
      </c>
      <c r="K46" s="3">
        <f t="shared" si="10"/>
        <v>44.3213296398892</v>
      </c>
      <c r="L46" s="3">
        <f t="shared" si="10"/>
        <v>32.520325203252035</v>
      </c>
      <c r="M46" s="3">
        <f t="shared" si="10"/>
        <v>25.641025641025639</v>
      </c>
      <c r="N46" s="3">
        <f t="shared" si="10"/>
        <v>21.25</v>
      </c>
      <c r="O46" s="3">
        <f t="shared" si="10"/>
        <v>17.004048582995949</v>
      </c>
      <c r="P46" s="3">
        <f t="shared" si="10"/>
        <v>15.527950310559007</v>
      </c>
      <c r="Q46" s="3">
        <f t="shared" si="10"/>
        <v>14.634146341463413</v>
      </c>
    </row>
    <row r="47" spans="1:17" x14ac:dyDescent="0.3">
      <c r="A47" s="4" t="s">
        <v>137</v>
      </c>
      <c r="C47" s="3">
        <f>F4/C45</f>
        <v>831.22362869198321</v>
      </c>
      <c r="D47" s="3">
        <f>G4/D45</f>
        <v>432.30016313213702</v>
      </c>
      <c r="E47" s="3">
        <f>H4/E45</f>
        <v>229.52586206896555</v>
      </c>
      <c r="F47" s="3">
        <f>I4/F45</f>
        <v>105.68927789934354</v>
      </c>
      <c r="G47" s="19">
        <f t="shared" si="9"/>
        <v>70.851395706428519</v>
      </c>
      <c r="H47" s="3">
        <f t="shared" ref="H47:Q47" si="11">J4/H45</f>
        <v>36.013513513513516</v>
      </c>
      <c r="I47" s="3">
        <f t="shared" si="11"/>
        <v>23.978685612788635</v>
      </c>
      <c r="J47" s="3">
        <f t="shared" si="11"/>
        <v>18.090452261306531</v>
      </c>
      <c r="K47" s="3">
        <f t="shared" si="11"/>
        <v>20.221606648199444</v>
      </c>
      <c r="L47" s="3">
        <f t="shared" si="11"/>
        <v>19.878048780487802</v>
      </c>
      <c r="M47" s="3">
        <f t="shared" si="11"/>
        <v>21.062271062271058</v>
      </c>
      <c r="N47" s="3">
        <f t="shared" si="11"/>
        <v>25.8125</v>
      </c>
      <c r="O47" s="3">
        <f t="shared" si="11"/>
        <v>28.340080971659919</v>
      </c>
      <c r="P47" s="3">
        <f t="shared" si="11"/>
        <v>29.19254658385093</v>
      </c>
      <c r="Q47" s="3">
        <f t="shared" si="11"/>
        <v>31.13821138211382</v>
      </c>
    </row>
    <row r="48" spans="1:17" x14ac:dyDescent="0.3">
      <c r="A48" s="4" t="s">
        <v>132</v>
      </c>
      <c r="C48" s="3">
        <f>C41/C45</f>
        <v>815.19097594773416</v>
      </c>
      <c r="D48" s="3">
        <f>D41/D45</f>
        <v>436.21377832392898</v>
      </c>
      <c r="E48" s="3">
        <f>E41/E45</f>
        <v>228.63826033775348</v>
      </c>
      <c r="F48" s="3">
        <f>F41/F45</f>
        <v>105.51729229451905</v>
      </c>
      <c r="G48" s="19">
        <f>(F48+H48)/2</f>
        <v>70.7191458466189</v>
      </c>
      <c r="H48" s="3">
        <f>H41/H45</f>
        <v>35.920999398718742</v>
      </c>
      <c r="I48" s="3">
        <f>I41/I45</f>
        <v>24.160124804059976</v>
      </c>
      <c r="J48" s="3">
        <f t="shared" ref="J48:P48" si="12">J41/J45</f>
        <v>18.200845808588046</v>
      </c>
      <c r="K48" s="3">
        <f t="shared" si="12"/>
        <v>20.423483824644293</v>
      </c>
      <c r="L48" s="3">
        <f t="shared" si="12"/>
        <v>19.84187213264104</v>
      </c>
      <c r="M48" s="3">
        <f t="shared" si="12"/>
        <v>21.243135752856098</v>
      </c>
      <c r="N48" s="3">
        <f t="shared" si="12"/>
        <v>25.741436898947939</v>
      </c>
      <c r="O48" s="3">
        <f t="shared" si="12"/>
        <v>28.131089229739647</v>
      </c>
      <c r="P48" s="3">
        <f t="shared" si="12"/>
        <v>29.178812161713509</v>
      </c>
      <c r="Q48" s="3">
        <f>Q41/Q45</f>
        <v>30.965192566524138</v>
      </c>
    </row>
    <row r="50" spans="1:17" x14ac:dyDescent="0.3">
      <c r="A50" s="1" t="s">
        <v>47</v>
      </c>
      <c r="C50" s="3">
        <f>(ABS(C47-C48)/C47)*100</f>
        <v>1.9288013707548346</v>
      </c>
      <c r="D50" s="3">
        <f t="shared" ref="D50:Q50" si="13">(ABS(D47-D48)/D47)*100</f>
        <v>0.90530041983715948</v>
      </c>
      <c r="E50" s="3">
        <f>(ABS(E47-E48)/E47)*100</f>
        <v>0.38671098899756007</v>
      </c>
      <c r="F50" s="3">
        <f t="shared" si="13"/>
        <v>0.16272758054821873</v>
      </c>
      <c r="G50" s="3"/>
      <c r="H50" s="3">
        <f t="shared" si="13"/>
        <v>0.25688722306991685</v>
      </c>
      <c r="I50" s="3">
        <f t="shared" si="13"/>
        <v>0.75666862730196327</v>
      </c>
      <c r="J50" s="3">
        <f t="shared" si="13"/>
        <v>0.61023099747281639</v>
      </c>
      <c r="K50" s="3">
        <f t="shared" si="13"/>
        <v>0.99832411913137897</v>
      </c>
      <c r="L50" s="3">
        <f t="shared" si="13"/>
        <v>0.18199295235794494</v>
      </c>
      <c r="M50" s="3">
        <f t="shared" si="13"/>
        <v>0.85871409616897032</v>
      </c>
      <c r="N50" s="3">
        <f t="shared" si="13"/>
        <v>0.27530499196924546</v>
      </c>
      <c r="O50" s="3">
        <f t="shared" si="13"/>
        <v>0.73744228934724565</v>
      </c>
      <c r="P50" s="3">
        <f t="shared" si="13"/>
        <v>4.7047701364358332E-2</v>
      </c>
      <c r="Q50" s="3">
        <f t="shared" si="13"/>
        <v>0.55564789340811682</v>
      </c>
    </row>
    <row r="51" spans="1:17" x14ac:dyDescent="0.3">
      <c r="A51" s="1" t="s">
        <v>48</v>
      </c>
      <c r="C51" s="3">
        <f>AVERAGE(C50:Q50)</f>
        <v>0.61870008940926646</v>
      </c>
    </row>
    <row r="52" spans="1:17" x14ac:dyDescent="0.3">
      <c r="A52" s="1" t="s">
        <v>73</v>
      </c>
      <c r="C52" s="2">
        <v>1.6823161534360385</v>
      </c>
      <c r="G52" s="7" t="str">
        <f>A51</f>
        <v>mean %dif</v>
      </c>
      <c r="H52" s="8">
        <f>C51</f>
        <v>0.61870008940926646</v>
      </c>
    </row>
    <row r="53" spans="1:17" x14ac:dyDescent="0.3">
      <c r="A53" s="1" t="s">
        <v>72</v>
      </c>
      <c r="C53" s="2">
        <v>6.7904028901483429</v>
      </c>
      <c r="G53" s="7" t="str">
        <f>A52</f>
        <v>accuracy</v>
      </c>
      <c r="H53" s="8">
        <f>C52</f>
        <v>1.6823161534360385</v>
      </c>
    </row>
    <row r="54" spans="1:17" x14ac:dyDescent="0.3">
      <c r="G54" s="7" t="str">
        <f>A53</f>
        <v>precision (SY-4)</v>
      </c>
      <c r="H54" s="8">
        <f>C53</f>
        <v>6.7904028901483429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intro</vt:lpstr>
      <vt:lpstr>A. Basanite FC 10kbar</vt:lpstr>
      <vt:lpstr>B. Nephelinite FC 10kbar</vt:lpstr>
      <vt:lpstr>C. Alkaline basalt FC 10kbar</vt:lpstr>
      <vt:lpstr>D. Basanite FC 5kbar</vt:lpstr>
      <vt:lpstr>E. Phonotephrite FC 5kbar</vt:lpstr>
      <vt:lpstr>F. Alkaline basalt FC 5kbar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2022-03-16T19:06:30Z</dcterms:created>
  <dcterms:modified xsi:type="dcterms:W3CDTF">2023-08-07T13:01:25Z</dcterms:modified>
</cp:coreProperties>
</file>