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1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2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3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4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5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6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7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8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9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E7019ECD-77D1-47E5-B988-D5F23E60F0B2}" xr6:coauthVersionLast="47" xr6:coauthVersionMax="47" xr10:uidLastSave="{00000000-0000-0000-0000-000000000000}"/>
  <bookViews>
    <workbookView xWindow="-28920" yWindow="-120" windowWidth="29040" windowHeight="15990" tabRatio="820" activeTab="5" xr2:uid="{00000000-000D-0000-FFFF-FFFF00000000}"/>
  </bookViews>
  <sheets>
    <sheet name="intro" sheetId="92" r:id="rId1"/>
    <sheet name="A. data and binary diagrams" sheetId="98" r:id="rId2"/>
    <sheet name="B. chemical classifications" sheetId="24" r:id="rId3"/>
    <sheet name="C. spidergrams" sheetId="90" r:id="rId4"/>
    <sheet name="D. diagram lines" sheetId="6" r:id="rId5"/>
    <sheet name="E. data quality control" sheetId="101" r:id="rId6"/>
  </sheets>
  <definedNames>
    <definedName name="_xlnm._FilterDatabase" localSheetId="2" hidden="1">'B. chemical classifications'!$A$16:$BC$60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01" l="1"/>
  <c r="C13" i="101"/>
  <c r="C15" i="101"/>
  <c r="AN171" i="101"/>
  <c r="AM171" i="101"/>
  <c r="AL171" i="101"/>
  <c r="AK171" i="101"/>
  <c r="AJ171" i="101"/>
  <c r="AI171" i="101"/>
  <c r="AH171" i="101"/>
  <c r="AG171" i="101"/>
  <c r="AF171" i="101"/>
  <c r="AE171" i="101"/>
  <c r="AD171" i="101"/>
  <c r="AC171" i="101"/>
  <c r="AB171" i="101"/>
  <c r="AA171" i="101"/>
  <c r="Z171" i="101"/>
  <c r="Y171" i="101"/>
  <c r="X171" i="101"/>
  <c r="W171" i="101"/>
  <c r="V171" i="101"/>
  <c r="U171" i="101"/>
  <c r="T171" i="101"/>
  <c r="S171" i="101"/>
  <c r="R171" i="101"/>
  <c r="Q171" i="101"/>
  <c r="P171" i="101"/>
  <c r="L171" i="101"/>
  <c r="K171" i="101"/>
  <c r="J171" i="101"/>
  <c r="I171" i="101"/>
  <c r="H171" i="101"/>
  <c r="G171" i="101"/>
  <c r="F171" i="101"/>
  <c r="E171" i="101"/>
  <c r="D171" i="101"/>
  <c r="C171" i="101"/>
  <c r="B171" i="101"/>
  <c r="U148" i="101"/>
  <c r="S148" i="101"/>
  <c r="F10" i="101" s="1"/>
  <c r="R148" i="101"/>
  <c r="P148" i="101"/>
  <c r="K148" i="101"/>
  <c r="J148" i="101"/>
  <c r="I148" i="101"/>
  <c r="H148" i="101"/>
  <c r="G148" i="101"/>
  <c r="F148" i="101"/>
  <c r="E148" i="101"/>
  <c r="D148" i="101"/>
  <c r="C148" i="101"/>
  <c r="B148" i="101"/>
  <c r="AN131" i="101"/>
  <c r="AM131" i="101"/>
  <c r="AL131" i="101"/>
  <c r="AK131" i="101"/>
  <c r="AJ131" i="101"/>
  <c r="AI131" i="101"/>
  <c r="AH131" i="101"/>
  <c r="AG131" i="101"/>
  <c r="AF131" i="101"/>
  <c r="AE131" i="101"/>
  <c r="AD131" i="101"/>
  <c r="AC131" i="101"/>
  <c r="AB131" i="101"/>
  <c r="AA131" i="101"/>
  <c r="Z131" i="101"/>
  <c r="Y131" i="101"/>
  <c r="H15" i="101" s="1"/>
  <c r="X131" i="101"/>
  <c r="W131" i="101"/>
  <c r="V131" i="101"/>
  <c r="U131" i="101"/>
  <c r="T131" i="101"/>
  <c r="S131" i="101"/>
  <c r="R131" i="101"/>
  <c r="Q131" i="101"/>
  <c r="P131" i="101"/>
  <c r="O131" i="101"/>
  <c r="L131" i="101"/>
  <c r="K131" i="101"/>
  <c r="J131" i="101"/>
  <c r="I131" i="101"/>
  <c r="H131" i="101"/>
  <c r="G131" i="101"/>
  <c r="F131" i="101"/>
  <c r="E131" i="101"/>
  <c r="D131" i="101"/>
  <c r="C131" i="101"/>
  <c r="B131" i="101"/>
  <c r="D15" i="101" s="1"/>
  <c r="U116" i="101"/>
  <c r="S116" i="101"/>
  <c r="R116" i="101"/>
  <c r="E9" i="101" s="1"/>
  <c r="P116" i="101"/>
  <c r="O116" i="101"/>
  <c r="K116" i="101"/>
  <c r="J116" i="101"/>
  <c r="I116" i="101"/>
  <c r="H116" i="101"/>
  <c r="G116" i="101"/>
  <c r="F116" i="101"/>
  <c r="E116" i="101"/>
  <c r="D116" i="101"/>
  <c r="C116" i="101"/>
  <c r="B116" i="101"/>
  <c r="C9" i="101" s="1"/>
  <c r="AN97" i="101"/>
  <c r="AM97" i="101"/>
  <c r="AK97" i="101"/>
  <c r="AJ97" i="101"/>
  <c r="AI97" i="101"/>
  <c r="AH97" i="101"/>
  <c r="AG97" i="101"/>
  <c r="AF97" i="101"/>
  <c r="AE97" i="101"/>
  <c r="AD97" i="101"/>
  <c r="AC97" i="101"/>
  <c r="AB97" i="101"/>
  <c r="AA97" i="101"/>
  <c r="Z97" i="101"/>
  <c r="Y97" i="101"/>
  <c r="X97" i="101"/>
  <c r="G14" i="101" s="1"/>
  <c r="W97" i="101"/>
  <c r="V97" i="101"/>
  <c r="U97" i="101"/>
  <c r="T97" i="101"/>
  <c r="S97" i="101"/>
  <c r="R97" i="101"/>
  <c r="Q97" i="101"/>
  <c r="P97" i="101"/>
  <c r="E14" i="101" s="1"/>
  <c r="L97" i="101"/>
  <c r="K97" i="101"/>
  <c r="J97" i="101"/>
  <c r="I97" i="101"/>
  <c r="H97" i="101"/>
  <c r="G97" i="101"/>
  <c r="F97" i="101"/>
  <c r="E97" i="101"/>
  <c r="C14" i="101" s="1"/>
  <c r="D97" i="101"/>
  <c r="C97" i="101"/>
  <c r="B97" i="101"/>
  <c r="AN80" i="101"/>
  <c r="AM80" i="101"/>
  <c r="AL80" i="101"/>
  <c r="AK80" i="101"/>
  <c r="AJ80" i="101"/>
  <c r="AI80" i="101"/>
  <c r="AH80" i="101"/>
  <c r="AG80" i="101"/>
  <c r="AF80" i="101"/>
  <c r="AE80" i="101"/>
  <c r="AD80" i="101"/>
  <c r="AC80" i="101"/>
  <c r="AB80" i="101"/>
  <c r="AA80" i="101"/>
  <c r="Z80" i="101"/>
  <c r="Y80" i="101"/>
  <c r="X80" i="101"/>
  <c r="G8" i="101" s="1"/>
  <c r="W80" i="101"/>
  <c r="V80" i="101"/>
  <c r="U80" i="101"/>
  <c r="T80" i="101"/>
  <c r="S80" i="101"/>
  <c r="R80" i="101"/>
  <c r="Q80" i="101"/>
  <c r="P80" i="101"/>
  <c r="F8" i="101" s="1"/>
  <c r="O80" i="101"/>
  <c r="K80" i="101"/>
  <c r="J80" i="101"/>
  <c r="I80" i="101"/>
  <c r="H80" i="101"/>
  <c r="G80" i="101"/>
  <c r="F80" i="101"/>
  <c r="E80" i="101"/>
  <c r="D80" i="101"/>
  <c r="C80" i="101"/>
  <c r="B80" i="101"/>
  <c r="AN57" i="101"/>
  <c r="AM57" i="101"/>
  <c r="AL57" i="101"/>
  <c r="AK57" i="101"/>
  <c r="AJ57" i="101"/>
  <c r="AI57" i="101"/>
  <c r="AH57" i="101"/>
  <c r="AG57" i="101"/>
  <c r="AF57" i="101"/>
  <c r="AE57" i="101"/>
  <c r="AD57" i="101"/>
  <c r="AC57" i="101"/>
  <c r="AB57" i="101"/>
  <c r="AA57" i="101"/>
  <c r="Z57" i="101"/>
  <c r="Y57" i="101"/>
  <c r="X57" i="101"/>
  <c r="G13" i="101" s="1"/>
  <c r="W57" i="101"/>
  <c r="V57" i="101"/>
  <c r="U57" i="101"/>
  <c r="T57" i="101"/>
  <c r="S57" i="101"/>
  <c r="R57" i="101"/>
  <c r="Q57" i="101"/>
  <c r="P57" i="101"/>
  <c r="F13" i="101" s="1"/>
  <c r="L57" i="101"/>
  <c r="K57" i="101"/>
  <c r="J57" i="101"/>
  <c r="I57" i="101"/>
  <c r="H57" i="101"/>
  <c r="G57" i="101"/>
  <c r="F57" i="101"/>
  <c r="E57" i="101"/>
  <c r="D57" i="101"/>
  <c r="C57" i="101"/>
  <c r="B57" i="101"/>
  <c r="AN40" i="101"/>
  <c r="AM40" i="101"/>
  <c r="AL40" i="101"/>
  <c r="AK40" i="101"/>
  <c r="AJ40" i="101"/>
  <c r="AI40" i="101"/>
  <c r="AH40" i="101"/>
  <c r="AG40" i="101"/>
  <c r="AF40" i="101"/>
  <c r="AE40" i="101"/>
  <c r="AD40" i="101"/>
  <c r="AC40" i="101"/>
  <c r="AB40" i="101"/>
  <c r="AA40" i="101"/>
  <c r="Z40" i="101"/>
  <c r="Y40" i="101"/>
  <c r="X40" i="101"/>
  <c r="H7" i="101" s="1"/>
  <c r="W40" i="101"/>
  <c r="V40" i="101"/>
  <c r="U40" i="101"/>
  <c r="T40" i="101"/>
  <c r="S40" i="101"/>
  <c r="R40" i="101"/>
  <c r="Q40" i="101"/>
  <c r="P40" i="101"/>
  <c r="E7" i="101" s="1"/>
  <c r="O40" i="101"/>
  <c r="F7" i="101" s="1"/>
  <c r="K40" i="101"/>
  <c r="J40" i="101"/>
  <c r="I40" i="101"/>
  <c r="H40" i="101"/>
  <c r="G40" i="101"/>
  <c r="F40" i="101"/>
  <c r="E40" i="101"/>
  <c r="C7" i="101" s="1"/>
  <c r="D40" i="101"/>
  <c r="C40" i="101"/>
  <c r="B40" i="101"/>
  <c r="F16" i="101"/>
  <c r="H13" i="101"/>
  <c r="H8" i="101"/>
  <c r="F14" i="101" l="1"/>
  <c r="C8" i="101"/>
  <c r="D14" i="101"/>
  <c r="F15" i="101"/>
  <c r="C10" i="101"/>
  <c r="E10" i="101"/>
  <c r="E16" i="101"/>
  <c r="H16" i="101"/>
  <c r="C11" i="101"/>
  <c r="H11" i="101"/>
  <c r="F9" i="101"/>
  <c r="F11" i="101" s="1"/>
  <c r="D7" i="101"/>
  <c r="D8" i="101"/>
  <c r="D13" i="101"/>
  <c r="O120" i="101"/>
  <c r="C17" i="101"/>
  <c r="G15" i="101"/>
  <c r="G17" i="101" s="1"/>
  <c r="F17" i="101"/>
  <c r="E8" i="101"/>
  <c r="E11" i="101" s="1"/>
  <c r="E13" i="101"/>
  <c r="E17" i="101" s="1"/>
  <c r="E15" i="101"/>
  <c r="G16" i="101"/>
  <c r="D9" i="101"/>
  <c r="D11" i="101" s="1"/>
  <c r="D10" i="101"/>
  <c r="H14" i="101"/>
  <c r="H17" i="101" s="1"/>
  <c r="D16" i="101"/>
  <c r="O121" i="101"/>
  <c r="G7" i="101"/>
  <c r="G11" i="101" s="1"/>
  <c r="D17" i="101" l="1"/>
  <c r="O69" i="24" l="1"/>
  <c r="BA19" i="90"/>
  <c r="BB19" i="90"/>
  <c r="BC19" i="90"/>
  <c r="BD19" i="90"/>
  <c r="BE19" i="90"/>
  <c r="BF19" i="90"/>
  <c r="BA68" i="90"/>
  <c r="BA104" i="90" s="1"/>
  <c r="BB68" i="90"/>
  <c r="BC68" i="90"/>
  <c r="BC105" i="90" s="1"/>
  <c r="BD68" i="90"/>
  <c r="BD105" i="90" s="1"/>
  <c r="BE68" i="90"/>
  <c r="BE104" i="90" s="1"/>
  <c r="BF68" i="90"/>
  <c r="BA69" i="90"/>
  <c r="BB69" i="90"/>
  <c r="BC69" i="90"/>
  <c r="BD69" i="90"/>
  <c r="BE69" i="90"/>
  <c r="BF69" i="90"/>
  <c r="BA70" i="90"/>
  <c r="BB70" i="90"/>
  <c r="BC70" i="90"/>
  <c r="BD70" i="90"/>
  <c r="BE70" i="90"/>
  <c r="BF70" i="90"/>
  <c r="BA71" i="90"/>
  <c r="BB71" i="90"/>
  <c r="BC71" i="90"/>
  <c r="BC72" i="90" s="1"/>
  <c r="BD71" i="90"/>
  <c r="BE71" i="90"/>
  <c r="BF71" i="90"/>
  <c r="BA73" i="90"/>
  <c r="BA72" i="90" s="1"/>
  <c r="BB73" i="90"/>
  <c r="BC73" i="90"/>
  <c r="BD73" i="90"/>
  <c r="BD103" i="90" s="1"/>
  <c r="BE73" i="90"/>
  <c r="BE72" i="90" s="1"/>
  <c r="BF73" i="90"/>
  <c r="BA74" i="90"/>
  <c r="BB74" i="90"/>
  <c r="BC74" i="90"/>
  <c r="BD74" i="90"/>
  <c r="BE74" i="90"/>
  <c r="BF74" i="90"/>
  <c r="BA75" i="90"/>
  <c r="BA106" i="90" s="1"/>
  <c r="BB75" i="90"/>
  <c r="BC75" i="90"/>
  <c r="BD75" i="90"/>
  <c r="BE75" i="90"/>
  <c r="BE106" i="90" s="1"/>
  <c r="BF75" i="90"/>
  <c r="BA76" i="90"/>
  <c r="BB76" i="90"/>
  <c r="BC76" i="90"/>
  <c r="BD76" i="90"/>
  <c r="BE76" i="90"/>
  <c r="BF76" i="90"/>
  <c r="BA77" i="90"/>
  <c r="BB77" i="90"/>
  <c r="BC77" i="90"/>
  <c r="BD77" i="90"/>
  <c r="BE77" i="90"/>
  <c r="BF77" i="90"/>
  <c r="BA78" i="90"/>
  <c r="BB78" i="90"/>
  <c r="BC78" i="90"/>
  <c r="BD78" i="90"/>
  <c r="BE78" i="90"/>
  <c r="BF78" i="90"/>
  <c r="BA79" i="90"/>
  <c r="BB79" i="90"/>
  <c r="BC79" i="90"/>
  <c r="BD79" i="90"/>
  <c r="BE79" i="90"/>
  <c r="BF79" i="90"/>
  <c r="BA80" i="90"/>
  <c r="BB80" i="90"/>
  <c r="BC80" i="90"/>
  <c r="BD80" i="90"/>
  <c r="BE80" i="90"/>
  <c r="BF80" i="90"/>
  <c r="BA81" i="90"/>
  <c r="BB81" i="90"/>
  <c r="BC81" i="90"/>
  <c r="BC104" i="90" s="1"/>
  <c r="BD81" i="90"/>
  <c r="BD104" i="90" s="1"/>
  <c r="BE81" i="90"/>
  <c r="BF81" i="90"/>
  <c r="BA82" i="90"/>
  <c r="BB82" i="90"/>
  <c r="BC82" i="90"/>
  <c r="BD82" i="90"/>
  <c r="BE82" i="90"/>
  <c r="BF82" i="90"/>
  <c r="BA84" i="90"/>
  <c r="BB84" i="90"/>
  <c r="BC84" i="90"/>
  <c r="BD84" i="90"/>
  <c r="BE84" i="90"/>
  <c r="BF84" i="90"/>
  <c r="BA85" i="90"/>
  <c r="BB85" i="90"/>
  <c r="BC85" i="90"/>
  <c r="BD85" i="90"/>
  <c r="BE85" i="90"/>
  <c r="BF85" i="90"/>
  <c r="BA86" i="90"/>
  <c r="BB86" i="90"/>
  <c r="BC86" i="90"/>
  <c r="BD86" i="90"/>
  <c r="BE86" i="90"/>
  <c r="BF86" i="90"/>
  <c r="BA87" i="90"/>
  <c r="BB87" i="90"/>
  <c r="BC87" i="90"/>
  <c r="BD87" i="90"/>
  <c r="BE87" i="90"/>
  <c r="BF87" i="90"/>
  <c r="BA88" i="90"/>
  <c r="BB88" i="90"/>
  <c r="BC88" i="90"/>
  <c r="BD88" i="90"/>
  <c r="BE88" i="90"/>
  <c r="BF88" i="90"/>
  <c r="BA89" i="90"/>
  <c r="BB89" i="90"/>
  <c r="BC89" i="90"/>
  <c r="BD89" i="90"/>
  <c r="BE89" i="90"/>
  <c r="BF89" i="90"/>
  <c r="BA90" i="90"/>
  <c r="BB90" i="90"/>
  <c r="BC90" i="90"/>
  <c r="BD90" i="90"/>
  <c r="BE90" i="90"/>
  <c r="BF90" i="90"/>
  <c r="BA91" i="90"/>
  <c r="BB91" i="90"/>
  <c r="BC91" i="90"/>
  <c r="BD91" i="90"/>
  <c r="BE91" i="90"/>
  <c r="BF91" i="90"/>
  <c r="BA92" i="90"/>
  <c r="BB92" i="90"/>
  <c r="BC92" i="90"/>
  <c r="BD92" i="90"/>
  <c r="BE92" i="90"/>
  <c r="BF92" i="90"/>
  <c r="BA93" i="90"/>
  <c r="BB93" i="90"/>
  <c r="BC93" i="90"/>
  <c r="BD93" i="90"/>
  <c r="BE93" i="90"/>
  <c r="BF93" i="90"/>
  <c r="BA94" i="90"/>
  <c r="BB94" i="90"/>
  <c r="BC94" i="90"/>
  <c r="BD94" i="90"/>
  <c r="BE94" i="90"/>
  <c r="BF94" i="90"/>
  <c r="BA95" i="90"/>
  <c r="BB95" i="90"/>
  <c r="BC95" i="90"/>
  <c r="BD95" i="90"/>
  <c r="BE95" i="90"/>
  <c r="BF95" i="90"/>
  <c r="BA96" i="90"/>
  <c r="BB96" i="90"/>
  <c r="BC96" i="90"/>
  <c r="BD96" i="90"/>
  <c r="BE96" i="90"/>
  <c r="BF96" i="90"/>
  <c r="BA97" i="90"/>
  <c r="BB97" i="90"/>
  <c r="BC97" i="90"/>
  <c r="BD97" i="90"/>
  <c r="BE97" i="90"/>
  <c r="BF97" i="90"/>
  <c r="BA98" i="90"/>
  <c r="BB98" i="90"/>
  <c r="BC98" i="90"/>
  <c r="BD98" i="90"/>
  <c r="BE98" i="90"/>
  <c r="BF98" i="90"/>
  <c r="BA99" i="90"/>
  <c r="BB99" i="90"/>
  <c r="BC99" i="90"/>
  <c r="BD99" i="90"/>
  <c r="BE99" i="90"/>
  <c r="BF99" i="90"/>
  <c r="BA100" i="90"/>
  <c r="BB100" i="90"/>
  <c r="BC100" i="90"/>
  <c r="BD100" i="90"/>
  <c r="BE100" i="90"/>
  <c r="BF100" i="90"/>
  <c r="BA101" i="90"/>
  <c r="BB101" i="90"/>
  <c r="BC101" i="90"/>
  <c r="BD101" i="90"/>
  <c r="BE101" i="90"/>
  <c r="BF101" i="90"/>
  <c r="BC103" i="90"/>
  <c r="BF104" i="90"/>
  <c r="BB106" i="90"/>
  <c r="BC107" i="90"/>
  <c r="BD107" i="90"/>
  <c r="AK68" i="90"/>
  <c r="AK107" i="90" s="1"/>
  <c r="AL68" i="90"/>
  <c r="AM68" i="90"/>
  <c r="AN68" i="90"/>
  <c r="AO68" i="90"/>
  <c r="AO104" i="90" s="1"/>
  <c r="AP68" i="90"/>
  <c r="AQ68" i="90"/>
  <c r="AR68" i="90"/>
  <c r="AS68" i="90"/>
  <c r="AS104" i="90" s="1"/>
  <c r="AT68" i="90"/>
  <c r="AU68" i="90"/>
  <c r="AV68" i="90"/>
  <c r="AW68" i="90"/>
  <c r="AW104" i="90" s="1"/>
  <c r="AX68" i="90"/>
  <c r="AY68" i="90"/>
  <c r="AK69" i="90"/>
  <c r="AL69" i="90"/>
  <c r="AM69" i="90"/>
  <c r="AN69" i="90"/>
  <c r="AO69" i="90"/>
  <c r="AP69" i="90"/>
  <c r="AQ69" i="90"/>
  <c r="AR69" i="90"/>
  <c r="AS69" i="90"/>
  <c r="AT69" i="90"/>
  <c r="AU69" i="90"/>
  <c r="AV69" i="90"/>
  <c r="AW69" i="90"/>
  <c r="AX69" i="90"/>
  <c r="AY69" i="90"/>
  <c r="AK70" i="90"/>
  <c r="AL70" i="90"/>
  <c r="AM70" i="90"/>
  <c r="AN70" i="90"/>
  <c r="AO70" i="90"/>
  <c r="AP70" i="90"/>
  <c r="AQ70" i="90"/>
  <c r="AR70" i="90"/>
  <c r="AS70" i="90"/>
  <c r="AT70" i="90"/>
  <c r="AU70" i="90"/>
  <c r="AV70" i="90"/>
  <c r="AW70" i="90"/>
  <c r="AX70" i="90"/>
  <c r="AY70" i="90"/>
  <c r="AK71" i="90"/>
  <c r="AL71" i="90"/>
  <c r="AM71" i="90"/>
  <c r="AN71" i="90"/>
  <c r="AO71" i="90"/>
  <c r="AP71" i="90"/>
  <c r="AQ71" i="90"/>
  <c r="AR71" i="90"/>
  <c r="AS71" i="90"/>
  <c r="AT71" i="90"/>
  <c r="AU71" i="90"/>
  <c r="AU72" i="90" s="1"/>
  <c r="AV71" i="90"/>
  <c r="AW71" i="90"/>
  <c r="AX71" i="90"/>
  <c r="AY71" i="90"/>
  <c r="AK73" i="90"/>
  <c r="AL73" i="90"/>
  <c r="AL105" i="90" s="1"/>
  <c r="AM73" i="90"/>
  <c r="AN73" i="90"/>
  <c r="AO73" i="90"/>
  <c r="AP73" i="90"/>
  <c r="AP105" i="90" s="1"/>
  <c r="AQ73" i="90"/>
  <c r="AR73" i="90"/>
  <c r="AS73" i="90"/>
  <c r="AT73" i="90"/>
  <c r="AT105" i="90" s="1"/>
  <c r="AU73" i="90"/>
  <c r="AV73" i="90"/>
  <c r="AW73" i="90"/>
  <c r="AX73" i="90"/>
  <c r="AX105" i="90" s="1"/>
  <c r="AY73" i="90"/>
  <c r="AK74" i="90"/>
  <c r="AL74" i="90"/>
  <c r="AM74" i="90"/>
  <c r="AN74" i="90"/>
  <c r="AO74" i="90"/>
  <c r="AP74" i="90"/>
  <c r="AQ74" i="90"/>
  <c r="AR74" i="90"/>
  <c r="AS74" i="90"/>
  <c r="AT74" i="90"/>
  <c r="AU74" i="90"/>
  <c r="AV74" i="90"/>
  <c r="AW74" i="90"/>
  <c r="AX74" i="90"/>
  <c r="AY74" i="90"/>
  <c r="AK75" i="90"/>
  <c r="AL75" i="90"/>
  <c r="AM75" i="90"/>
  <c r="AN75" i="90"/>
  <c r="AO75" i="90"/>
  <c r="AP75" i="90"/>
  <c r="AQ75" i="90"/>
  <c r="AR75" i="90"/>
  <c r="AS75" i="90"/>
  <c r="AT75" i="90"/>
  <c r="AU75" i="90"/>
  <c r="AV75" i="90"/>
  <c r="AW75" i="90"/>
  <c r="AX75" i="90"/>
  <c r="AY75" i="90"/>
  <c r="AK76" i="90"/>
  <c r="AL76" i="90"/>
  <c r="AM76" i="90"/>
  <c r="AN76" i="90"/>
  <c r="AO76" i="90"/>
  <c r="AP76" i="90"/>
  <c r="AQ76" i="90"/>
  <c r="AR76" i="90"/>
  <c r="AS76" i="90"/>
  <c r="AT76" i="90"/>
  <c r="AU76" i="90"/>
  <c r="AV76" i="90"/>
  <c r="AW76" i="90"/>
  <c r="AX76" i="90"/>
  <c r="AY76" i="90"/>
  <c r="AK77" i="90"/>
  <c r="AL77" i="90"/>
  <c r="AM77" i="90"/>
  <c r="AN77" i="90"/>
  <c r="AO77" i="90"/>
  <c r="AP77" i="90"/>
  <c r="AQ77" i="90"/>
  <c r="AR77" i="90"/>
  <c r="AS77" i="90"/>
  <c r="AT77" i="90"/>
  <c r="AU77" i="90"/>
  <c r="AV77" i="90"/>
  <c r="AW77" i="90"/>
  <c r="AX77" i="90"/>
  <c r="AY77" i="90"/>
  <c r="AK78" i="90"/>
  <c r="AL78" i="90"/>
  <c r="AM78" i="90"/>
  <c r="AN78" i="90"/>
  <c r="AO78" i="90"/>
  <c r="AP78" i="90"/>
  <c r="AQ78" i="90"/>
  <c r="AR78" i="90"/>
  <c r="AS78" i="90"/>
  <c r="AT78" i="90"/>
  <c r="AU78" i="90"/>
  <c r="AV78" i="90"/>
  <c r="AW78" i="90"/>
  <c r="AX78" i="90"/>
  <c r="AY78" i="90"/>
  <c r="AK79" i="90"/>
  <c r="AL79" i="90"/>
  <c r="AM79" i="90"/>
  <c r="AN79" i="90"/>
  <c r="AO79" i="90"/>
  <c r="AP79" i="90"/>
  <c r="AQ79" i="90"/>
  <c r="AR79" i="90"/>
  <c r="AS79" i="90"/>
  <c r="AT79" i="90"/>
  <c r="AU79" i="90"/>
  <c r="AV79" i="90"/>
  <c r="AW79" i="90"/>
  <c r="AX79" i="90"/>
  <c r="AY79" i="90"/>
  <c r="AK80" i="90"/>
  <c r="AL80" i="90"/>
  <c r="AM80" i="90"/>
  <c r="AN80" i="90"/>
  <c r="AO80" i="90"/>
  <c r="AP80" i="90"/>
  <c r="AQ80" i="90"/>
  <c r="AR80" i="90"/>
  <c r="AS80" i="90"/>
  <c r="AT80" i="90"/>
  <c r="AU80" i="90"/>
  <c r="AV80" i="90"/>
  <c r="AW80" i="90"/>
  <c r="AX80" i="90"/>
  <c r="AY80" i="90"/>
  <c r="AK81" i="90"/>
  <c r="AL81" i="90"/>
  <c r="AL104" i="90" s="1"/>
  <c r="AM81" i="90"/>
  <c r="AN81" i="90"/>
  <c r="AO81" i="90"/>
  <c r="AP81" i="90"/>
  <c r="AP104" i="90" s="1"/>
  <c r="AQ81" i="90"/>
  <c r="AR81" i="90"/>
  <c r="AS81" i="90"/>
  <c r="AT81" i="90"/>
  <c r="AT104" i="90" s="1"/>
  <c r="AU81" i="90"/>
  <c r="AV81" i="90"/>
  <c r="AW81" i="90"/>
  <c r="AX81" i="90"/>
  <c r="AX104" i="90" s="1"/>
  <c r="AY81" i="90"/>
  <c r="AK82" i="90"/>
  <c r="AL82" i="90"/>
  <c r="AM82" i="90"/>
  <c r="AN82" i="90"/>
  <c r="AO82" i="90"/>
  <c r="AP82" i="90"/>
  <c r="AQ82" i="90"/>
  <c r="AR82" i="90"/>
  <c r="AS82" i="90"/>
  <c r="AT82" i="90"/>
  <c r="AU82" i="90"/>
  <c r="AV82" i="90"/>
  <c r="AW82" i="90"/>
  <c r="AX82" i="90"/>
  <c r="AY82" i="90"/>
  <c r="AK84" i="90"/>
  <c r="AL84" i="90"/>
  <c r="AM84" i="90"/>
  <c r="AN84" i="90"/>
  <c r="AO84" i="90"/>
  <c r="AP84" i="90"/>
  <c r="AQ84" i="90"/>
  <c r="AR84" i="90"/>
  <c r="AS84" i="90"/>
  <c r="AT84" i="90"/>
  <c r="AU84" i="90"/>
  <c r="AV84" i="90"/>
  <c r="AW84" i="90"/>
  <c r="AX84" i="90"/>
  <c r="AY84" i="90"/>
  <c r="AK85" i="90"/>
  <c r="AL85" i="90"/>
  <c r="AM85" i="90"/>
  <c r="AN85" i="90"/>
  <c r="AO85" i="90"/>
  <c r="AP85" i="90"/>
  <c r="AQ85" i="90"/>
  <c r="AR85" i="90"/>
  <c r="AS85" i="90"/>
  <c r="AT85" i="90"/>
  <c r="AU85" i="90"/>
  <c r="AV85" i="90"/>
  <c r="AW85" i="90"/>
  <c r="AX85" i="90"/>
  <c r="AY85" i="90"/>
  <c r="AK86" i="90"/>
  <c r="AL86" i="90"/>
  <c r="AM86" i="90"/>
  <c r="AN86" i="90"/>
  <c r="AO86" i="90"/>
  <c r="AP86" i="90"/>
  <c r="AQ86" i="90"/>
  <c r="AR86" i="90"/>
  <c r="AS86" i="90"/>
  <c r="AT86" i="90"/>
  <c r="AU86" i="90"/>
  <c r="AV86" i="90"/>
  <c r="AW86" i="90"/>
  <c r="AX86" i="90"/>
  <c r="AY86" i="90"/>
  <c r="AK87" i="90"/>
  <c r="AL87" i="90"/>
  <c r="AM87" i="90"/>
  <c r="AN87" i="90"/>
  <c r="AO87" i="90"/>
  <c r="AP87" i="90"/>
  <c r="AQ87" i="90"/>
  <c r="AR87" i="90"/>
  <c r="AS87" i="90"/>
  <c r="AT87" i="90"/>
  <c r="AU87" i="90"/>
  <c r="AV87" i="90"/>
  <c r="AW87" i="90"/>
  <c r="AX87" i="90"/>
  <c r="AY87" i="90"/>
  <c r="AK88" i="90"/>
  <c r="AL88" i="90"/>
  <c r="AM88" i="90"/>
  <c r="AN88" i="90"/>
  <c r="AO88" i="90"/>
  <c r="AP88" i="90"/>
  <c r="AQ88" i="90"/>
  <c r="AR88" i="90"/>
  <c r="AS88" i="90"/>
  <c r="AT88" i="90"/>
  <c r="AU88" i="90"/>
  <c r="AV88" i="90"/>
  <c r="AW88" i="90"/>
  <c r="AX88" i="90"/>
  <c r="AY88" i="90"/>
  <c r="AK89" i="90"/>
  <c r="AL89" i="90"/>
  <c r="AM89" i="90"/>
  <c r="AN89" i="90"/>
  <c r="AO89" i="90"/>
  <c r="AP89" i="90"/>
  <c r="AQ89" i="90"/>
  <c r="AR89" i="90"/>
  <c r="AS89" i="90"/>
  <c r="AT89" i="90"/>
  <c r="AU89" i="90"/>
  <c r="AV89" i="90"/>
  <c r="AW89" i="90"/>
  <c r="AX89" i="90"/>
  <c r="AY89" i="90"/>
  <c r="AK90" i="90"/>
  <c r="AL90" i="90"/>
  <c r="AM90" i="90"/>
  <c r="AN90" i="90"/>
  <c r="AO90" i="90"/>
  <c r="AP90" i="90"/>
  <c r="AQ90" i="90"/>
  <c r="AR90" i="90"/>
  <c r="AS90" i="90"/>
  <c r="AT90" i="90"/>
  <c r="AU90" i="90"/>
  <c r="AV90" i="90"/>
  <c r="AW90" i="90"/>
  <c r="AX90" i="90"/>
  <c r="AY90" i="90"/>
  <c r="AK91" i="90"/>
  <c r="AL91" i="90"/>
  <c r="AM91" i="90"/>
  <c r="AN91" i="90"/>
  <c r="AO91" i="90"/>
  <c r="AP91" i="90"/>
  <c r="AQ91" i="90"/>
  <c r="AR91" i="90"/>
  <c r="AS91" i="90"/>
  <c r="AT91" i="90"/>
  <c r="AU91" i="90"/>
  <c r="AV91" i="90"/>
  <c r="AW91" i="90"/>
  <c r="AX91" i="90"/>
  <c r="AY91" i="90"/>
  <c r="AK92" i="90"/>
  <c r="AL92" i="90"/>
  <c r="AM92" i="90"/>
  <c r="AN92" i="90"/>
  <c r="AO92" i="90"/>
  <c r="AP92" i="90"/>
  <c r="AQ92" i="90"/>
  <c r="AR92" i="90"/>
  <c r="AS92" i="90"/>
  <c r="AT92" i="90"/>
  <c r="AU92" i="90"/>
  <c r="AV92" i="90"/>
  <c r="AW92" i="90"/>
  <c r="AX92" i="90"/>
  <c r="AY92" i="90"/>
  <c r="AK93" i="90"/>
  <c r="AL93" i="90"/>
  <c r="AM93" i="90"/>
  <c r="AN93" i="90"/>
  <c r="AO93" i="90"/>
  <c r="AP93" i="90"/>
  <c r="AQ93" i="90"/>
  <c r="AR93" i="90"/>
  <c r="AS93" i="90"/>
  <c r="AT93" i="90"/>
  <c r="AU93" i="90"/>
  <c r="AV93" i="90"/>
  <c r="AW93" i="90"/>
  <c r="AX93" i="90"/>
  <c r="AY93" i="90"/>
  <c r="AK94" i="90"/>
  <c r="AL94" i="90"/>
  <c r="AM94" i="90"/>
  <c r="AN94" i="90"/>
  <c r="AO94" i="90"/>
  <c r="AP94" i="90"/>
  <c r="AQ94" i="90"/>
  <c r="AR94" i="90"/>
  <c r="AS94" i="90"/>
  <c r="AT94" i="90"/>
  <c r="AU94" i="90"/>
  <c r="AV94" i="90"/>
  <c r="AW94" i="90"/>
  <c r="AX94" i="90"/>
  <c r="AY94" i="90"/>
  <c r="AK95" i="90"/>
  <c r="AL95" i="90"/>
  <c r="AM95" i="90"/>
  <c r="AN95" i="90"/>
  <c r="AO95" i="90"/>
  <c r="AP95" i="90"/>
  <c r="AQ95" i="90"/>
  <c r="AR95" i="90"/>
  <c r="AS95" i="90"/>
  <c r="AT95" i="90"/>
  <c r="AU95" i="90"/>
  <c r="AV95" i="90"/>
  <c r="AW95" i="90"/>
  <c r="AX95" i="90"/>
  <c r="AY95" i="90"/>
  <c r="AK96" i="90"/>
  <c r="AL96" i="90"/>
  <c r="AM96" i="90"/>
  <c r="AN96" i="90"/>
  <c r="AO96" i="90"/>
  <c r="AP96" i="90"/>
  <c r="AQ96" i="90"/>
  <c r="AR96" i="90"/>
  <c r="AS96" i="90"/>
  <c r="AT96" i="90"/>
  <c r="AU96" i="90"/>
  <c r="AV96" i="90"/>
  <c r="AW96" i="90"/>
  <c r="AX96" i="90"/>
  <c r="AY96" i="90"/>
  <c r="AK97" i="90"/>
  <c r="AL97" i="90"/>
  <c r="AM97" i="90"/>
  <c r="AN97" i="90"/>
  <c r="AO97" i="90"/>
  <c r="AP97" i="90"/>
  <c r="AQ97" i="90"/>
  <c r="AR97" i="90"/>
  <c r="AS97" i="90"/>
  <c r="AT97" i="90"/>
  <c r="AU97" i="90"/>
  <c r="AV97" i="90"/>
  <c r="AW97" i="90"/>
  <c r="AX97" i="90"/>
  <c r="AY97" i="90"/>
  <c r="AK98" i="90"/>
  <c r="AL98" i="90"/>
  <c r="AM98" i="90"/>
  <c r="AN98" i="90"/>
  <c r="AO98" i="90"/>
  <c r="AP98" i="90"/>
  <c r="AQ98" i="90"/>
  <c r="AR98" i="90"/>
  <c r="AS98" i="90"/>
  <c r="AT98" i="90"/>
  <c r="AU98" i="90"/>
  <c r="AV98" i="90"/>
  <c r="AW98" i="90"/>
  <c r="AX98" i="90"/>
  <c r="AY98" i="90"/>
  <c r="AK99" i="90"/>
  <c r="AL99" i="90"/>
  <c r="AM99" i="90"/>
  <c r="AN99" i="90"/>
  <c r="AO99" i="90"/>
  <c r="AP99" i="90"/>
  <c r="AQ99" i="90"/>
  <c r="AR99" i="90"/>
  <c r="AS99" i="90"/>
  <c r="AT99" i="90"/>
  <c r="AU99" i="90"/>
  <c r="AV99" i="90"/>
  <c r="AW99" i="90"/>
  <c r="AX99" i="90"/>
  <c r="AY99" i="90"/>
  <c r="AK100" i="90"/>
  <c r="AL100" i="90"/>
  <c r="AM100" i="90"/>
  <c r="AN100" i="90"/>
  <c r="AO100" i="90"/>
  <c r="AP100" i="90"/>
  <c r="AQ100" i="90"/>
  <c r="AR100" i="90"/>
  <c r="AS100" i="90"/>
  <c r="AT100" i="90"/>
  <c r="AU100" i="90"/>
  <c r="AV100" i="90"/>
  <c r="AW100" i="90"/>
  <c r="AX100" i="90"/>
  <c r="AY100" i="90"/>
  <c r="AK101" i="90"/>
  <c r="AL101" i="90"/>
  <c r="AM101" i="90"/>
  <c r="AN101" i="90"/>
  <c r="AO101" i="90"/>
  <c r="AP101" i="90"/>
  <c r="AQ101" i="90"/>
  <c r="AR101" i="90"/>
  <c r="AS101" i="90"/>
  <c r="AT101" i="90"/>
  <c r="AU101" i="90"/>
  <c r="AV101" i="90"/>
  <c r="AW101" i="90"/>
  <c r="AX101" i="90"/>
  <c r="AY101" i="90"/>
  <c r="AK104" i="90"/>
  <c r="AK105" i="90"/>
  <c r="AU106" i="90"/>
  <c r="C19" i="90"/>
  <c r="D19" i="90"/>
  <c r="E19" i="90"/>
  <c r="F19" i="90"/>
  <c r="G19" i="90"/>
  <c r="I19" i="90"/>
  <c r="J19" i="90"/>
  <c r="K19" i="90"/>
  <c r="L19" i="90"/>
  <c r="M19" i="90"/>
  <c r="N19" i="90"/>
  <c r="P19" i="90"/>
  <c r="Q19" i="90"/>
  <c r="R19" i="90"/>
  <c r="S19" i="90"/>
  <c r="T19" i="90"/>
  <c r="U19" i="90"/>
  <c r="V19" i="90"/>
  <c r="W19" i="90"/>
  <c r="X19" i="90"/>
  <c r="Z19" i="90"/>
  <c r="AA19" i="90"/>
  <c r="AB19" i="90"/>
  <c r="AC19" i="90"/>
  <c r="AD19" i="90"/>
  <c r="AE19" i="90"/>
  <c r="AF19" i="90"/>
  <c r="AG19" i="90"/>
  <c r="AH19" i="90"/>
  <c r="AI19" i="90"/>
  <c r="AK19" i="90"/>
  <c r="AL19" i="90"/>
  <c r="AM19" i="90"/>
  <c r="AN19" i="90"/>
  <c r="AO19" i="90"/>
  <c r="AP19" i="90"/>
  <c r="AQ19" i="90"/>
  <c r="AR19" i="90"/>
  <c r="AS19" i="90"/>
  <c r="AT19" i="90"/>
  <c r="AU19" i="90"/>
  <c r="AV19" i="90"/>
  <c r="AW19" i="90"/>
  <c r="AX19" i="90"/>
  <c r="AY19" i="90"/>
  <c r="BI19" i="90"/>
  <c r="BJ19" i="90"/>
  <c r="BK19" i="90"/>
  <c r="BL19" i="90"/>
  <c r="BM19" i="90"/>
  <c r="BN19" i="90"/>
  <c r="BO19" i="90"/>
  <c r="AW105" i="90" l="1"/>
  <c r="AS105" i="90"/>
  <c r="AW107" i="90"/>
  <c r="AS107" i="90"/>
  <c r="AO107" i="90"/>
  <c r="AR103" i="90"/>
  <c r="AY72" i="90"/>
  <c r="AQ72" i="90"/>
  <c r="AM72" i="90"/>
  <c r="AO105" i="90"/>
  <c r="AY106" i="90"/>
  <c r="AQ106" i="90"/>
  <c r="AM106" i="90"/>
  <c r="BF106" i="90"/>
  <c r="BF72" i="90"/>
  <c r="BB72" i="90"/>
  <c r="BD72" i="90"/>
  <c r="BB105" i="90"/>
  <c r="BF105" i="90"/>
  <c r="AV107" i="90"/>
  <c r="AR107" i="90"/>
  <c r="AN107" i="90"/>
  <c r="AV106" i="90"/>
  <c r="AR106" i="90"/>
  <c r="AN106" i="90"/>
  <c r="AY103" i="90"/>
  <c r="AU103" i="90"/>
  <c r="AQ103" i="90"/>
  <c r="AM103" i="90"/>
  <c r="BE105" i="90"/>
  <c r="BA105" i="90"/>
  <c r="AW72" i="90"/>
  <c r="AO72" i="90"/>
  <c r="BB104" i="90"/>
  <c r="BD106" i="90"/>
  <c r="BF103" i="90"/>
  <c r="BB103" i="90"/>
  <c r="AW106" i="90"/>
  <c r="AS106" i="90"/>
  <c r="AO106" i="90"/>
  <c r="AK106" i="90"/>
  <c r="AV104" i="90"/>
  <c r="AR104" i="90"/>
  <c r="AN104" i="90"/>
  <c r="AW103" i="90"/>
  <c r="AS103" i="90"/>
  <c r="AO103" i="90"/>
  <c r="AV105" i="90"/>
  <c r="AR105" i="90"/>
  <c r="AN105" i="90"/>
  <c r="BC106" i="90"/>
  <c r="BE103" i="90"/>
  <c r="BA103" i="90"/>
  <c r="BF107" i="90"/>
  <c r="BB107" i="90"/>
  <c r="BE107" i="90"/>
  <c r="BA107" i="90"/>
  <c r="AN103" i="90"/>
  <c r="AS72" i="90"/>
  <c r="AK72" i="90"/>
  <c r="AX107" i="90"/>
  <c r="AT107" i="90"/>
  <c r="AP107" i="90"/>
  <c r="AL107" i="90"/>
  <c r="AX103" i="90"/>
  <c r="AT103" i="90"/>
  <c r="AP103" i="90"/>
  <c r="AL103" i="90"/>
  <c r="AK103" i="90"/>
  <c r="AV103" i="90"/>
  <c r="AX72" i="90"/>
  <c r="AT72" i="90"/>
  <c r="AP72" i="90"/>
  <c r="AL72" i="90"/>
  <c r="AY105" i="90"/>
  <c r="AU105" i="90"/>
  <c r="AQ105" i="90"/>
  <c r="AM105" i="90"/>
  <c r="AV72" i="90"/>
  <c r="AR72" i="90"/>
  <c r="AN72" i="90"/>
  <c r="AY107" i="90"/>
  <c r="AU107" i="90"/>
  <c r="AQ107" i="90"/>
  <c r="AM107" i="90"/>
  <c r="AX106" i="90"/>
  <c r="AT106" i="90"/>
  <c r="AP106" i="90"/>
  <c r="AL106" i="90"/>
  <c r="AY104" i="90"/>
  <c r="AU104" i="90"/>
  <c r="AQ104" i="90"/>
  <c r="AM104" i="90"/>
  <c r="W68" i="90"/>
  <c r="X68" i="90"/>
  <c r="Z68" i="90"/>
  <c r="AA68" i="90"/>
  <c r="AB68" i="90"/>
  <c r="AC68" i="90"/>
  <c r="AD68" i="90"/>
  <c r="AE68" i="90"/>
  <c r="AF68" i="90"/>
  <c r="AG68" i="90"/>
  <c r="AH68" i="90"/>
  <c r="AI68" i="90"/>
  <c r="W69" i="90"/>
  <c r="X69" i="90"/>
  <c r="Z69" i="90"/>
  <c r="AA69" i="90"/>
  <c r="AB69" i="90"/>
  <c r="AC69" i="90"/>
  <c r="AD69" i="90"/>
  <c r="AE69" i="90"/>
  <c r="AF69" i="90"/>
  <c r="AG69" i="90"/>
  <c r="AH69" i="90"/>
  <c r="AI69" i="90"/>
  <c r="W70" i="90"/>
  <c r="X70" i="90"/>
  <c r="Z70" i="90"/>
  <c r="AA70" i="90"/>
  <c r="AB70" i="90"/>
  <c r="AC70" i="90"/>
  <c r="AD70" i="90"/>
  <c r="AE70" i="90"/>
  <c r="AF70" i="90"/>
  <c r="AG70" i="90"/>
  <c r="AH70" i="90"/>
  <c r="AI70" i="90"/>
  <c r="W71" i="90"/>
  <c r="X71" i="90"/>
  <c r="Z71" i="90"/>
  <c r="AA71" i="90"/>
  <c r="AB71" i="90"/>
  <c r="AC71" i="90"/>
  <c r="AD71" i="90"/>
  <c r="AE71" i="90"/>
  <c r="AF71" i="90"/>
  <c r="AG71" i="90"/>
  <c r="AH71" i="90"/>
  <c r="AI71" i="90"/>
  <c r="W73" i="90"/>
  <c r="W105" i="90" s="1"/>
  <c r="X73" i="90"/>
  <c r="X72" i="90" s="1"/>
  <c r="Z73" i="90"/>
  <c r="Z72" i="90" s="1"/>
  <c r="AA73" i="90"/>
  <c r="AA105" i="90" s="1"/>
  <c r="AB73" i="90"/>
  <c r="AB72" i="90" s="1"/>
  <c r="AC73" i="90"/>
  <c r="AC105" i="90" s="1"/>
  <c r="AD73" i="90"/>
  <c r="AD72" i="90" s="1"/>
  <c r="AE73" i="90"/>
  <c r="AF73" i="90"/>
  <c r="AF72" i="90" s="1"/>
  <c r="AG73" i="90"/>
  <c r="AG105" i="90" s="1"/>
  <c r="AH73" i="90"/>
  <c r="AH72" i="90" s="1"/>
  <c r="AI73" i="90"/>
  <c r="AI105" i="90" s="1"/>
  <c r="W74" i="90"/>
  <c r="X74" i="90"/>
  <c r="Z74" i="90"/>
  <c r="AA74" i="90"/>
  <c r="AB74" i="90"/>
  <c r="AC74" i="90"/>
  <c r="AD74" i="90"/>
  <c r="AE74" i="90"/>
  <c r="AF74" i="90"/>
  <c r="AG74" i="90"/>
  <c r="AH74" i="90"/>
  <c r="AI74" i="90"/>
  <c r="W75" i="90"/>
  <c r="X75" i="90"/>
  <c r="Z75" i="90"/>
  <c r="AA75" i="90"/>
  <c r="AB75" i="90"/>
  <c r="AC75" i="90"/>
  <c r="AD75" i="90"/>
  <c r="AE75" i="90"/>
  <c r="AF75" i="90"/>
  <c r="AG75" i="90"/>
  <c r="AH75" i="90"/>
  <c r="AI75" i="90"/>
  <c r="W76" i="90"/>
  <c r="X76" i="90"/>
  <c r="Z76" i="90"/>
  <c r="AA76" i="90"/>
  <c r="AB76" i="90"/>
  <c r="AC76" i="90"/>
  <c r="AD76" i="90"/>
  <c r="AE76" i="90"/>
  <c r="AF76" i="90"/>
  <c r="AG76" i="90"/>
  <c r="AH76" i="90"/>
  <c r="AI76" i="90"/>
  <c r="W77" i="90"/>
  <c r="X77" i="90"/>
  <c r="Z77" i="90"/>
  <c r="AA77" i="90"/>
  <c r="AB77" i="90"/>
  <c r="AC77" i="90"/>
  <c r="AD77" i="90"/>
  <c r="AE77" i="90"/>
  <c r="AF77" i="90"/>
  <c r="AG77" i="90"/>
  <c r="AH77" i="90"/>
  <c r="AI77" i="90"/>
  <c r="W78" i="90"/>
  <c r="X78" i="90"/>
  <c r="Z78" i="90"/>
  <c r="AA78" i="90"/>
  <c r="AB78" i="90"/>
  <c r="AC78" i="90"/>
  <c r="AD78" i="90"/>
  <c r="AE78" i="90"/>
  <c r="AF78" i="90"/>
  <c r="AG78" i="90"/>
  <c r="AH78" i="90"/>
  <c r="AI78" i="90"/>
  <c r="W79" i="90"/>
  <c r="X79" i="90"/>
  <c r="Z79" i="90"/>
  <c r="AA79" i="90"/>
  <c r="AB79" i="90"/>
  <c r="AC79" i="90"/>
  <c r="AD79" i="90"/>
  <c r="AE79" i="90"/>
  <c r="AF79" i="90"/>
  <c r="AG79" i="90"/>
  <c r="AH79" i="90"/>
  <c r="AI79" i="90"/>
  <c r="W80" i="90"/>
  <c r="X80" i="90"/>
  <c r="Z80" i="90"/>
  <c r="AA80" i="90"/>
  <c r="AB80" i="90"/>
  <c r="AC80" i="90"/>
  <c r="AD80" i="90"/>
  <c r="AE80" i="90"/>
  <c r="AF80" i="90"/>
  <c r="AG80" i="90"/>
  <c r="AH80" i="90"/>
  <c r="AI80" i="90"/>
  <c r="W81" i="90"/>
  <c r="W104" i="90" s="1"/>
  <c r="X81" i="90"/>
  <c r="X104" i="90" s="1"/>
  <c r="Z81" i="90"/>
  <c r="AA81" i="90"/>
  <c r="AB81" i="90"/>
  <c r="AC81" i="90"/>
  <c r="AC104" i="90" s="1"/>
  <c r="AD81" i="90"/>
  <c r="AE81" i="90"/>
  <c r="AE104" i="90" s="1"/>
  <c r="AF81" i="90"/>
  <c r="AG81" i="90"/>
  <c r="AG104" i="90" s="1"/>
  <c r="AH81" i="90"/>
  <c r="AI81" i="90"/>
  <c r="W82" i="90"/>
  <c r="X82" i="90"/>
  <c r="Z82" i="90"/>
  <c r="AA82" i="90"/>
  <c r="AB82" i="90"/>
  <c r="AC82" i="90"/>
  <c r="AD82" i="90"/>
  <c r="AE82" i="90"/>
  <c r="AF82" i="90"/>
  <c r="AG82" i="90"/>
  <c r="AG106" i="90" s="1"/>
  <c r="AH82" i="90"/>
  <c r="AI82" i="90"/>
  <c r="W84" i="90"/>
  <c r="X84" i="90"/>
  <c r="Z84" i="90"/>
  <c r="AA84" i="90"/>
  <c r="AB84" i="90"/>
  <c r="AC84" i="90"/>
  <c r="AD84" i="90"/>
  <c r="AE84" i="90"/>
  <c r="AF84" i="90"/>
  <c r="AG84" i="90"/>
  <c r="AH84" i="90"/>
  <c r="AI84" i="90"/>
  <c r="W85" i="90"/>
  <c r="X85" i="90"/>
  <c r="Z85" i="90"/>
  <c r="AA85" i="90"/>
  <c r="AB85" i="90"/>
  <c r="AC85" i="90"/>
  <c r="AD85" i="90"/>
  <c r="AE85" i="90"/>
  <c r="AF85" i="90"/>
  <c r="AG85" i="90"/>
  <c r="AH85" i="90"/>
  <c r="AI85" i="90"/>
  <c r="W86" i="90"/>
  <c r="X86" i="90"/>
  <c r="Z86" i="90"/>
  <c r="AA86" i="90"/>
  <c r="AB86" i="90"/>
  <c r="AC86" i="90"/>
  <c r="AD86" i="90"/>
  <c r="AE86" i="90"/>
  <c r="AF86" i="90"/>
  <c r="AG86" i="90"/>
  <c r="AH86" i="90"/>
  <c r="AI86" i="90"/>
  <c r="W87" i="90"/>
  <c r="X87" i="90"/>
  <c r="Z87" i="90"/>
  <c r="AA87" i="90"/>
  <c r="AB87" i="90"/>
  <c r="AC87" i="90"/>
  <c r="AD87" i="90"/>
  <c r="AE87" i="90"/>
  <c r="AF87" i="90"/>
  <c r="AG87" i="90"/>
  <c r="AH87" i="90"/>
  <c r="AI87" i="90"/>
  <c r="W88" i="90"/>
  <c r="W107" i="90" s="1"/>
  <c r="X88" i="90"/>
  <c r="Z88" i="90"/>
  <c r="AA88" i="90"/>
  <c r="AA107" i="90" s="1"/>
  <c r="AB88" i="90"/>
  <c r="AB107" i="90" s="1"/>
  <c r="AC88" i="90"/>
  <c r="AD88" i="90"/>
  <c r="AE88" i="90"/>
  <c r="AE107" i="90" s="1"/>
  <c r="AF88" i="90"/>
  <c r="AF107" i="90" s="1"/>
  <c r="AG88" i="90"/>
  <c r="AH88" i="90"/>
  <c r="AI88" i="90"/>
  <c r="AI107" i="90" s="1"/>
  <c r="W89" i="90"/>
  <c r="X89" i="90"/>
  <c r="Z89" i="90"/>
  <c r="AA89" i="90"/>
  <c r="AB89" i="90"/>
  <c r="AC89" i="90"/>
  <c r="AD89" i="90"/>
  <c r="AE89" i="90"/>
  <c r="AF89" i="90"/>
  <c r="AG89" i="90"/>
  <c r="AH89" i="90"/>
  <c r="AI89" i="90"/>
  <c r="W90" i="90"/>
  <c r="X90" i="90"/>
  <c r="Z90" i="90"/>
  <c r="AA90" i="90"/>
  <c r="AB90" i="90"/>
  <c r="AC90" i="90"/>
  <c r="AD90" i="90"/>
  <c r="AE90" i="90"/>
  <c r="AF90" i="90"/>
  <c r="AG90" i="90"/>
  <c r="AH90" i="90"/>
  <c r="AI90" i="90"/>
  <c r="W91" i="90"/>
  <c r="X91" i="90"/>
  <c r="Z91" i="90"/>
  <c r="AA91" i="90"/>
  <c r="AB91" i="90"/>
  <c r="AC91" i="90"/>
  <c r="AD91" i="90"/>
  <c r="AE91" i="90"/>
  <c r="AF91" i="90"/>
  <c r="AG91" i="90"/>
  <c r="AH91" i="90"/>
  <c r="AI91" i="90"/>
  <c r="W92" i="90"/>
  <c r="X92" i="90"/>
  <c r="Z92" i="90"/>
  <c r="AA92" i="90"/>
  <c r="AB92" i="90"/>
  <c r="AC92" i="90"/>
  <c r="AD92" i="90"/>
  <c r="AE92" i="90"/>
  <c r="AF92" i="90"/>
  <c r="AG92" i="90"/>
  <c r="AH92" i="90"/>
  <c r="AI92" i="90"/>
  <c r="W93" i="90"/>
  <c r="X93" i="90"/>
  <c r="Z93" i="90"/>
  <c r="AA93" i="90"/>
  <c r="AB93" i="90"/>
  <c r="AC93" i="90"/>
  <c r="AD93" i="90"/>
  <c r="AE93" i="90"/>
  <c r="AF93" i="90"/>
  <c r="AG93" i="90"/>
  <c r="AH93" i="90"/>
  <c r="AI93" i="90"/>
  <c r="W94" i="90"/>
  <c r="X94" i="90"/>
  <c r="Z94" i="90"/>
  <c r="AA94" i="90"/>
  <c r="AB94" i="90"/>
  <c r="AC94" i="90"/>
  <c r="AD94" i="90"/>
  <c r="AE94" i="90"/>
  <c r="AF94" i="90"/>
  <c r="AG94" i="90"/>
  <c r="AH94" i="90"/>
  <c r="AI94" i="90"/>
  <c r="W95" i="90"/>
  <c r="X95" i="90"/>
  <c r="Z95" i="90"/>
  <c r="AA95" i="90"/>
  <c r="AB95" i="90"/>
  <c r="AC95" i="90"/>
  <c r="AD95" i="90"/>
  <c r="AE95" i="90"/>
  <c r="AF95" i="90"/>
  <c r="AG95" i="90"/>
  <c r="AH95" i="90"/>
  <c r="AI95" i="90"/>
  <c r="W96" i="90"/>
  <c r="X96" i="90"/>
  <c r="Z96" i="90"/>
  <c r="AA96" i="90"/>
  <c r="AB96" i="90"/>
  <c r="AC96" i="90"/>
  <c r="AD96" i="90"/>
  <c r="AE96" i="90"/>
  <c r="AF96" i="90"/>
  <c r="AG96" i="90"/>
  <c r="AH96" i="90"/>
  <c r="AI96" i="90"/>
  <c r="W97" i="90"/>
  <c r="X97" i="90"/>
  <c r="Z97" i="90"/>
  <c r="AA97" i="90"/>
  <c r="AB97" i="90"/>
  <c r="AC97" i="90"/>
  <c r="AD97" i="90"/>
  <c r="AE97" i="90"/>
  <c r="AF97" i="90"/>
  <c r="AG97" i="90"/>
  <c r="AH97" i="90"/>
  <c r="AI97" i="90"/>
  <c r="W98" i="90"/>
  <c r="X98" i="90"/>
  <c r="Z98" i="90"/>
  <c r="AA98" i="90"/>
  <c r="AB98" i="90"/>
  <c r="AC98" i="90"/>
  <c r="AD98" i="90"/>
  <c r="AE98" i="90"/>
  <c r="AF98" i="90"/>
  <c r="AG98" i="90"/>
  <c r="AH98" i="90"/>
  <c r="AI98" i="90"/>
  <c r="W99" i="90"/>
  <c r="X99" i="90"/>
  <c r="Z99" i="90"/>
  <c r="AA99" i="90"/>
  <c r="AB99" i="90"/>
  <c r="AC99" i="90"/>
  <c r="AD99" i="90"/>
  <c r="AE99" i="90"/>
  <c r="AF99" i="90"/>
  <c r="AG99" i="90"/>
  <c r="AH99" i="90"/>
  <c r="AI99" i="90"/>
  <c r="W100" i="90"/>
  <c r="X100" i="90"/>
  <c r="Z100" i="90"/>
  <c r="AA100" i="90"/>
  <c r="AB100" i="90"/>
  <c r="AC100" i="90"/>
  <c r="AD100" i="90"/>
  <c r="AE100" i="90"/>
  <c r="AF100" i="90"/>
  <c r="AG100" i="90"/>
  <c r="AH100" i="90"/>
  <c r="AI100" i="90"/>
  <c r="W101" i="90"/>
  <c r="X101" i="90"/>
  <c r="Z101" i="90"/>
  <c r="AA101" i="90"/>
  <c r="AB101" i="90"/>
  <c r="AC101" i="90"/>
  <c r="AD101" i="90"/>
  <c r="AE101" i="90"/>
  <c r="AF101" i="90"/>
  <c r="AG101" i="90"/>
  <c r="AH101" i="90"/>
  <c r="AI101" i="90"/>
  <c r="AF104" i="90"/>
  <c r="G65" i="24"/>
  <c r="F65" i="24" s="1"/>
  <c r="O65" i="24" s="1"/>
  <c r="T65" i="24" s="1"/>
  <c r="G66" i="24"/>
  <c r="F66" i="24" s="1"/>
  <c r="O66" i="24" s="1"/>
  <c r="T66" i="24" s="1"/>
  <c r="G67" i="24"/>
  <c r="F67" i="24" s="1"/>
  <c r="O67" i="24" s="1"/>
  <c r="G68" i="24"/>
  <c r="F68" i="24" s="1"/>
  <c r="G48" i="24"/>
  <c r="F48" i="24" s="1"/>
  <c r="O48" i="24" s="1"/>
  <c r="G49" i="24"/>
  <c r="F49" i="24" s="1"/>
  <c r="O49" i="24" s="1"/>
  <c r="G50" i="24"/>
  <c r="F50" i="24" s="1"/>
  <c r="O50" i="24" s="1"/>
  <c r="G51" i="24"/>
  <c r="F51" i="24" s="1"/>
  <c r="O51" i="24" s="1"/>
  <c r="G52" i="24"/>
  <c r="F52" i="24" s="1"/>
  <c r="G53" i="24"/>
  <c r="F53" i="24" s="1"/>
  <c r="O53" i="24" s="1"/>
  <c r="G54" i="24"/>
  <c r="F54" i="24" s="1"/>
  <c r="O54" i="24" s="1"/>
  <c r="G55" i="24"/>
  <c r="F55" i="24" s="1"/>
  <c r="O55" i="24" s="1"/>
  <c r="G56" i="24"/>
  <c r="F56" i="24" s="1"/>
  <c r="G57" i="24"/>
  <c r="F57" i="24" s="1"/>
  <c r="O57" i="24" s="1"/>
  <c r="G58" i="24"/>
  <c r="F58" i="24" s="1"/>
  <c r="O58" i="24" s="1"/>
  <c r="G47" i="24"/>
  <c r="F47" i="24" s="1"/>
  <c r="O47" i="24" s="1"/>
  <c r="G37" i="24"/>
  <c r="F37" i="24" s="1"/>
  <c r="O37" i="24" s="1"/>
  <c r="T37" i="24" s="1"/>
  <c r="G38" i="24"/>
  <c r="F38" i="24" s="1"/>
  <c r="O38" i="24" s="1"/>
  <c r="U38" i="24" s="1"/>
  <c r="G39" i="24"/>
  <c r="F39" i="24" s="1"/>
  <c r="O39" i="24" s="1"/>
  <c r="V39" i="24" s="1"/>
  <c r="G40" i="24"/>
  <c r="F40" i="24" s="1"/>
  <c r="O40" i="24" s="1"/>
  <c r="AA40" i="24" s="1"/>
  <c r="G41" i="24"/>
  <c r="F41" i="24" s="1"/>
  <c r="O41" i="24" s="1"/>
  <c r="T41" i="24" s="1"/>
  <c r="G42" i="24"/>
  <c r="F42" i="24" s="1"/>
  <c r="O42" i="24" s="1"/>
  <c r="U42" i="24" s="1"/>
  <c r="G43" i="24"/>
  <c r="F43" i="24" s="1"/>
  <c r="O43" i="24" s="1"/>
  <c r="V43" i="24" s="1"/>
  <c r="G44" i="24"/>
  <c r="F44" i="24" s="1"/>
  <c r="O44" i="24" s="1"/>
  <c r="AA44" i="24" s="1"/>
  <c r="G45" i="24"/>
  <c r="F45" i="24" s="1"/>
  <c r="O45" i="24" s="1"/>
  <c r="AA45" i="24" s="1"/>
  <c r="G36" i="24"/>
  <c r="F36" i="24" s="1"/>
  <c r="O36" i="24" s="1"/>
  <c r="V36" i="24" s="1"/>
  <c r="G33" i="24"/>
  <c r="F33" i="24" s="1"/>
  <c r="O33" i="24" s="1"/>
  <c r="T33" i="24" s="1"/>
  <c r="G34" i="24"/>
  <c r="F34" i="24" s="1"/>
  <c r="O34" i="24" s="1"/>
  <c r="U34" i="24" s="1"/>
  <c r="O4" i="98"/>
  <c r="O5" i="98"/>
  <c r="O6" i="98"/>
  <c r="O7" i="98"/>
  <c r="O8" i="98"/>
  <c r="O10" i="98"/>
  <c r="O11" i="98"/>
  <c r="O12" i="98"/>
  <c r="O13" i="98"/>
  <c r="O14" i="98"/>
  <c r="O15" i="98"/>
  <c r="O17" i="98"/>
  <c r="O18" i="98"/>
  <c r="O19" i="98"/>
  <c r="O20" i="98"/>
  <c r="O21" i="98"/>
  <c r="O22" i="98"/>
  <c r="O23" i="98"/>
  <c r="O24" i="98"/>
  <c r="O25" i="98"/>
  <c r="O27" i="98"/>
  <c r="O28" i="98"/>
  <c r="O29" i="98"/>
  <c r="O30" i="98"/>
  <c r="O31" i="98"/>
  <c r="O32" i="98"/>
  <c r="O33" i="98"/>
  <c r="O34" i="98"/>
  <c r="O35" i="98"/>
  <c r="O36" i="98"/>
  <c r="AA66" i="24" l="1"/>
  <c r="W66" i="24"/>
  <c r="AF105" i="90"/>
  <c r="AI104" i="90"/>
  <c r="AA104" i="90"/>
  <c r="AE105" i="90"/>
  <c r="AD107" i="90"/>
  <c r="AI106" i="90"/>
  <c r="AE106" i="90"/>
  <c r="AA106" i="90"/>
  <c r="Z107" i="90"/>
  <c r="X107" i="90"/>
  <c r="AH107" i="90"/>
  <c r="AG103" i="90"/>
  <c r="X105" i="90"/>
  <c r="W106" i="90"/>
  <c r="AB104" i="90"/>
  <c r="AF106" i="90"/>
  <c r="AB106" i="90"/>
  <c r="X106" i="90"/>
  <c r="AF103" i="90"/>
  <c r="AB103" i="90"/>
  <c r="X103" i="90"/>
  <c r="AB105" i="90"/>
  <c r="AG107" i="90"/>
  <c r="AC107" i="90"/>
  <c r="AH106" i="90"/>
  <c r="AD106" i="90"/>
  <c r="Z106" i="90"/>
  <c r="AC103" i="90"/>
  <c r="AH103" i="90"/>
  <c r="AD103" i="90"/>
  <c r="Z103" i="90"/>
  <c r="AE72" i="90"/>
  <c r="AA72" i="90"/>
  <c r="W72" i="90"/>
  <c r="AC106" i="90"/>
  <c r="AI72" i="90"/>
  <c r="AH105" i="90"/>
  <c r="AD105" i="90"/>
  <c r="Z105" i="90"/>
  <c r="AG72" i="90"/>
  <c r="AC72" i="90"/>
  <c r="AH104" i="90"/>
  <c r="AD104" i="90"/>
  <c r="Z104" i="90"/>
  <c r="AI103" i="90"/>
  <c r="AE103" i="90"/>
  <c r="AA103" i="90"/>
  <c r="W103" i="90"/>
  <c r="U67" i="24"/>
  <c r="Y67" i="24"/>
  <c r="AC67" i="24"/>
  <c r="V67" i="24"/>
  <c r="Z67" i="24"/>
  <c r="AD67" i="24"/>
  <c r="T67" i="24"/>
  <c r="AB67" i="24"/>
  <c r="AA67" i="24"/>
  <c r="X67" i="24"/>
  <c r="W65" i="24"/>
  <c r="O68" i="24"/>
  <c r="X68" i="24" s="1"/>
  <c r="W67" i="24"/>
  <c r="AD66" i="24"/>
  <c r="Z66" i="24"/>
  <c r="V66" i="24"/>
  <c r="AD65" i="24"/>
  <c r="Z65" i="24"/>
  <c r="V65" i="24"/>
  <c r="AA65" i="24"/>
  <c r="AC66" i="24"/>
  <c r="Y66" i="24"/>
  <c r="U66" i="24"/>
  <c r="AC65" i="24"/>
  <c r="Y65" i="24"/>
  <c r="U65" i="24"/>
  <c r="AB66" i="24"/>
  <c r="X66" i="24"/>
  <c r="AB65" i="24"/>
  <c r="X65" i="24"/>
  <c r="U50" i="24"/>
  <c r="T50" i="24"/>
  <c r="W58" i="24"/>
  <c r="V58" i="24"/>
  <c r="V54" i="24"/>
  <c r="U54" i="24"/>
  <c r="T57" i="24"/>
  <c r="AB57" i="24"/>
  <c r="V57" i="24"/>
  <c r="AD57" i="24"/>
  <c r="AA57" i="24"/>
  <c r="U57" i="24"/>
  <c r="Y57" i="24"/>
  <c r="AC57" i="24"/>
  <c r="Z57" i="24"/>
  <c r="T48" i="24"/>
  <c r="AB48" i="24"/>
  <c r="V48" i="24"/>
  <c r="AD48" i="24"/>
  <c r="U48" i="24"/>
  <c r="Y48" i="24"/>
  <c r="AC48" i="24"/>
  <c r="Z48" i="24"/>
  <c r="W48" i="24"/>
  <c r="AA48" i="24"/>
  <c r="T53" i="24"/>
  <c r="AB53" i="24"/>
  <c r="V53" i="24"/>
  <c r="AD53" i="24"/>
  <c r="U53" i="24"/>
  <c r="Y53" i="24"/>
  <c r="AC53" i="24"/>
  <c r="Z53" i="24"/>
  <c r="AA53" i="24"/>
  <c r="V55" i="24"/>
  <c r="Z55" i="24"/>
  <c r="AD55" i="24"/>
  <c r="X55" i="24"/>
  <c r="Y55" i="24"/>
  <c r="AC55" i="24"/>
  <c r="AA55" i="24"/>
  <c r="T55" i="24"/>
  <c r="AB55" i="24"/>
  <c r="U55" i="24"/>
  <c r="V51" i="24"/>
  <c r="Z51" i="24"/>
  <c r="AD51" i="24"/>
  <c r="X51" i="24"/>
  <c r="U51" i="24"/>
  <c r="Y51" i="24"/>
  <c r="AA51" i="24"/>
  <c r="T51" i="24"/>
  <c r="AB51" i="24"/>
  <c r="AC51" i="24"/>
  <c r="T49" i="24"/>
  <c r="AB49" i="24"/>
  <c r="V49" i="24"/>
  <c r="AD49" i="24"/>
  <c r="AA49" i="24"/>
  <c r="U49" i="24"/>
  <c r="Y49" i="24"/>
  <c r="AC49" i="24"/>
  <c r="Z49" i="24"/>
  <c r="T47" i="24"/>
  <c r="AB47" i="24"/>
  <c r="Z47" i="24"/>
  <c r="U47" i="24"/>
  <c r="Y47" i="24"/>
  <c r="AC47" i="24"/>
  <c r="V47" i="24"/>
  <c r="AD47" i="24"/>
  <c r="W47" i="24"/>
  <c r="AA47" i="24"/>
  <c r="W57" i="24"/>
  <c r="W49" i="24"/>
  <c r="AD58" i="24"/>
  <c r="W55" i="24"/>
  <c r="AC54" i="24"/>
  <c r="W51" i="24"/>
  <c r="AB50" i="24"/>
  <c r="O56" i="24"/>
  <c r="O52" i="24"/>
  <c r="W53" i="24"/>
  <c r="Z58" i="24"/>
  <c r="X57" i="24"/>
  <c r="Y54" i="24"/>
  <c r="X53" i="24"/>
  <c r="X50" i="24"/>
  <c r="X49" i="24"/>
  <c r="X48" i="24"/>
  <c r="X47" i="24"/>
  <c r="AC58" i="24"/>
  <c r="Y58" i="24"/>
  <c r="U58" i="24"/>
  <c r="AB54" i="24"/>
  <c r="X54" i="24"/>
  <c r="T54" i="24"/>
  <c r="AA50" i="24"/>
  <c r="W50" i="24"/>
  <c r="AB58" i="24"/>
  <c r="X58" i="24"/>
  <c r="T58" i="24"/>
  <c r="AA54" i="24"/>
  <c r="W54" i="24"/>
  <c r="AD50" i="24"/>
  <c r="Z50" i="24"/>
  <c r="V50" i="24"/>
  <c r="AA58" i="24"/>
  <c r="AD54" i="24"/>
  <c r="Z54" i="24"/>
  <c r="AC50" i="24"/>
  <c r="Y50" i="24"/>
  <c r="U43" i="24"/>
  <c r="X38" i="24"/>
  <c r="W42" i="24"/>
  <c r="AA37" i="24"/>
  <c r="AD45" i="24"/>
  <c r="Z41" i="24"/>
  <c r="AC36" i="24"/>
  <c r="V45" i="24"/>
  <c r="Y39" i="24"/>
  <c r="U36" i="24"/>
  <c r="AC45" i="24"/>
  <c r="U45" i="24"/>
  <c r="AB42" i="24"/>
  <c r="T42" i="24"/>
  <c r="W41" i="24"/>
  <c r="U39" i="24"/>
  <c r="W38" i="24"/>
  <c r="Z37" i="24"/>
  <c r="AB36" i="24"/>
  <c r="T36" i="24"/>
  <c r="Z45" i="24"/>
  <c r="AC43" i="24"/>
  <c r="AA42" i="24"/>
  <c r="AD41" i="24"/>
  <c r="V41" i="24"/>
  <c r="AB38" i="24"/>
  <c r="T38" i="24"/>
  <c r="W37" i="24"/>
  <c r="Y36" i="24"/>
  <c r="AA33" i="24"/>
  <c r="Y45" i="24"/>
  <c r="Y43" i="24"/>
  <c r="X42" i="24"/>
  <c r="AA41" i="24"/>
  <c r="AC39" i="24"/>
  <c r="AA38" i="24"/>
  <c r="AD37" i="24"/>
  <c r="V37" i="24"/>
  <c r="X36" i="24"/>
  <c r="W33" i="24"/>
  <c r="V44" i="24"/>
  <c r="Z40" i="24"/>
  <c r="X34" i="24"/>
  <c r="U44" i="24"/>
  <c r="Y40" i="24"/>
  <c r="AB39" i="24"/>
  <c r="X39" i="24"/>
  <c r="AA34" i="24"/>
  <c r="W34" i="24"/>
  <c r="AD33" i="24"/>
  <c r="Z33" i="24"/>
  <c r="V33" i="24"/>
  <c r="AD44" i="24"/>
  <c r="Z44" i="24"/>
  <c r="V40" i="24"/>
  <c r="Y44" i="24"/>
  <c r="X43" i="24"/>
  <c r="U40" i="24"/>
  <c r="AB45" i="24"/>
  <c r="X45" i="24"/>
  <c r="T45" i="24"/>
  <c r="AB44" i="24"/>
  <c r="X44" i="24"/>
  <c r="T44" i="24"/>
  <c r="AA43" i="24"/>
  <c r="W43" i="24"/>
  <c r="AD42" i="24"/>
  <c r="Z42" i="24"/>
  <c r="V42" i="24"/>
  <c r="AC41" i="24"/>
  <c r="Y41" i="24"/>
  <c r="U41" i="24"/>
  <c r="AB40" i="24"/>
  <c r="X40" i="24"/>
  <c r="T40" i="24"/>
  <c r="AA39" i="24"/>
  <c r="W39" i="24"/>
  <c r="AD38" i="24"/>
  <c r="Z38" i="24"/>
  <c r="V38" i="24"/>
  <c r="AC37" i="24"/>
  <c r="Y37" i="24"/>
  <c r="U37" i="24"/>
  <c r="AA36" i="24"/>
  <c r="W36" i="24"/>
  <c r="AD34" i="24"/>
  <c r="Z34" i="24"/>
  <c r="V34" i="24"/>
  <c r="AC33" i="24"/>
  <c r="Y33" i="24"/>
  <c r="U33" i="24"/>
  <c r="AD40" i="24"/>
  <c r="AB34" i="24"/>
  <c r="T34" i="24"/>
  <c r="AC44" i="24"/>
  <c r="AB43" i="24"/>
  <c r="T43" i="24"/>
  <c r="AC40" i="24"/>
  <c r="T39" i="24"/>
  <c r="W45" i="24"/>
  <c r="W44" i="24"/>
  <c r="AD43" i="24"/>
  <c r="Z43" i="24"/>
  <c r="AC42" i="24"/>
  <c r="Y42" i="24"/>
  <c r="AB41" i="24"/>
  <c r="X41" i="24"/>
  <c r="W40" i="24"/>
  <c r="AD39" i="24"/>
  <c r="Z39" i="24"/>
  <c r="AC38" i="24"/>
  <c r="Y38" i="24"/>
  <c r="AB37" i="24"/>
  <c r="X37" i="24"/>
  <c r="AD36" i="24"/>
  <c r="Z36" i="24"/>
  <c r="AC34" i="24"/>
  <c r="Y34" i="24"/>
  <c r="AB33" i="24"/>
  <c r="X33" i="24"/>
  <c r="AE65" i="24" l="1"/>
  <c r="AG65" i="24" s="1"/>
  <c r="AH65" i="24"/>
  <c r="AY65" i="24" s="1"/>
  <c r="BG65" i="24" s="1"/>
  <c r="AP65" i="24"/>
  <c r="AT65" i="24" s="1"/>
  <c r="BE65" i="24" s="1"/>
  <c r="AI65" i="24"/>
  <c r="AU65" i="24" s="1"/>
  <c r="AJ65" i="24"/>
  <c r="AO65" i="24"/>
  <c r="AZ65" i="24" s="1"/>
  <c r="AE66" i="24"/>
  <c r="AP66" i="24" s="1"/>
  <c r="AT66" i="24" s="1"/>
  <c r="BE66" i="24" s="1"/>
  <c r="V68" i="24"/>
  <c r="Z68" i="24"/>
  <c r="AD68" i="24"/>
  <c r="AA68" i="24"/>
  <c r="Y68" i="24"/>
  <c r="T68" i="24"/>
  <c r="AB68" i="24"/>
  <c r="U68" i="24"/>
  <c r="AC68" i="24"/>
  <c r="AE67" i="24"/>
  <c r="AQ67" i="24" s="1"/>
  <c r="AX67" i="24" s="1"/>
  <c r="BF67" i="24" s="1"/>
  <c r="W68" i="24"/>
  <c r="AE49" i="24"/>
  <c r="AJ49" i="24" s="1"/>
  <c r="AG49" i="24"/>
  <c r="AM49" i="24"/>
  <c r="AP49" i="24"/>
  <c r="AT49" i="24" s="1"/>
  <c r="BE49" i="24" s="1"/>
  <c r="AH49" i="24"/>
  <c r="AY49" i="24" s="1"/>
  <c r="BG49" i="24" s="1"/>
  <c r="AA52" i="24"/>
  <c r="U52" i="24"/>
  <c r="Y52" i="24"/>
  <c r="V52" i="24"/>
  <c r="Z52" i="24"/>
  <c r="T52" i="24"/>
  <c r="AB52" i="24"/>
  <c r="AC52" i="24"/>
  <c r="AD52" i="24"/>
  <c r="X52" i="24"/>
  <c r="AE47" i="24"/>
  <c r="AE51" i="24"/>
  <c r="AO51" i="24" s="1"/>
  <c r="AV51" i="24" s="1"/>
  <c r="AE53" i="24"/>
  <c r="AL53" i="24" s="1"/>
  <c r="AA56" i="24"/>
  <c r="U56" i="24"/>
  <c r="Z56" i="24"/>
  <c r="AD56" i="24"/>
  <c r="T56" i="24"/>
  <c r="AB56" i="24"/>
  <c r="Y56" i="24"/>
  <c r="AC56" i="24"/>
  <c r="V56" i="24"/>
  <c r="W56" i="24"/>
  <c r="AE55" i="24"/>
  <c r="AN55" i="24" s="1"/>
  <c r="AW55" i="24" s="1"/>
  <c r="AI49" i="24"/>
  <c r="AU49" i="24" s="1"/>
  <c r="AE57" i="24"/>
  <c r="AP57" i="24" s="1"/>
  <c r="AT57" i="24" s="1"/>
  <c r="BE57" i="24" s="1"/>
  <c r="AE48" i="24"/>
  <c r="AK48" i="24" s="1"/>
  <c r="X56" i="24"/>
  <c r="W52" i="24"/>
  <c r="AE50" i="24"/>
  <c r="AJ50" i="24" s="1"/>
  <c r="AE58" i="24"/>
  <c r="AN58" i="24" s="1"/>
  <c r="AW58" i="24" s="1"/>
  <c r="AE54" i="24"/>
  <c r="AO54" i="24" s="1"/>
  <c r="AE45" i="24"/>
  <c r="AL45" i="24" s="1"/>
  <c r="AE37" i="24"/>
  <c r="AQ37" i="24" s="1"/>
  <c r="AX37" i="24" s="1"/>
  <c r="BF37" i="24" s="1"/>
  <c r="AE40" i="24"/>
  <c r="AQ40" i="24" s="1"/>
  <c r="AX40" i="24" s="1"/>
  <c r="BF40" i="24" s="1"/>
  <c r="AE38" i="24"/>
  <c r="AO38" i="24" s="1"/>
  <c r="AV38" i="24" s="1"/>
  <c r="AE41" i="24"/>
  <c r="AK41" i="24" s="1"/>
  <c r="AE42" i="24"/>
  <c r="AO42" i="24" s="1"/>
  <c r="AV42" i="24" s="1"/>
  <c r="AE44" i="24"/>
  <c r="AH44" i="24" s="1"/>
  <c r="AY44" i="24" s="1"/>
  <c r="BG44" i="24" s="1"/>
  <c r="AE33" i="24"/>
  <c r="AK33" i="24" s="1"/>
  <c r="AN45" i="24"/>
  <c r="AW45" i="24" s="1"/>
  <c r="AE36" i="24"/>
  <c r="AE34" i="24"/>
  <c r="AE43" i="24"/>
  <c r="AE39" i="24"/>
  <c r="AG37" i="24"/>
  <c r="AN37" i="24"/>
  <c r="AW37" i="24" s="1"/>
  <c r="AP37" i="24"/>
  <c r="AT37" i="24" s="1"/>
  <c r="BE37" i="24" s="1"/>
  <c r="AP40" i="24"/>
  <c r="AT40" i="24" s="1"/>
  <c r="BE40" i="24" s="1"/>
  <c r="AN42" i="24"/>
  <c r="AW42" i="24" s="1"/>
  <c r="AL42" i="24"/>
  <c r="AQ44" i="24" l="1"/>
  <c r="AX44" i="24" s="1"/>
  <c r="BF44" i="24" s="1"/>
  <c r="AO45" i="24"/>
  <c r="AM40" i="24"/>
  <c r="AL49" i="24"/>
  <c r="AN49" i="24"/>
  <c r="AW49" i="24" s="1"/>
  <c r="AO33" i="24"/>
  <c r="AJ33" i="24"/>
  <c r="AL65" i="24"/>
  <c r="AR65" i="24" s="1"/>
  <c r="AK65" i="24"/>
  <c r="AM65" i="24"/>
  <c r="AQ33" i="24"/>
  <c r="AX33" i="24" s="1"/>
  <c r="BF33" i="24" s="1"/>
  <c r="AN65" i="24"/>
  <c r="AW65" i="24" s="1"/>
  <c r="BA65" i="24" s="1"/>
  <c r="AQ65" i="24"/>
  <c r="AX65" i="24" s="1"/>
  <c r="BF65" i="24" s="1"/>
  <c r="AM33" i="24"/>
  <c r="AP33" i="24"/>
  <c r="AT33" i="24" s="1"/>
  <c r="BE33" i="24" s="1"/>
  <c r="AV65" i="24"/>
  <c r="BC65" i="24" s="1"/>
  <c r="AI33" i="24"/>
  <c r="AU33" i="24" s="1"/>
  <c r="AG33" i="24"/>
  <c r="AM45" i="24"/>
  <c r="AL67" i="24"/>
  <c r="AG45" i="24"/>
  <c r="AK66" i="24"/>
  <c r="AG41" i="24"/>
  <c r="AN33" i="24"/>
  <c r="AW33" i="24" s="1"/>
  <c r="AG44" i="24"/>
  <c r="AL33" i="24"/>
  <c r="AH33" i="24"/>
  <c r="AY33" i="24" s="1"/>
  <c r="BG33" i="24" s="1"/>
  <c r="AQ45" i="24"/>
  <c r="AX45" i="24" s="1"/>
  <c r="BF45" i="24" s="1"/>
  <c r="AJ45" i="24"/>
  <c r="AQ49" i="24"/>
  <c r="AX49" i="24" s="1"/>
  <c r="BF49" i="24" s="1"/>
  <c r="AO49" i="24"/>
  <c r="AV49" i="24" s="1"/>
  <c r="BC49" i="24" s="1"/>
  <c r="AQ42" i="24"/>
  <c r="AX42" i="24" s="1"/>
  <c r="BF42" i="24" s="1"/>
  <c r="AH37" i="24"/>
  <c r="AY37" i="24" s="1"/>
  <c r="BG37" i="24" s="1"/>
  <c r="AG66" i="24"/>
  <c r="AH66" i="24"/>
  <c r="AY66" i="24" s="1"/>
  <c r="BG66" i="24" s="1"/>
  <c r="AM66" i="24"/>
  <c r="AO66" i="24"/>
  <c r="AQ66" i="24"/>
  <c r="AX66" i="24" s="1"/>
  <c r="BF66" i="24" s="1"/>
  <c r="AL66" i="24"/>
  <c r="AJ66" i="24"/>
  <c r="AN66" i="24"/>
  <c r="AW66" i="24" s="1"/>
  <c r="AI66" i="24"/>
  <c r="AU66" i="24" s="1"/>
  <c r="AP42" i="24"/>
  <c r="AT42" i="24" s="1"/>
  <c r="BE42" i="24" s="1"/>
  <c r="AM42" i="24"/>
  <c r="AM37" i="24"/>
  <c r="AO37" i="24"/>
  <c r="AZ37" i="24" s="1"/>
  <c r="AK42" i="24"/>
  <c r="AI37" i="24"/>
  <c r="AU37" i="24" s="1"/>
  <c r="AK45" i="24"/>
  <c r="AI45" i="24"/>
  <c r="AU45" i="24" s="1"/>
  <c r="AH45" i="24"/>
  <c r="AY45" i="24" s="1"/>
  <c r="BG45" i="24" s="1"/>
  <c r="AM67" i="24"/>
  <c r="AJ42" i="24"/>
  <c r="AJ37" i="24"/>
  <c r="AV33" i="24"/>
  <c r="BC33" i="24" s="1"/>
  <c r="AH42" i="24"/>
  <c r="AY42" i="24" s="1"/>
  <c r="BG42" i="24" s="1"/>
  <c r="AI42" i="24"/>
  <c r="AU42" i="24" s="1"/>
  <c r="AL37" i="24"/>
  <c r="AK37" i="24"/>
  <c r="AN41" i="24"/>
  <c r="AW41" i="24" s="1"/>
  <c r="AG42" i="24"/>
  <c r="AP45" i="24"/>
  <c r="AT45" i="24" s="1"/>
  <c r="BE45" i="24" s="1"/>
  <c r="AK54" i="24"/>
  <c r="AI67" i="24"/>
  <c r="AU67" i="24" s="1"/>
  <c r="AO67" i="24"/>
  <c r="AG67" i="24"/>
  <c r="AK67" i="24"/>
  <c r="AP67" i="24"/>
  <c r="AT67" i="24" s="1"/>
  <c r="BE67" i="24" s="1"/>
  <c r="AH67" i="24"/>
  <c r="AY67" i="24" s="1"/>
  <c r="BG67" i="24" s="1"/>
  <c r="AE68" i="24"/>
  <c r="AK68" i="24" s="1"/>
  <c r="AN67" i="24"/>
  <c r="AW67" i="24" s="1"/>
  <c r="AJ67" i="24"/>
  <c r="AJ40" i="24"/>
  <c r="AO40" i="24"/>
  <c r="AZ40" i="24" s="1"/>
  <c r="AL40" i="24"/>
  <c r="AN44" i="24"/>
  <c r="AW44" i="24" s="1"/>
  <c r="AK49" i="24"/>
  <c r="AR49" i="24" s="1"/>
  <c r="AI40" i="24"/>
  <c r="AU40" i="24" s="1"/>
  <c r="AK40" i="24"/>
  <c r="AH40" i="24"/>
  <c r="AY40" i="24" s="1"/>
  <c r="BG40" i="24" s="1"/>
  <c r="AK44" i="24"/>
  <c r="AJ44" i="24"/>
  <c r="AN40" i="24"/>
  <c r="AW40" i="24" s="1"/>
  <c r="AG40" i="24"/>
  <c r="AI44" i="24"/>
  <c r="AU44" i="24" s="1"/>
  <c r="AP44" i="24"/>
  <c r="AT44" i="24" s="1"/>
  <c r="BE44" i="24" s="1"/>
  <c r="AN48" i="24"/>
  <c r="AW48" i="24" s="1"/>
  <c r="AI53" i="24"/>
  <c r="AU53" i="24" s="1"/>
  <c r="AJ53" i="24"/>
  <c r="AM53" i="24"/>
  <c r="AQ53" i="24"/>
  <c r="AX53" i="24" s="1"/>
  <c r="BF53" i="24" s="1"/>
  <c r="AK53" i="24"/>
  <c r="AO53" i="24"/>
  <c r="AN53" i="24"/>
  <c r="AW53" i="24" s="1"/>
  <c r="AP48" i="24"/>
  <c r="AT48" i="24" s="1"/>
  <c r="BE48" i="24" s="1"/>
  <c r="AO58" i="24"/>
  <c r="AV58" i="24" s="1"/>
  <c r="AJ48" i="24"/>
  <c r="AK55" i="24"/>
  <c r="AP55" i="24"/>
  <c r="AT55" i="24" s="1"/>
  <c r="BE55" i="24" s="1"/>
  <c r="AL55" i="24"/>
  <c r="AJ55" i="24"/>
  <c r="AO55" i="24"/>
  <c r="AI55" i="24"/>
  <c r="AU55" i="24" s="1"/>
  <c r="AH55" i="24"/>
  <c r="AY55" i="24" s="1"/>
  <c r="BG55" i="24" s="1"/>
  <c r="AM55" i="24"/>
  <c r="AG55" i="24"/>
  <c r="AQ55" i="24"/>
  <c r="AX55" i="24" s="1"/>
  <c r="BF55" i="24" s="1"/>
  <c r="AG51" i="24"/>
  <c r="AL51" i="24"/>
  <c r="AQ51" i="24"/>
  <c r="AX51" i="24" s="1"/>
  <c r="BF51" i="24" s="1"/>
  <c r="AH51" i="24"/>
  <c r="AY51" i="24" s="1"/>
  <c r="BG51" i="24" s="1"/>
  <c r="AJ51" i="24"/>
  <c r="AK51" i="24"/>
  <c r="AP51" i="24"/>
  <c r="AT51" i="24" s="1"/>
  <c r="BE51" i="24" s="1"/>
  <c r="AM51" i="24"/>
  <c r="AN51" i="24"/>
  <c r="AW51" i="24" s="1"/>
  <c r="AJ57" i="24"/>
  <c r="AG47" i="24"/>
  <c r="AN47" i="24"/>
  <c r="AW47" i="24" s="1"/>
  <c r="AH47" i="24"/>
  <c r="AY47" i="24" s="1"/>
  <c r="BG47" i="24" s="1"/>
  <c r="AO47" i="24"/>
  <c r="AQ47" i="24"/>
  <c r="AX47" i="24" s="1"/>
  <c r="BF47" i="24" s="1"/>
  <c r="AM47" i="24"/>
  <c r="AP47" i="24"/>
  <c r="AT47" i="24" s="1"/>
  <c r="BE47" i="24" s="1"/>
  <c r="AK47" i="24"/>
  <c r="AI47" i="24"/>
  <c r="AU47" i="24" s="1"/>
  <c r="AL47" i="24"/>
  <c r="AJ47" i="24"/>
  <c r="AG48" i="24"/>
  <c r="AL48" i="24"/>
  <c r="AH48" i="24"/>
  <c r="AY48" i="24" s="1"/>
  <c r="BG48" i="24" s="1"/>
  <c r="AO48" i="24"/>
  <c r="AM48" i="24"/>
  <c r="AQ48" i="24"/>
  <c r="AX48" i="24" s="1"/>
  <c r="BF48" i="24" s="1"/>
  <c r="AH53" i="24"/>
  <c r="AY53" i="24" s="1"/>
  <c r="BG53" i="24" s="1"/>
  <c r="AM57" i="24"/>
  <c r="AG57" i="24"/>
  <c r="AI57" i="24"/>
  <c r="AU57" i="24" s="1"/>
  <c r="AL57" i="24"/>
  <c r="AK57" i="24"/>
  <c r="AN57" i="24"/>
  <c r="AW57" i="24" s="1"/>
  <c r="AH57" i="24"/>
  <c r="AY57" i="24" s="1"/>
  <c r="BG57" i="24" s="1"/>
  <c r="AO57" i="24"/>
  <c r="AK58" i="24"/>
  <c r="AP53" i="24"/>
  <c r="AT53" i="24" s="1"/>
  <c r="BE53" i="24" s="1"/>
  <c r="AE56" i="24"/>
  <c r="AM56" i="24" s="1"/>
  <c r="AE52" i="24"/>
  <c r="AO52" i="24" s="1"/>
  <c r="AG53" i="24"/>
  <c r="AQ57" i="24"/>
  <c r="AX57" i="24" s="1"/>
  <c r="BF57" i="24" s="1"/>
  <c r="AI51" i="24"/>
  <c r="AU51" i="24" s="1"/>
  <c r="AI48" i="24"/>
  <c r="AU48" i="24" s="1"/>
  <c r="AV54" i="24"/>
  <c r="AP54" i="24"/>
  <c r="AT54" i="24" s="1"/>
  <c r="BE54" i="24" s="1"/>
  <c r="AJ54" i="24"/>
  <c r="AI54" i="24"/>
  <c r="AU54" i="24" s="1"/>
  <c r="AN54" i="24"/>
  <c r="AW54" i="24" s="1"/>
  <c r="AL54" i="24"/>
  <c r="AH54" i="24"/>
  <c r="AY54" i="24" s="1"/>
  <c r="BG54" i="24" s="1"/>
  <c r="AM54" i="24"/>
  <c r="AG54" i="24"/>
  <c r="AQ54" i="24"/>
  <c r="AX54" i="24" s="1"/>
  <c r="BF54" i="24" s="1"/>
  <c r="AJ58" i="24"/>
  <c r="AI58" i="24"/>
  <c r="AU58" i="24" s="1"/>
  <c r="AG58" i="24"/>
  <c r="AL58" i="24"/>
  <c r="AH58" i="24"/>
  <c r="AY58" i="24" s="1"/>
  <c r="BG58" i="24" s="1"/>
  <c r="AM58" i="24"/>
  <c r="AQ58" i="24"/>
  <c r="AX58" i="24" s="1"/>
  <c r="BF58" i="24" s="1"/>
  <c r="AL50" i="24"/>
  <c r="AQ50" i="24"/>
  <c r="AX50" i="24" s="1"/>
  <c r="BF50" i="24" s="1"/>
  <c r="AO50" i="24"/>
  <c r="AK50" i="24"/>
  <c r="AG50" i="24"/>
  <c r="AH50" i="24"/>
  <c r="AY50" i="24" s="1"/>
  <c r="BG50" i="24" s="1"/>
  <c r="AN50" i="24"/>
  <c r="AW50" i="24" s="1"/>
  <c r="AM50" i="24"/>
  <c r="AP50" i="24"/>
  <c r="AT50" i="24" s="1"/>
  <c r="BE50" i="24" s="1"/>
  <c r="AP58" i="24"/>
  <c r="AT58" i="24" s="1"/>
  <c r="BE58" i="24" s="1"/>
  <c r="AI50" i="24"/>
  <c r="AU50" i="24" s="1"/>
  <c r="AH38" i="24"/>
  <c r="AY38" i="24" s="1"/>
  <c r="BG38" i="24" s="1"/>
  <c r="AI38" i="24"/>
  <c r="AU38" i="24" s="1"/>
  <c r="AL38" i="24"/>
  <c r="AN38" i="24"/>
  <c r="AW38" i="24" s="1"/>
  <c r="AQ38" i="24"/>
  <c r="AX38" i="24" s="1"/>
  <c r="BF38" i="24" s="1"/>
  <c r="AJ38" i="24"/>
  <c r="AK38" i="24"/>
  <c r="AG38" i="24"/>
  <c r="AP38" i="24"/>
  <c r="AT38" i="24" s="1"/>
  <c r="BE38" i="24" s="1"/>
  <c r="AM38" i="24"/>
  <c r="AQ41" i="24"/>
  <c r="AX41" i="24" s="1"/>
  <c r="BF41" i="24" s="1"/>
  <c r="AH41" i="24"/>
  <c r="AY41" i="24" s="1"/>
  <c r="BG41" i="24" s="1"/>
  <c r="AJ41" i="24"/>
  <c r="AL41" i="24"/>
  <c r="AI41" i="24"/>
  <c r="AU41" i="24" s="1"/>
  <c r="AM41" i="24"/>
  <c r="AO41" i="24"/>
  <c r="AM44" i="24"/>
  <c r="AL44" i="24"/>
  <c r="AO44" i="24"/>
  <c r="AP41" i="24"/>
  <c r="AT41" i="24" s="1"/>
  <c r="BE41" i="24" s="1"/>
  <c r="AH36" i="24"/>
  <c r="AY36" i="24" s="1"/>
  <c r="BG36" i="24" s="1"/>
  <c r="AK36" i="24"/>
  <c r="AP36" i="24"/>
  <c r="AT36" i="24" s="1"/>
  <c r="BE36" i="24" s="1"/>
  <c r="AJ36" i="24"/>
  <c r="AG36" i="24"/>
  <c r="AI36" i="24"/>
  <c r="AU36" i="24" s="1"/>
  <c r="AL36" i="24"/>
  <c r="AO36" i="24"/>
  <c r="AV45" i="24"/>
  <c r="AI39" i="24"/>
  <c r="AU39" i="24" s="1"/>
  <c r="AL39" i="24"/>
  <c r="AO39" i="24"/>
  <c r="AM39" i="24"/>
  <c r="AQ39" i="24"/>
  <c r="AX39" i="24" s="1"/>
  <c r="BF39" i="24" s="1"/>
  <c r="AJ39" i="24"/>
  <c r="AH39" i="24"/>
  <c r="AY39" i="24" s="1"/>
  <c r="BG39" i="24" s="1"/>
  <c r="AP39" i="24"/>
  <c r="AT39" i="24" s="1"/>
  <c r="BE39" i="24" s="1"/>
  <c r="AJ34" i="24"/>
  <c r="AO34" i="24"/>
  <c r="AK34" i="24"/>
  <c r="AP34" i="24"/>
  <c r="AT34" i="24" s="1"/>
  <c r="BE34" i="24" s="1"/>
  <c r="AN34" i="24"/>
  <c r="AW34" i="24" s="1"/>
  <c r="AH34" i="24"/>
  <c r="AY34" i="24" s="1"/>
  <c r="BG34" i="24" s="1"/>
  <c r="AM34" i="24"/>
  <c r="AN36" i="24"/>
  <c r="AW36" i="24" s="1"/>
  <c r="AI34" i="24"/>
  <c r="AU34" i="24" s="1"/>
  <c r="AQ36" i="24"/>
  <c r="AX36" i="24" s="1"/>
  <c r="BF36" i="24" s="1"/>
  <c r="AQ34" i="24"/>
  <c r="AX34" i="24" s="1"/>
  <c r="BF34" i="24" s="1"/>
  <c r="AG39" i="24"/>
  <c r="AN39" i="24"/>
  <c r="AW39" i="24" s="1"/>
  <c r="AG34" i="24"/>
  <c r="AM36" i="24"/>
  <c r="AM43" i="24"/>
  <c r="AP43" i="24"/>
  <c r="AT43" i="24" s="1"/>
  <c r="BE43" i="24" s="1"/>
  <c r="AQ43" i="24"/>
  <c r="AX43" i="24" s="1"/>
  <c r="BF43" i="24" s="1"/>
  <c r="AJ43" i="24"/>
  <c r="AH43" i="24"/>
  <c r="AY43" i="24" s="1"/>
  <c r="BG43" i="24" s="1"/>
  <c r="AN43" i="24"/>
  <c r="AW43" i="24" s="1"/>
  <c r="AI43" i="24"/>
  <c r="AU43" i="24" s="1"/>
  <c r="AL43" i="24"/>
  <c r="AG43" i="24"/>
  <c r="AK43" i="24"/>
  <c r="AO43" i="24"/>
  <c r="AK39" i="24"/>
  <c r="AL34" i="24"/>
  <c r="AV37" i="24"/>
  <c r="AZ42" i="24"/>
  <c r="BB65" i="24" l="1"/>
  <c r="AV40" i="24"/>
  <c r="BC40" i="24" s="1"/>
  <c r="AR42" i="24"/>
  <c r="BA42" i="24"/>
  <c r="AZ33" i="24"/>
  <c r="BA49" i="24"/>
  <c r="AR45" i="24"/>
  <c r="BB49" i="24"/>
  <c r="AZ38" i="24"/>
  <c r="AR33" i="24"/>
  <c r="AZ49" i="24"/>
  <c r="BB33" i="24"/>
  <c r="AV67" i="24"/>
  <c r="AZ67" i="24"/>
  <c r="BB42" i="24"/>
  <c r="BC45" i="24"/>
  <c r="AZ41" i="24"/>
  <c r="BC42" i="24"/>
  <c r="BC38" i="24"/>
  <c r="AM68" i="24"/>
  <c r="BA67" i="24"/>
  <c r="AQ68" i="24"/>
  <c r="AX68" i="24" s="1"/>
  <c r="BF68" i="24" s="1"/>
  <c r="AR67" i="24"/>
  <c r="AP68" i="24"/>
  <c r="AT68" i="24" s="1"/>
  <c r="BE68" i="24" s="1"/>
  <c r="AJ68" i="24"/>
  <c r="AV66" i="24"/>
  <c r="AZ66" i="24"/>
  <c r="AH68" i="24"/>
  <c r="AY68" i="24" s="1"/>
  <c r="BG68" i="24" s="1"/>
  <c r="BA33" i="24"/>
  <c r="AR37" i="24"/>
  <c r="AZ45" i="24"/>
  <c r="BA51" i="24"/>
  <c r="AR40" i="24"/>
  <c r="AG68" i="24"/>
  <c r="AN68" i="24"/>
  <c r="AW68" i="24" s="1"/>
  <c r="AI68" i="24"/>
  <c r="AU68" i="24" s="1"/>
  <c r="AO68" i="24"/>
  <c r="AR66" i="24"/>
  <c r="AL68" i="24"/>
  <c r="BB38" i="24"/>
  <c r="AK52" i="24"/>
  <c r="AI56" i="24"/>
  <c r="AU56" i="24" s="1"/>
  <c r="BA38" i="24"/>
  <c r="AN56" i="24"/>
  <c r="AW56" i="24" s="1"/>
  <c r="AL56" i="24"/>
  <c r="BC58" i="24"/>
  <c r="AN52" i="24"/>
  <c r="AW52" i="24" s="1"/>
  <c r="AR38" i="24"/>
  <c r="AR53" i="24"/>
  <c r="AG56" i="24"/>
  <c r="AJ56" i="24"/>
  <c r="AV52" i="24"/>
  <c r="AZ58" i="24"/>
  <c r="AH52" i="24"/>
  <c r="AY52" i="24" s="1"/>
  <c r="BG52" i="24" s="1"/>
  <c r="AK56" i="24"/>
  <c r="AZ57" i="24"/>
  <c r="AV57" i="24"/>
  <c r="AV48" i="24"/>
  <c r="AZ48" i="24"/>
  <c r="AR47" i="24"/>
  <c r="AJ52" i="24"/>
  <c r="AI52" i="24"/>
  <c r="AU52" i="24" s="1"/>
  <c r="AM52" i="24"/>
  <c r="AQ56" i="24"/>
  <c r="AX56" i="24" s="1"/>
  <c r="BF56" i="24" s="1"/>
  <c r="AR48" i="24"/>
  <c r="AR58" i="24"/>
  <c r="AR54" i="24"/>
  <c r="AP56" i="24"/>
  <c r="AT56" i="24" s="1"/>
  <c r="BE56" i="24" s="1"/>
  <c r="AL52" i="24"/>
  <c r="AV47" i="24"/>
  <c r="BA47" i="24" s="1"/>
  <c r="AZ47" i="24"/>
  <c r="AH56" i="24"/>
  <c r="AY56" i="24" s="1"/>
  <c r="BG56" i="24" s="1"/>
  <c r="BC51" i="24"/>
  <c r="AP52" i="24"/>
  <c r="AT52" i="24" s="1"/>
  <c r="BE52" i="24" s="1"/>
  <c r="AR51" i="24"/>
  <c r="AR55" i="24"/>
  <c r="AV55" i="24"/>
  <c r="AZ55" i="24"/>
  <c r="AQ52" i="24"/>
  <c r="AX52" i="24" s="1"/>
  <c r="BF52" i="24" s="1"/>
  <c r="BB51" i="24"/>
  <c r="AG52" i="24"/>
  <c r="AR57" i="24"/>
  <c r="AO56" i="24"/>
  <c r="AV53" i="24"/>
  <c r="AZ53" i="24"/>
  <c r="AZ51" i="24"/>
  <c r="AV50" i="24"/>
  <c r="BC50" i="24" s="1"/>
  <c r="AZ50" i="24"/>
  <c r="BA58" i="24"/>
  <c r="BB58" i="24"/>
  <c r="BA54" i="24"/>
  <c r="BB54" i="24"/>
  <c r="BC54" i="24"/>
  <c r="AR50" i="24"/>
  <c r="AZ54" i="24"/>
  <c r="AR44" i="24"/>
  <c r="BA45" i="24"/>
  <c r="AR41" i="24"/>
  <c r="AV41" i="24"/>
  <c r="BC41" i="24" s="1"/>
  <c r="AZ44" i="24"/>
  <c r="AV44" i="24"/>
  <c r="AR39" i="24"/>
  <c r="AZ39" i="24"/>
  <c r="AV39" i="24"/>
  <c r="BC39" i="24" s="1"/>
  <c r="AR36" i="24"/>
  <c r="AR34" i="24"/>
  <c r="AZ34" i="24"/>
  <c r="AV34" i="24"/>
  <c r="BA34" i="24" s="1"/>
  <c r="AZ36" i="24"/>
  <c r="AV36" i="24"/>
  <c r="BC36" i="24" s="1"/>
  <c r="BB45" i="24"/>
  <c r="AR43" i="24"/>
  <c r="AV43" i="24"/>
  <c r="BC43" i="24" s="1"/>
  <c r="AZ43" i="24"/>
  <c r="BB41" i="24"/>
  <c r="BA40" i="24"/>
  <c r="BC37" i="24"/>
  <c r="BB37" i="24"/>
  <c r="BA37" i="24"/>
  <c r="BB40" i="24" l="1"/>
  <c r="AR68" i="24"/>
  <c r="BC67" i="24"/>
  <c r="BB67" i="24"/>
  <c r="BC66" i="24"/>
  <c r="BB66" i="24"/>
  <c r="AZ68" i="24"/>
  <c r="AV68" i="24"/>
  <c r="BC68" i="24" s="1"/>
  <c r="BA66" i="24"/>
  <c r="AR52" i="24"/>
  <c r="BC55" i="24"/>
  <c r="BB55" i="24"/>
  <c r="BC53" i="24"/>
  <c r="BB53" i="24"/>
  <c r="BB52" i="24"/>
  <c r="BA52" i="24"/>
  <c r="BC48" i="24"/>
  <c r="BA48" i="24"/>
  <c r="BB48" i="24"/>
  <c r="BA55" i="24"/>
  <c r="AV56" i="24"/>
  <c r="AZ56" i="24"/>
  <c r="AR56" i="24"/>
  <c r="BC57" i="24"/>
  <c r="BB57" i="24"/>
  <c r="BA57" i="24"/>
  <c r="AZ52" i="24"/>
  <c r="BC47" i="24"/>
  <c r="BB47" i="24"/>
  <c r="BA53" i="24"/>
  <c r="BC52" i="24"/>
  <c r="BA50" i="24"/>
  <c r="BB50" i="24"/>
  <c r="BA41" i="24"/>
  <c r="BA36" i="24"/>
  <c r="BA39" i="24"/>
  <c r="BB43" i="24"/>
  <c r="BA44" i="24"/>
  <c r="BB44" i="24"/>
  <c r="BC44" i="24"/>
  <c r="BA43" i="24"/>
  <c r="BB36" i="24"/>
  <c r="BC34" i="24"/>
  <c r="BB34" i="24"/>
  <c r="BB39" i="24"/>
  <c r="BA68" i="24" l="1"/>
  <c r="BB68" i="24"/>
  <c r="BC56" i="24"/>
  <c r="BA56" i="24"/>
  <c r="BB56" i="24"/>
  <c r="C93" i="90" l="1"/>
  <c r="B93" i="90"/>
  <c r="C84" i="90"/>
  <c r="D84" i="90"/>
  <c r="E84" i="90"/>
  <c r="F84" i="90"/>
  <c r="G84" i="90"/>
  <c r="I84" i="90"/>
  <c r="J84" i="90"/>
  <c r="K84" i="90"/>
  <c r="L84" i="90"/>
  <c r="M84" i="90"/>
  <c r="N84" i="90"/>
  <c r="P84" i="90"/>
  <c r="Q84" i="90"/>
  <c r="R84" i="90"/>
  <c r="S84" i="90"/>
  <c r="T84" i="90"/>
  <c r="U84" i="90"/>
  <c r="V84" i="90"/>
  <c r="BI84" i="90"/>
  <c r="BJ84" i="90"/>
  <c r="BK84" i="90"/>
  <c r="BL84" i="90"/>
  <c r="BM84" i="90"/>
  <c r="BN84" i="90"/>
  <c r="BO84" i="90"/>
  <c r="C85" i="90"/>
  <c r="D85" i="90"/>
  <c r="E85" i="90"/>
  <c r="F85" i="90"/>
  <c r="G85" i="90"/>
  <c r="I85" i="90"/>
  <c r="J85" i="90"/>
  <c r="K85" i="90"/>
  <c r="L85" i="90"/>
  <c r="M85" i="90"/>
  <c r="N85" i="90"/>
  <c r="P85" i="90"/>
  <c r="Q85" i="90"/>
  <c r="R85" i="90"/>
  <c r="S85" i="90"/>
  <c r="T85" i="90"/>
  <c r="U85" i="90"/>
  <c r="V85" i="90"/>
  <c r="BI85" i="90"/>
  <c r="BJ85" i="90"/>
  <c r="BK85" i="90"/>
  <c r="BL85" i="90"/>
  <c r="BM85" i="90"/>
  <c r="BN85" i="90"/>
  <c r="BO85" i="90"/>
  <c r="C86" i="90"/>
  <c r="D86" i="90"/>
  <c r="E86" i="90"/>
  <c r="F86" i="90"/>
  <c r="G86" i="90"/>
  <c r="I86" i="90"/>
  <c r="J86" i="90"/>
  <c r="K86" i="90"/>
  <c r="L86" i="90"/>
  <c r="M86" i="90"/>
  <c r="N86" i="90"/>
  <c r="P86" i="90"/>
  <c r="Q86" i="90"/>
  <c r="R86" i="90"/>
  <c r="S86" i="90"/>
  <c r="T86" i="90"/>
  <c r="U86" i="90"/>
  <c r="V86" i="90"/>
  <c r="BI86" i="90"/>
  <c r="BJ86" i="90"/>
  <c r="BK86" i="90"/>
  <c r="BL86" i="90"/>
  <c r="BM86" i="90"/>
  <c r="BN86" i="90"/>
  <c r="BO86" i="90"/>
  <c r="C87" i="90"/>
  <c r="D87" i="90"/>
  <c r="E87" i="90"/>
  <c r="F87" i="90"/>
  <c r="G87" i="90"/>
  <c r="I87" i="90"/>
  <c r="J87" i="90"/>
  <c r="K87" i="90"/>
  <c r="L87" i="90"/>
  <c r="M87" i="90"/>
  <c r="N87" i="90"/>
  <c r="P87" i="90"/>
  <c r="Q87" i="90"/>
  <c r="R87" i="90"/>
  <c r="S87" i="90"/>
  <c r="T87" i="90"/>
  <c r="U87" i="90"/>
  <c r="V87" i="90"/>
  <c r="BI87" i="90"/>
  <c r="BJ87" i="90"/>
  <c r="BK87" i="90"/>
  <c r="BL87" i="90"/>
  <c r="BM87" i="90"/>
  <c r="BN87" i="90"/>
  <c r="BO87" i="90"/>
  <c r="C88" i="90"/>
  <c r="D88" i="90"/>
  <c r="E88" i="90"/>
  <c r="F88" i="90"/>
  <c r="G88" i="90"/>
  <c r="I88" i="90"/>
  <c r="J88" i="90"/>
  <c r="K88" i="90"/>
  <c r="L88" i="90"/>
  <c r="M88" i="90"/>
  <c r="N88" i="90"/>
  <c r="P88" i="90"/>
  <c r="Q88" i="90"/>
  <c r="R88" i="90"/>
  <c r="S88" i="90"/>
  <c r="T88" i="90"/>
  <c r="U88" i="90"/>
  <c r="V88" i="90"/>
  <c r="BI88" i="90"/>
  <c r="BJ88" i="90"/>
  <c r="BK88" i="90"/>
  <c r="BL88" i="90"/>
  <c r="BM88" i="90"/>
  <c r="BN88" i="90"/>
  <c r="BO88" i="90"/>
  <c r="C89" i="90"/>
  <c r="D89" i="90"/>
  <c r="E89" i="90"/>
  <c r="F89" i="90"/>
  <c r="G89" i="90"/>
  <c r="I89" i="90"/>
  <c r="J89" i="90"/>
  <c r="K89" i="90"/>
  <c r="L89" i="90"/>
  <c r="M89" i="90"/>
  <c r="N89" i="90"/>
  <c r="P89" i="90"/>
  <c r="Q89" i="90"/>
  <c r="R89" i="90"/>
  <c r="S89" i="90"/>
  <c r="T89" i="90"/>
  <c r="U89" i="90"/>
  <c r="V89" i="90"/>
  <c r="BI89" i="90"/>
  <c r="BJ89" i="90"/>
  <c r="BK89" i="90"/>
  <c r="BL89" i="90"/>
  <c r="BM89" i="90"/>
  <c r="BN89" i="90"/>
  <c r="BO89" i="90"/>
  <c r="C90" i="90"/>
  <c r="D90" i="90"/>
  <c r="E90" i="90"/>
  <c r="F90" i="90"/>
  <c r="G90" i="90"/>
  <c r="I90" i="90"/>
  <c r="J90" i="90"/>
  <c r="K90" i="90"/>
  <c r="L90" i="90"/>
  <c r="M90" i="90"/>
  <c r="N90" i="90"/>
  <c r="P90" i="90"/>
  <c r="Q90" i="90"/>
  <c r="R90" i="90"/>
  <c r="S90" i="90"/>
  <c r="T90" i="90"/>
  <c r="U90" i="90"/>
  <c r="V90" i="90"/>
  <c r="BI90" i="90"/>
  <c r="BJ90" i="90"/>
  <c r="BK90" i="90"/>
  <c r="BL90" i="90"/>
  <c r="BM90" i="90"/>
  <c r="BN90" i="90"/>
  <c r="BO90" i="90"/>
  <c r="C91" i="90"/>
  <c r="D91" i="90"/>
  <c r="E91" i="90"/>
  <c r="F91" i="90"/>
  <c r="G91" i="90"/>
  <c r="I91" i="90"/>
  <c r="J91" i="90"/>
  <c r="K91" i="90"/>
  <c r="L91" i="90"/>
  <c r="M91" i="90"/>
  <c r="N91" i="90"/>
  <c r="P91" i="90"/>
  <c r="Q91" i="90"/>
  <c r="R91" i="90"/>
  <c r="S91" i="90"/>
  <c r="T91" i="90"/>
  <c r="U91" i="90"/>
  <c r="V91" i="90"/>
  <c r="BI91" i="90"/>
  <c r="BJ91" i="90"/>
  <c r="BK91" i="90"/>
  <c r="BL91" i="90"/>
  <c r="BM91" i="90"/>
  <c r="BN91" i="90"/>
  <c r="BO91" i="90"/>
  <c r="C92" i="90"/>
  <c r="D92" i="90"/>
  <c r="E92" i="90"/>
  <c r="F92" i="90"/>
  <c r="G92" i="90"/>
  <c r="I92" i="90"/>
  <c r="J92" i="90"/>
  <c r="K92" i="90"/>
  <c r="L92" i="90"/>
  <c r="M92" i="90"/>
  <c r="N92" i="90"/>
  <c r="P92" i="90"/>
  <c r="Q92" i="90"/>
  <c r="R92" i="90"/>
  <c r="S92" i="90"/>
  <c r="T92" i="90"/>
  <c r="U92" i="90"/>
  <c r="V92" i="90"/>
  <c r="BI92" i="90"/>
  <c r="BJ92" i="90"/>
  <c r="BK92" i="90"/>
  <c r="BL92" i="90"/>
  <c r="BM92" i="90"/>
  <c r="BN92" i="90"/>
  <c r="BO92" i="90"/>
  <c r="D93" i="90"/>
  <c r="E93" i="90"/>
  <c r="F93" i="90"/>
  <c r="G93" i="90"/>
  <c r="I93" i="90"/>
  <c r="J93" i="90"/>
  <c r="K93" i="90"/>
  <c r="L93" i="90"/>
  <c r="M93" i="90"/>
  <c r="N93" i="90"/>
  <c r="P93" i="90"/>
  <c r="Q93" i="90"/>
  <c r="R93" i="90"/>
  <c r="S93" i="90"/>
  <c r="T93" i="90"/>
  <c r="U93" i="90"/>
  <c r="V93" i="90"/>
  <c r="BI93" i="90"/>
  <c r="BJ93" i="90"/>
  <c r="BK93" i="90"/>
  <c r="BL93" i="90"/>
  <c r="BM93" i="90"/>
  <c r="BN93" i="90"/>
  <c r="BO93" i="90"/>
  <c r="C94" i="90"/>
  <c r="D94" i="90"/>
  <c r="E94" i="90"/>
  <c r="F94" i="90"/>
  <c r="G94" i="90"/>
  <c r="I94" i="90"/>
  <c r="J94" i="90"/>
  <c r="K94" i="90"/>
  <c r="L94" i="90"/>
  <c r="M94" i="90"/>
  <c r="N94" i="90"/>
  <c r="P94" i="90"/>
  <c r="Q94" i="90"/>
  <c r="R94" i="90"/>
  <c r="S94" i="90"/>
  <c r="T94" i="90"/>
  <c r="U94" i="90"/>
  <c r="V94" i="90"/>
  <c r="BI94" i="90"/>
  <c r="BJ94" i="90"/>
  <c r="BK94" i="90"/>
  <c r="BL94" i="90"/>
  <c r="BM94" i="90"/>
  <c r="BN94" i="90"/>
  <c r="BO94" i="90"/>
  <c r="C95" i="90"/>
  <c r="D95" i="90"/>
  <c r="E95" i="90"/>
  <c r="F95" i="90"/>
  <c r="G95" i="90"/>
  <c r="I95" i="90"/>
  <c r="J95" i="90"/>
  <c r="K95" i="90"/>
  <c r="L95" i="90"/>
  <c r="M95" i="90"/>
  <c r="N95" i="90"/>
  <c r="P95" i="90"/>
  <c r="Q95" i="90"/>
  <c r="R95" i="90"/>
  <c r="S95" i="90"/>
  <c r="T95" i="90"/>
  <c r="U95" i="90"/>
  <c r="V95" i="90"/>
  <c r="BI95" i="90"/>
  <c r="BJ95" i="90"/>
  <c r="BK95" i="90"/>
  <c r="BL95" i="90"/>
  <c r="BM95" i="90"/>
  <c r="BN95" i="90"/>
  <c r="BO95" i="90"/>
  <c r="C96" i="90"/>
  <c r="D96" i="90"/>
  <c r="E96" i="90"/>
  <c r="F96" i="90"/>
  <c r="G96" i="90"/>
  <c r="I96" i="90"/>
  <c r="J96" i="90"/>
  <c r="K96" i="90"/>
  <c r="L96" i="90"/>
  <c r="M96" i="90"/>
  <c r="N96" i="90"/>
  <c r="P96" i="90"/>
  <c r="Q96" i="90"/>
  <c r="R96" i="90"/>
  <c r="S96" i="90"/>
  <c r="T96" i="90"/>
  <c r="U96" i="90"/>
  <c r="V96" i="90"/>
  <c r="BI96" i="90"/>
  <c r="BJ96" i="90"/>
  <c r="BK96" i="90"/>
  <c r="BL96" i="90"/>
  <c r="BM96" i="90"/>
  <c r="BN96" i="90"/>
  <c r="BO96" i="90"/>
  <c r="C97" i="90"/>
  <c r="D97" i="90"/>
  <c r="E97" i="90"/>
  <c r="F97" i="90"/>
  <c r="G97" i="90"/>
  <c r="I97" i="90"/>
  <c r="J97" i="90"/>
  <c r="K97" i="90"/>
  <c r="L97" i="90"/>
  <c r="M97" i="90"/>
  <c r="N97" i="90"/>
  <c r="P97" i="90"/>
  <c r="Q97" i="90"/>
  <c r="R97" i="90"/>
  <c r="S97" i="90"/>
  <c r="T97" i="90"/>
  <c r="U97" i="90"/>
  <c r="V97" i="90"/>
  <c r="BI97" i="90"/>
  <c r="BJ97" i="90"/>
  <c r="BK97" i="90"/>
  <c r="BL97" i="90"/>
  <c r="BM97" i="90"/>
  <c r="BN97" i="90"/>
  <c r="BO97" i="90"/>
  <c r="C98" i="90"/>
  <c r="D98" i="90"/>
  <c r="E98" i="90"/>
  <c r="F98" i="90"/>
  <c r="G98" i="90"/>
  <c r="I98" i="90"/>
  <c r="J98" i="90"/>
  <c r="K98" i="90"/>
  <c r="L98" i="90"/>
  <c r="M98" i="90"/>
  <c r="N98" i="90"/>
  <c r="P98" i="90"/>
  <c r="Q98" i="90"/>
  <c r="R98" i="90"/>
  <c r="S98" i="90"/>
  <c r="T98" i="90"/>
  <c r="U98" i="90"/>
  <c r="V98" i="90"/>
  <c r="BI98" i="90"/>
  <c r="BJ98" i="90"/>
  <c r="BK98" i="90"/>
  <c r="BL98" i="90"/>
  <c r="BM98" i="90"/>
  <c r="BN98" i="90"/>
  <c r="BO98" i="90"/>
  <c r="C99" i="90"/>
  <c r="D99" i="90"/>
  <c r="E99" i="90"/>
  <c r="F99" i="90"/>
  <c r="G99" i="90"/>
  <c r="I99" i="90"/>
  <c r="J99" i="90"/>
  <c r="K99" i="90"/>
  <c r="L99" i="90"/>
  <c r="M99" i="90"/>
  <c r="N99" i="90"/>
  <c r="P99" i="90"/>
  <c r="Q99" i="90"/>
  <c r="R99" i="90"/>
  <c r="S99" i="90"/>
  <c r="T99" i="90"/>
  <c r="U99" i="90"/>
  <c r="V99" i="90"/>
  <c r="BI99" i="90"/>
  <c r="BJ99" i="90"/>
  <c r="BK99" i="90"/>
  <c r="BL99" i="90"/>
  <c r="BM99" i="90"/>
  <c r="BN99" i="90"/>
  <c r="BO99" i="90"/>
  <c r="C100" i="90"/>
  <c r="D100" i="90"/>
  <c r="E100" i="90"/>
  <c r="F100" i="90"/>
  <c r="G100" i="90"/>
  <c r="I100" i="90"/>
  <c r="J100" i="90"/>
  <c r="K100" i="90"/>
  <c r="L100" i="90"/>
  <c r="M100" i="90"/>
  <c r="N100" i="90"/>
  <c r="P100" i="90"/>
  <c r="Q100" i="90"/>
  <c r="R100" i="90"/>
  <c r="S100" i="90"/>
  <c r="T100" i="90"/>
  <c r="U100" i="90"/>
  <c r="V100" i="90"/>
  <c r="BI100" i="90"/>
  <c r="BJ100" i="90"/>
  <c r="BK100" i="90"/>
  <c r="BL100" i="90"/>
  <c r="BM100" i="90"/>
  <c r="BN100" i="90"/>
  <c r="BO100" i="90"/>
  <c r="C101" i="90"/>
  <c r="D101" i="90"/>
  <c r="E101" i="90"/>
  <c r="F101" i="90"/>
  <c r="G101" i="90"/>
  <c r="I101" i="90"/>
  <c r="J101" i="90"/>
  <c r="K101" i="90"/>
  <c r="L101" i="90"/>
  <c r="M101" i="90"/>
  <c r="N101" i="90"/>
  <c r="P101" i="90"/>
  <c r="Q101" i="90"/>
  <c r="R101" i="90"/>
  <c r="S101" i="90"/>
  <c r="T101" i="90"/>
  <c r="U101" i="90"/>
  <c r="V101" i="90"/>
  <c r="BI101" i="90"/>
  <c r="BJ101" i="90"/>
  <c r="BK101" i="90"/>
  <c r="BL101" i="90"/>
  <c r="BM101" i="90"/>
  <c r="BN101" i="90"/>
  <c r="BO101" i="90"/>
  <c r="B101" i="90"/>
  <c r="B100" i="90"/>
  <c r="B99" i="90"/>
  <c r="B98" i="90"/>
  <c r="B97" i="90"/>
  <c r="B96" i="90"/>
  <c r="B95" i="90"/>
  <c r="B94" i="90"/>
  <c r="B91" i="90"/>
  <c r="B92" i="90"/>
  <c r="B90" i="90"/>
  <c r="B89" i="90"/>
  <c r="B88" i="90"/>
  <c r="B87" i="90"/>
  <c r="B86" i="90"/>
  <c r="B85" i="90"/>
  <c r="B84" i="90"/>
  <c r="BI69" i="90" l="1"/>
  <c r="C68" i="90"/>
  <c r="E68" i="90"/>
  <c r="F68" i="90"/>
  <c r="G68" i="90"/>
  <c r="D68" i="90"/>
  <c r="I68" i="90"/>
  <c r="J68" i="90"/>
  <c r="K68" i="90"/>
  <c r="L68" i="90"/>
  <c r="M68" i="90"/>
  <c r="N68" i="90"/>
  <c r="P68" i="90"/>
  <c r="Q68" i="90"/>
  <c r="R68" i="90"/>
  <c r="S68" i="90"/>
  <c r="T68" i="90"/>
  <c r="U68" i="90"/>
  <c r="V68" i="90"/>
  <c r="BI68" i="90"/>
  <c r="BJ68" i="90"/>
  <c r="BK68" i="90"/>
  <c r="BL68" i="90"/>
  <c r="BM68" i="90"/>
  <c r="BN68" i="90"/>
  <c r="BO68" i="90"/>
  <c r="C69" i="90"/>
  <c r="E69" i="90"/>
  <c r="F69" i="90"/>
  <c r="G69" i="90"/>
  <c r="D69" i="90"/>
  <c r="I69" i="90"/>
  <c r="J69" i="90"/>
  <c r="K69" i="90"/>
  <c r="L69" i="90"/>
  <c r="M69" i="90"/>
  <c r="N69" i="90"/>
  <c r="P69" i="90"/>
  <c r="Q69" i="90"/>
  <c r="R69" i="90"/>
  <c r="S69" i="90"/>
  <c r="T69" i="90"/>
  <c r="U69" i="90"/>
  <c r="V69" i="90"/>
  <c r="BJ69" i="90"/>
  <c r="BK69" i="90"/>
  <c r="BL69" i="90"/>
  <c r="BM69" i="90"/>
  <c r="BN69" i="90"/>
  <c r="BO69" i="90"/>
  <c r="C70" i="90"/>
  <c r="E70" i="90"/>
  <c r="F70" i="90"/>
  <c r="G70" i="90"/>
  <c r="D70" i="90"/>
  <c r="I70" i="90"/>
  <c r="J70" i="90"/>
  <c r="K70" i="90"/>
  <c r="L70" i="90"/>
  <c r="M70" i="90"/>
  <c r="N70" i="90"/>
  <c r="P70" i="90"/>
  <c r="Q70" i="90"/>
  <c r="R70" i="90"/>
  <c r="S70" i="90"/>
  <c r="T70" i="90"/>
  <c r="U70" i="90"/>
  <c r="V70" i="90"/>
  <c r="BI70" i="90"/>
  <c r="BJ70" i="90"/>
  <c r="BK70" i="90"/>
  <c r="BL70" i="90"/>
  <c r="BM70" i="90"/>
  <c r="BN70" i="90"/>
  <c r="BO70" i="90"/>
  <c r="C71" i="90"/>
  <c r="E71" i="90"/>
  <c r="F71" i="90"/>
  <c r="G71" i="90"/>
  <c r="D71" i="90"/>
  <c r="I71" i="90"/>
  <c r="J71" i="90"/>
  <c r="K71" i="90"/>
  <c r="L71" i="90"/>
  <c r="M71" i="90"/>
  <c r="N71" i="90"/>
  <c r="P71" i="90"/>
  <c r="Q71" i="90"/>
  <c r="R71" i="90"/>
  <c r="S71" i="90"/>
  <c r="T71" i="90"/>
  <c r="U71" i="90"/>
  <c r="V71" i="90"/>
  <c r="BI71" i="90"/>
  <c r="BJ71" i="90"/>
  <c r="BK71" i="90"/>
  <c r="BL71" i="90"/>
  <c r="BM71" i="90"/>
  <c r="BN71" i="90"/>
  <c r="BO71" i="90"/>
  <c r="BO72" i="90" s="1"/>
  <c r="C73" i="90"/>
  <c r="E73" i="90"/>
  <c r="F73" i="90"/>
  <c r="G73" i="90"/>
  <c r="D73" i="90"/>
  <c r="I73" i="90"/>
  <c r="J73" i="90"/>
  <c r="K73" i="90"/>
  <c r="L73" i="90"/>
  <c r="M73" i="90"/>
  <c r="N73" i="90"/>
  <c r="P73" i="90"/>
  <c r="Q73" i="90"/>
  <c r="R73" i="90"/>
  <c r="S73" i="90"/>
  <c r="T73" i="90"/>
  <c r="U73" i="90"/>
  <c r="V73" i="90"/>
  <c r="BI73" i="90"/>
  <c r="BJ73" i="90"/>
  <c r="BK73" i="90"/>
  <c r="BL73" i="90"/>
  <c r="BL72" i="90" s="1"/>
  <c r="BM73" i="90"/>
  <c r="BN73" i="90"/>
  <c r="BO73" i="90"/>
  <c r="C74" i="90"/>
  <c r="E74" i="90"/>
  <c r="F74" i="90"/>
  <c r="G74" i="90"/>
  <c r="D74" i="90"/>
  <c r="I74" i="90"/>
  <c r="J74" i="90"/>
  <c r="K74" i="90"/>
  <c r="L74" i="90"/>
  <c r="M74" i="90"/>
  <c r="N74" i="90"/>
  <c r="P74" i="90"/>
  <c r="Q74" i="90"/>
  <c r="R74" i="90"/>
  <c r="S74" i="90"/>
  <c r="T74" i="90"/>
  <c r="U74" i="90"/>
  <c r="V74" i="90"/>
  <c r="BI74" i="90"/>
  <c r="BJ74" i="90"/>
  <c r="BK74" i="90"/>
  <c r="BL74" i="90"/>
  <c r="BM74" i="90"/>
  <c r="BN74" i="90"/>
  <c r="BO74" i="90"/>
  <c r="C75" i="90"/>
  <c r="E75" i="90"/>
  <c r="F75" i="90"/>
  <c r="G75" i="90"/>
  <c r="D75" i="90"/>
  <c r="I75" i="90"/>
  <c r="J75" i="90"/>
  <c r="K75" i="90"/>
  <c r="L75" i="90"/>
  <c r="M75" i="90"/>
  <c r="N75" i="90"/>
  <c r="P75" i="90"/>
  <c r="Q75" i="90"/>
  <c r="R75" i="90"/>
  <c r="S75" i="90"/>
  <c r="T75" i="90"/>
  <c r="U75" i="90"/>
  <c r="V75" i="90"/>
  <c r="BI75" i="90"/>
  <c r="BJ75" i="90"/>
  <c r="BK75" i="90"/>
  <c r="BL75" i="90"/>
  <c r="BM75" i="90"/>
  <c r="BN75" i="90"/>
  <c r="BO75" i="90"/>
  <c r="C76" i="90"/>
  <c r="E76" i="90"/>
  <c r="F76" i="90"/>
  <c r="G76" i="90"/>
  <c r="D76" i="90"/>
  <c r="I76" i="90"/>
  <c r="J76" i="90"/>
  <c r="K76" i="90"/>
  <c r="L76" i="90"/>
  <c r="M76" i="90"/>
  <c r="N76" i="90"/>
  <c r="P76" i="90"/>
  <c r="Q76" i="90"/>
  <c r="R76" i="90"/>
  <c r="S76" i="90"/>
  <c r="T76" i="90"/>
  <c r="U76" i="90"/>
  <c r="V76" i="90"/>
  <c r="BI76" i="90"/>
  <c r="BJ76" i="90"/>
  <c r="BK76" i="90"/>
  <c r="BL76" i="90"/>
  <c r="BM76" i="90"/>
  <c r="BN76" i="90"/>
  <c r="BO76" i="90"/>
  <c r="C77" i="90"/>
  <c r="E77" i="90"/>
  <c r="F77" i="90"/>
  <c r="G77" i="90"/>
  <c r="D77" i="90"/>
  <c r="I77" i="90"/>
  <c r="J77" i="90"/>
  <c r="K77" i="90"/>
  <c r="L77" i="90"/>
  <c r="M77" i="90"/>
  <c r="N77" i="90"/>
  <c r="P77" i="90"/>
  <c r="Q77" i="90"/>
  <c r="R77" i="90"/>
  <c r="S77" i="90"/>
  <c r="T77" i="90"/>
  <c r="U77" i="90"/>
  <c r="V77" i="90"/>
  <c r="BI77" i="90"/>
  <c r="BJ77" i="90"/>
  <c r="BK77" i="90"/>
  <c r="BL77" i="90"/>
  <c r="BM77" i="90"/>
  <c r="BN77" i="90"/>
  <c r="BO77" i="90"/>
  <c r="C78" i="90"/>
  <c r="E78" i="90"/>
  <c r="F78" i="90"/>
  <c r="G78" i="90"/>
  <c r="D78" i="90"/>
  <c r="I78" i="90"/>
  <c r="J78" i="90"/>
  <c r="K78" i="90"/>
  <c r="L78" i="90"/>
  <c r="M78" i="90"/>
  <c r="N78" i="90"/>
  <c r="P78" i="90"/>
  <c r="Q78" i="90"/>
  <c r="R78" i="90"/>
  <c r="S78" i="90"/>
  <c r="T78" i="90"/>
  <c r="U78" i="90"/>
  <c r="V78" i="90"/>
  <c r="BI78" i="90"/>
  <c r="BJ78" i="90"/>
  <c r="BK78" i="90"/>
  <c r="BL78" i="90"/>
  <c r="BM78" i="90"/>
  <c r="BN78" i="90"/>
  <c r="BO78" i="90"/>
  <c r="C79" i="90"/>
  <c r="E79" i="90"/>
  <c r="F79" i="90"/>
  <c r="G79" i="90"/>
  <c r="D79" i="90"/>
  <c r="I79" i="90"/>
  <c r="J79" i="90"/>
  <c r="K79" i="90"/>
  <c r="L79" i="90"/>
  <c r="M79" i="90"/>
  <c r="N79" i="90"/>
  <c r="P79" i="90"/>
  <c r="Q79" i="90"/>
  <c r="R79" i="90"/>
  <c r="S79" i="90"/>
  <c r="T79" i="90"/>
  <c r="U79" i="90"/>
  <c r="V79" i="90"/>
  <c r="BI79" i="90"/>
  <c r="BJ79" i="90"/>
  <c r="BK79" i="90"/>
  <c r="BL79" i="90"/>
  <c r="BM79" i="90"/>
  <c r="BN79" i="90"/>
  <c r="BO79" i="90"/>
  <c r="C80" i="90"/>
  <c r="E80" i="90"/>
  <c r="F80" i="90"/>
  <c r="G80" i="90"/>
  <c r="D80" i="90"/>
  <c r="I80" i="90"/>
  <c r="J80" i="90"/>
  <c r="K80" i="90"/>
  <c r="L80" i="90"/>
  <c r="M80" i="90"/>
  <c r="N80" i="90"/>
  <c r="P80" i="90"/>
  <c r="Q80" i="90"/>
  <c r="R80" i="90"/>
  <c r="S80" i="90"/>
  <c r="T80" i="90"/>
  <c r="U80" i="90"/>
  <c r="V80" i="90"/>
  <c r="BI80" i="90"/>
  <c r="BJ80" i="90"/>
  <c r="BK80" i="90"/>
  <c r="BL80" i="90"/>
  <c r="BM80" i="90"/>
  <c r="BN80" i="90"/>
  <c r="BO80" i="90"/>
  <c r="C81" i="90"/>
  <c r="E81" i="90"/>
  <c r="F81" i="90"/>
  <c r="G81" i="90"/>
  <c r="D81" i="90"/>
  <c r="I81" i="90"/>
  <c r="J81" i="90"/>
  <c r="K81" i="90"/>
  <c r="L81" i="90"/>
  <c r="M81" i="90"/>
  <c r="N81" i="90"/>
  <c r="P81" i="90"/>
  <c r="Q81" i="90"/>
  <c r="R81" i="90"/>
  <c r="S81" i="90"/>
  <c r="T81" i="90"/>
  <c r="U81" i="90"/>
  <c r="V81" i="90"/>
  <c r="BI81" i="90"/>
  <c r="BJ81" i="90"/>
  <c r="BK81" i="90"/>
  <c r="BL81" i="90"/>
  <c r="BM81" i="90"/>
  <c r="BN81" i="90"/>
  <c r="BO81" i="90"/>
  <c r="C82" i="90"/>
  <c r="E82" i="90"/>
  <c r="F82" i="90"/>
  <c r="G82" i="90"/>
  <c r="D82" i="90"/>
  <c r="I82" i="90"/>
  <c r="J82" i="90"/>
  <c r="K82" i="90"/>
  <c r="L82" i="90"/>
  <c r="M82" i="90"/>
  <c r="N82" i="90"/>
  <c r="P82" i="90"/>
  <c r="Q82" i="90"/>
  <c r="R82" i="90"/>
  <c r="S82" i="90"/>
  <c r="T82" i="90"/>
  <c r="U82" i="90"/>
  <c r="V82" i="90"/>
  <c r="BI82" i="90"/>
  <c r="BJ82" i="90"/>
  <c r="BK82" i="90"/>
  <c r="BL82" i="90"/>
  <c r="BM82" i="90"/>
  <c r="BN82" i="90"/>
  <c r="BO82" i="90"/>
  <c r="O63" i="98"/>
  <c r="S72" i="90" l="1"/>
  <c r="N72" i="90"/>
  <c r="J72" i="90"/>
  <c r="F72" i="90"/>
  <c r="V103" i="90"/>
  <c r="R103" i="90"/>
  <c r="M103" i="90"/>
  <c r="I103" i="90"/>
  <c r="E103" i="90"/>
  <c r="BO103" i="90"/>
  <c r="BK103" i="90"/>
  <c r="U103" i="90"/>
  <c r="Q103" i="90"/>
  <c r="L103" i="90"/>
  <c r="D103" i="90"/>
  <c r="C103" i="90"/>
  <c r="BN103" i="90"/>
  <c r="BJ103" i="90"/>
  <c r="BM106" i="90"/>
  <c r="BI106" i="90"/>
  <c r="T106" i="90"/>
  <c r="P106" i="90"/>
  <c r="K106" i="90"/>
  <c r="G106" i="90"/>
  <c r="BK72" i="90"/>
  <c r="V72" i="90"/>
  <c r="R72" i="90"/>
  <c r="E72" i="90"/>
  <c r="BL106" i="90"/>
  <c r="S106" i="90"/>
  <c r="N106" i="90"/>
  <c r="J106" i="90"/>
  <c r="F106" i="90"/>
  <c r="BL104" i="90"/>
  <c r="BL105" i="90"/>
  <c r="BL107" i="90"/>
  <c r="S104" i="90"/>
  <c r="S105" i="90"/>
  <c r="S107" i="90"/>
  <c r="N104" i="90"/>
  <c r="N105" i="90"/>
  <c r="N107" i="90"/>
  <c r="J104" i="90"/>
  <c r="J105" i="90"/>
  <c r="J107" i="90"/>
  <c r="F104" i="90"/>
  <c r="F105" i="90"/>
  <c r="F107" i="90"/>
  <c r="BO105" i="90"/>
  <c r="BO104" i="90"/>
  <c r="BO107" i="90"/>
  <c r="BK107" i="90"/>
  <c r="BK104" i="90"/>
  <c r="BK105" i="90"/>
  <c r="V107" i="90"/>
  <c r="V104" i="90"/>
  <c r="V105" i="90"/>
  <c r="R105" i="90"/>
  <c r="R104" i="90"/>
  <c r="R107" i="90"/>
  <c r="M107" i="90"/>
  <c r="M104" i="90"/>
  <c r="M105" i="90"/>
  <c r="I105" i="90"/>
  <c r="I104" i="90"/>
  <c r="I107" i="90"/>
  <c r="E104" i="90"/>
  <c r="E105" i="90"/>
  <c r="E107" i="90"/>
  <c r="BO106" i="90"/>
  <c r="BK106" i="90"/>
  <c r="V106" i="90"/>
  <c r="R106" i="90"/>
  <c r="M106" i="90"/>
  <c r="I106" i="90"/>
  <c r="E106" i="90"/>
  <c r="BM103" i="90"/>
  <c r="BI103" i="90"/>
  <c r="T103" i="90"/>
  <c r="P103" i="90"/>
  <c r="K103" i="90"/>
  <c r="G103" i="90"/>
  <c r="BN105" i="90"/>
  <c r="BN107" i="90"/>
  <c r="BN104" i="90"/>
  <c r="BJ105" i="90"/>
  <c r="BJ107" i="90"/>
  <c r="BJ104" i="90"/>
  <c r="U105" i="90"/>
  <c r="U107" i="90"/>
  <c r="U104" i="90"/>
  <c r="Q105" i="90"/>
  <c r="Q107" i="90"/>
  <c r="Q104" i="90"/>
  <c r="L105" i="90"/>
  <c r="L107" i="90"/>
  <c r="L104" i="90"/>
  <c r="D105" i="90"/>
  <c r="D107" i="90"/>
  <c r="D104" i="90"/>
  <c r="C105" i="90"/>
  <c r="C107" i="90"/>
  <c r="C104" i="90"/>
  <c r="BN106" i="90"/>
  <c r="BJ106" i="90"/>
  <c r="U106" i="90"/>
  <c r="Q106" i="90"/>
  <c r="L106" i="90"/>
  <c r="D106" i="90"/>
  <c r="C106" i="90"/>
  <c r="BL103" i="90"/>
  <c r="S103" i="90"/>
  <c r="N103" i="90"/>
  <c r="J103" i="90"/>
  <c r="F103" i="90"/>
  <c r="BM105" i="90"/>
  <c r="BM107" i="90"/>
  <c r="BM104" i="90"/>
  <c r="BI104" i="90"/>
  <c r="BI105" i="90"/>
  <c r="BI107" i="90"/>
  <c r="T105" i="90"/>
  <c r="T107" i="90"/>
  <c r="T104" i="90"/>
  <c r="P104" i="90"/>
  <c r="P105" i="90"/>
  <c r="P107" i="90"/>
  <c r="K105" i="90"/>
  <c r="K107" i="90"/>
  <c r="K104" i="90"/>
  <c r="G105" i="90"/>
  <c r="G107" i="90"/>
  <c r="G104" i="90"/>
  <c r="L72" i="90"/>
  <c r="G72" i="90"/>
  <c r="BM72" i="90"/>
  <c r="BI72" i="90"/>
  <c r="K72" i="90"/>
  <c r="M72" i="90"/>
  <c r="I72" i="90"/>
  <c r="T72" i="90"/>
  <c r="P72" i="90"/>
  <c r="BN72" i="90"/>
  <c r="BJ72" i="90"/>
  <c r="U72" i="90"/>
  <c r="Q72" i="90"/>
  <c r="D72" i="90"/>
  <c r="C72" i="90"/>
  <c r="G15" i="24"/>
  <c r="F15" i="24" s="1"/>
  <c r="O15" i="24" s="1"/>
  <c r="AA15" i="24" s="1"/>
  <c r="AB15" i="24" l="1"/>
  <c r="X15" i="24"/>
  <c r="T15" i="24"/>
  <c r="AD15" i="24"/>
  <c r="Z15" i="24"/>
  <c r="V15" i="24"/>
  <c r="AC15" i="24"/>
  <c r="Y15" i="24"/>
  <c r="U15" i="24"/>
  <c r="W15" i="24"/>
  <c r="AE15" i="24" l="1"/>
  <c r="AG15" i="24" s="1"/>
  <c r="AN15" i="24" l="1"/>
  <c r="AW15" i="24" s="1"/>
  <c r="AJ15" i="24"/>
  <c r="AL15" i="24"/>
  <c r="AI15" i="24"/>
  <c r="AU15" i="24" s="1"/>
  <c r="AP15" i="24"/>
  <c r="AT15" i="24" s="1"/>
  <c r="BE15" i="24" s="1"/>
  <c r="AM15" i="24"/>
  <c r="AQ15" i="24"/>
  <c r="AX15" i="24" s="1"/>
  <c r="BF15" i="24" s="1"/>
  <c r="AO15" i="24"/>
  <c r="AH15" i="24"/>
  <c r="AY15" i="24" s="1"/>
  <c r="BG15" i="24" s="1"/>
  <c r="AK15" i="24"/>
  <c r="G26" i="24"/>
  <c r="F26" i="24" s="1"/>
  <c r="O26" i="24" s="1"/>
  <c r="V26" i="24" s="1"/>
  <c r="G27" i="24"/>
  <c r="F27" i="24" s="1"/>
  <c r="G28" i="24"/>
  <c r="F28" i="24" s="1"/>
  <c r="O28" i="24" s="1"/>
  <c r="T28" i="24" s="1"/>
  <c r="G29" i="24"/>
  <c r="F29" i="24" s="1"/>
  <c r="G30" i="24"/>
  <c r="F30" i="24" s="1"/>
  <c r="O30" i="24" s="1"/>
  <c r="V30" i="24" s="1"/>
  <c r="G31" i="24"/>
  <c r="G32" i="24"/>
  <c r="F32" i="24" s="1"/>
  <c r="O32" i="24" s="1"/>
  <c r="T32" i="24" s="1"/>
  <c r="AR15" i="24" l="1"/>
  <c r="AV15" i="24"/>
  <c r="AZ15" i="24"/>
  <c r="Y30" i="24"/>
  <c r="AA32" i="24"/>
  <c r="U30" i="24"/>
  <c r="W32" i="24"/>
  <c r="AA28" i="24"/>
  <c r="AC30" i="24"/>
  <c r="W28" i="24"/>
  <c r="O27" i="24"/>
  <c r="X27" i="24" s="1"/>
  <c r="O29" i="24"/>
  <c r="F31" i="24"/>
  <c r="AD32" i="24"/>
  <c r="Z32" i="24"/>
  <c r="V32" i="24"/>
  <c r="AB30" i="24"/>
  <c r="X30" i="24"/>
  <c r="T30" i="24"/>
  <c r="AD28" i="24"/>
  <c r="Z28" i="24"/>
  <c r="V28" i="24"/>
  <c r="AB26" i="24"/>
  <c r="X26" i="24"/>
  <c r="T26" i="24"/>
  <c r="AC32" i="24"/>
  <c r="Y32" i="24"/>
  <c r="U32" i="24"/>
  <c r="AA30" i="24"/>
  <c r="W30" i="24"/>
  <c r="AC28" i="24"/>
  <c r="Y28" i="24"/>
  <c r="U28" i="24"/>
  <c r="AA26" i="24"/>
  <c r="W26" i="24"/>
  <c r="AC26" i="24"/>
  <c r="Y26" i="24"/>
  <c r="U26" i="24"/>
  <c r="AB32" i="24"/>
  <c r="X32" i="24"/>
  <c r="AD30" i="24"/>
  <c r="Z30" i="24"/>
  <c r="AB28" i="24"/>
  <c r="X28" i="24"/>
  <c r="AD26" i="24"/>
  <c r="Z26" i="24"/>
  <c r="G61" i="24"/>
  <c r="F61" i="24" s="1"/>
  <c r="BC15" i="24" l="1"/>
  <c r="BA15" i="24"/>
  <c r="BB15" i="24"/>
  <c r="AE32" i="24"/>
  <c r="AE28" i="24"/>
  <c r="AK28" i="24" s="1"/>
  <c r="O31" i="24"/>
  <c r="U29" i="24"/>
  <c r="Y29" i="24"/>
  <c r="AC29" i="24"/>
  <c r="T29" i="24"/>
  <c r="X29" i="24"/>
  <c r="AB29" i="24"/>
  <c r="V29" i="24"/>
  <c r="Z29" i="24"/>
  <c r="AD29" i="24"/>
  <c r="AA29" i="24"/>
  <c r="AA27" i="24"/>
  <c r="V27" i="24"/>
  <c r="Z27" i="24"/>
  <c r="AD27" i="24"/>
  <c r="T27" i="24"/>
  <c r="AB27" i="24"/>
  <c r="U27" i="24"/>
  <c r="Y27" i="24"/>
  <c r="AC27" i="24"/>
  <c r="AE26" i="24"/>
  <c r="AL26" i="24" s="1"/>
  <c r="AE30" i="24"/>
  <c r="AK30" i="24" s="1"/>
  <c r="W29" i="24"/>
  <c r="W27" i="24"/>
  <c r="O61" i="24"/>
  <c r="X61" i="24" s="1"/>
  <c r="O61" i="98"/>
  <c r="O62" i="98"/>
  <c r="O50" i="98"/>
  <c r="O51" i="98"/>
  <c r="O56" i="98"/>
  <c r="O57" i="98"/>
  <c r="O67" i="98"/>
  <c r="O3" i="98"/>
  <c r="O66" i="98"/>
  <c r="O64" i="98"/>
  <c r="O52" i="98"/>
  <c r="O65" i="98"/>
  <c r="AQ28" i="24" l="1"/>
  <c r="AX28" i="24" s="1"/>
  <c r="BF28" i="24" s="1"/>
  <c r="AG26" i="24"/>
  <c r="AH30" i="24"/>
  <c r="AY30" i="24" s="1"/>
  <c r="BG30" i="24" s="1"/>
  <c r="AP30" i="24"/>
  <c r="AT30" i="24" s="1"/>
  <c r="BE30" i="24" s="1"/>
  <c r="AG30" i="24"/>
  <c r="AM30" i="24"/>
  <c r="AL30" i="24"/>
  <c r="AN30" i="24"/>
  <c r="AW30" i="24" s="1"/>
  <c r="AO30" i="24"/>
  <c r="AI30" i="24"/>
  <c r="AU30" i="24" s="1"/>
  <c r="AP28" i="24"/>
  <c r="AT28" i="24" s="1"/>
  <c r="BE28" i="24" s="1"/>
  <c r="AJ28" i="24"/>
  <c r="AN28" i="24"/>
  <c r="AW28" i="24" s="1"/>
  <c r="AH28" i="24"/>
  <c r="AY28" i="24" s="1"/>
  <c r="BG28" i="24" s="1"/>
  <c r="AG28" i="24"/>
  <c r="AL28" i="24"/>
  <c r="AM28" i="24"/>
  <c r="AO28" i="24"/>
  <c r="AI28" i="24"/>
  <c r="AU28" i="24" s="1"/>
  <c r="AI26" i="24"/>
  <c r="AU26" i="24" s="1"/>
  <c r="AJ26" i="24"/>
  <c r="AK26" i="24"/>
  <c r="AN26" i="24"/>
  <c r="AW26" i="24" s="1"/>
  <c r="AO26" i="24"/>
  <c r="AM26" i="24"/>
  <c r="AP26" i="24"/>
  <c r="AT26" i="24" s="1"/>
  <c r="BE26" i="24" s="1"/>
  <c r="AH26" i="24"/>
  <c r="AY26" i="24" s="1"/>
  <c r="BG26" i="24" s="1"/>
  <c r="AE29" i="24"/>
  <c r="AL29" i="24" s="1"/>
  <c r="AA31" i="24"/>
  <c r="V31" i="24"/>
  <c r="Z31" i="24"/>
  <c r="AD31" i="24"/>
  <c r="T31" i="24"/>
  <c r="AB31" i="24"/>
  <c r="U31" i="24"/>
  <c r="Y31" i="24"/>
  <c r="AC31" i="24"/>
  <c r="X31" i="24"/>
  <c r="AL32" i="24"/>
  <c r="AJ32" i="24"/>
  <c r="AM32" i="24"/>
  <c r="AN32" i="24"/>
  <c r="AW32" i="24" s="1"/>
  <c r="AH32" i="24"/>
  <c r="AY32" i="24" s="1"/>
  <c r="BG32" i="24" s="1"/>
  <c r="AO32" i="24"/>
  <c r="AG32" i="24"/>
  <c r="AK32" i="24"/>
  <c r="AP32" i="24"/>
  <c r="AT32" i="24" s="1"/>
  <c r="BE32" i="24" s="1"/>
  <c r="AQ30" i="24"/>
  <c r="AX30" i="24" s="1"/>
  <c r="BF30" i="24" s="1"/>
  <c r="AE27" i="24"/>
  <c r="AK27" i="24" s="1"/>
  <c r="W31" i="24"/>
  <c r="AI32" i="24"/>
  <c r="AU32" i="24" s="1"/>
  <c r="AQ32" i="24"/>
  <c r="AX32" i="24" s="1"/>
  <c r="BF32" i="24" s="1"/>
  <c r="AJ30" i="24"/>
  <c r="AQ26" i="24"/>
  <c r="AX26" i="24" s="1"/>
  <c r="BF26" i="24" s="1"/>
  <c r="U61" i="24"/>
  <c r="AC61" i="24"/>
  <c r="V61" i="24"/>
  <c r="Z61" i="24"/>
  <c r="AD61" i="24"/>
  <c r="AA61" i="24"/>
  <c r="T61" i="24"/>
  <c r="AB61" i="24"/>
  <c r="Y61" i="24"/>
  <c r="W61" i="24"/>
  <c r="G14" i="24"/>
  <c r="F14" i="24" s="1"/>
  <c r="O14" i="24" s="1"/>
  <c r="AA14" i="24" s="1"/>
  <c r="G19" i="24"/>
  <c r="F19" i="24" s="1"/>
  <c r="O19" i="24" s="1"/>
  <c r="AA19" i="24" s="1"/>
  <c r="G23" i="24"/>
  <c r="F23" i="24" s="1"/>
  <c r="O23" i="24" s="1"/>
  <c r="T23" i="24" s="1"/>
  <c r="AG27" i="24" l="1"/>
  <c r="AQ27" i="24"/>
  <c r="AX27" i="24" s="1"/>
  <c r="BF27" i="24" s="1"/>
  <c r="AP27" i="24"/>
  <c r="AT27" i="24" s="1"/>
  <c r="BE27" i="24" s="1"/>
  <c r="AO27" i="24"/>
  <c r="AQ29" i="24"/>
  <c r="AX29" i="24" s="1"/>
  <c r="BF29" i="24" s="1"/>
  <c r="AN27" i="24"/>
  <c r="AW27" i="24" s="1"/>
  <c r="AJ27" i="24"/>
  <c r="AH27" i="24"/>
  <c r="AY27" i="24" s="1"/>
  <c r="BG27" i="24" s="1"/>
  <c r="AZ26" i="24"/>
  <c r="AV26" i="24"/>
  <c r="BC26" i="24" s="1"/>
  <c r="AR32" i="24"/>
  <c r="AE31" i="24"/>
  <c r="AO31" i="24" s="1"/>
  <c r="AZ32" i="24"/>
  <c r="AV32" i="24"/>
  <c r="BA32" i="24" s="1"/>
  <c r="AI29" i="24"/>
  <c r="AU29" i="24" s="1"/>
  <c r="AG29" i="24"/>
  <c r="AK29" i="24"/>
  <c r="AM29" i="24"/>
  <c r="AO29" i="24"/>
  <c r="AP29" i="24"/>
  <c r="AT29" i="24" s="1"/>
  <c r="BE29" i="24" s="1"/>
  <c r="AR26" i="24"/>
  <c r="AR28" i="24"/>
  <c r="AV30" i="24"/>
  <c r="AZ30" i="24"/>
  <c r="AR30" i="24"/>
  <c r="AL27" i="24"/>
  <c r="AN29" i="24"/>
  <c r="AW29" i="24" s="1"/>
  <c r="AI27" i="24"/>
  <c r="AU27" i="24" s="1"/>
  <c r="AV28" i="24"/>
  <c r="BC28" i="24" s="1"/>
  <c r="AZ28" i="24"/>
  <c r="AM27" i="24"/>
  <c r="AH29" i="24"/>
  <c r="AY29" i="24" s="1"/>
  <c r="BG29" i="24" s="1"/>
  <c r="AJ29" i="24"/>
  <c r="AE61" i="24"/>
  <c r="AG61" i="24" s="1"/>
  <c r="AA23" i="24"/>
  <c r="W23" i="24"/>
  <c r="AD19" i="24"/>
  <c r="Z19" i="24"/>
  <c r="V19" i="24"/>
  <c r="AD14" i="24"/>
  <c r="Z14" i="24"/>
  <c r="V14" i="24"/>
  <c r="AD23" i="24"/>
  <c r="Z23" i="24"/>
  <c r="V23" i="24"/>
  <c r="AC19" i="24"/>
  <c r="Y19" i="24"/>
  <c r="U19" i="24"/>
  <c r="AC14" i="24"/>
  <c r="Y14" i="24"/>
  <c r="U14" i="24"/>
  <c r="AC23" i="24"/>
  <c r="Y23" i="24"/>
  <c r="U23" i="24"/>
  <c r="AB19" i="24"/>
  <c r="X19" i="24"/>
  <c r="T19" i="24"/>
  <c r="AB14" i="24"/>
  <c r="X14" i="24"/>
  <c r="T14" i="24"/>
  <c r="AB23" i="24"/>
  <c r="X23" i="24"/>
  <c r="W19" i="24"/>
  <c r="W14" i="24"/>
  <c r="BA28" i="24" l="1"/>
  <c r="AZ27" i="24"/>
  <c r="BB26" i="24"/>
  <c r="BA26" i="24"/>
  <c r="AV27" i="24"/>
  <c r="BC27" i="24" s="1"/>
  <c r="AM31" i="24"/>
  <c r="AL31" i="24"/>
  <c r="AK31" i="24"/>
  <c r="AI31" i="24"/>
  <c r="AU31" i="24" s="1"/>
  <c r="AN31" i="24"/>
  <c r="AW31" i="24" s="1"/>
  <c r="AG31" i="24"/>
  <c r="AV31" i="24"/>
  <c r="AR29" i="24"/>
  <c r="AH31" i="24"/>
  <c r="AY31" i="24" s="1"/>
  <c r="BG31" i="24" s="1"/>
  <c r="AP31" i="24"/>
  <c r="AT31" i="24" s="1"/>
  <c r="BE31" i="24" s="1"/>
  <c r="BC30" i="24"/>
  <c r="BA30" i="24"/>
  <c r="AV29" i="24"/>
  <c r="AZ29" i="24"/>
  <c r="BC32" i="24"/>
  <c r="BB32" i="24"/>
  <c r="AJ31" i="24"/>
  <c r="BB28" i="24"/>
  <c r="AQ31" i="24"/>
  <c r="AX31" i="24" s="1"/>
  <c r="BF31" i="24" s="1"/>
  <c r="AR27" i="24"/>
  <c r="BB30" i="24"/>
  <c r="AO61" i="24"/>
  <c r="AV61" i="24" s="1"/>
  <c r="AH61" i="24"/>
  <c r="AY61" i="24" s="1"/>
  <c r="BG61" i="24" s="1"/>
  <c r="AK61" i="24"/>
  <c r="AQ61" i="24"/>
  <c r="AX61" i="24" s="1"/>
  <c r="BF61" i="24" s="1"/>
  <c r="AM61" i="24"/>
  <c r="AL61" i="24"/>
  <c r="AJ61" i="24"/>
  <c r="AP61" i="24"/>
  <c r="AT61" i="24" s="1"/>
  <c r="BE61" i="24" s="1"/>
  <c r="AN61" i="24"/>
  <c r="AW61" i="24" s="1"/>
  <c r="AI61" i="24"/>
  <c r="AU61" i="24" s="1"/>
  <c r="AE23" i="24"/>
  <c r="AL23" i="24" s="1"/>
  <c r="AE14" i="24"/>
  <c r="AE19" i="24"/>
  <c r="AG19" i="24" s="1"/>
  <c r="BA27" i="24" l="1"/>
  <c r="BB27" i="24"/>
  <c r="BB31" i="24"/>
  <c r="BC29" i="24"/>
  <c r="BB29" i="24"/>
  <c r="BA29" i="24"/>
  <c r="AR31" i="24"/>
  <c r="BC31" i="24"/>
  <c r="BA31" i="24"/>
  <c r="AZ31" i="24"/>
  <c r="AR61" i="24"/>
  <c r="AP23" i="24"/>
  <c r="AT23" i="24" s="1"/>
  <c r="BE23" i="24" s="1"/>
  <c r="BC61" i="24"/>
  <c r="AZ61" i="24"/>
  <c r="BA61" i="24"/>
  <c r="AO23" i="24"/>
  <c r="AV23" i="24" s="1"/>
  <c r="BB61" i="24"/>
  <c r="AN23" i="24"/>
  <c r="AW23" i="24" s="1"/>
  <c r="AG23" i="24"/>
  <c r="AH23" i="24"/>
  <c r="AY23" i="24" s="1"/>
  <c r="BG23" i="24" s="1"/>
  <c r="AM23" i="24"/>
  <c r="AJ23" i="24"/>
  <c r="AI23" i="24"/>
  <c r="AU23" i="24" s="1"/>
  <c r="AQ23" i="24"/>
  <c r="AX23" i="24" s="1"/>
  <c r="BF23" i="24" s="1"/>
  <c r="AK23" i="24"/>
  <c r="AJ19" i="24"/>
  <c r="AK19" i="24"/>
  <c r="AL19" i="24"/>
  <c r="AH19" i="24"/>
  <c r="AY19" i="24" s="1"/>
  <c r="BG19" i="24" s="1"/>
  <c r="AN19" i="24"/>
  <c r="AW19" i="24" s="1"/>
  <c r="AO19" i="24"/>
  <c r="AP19" i="24"/>
  <c r="AT19" i="24" s="1"/>
  <c r="BE19" i="24" s="1"/>
  <c r="AM19" i="24"/>
  <c r="AI19" i="24"/>
  <c r="AU19" i="24" s="1"/>
  <c r="AQ19" i="24"/>
  <c r="AX19" i="24" s="1"/>
  <c r="BF19" i="24" s="1"/>
  <c r="AZ23" i="24"/>
  <c r="AG14" i="24"/>
  <c r="AQ14" i="24"/>
  <c r="AX14" i="24" s="1"/>
  <c r="BF14" i="24" s="1"/>
  <c r="AL14" i="24"/>
  <c r="AK14" i="24"/>
  <c r="AN14" i="24"/>
  <c r="AW14" i="24" s="1"/>
  <c r="AH14" i="24"/>
  <c r="AY14" i="24" s="1"/>
  <c r="BG14" i="24" s="1"/>
  <c r="AO14" i="24"/>
  <c r="AI14" i="24"/>
  <c r="AU14" i="24" s="1"/>
  <c r="AJ14" i="24"/>
  <c r="AP14" i="24"/>
  <c r="AT14" i="24" s="1"/>
  <c r="BE14" i="24" s="1"/>
  <c r="AM14" i="24"/>
  <c r="AR23" i="24" l="1"/>
  <c r="AV14" i="24"/>
  <c r="BC14" i="24" s="1"/>
  <c r="AZ14" i="24"/>
  <c r="AZ19" i="24"/>
  <c r="AV19" i="24"/>
  <c r="BC19" i="24" s="1"/>
  <c r="AR14" i="24"/>
  <c r="BC23" i="24"/>
  <c r="BA23" i="24"/>
  <c r="BB23" i="24"/>
  <c r="AR19" i="24"/>
  <c r="G64" i="24"/>
  <c r="F64" i="24" s="1"/>
  <c r="G59" i="24"/>
  <c r="G60" i="24"/>
  <c r="F60" i="24" s="1"/>
  <c r="O60" i="24" s="1"/>
  <c r="T60" i="24" s="1"/>
  <c r="G63" i="24"/>
  <c r="F63" i="24" s="1"/>
  <c r="O63" i="24" s="1"/>
  <c r="AA63" i="24" s="1"/>
  <c r="BB14" i="24" l="1"/>
  <c r="BA14" i="24"/>
  <c r="BB19" i="24"/>
  <c r="BA19" i="24"/>
  <c r="O64" i="24"/>
  <c r="W64" i="24" s="1"/>
  <c r="Z60" i="24"/>
  <c r="AC63" i="24"/>
  <c r="U63" i="24"/>
  <c r="W60" i="24"/>
  <c r="V63" i="24"/>
  <c r="Z63" i="24"/>
  <c r="AD60" i="24"/>
  <c r="V60" i="24"/>
  <c r="AD63" i="24"/>
  <c r="Y63" i="24"/>
  <c r="AA60" i="24"/>
  <c r="F59" i="24"/>
  <c r="AB63" i="24"/>
  <c r="X63" i="24"/>
  <c r="T63" i="24"/>
  <c r="AC60" i="24"/>
  <c r="Y60" i="24"/>
  <c r="U60" i="24"/>
  <c r="W63" i="24"/>
  <c r="AB60" i="24"/>
  <c r="X60" i="24"/>
  <c r="U64" i="24" l="1"/>
  <c r="Y64" i="24"/>
  <c r="AC64" i="24"/>
  <c r="T64" i="24"/>
  <c r="V64" i="24"/>
  <c r="Z64" i="24"/>
  <c r="AD64" i="24"/>
  <c r="X64" i="24"/>
  <c r="AA64" i="24"/>
  <c r="AB64" i="24"/>
  <c r="AE60" i="24"/>
  <c r="AK60" i="24" s="1"/>
  <c r="O59" i="24"/>
  <c r="AE63" i="24"/>
  <c r="AL60" i="24" l="1"/>
  <c r="AE64" i="24"/>
  <c r="AJ64" i="24" s="1"/>
  <c r="AN63" i="24"/>
  <c r="AM63" i="24"/>
  <c r="AI63" i="24"/>
  <c r="AP63" i="24"/>
  <c r="AG63" i="24"/>
  <c r="AH63" i="24"/>
  <c r="AJ63" i="24"/>
  <c r="AQ63" i="24"/>
  <c r="AK63" i="24"/>
  <c r="AL63" i="24"/>
  <c r="AO63" i="24"/>
  <c r="V59" i="24"/>
  <c r="Z59" i="24"/>
  <c r="AD59" i="24"/>
  <c r="AA59" i="24"/>
  <c r="T59" i="24"/>
  <c r="AB59" i="24"/>
  <c r="AC59" i="24"/>
  <c r="U59" i="24"/>
  <c r="Y59" i="24"/>
  <c r="X59" i="24"/>
  <c r="AP60" i="24"/>
  <c r="AM60" i="24"/>
  <c r="AG60" i="24"/>
  <c r="AN60" i="24"/>
  <c r="AQ60" i="24"/>
  <c r="AJ60" i="24"/>
  <c r="AO60" i="24"/>
  <c r="AI60" i="24"/>
  <c r="AH60" i="24"/>
  <c r="W59" i="24"/>
  <c r="AN64" i="24" l="1"/>
  <c r="AK64" i="24"/>
  <c r="AP64" i="24"/>
  <c r="AM64" i="24"/>
  <c r="AL64" i="24"/>
  <c r="AH64" i="24"/>
  <c r="AO64" i="24"/>
  <c r="AG64" i="24"/>
  <c r="AI64" i="24"/>
  <c r="AQ64" i="24"/>
  <c r="AR63" i="24"/>
  <c r="AE59" i="24"/>
  <c r="AJ59" i="24" s="1"/>
  <c r="AZ60" i="24"/>
  <c r="AR60" i="24"/>
  <c r="AZ63" i="24"/>
  <c r="AR64" i="24" l="1"/>
  <c r="AH59" i="24"/>
  <c r="AZ64" i="24"/>
  <c r="AL59" i="24"/>
  <c r="AP59" i="24"/>
  <c r="AI59" i="24"/>
  <c r="AM59" i="24"/>
  <c r="AK59" i="24"/>
  <c r="AN59" i="24"/>
  <c r="AG59" i="24"/>
  <c r="AQ59" i="24"/>
  <c r="AO59" i="24"/>
  <c r="AR59" i="24" l="1"/>
  <c r="AZ59" i="24"/>
  <c r="G24" i="6" l="1"/>
  <c r="G36" i="6" s="1"/>
  <c r="G49" i="6" s="1"/>
  <c r="AX60" i="24" l="1"/>
  <c r="BF60" i="24" s="1"/>
  <c r="AX63" i="24"/>
  <c r="BF63" i="24" s="1"/>
  <c r="AX64" i="24"/>
  <c r="BF64" i="24" s="1"/>
  <c r="AX59" i="24"/>
  <c r="BF59" i="24" s="1"/>
  <c r="G16" i="24" l="1"/>
  <c r="F16" i="24" s="1"/>
  <c r="G12" i="24"/>
  <c r="F12" i="24" s="1"/>
  <c r="G13" i="24"/>
  <c r="F13" i="24" s="1"/>
  <c r="G17" i="24"/>
  <c r="F17" i="24" s="1"/>
  <c r="B19" i="90"/>
  <c r="O13" i="24" l="1"/>
  <c r="U13" i="24" s="1"/>
  <c r="O16" i="24"/>
  <c r="O12" i="24"/>
  <c r="W12" i="24" s="1"/>
  <c r="O17" i="24"/>
  <c r="W17" i="24" s="1"/>
  <c r="Y13" i="24" l="1"/>
  <c r="T13" i="24"/>
  <c r="AD13" i="24"/>
  <c r="X13" i="24"/>
  <c r="V13" i="24"/>
  <c r="AA13" i="24"/>
  <c r="AC13" i="24"/>
  <c r="Z13" i="24"/>
  <c r="AB13" i="24"/>
  <c r="W13" i="24"/>
  <c r="U16" i="24"/>
  <c r="Y16" i="24"/>
  <c r="AC16" i="24"/>
  <c r="V16" i="24"/>
  <c r="Z16" i="24"/>
  <c r="AD16" i="24"/>
  <c r="AA16" i="24"/>
  <c r="T16" i="24"/>
  <c r="AB16" i="24"/>
  <c r="X16" i="24"/>
  <c r="W16" i="24"/>
  <c r="U12" i="24"/>
  <c r="Y12" i="24"/>
  <c r="AC12" i="24"/>
  <c r="AA12" i="24"/>
  <c r="X12" i="24"/>
  <c r="AB12" i="24"/>
  <c r="V12" i="24"/>
  <c r="Z12" i="24"/>
  <c r="AD12" i="24"/>
  <c r="T12" i="24"/>
  <c r="U17" i="24"/>
  <c r="Y17" i="24"/>
  <c r="AC17" i="24"/>
  <c r="V17" i="24"/>
  <c r="Z17" i="24"/>
  <c r="AD17" i="24"/>
  <c r="AA17" i="24"/>
  <c r="T17" i="24"/>
  <c r="AB17" i="24"/>
  <c r="X17" i="24"/>
  <c r="AE13" i="24" l="1"/>
  <c r="AG13" i="24" s="1"/>
  <c r="AE16" i="24"/>
  <c r="AM16" i="24" s="1"/>
  <c r="AE12" i="24"/>
  <c r="AJ12" i="24" s="1"/>
  <c r="AE17" i="24"/>
  <c r="AJ17" i="24" s="1"/>
  <c r="AM13" i="24" l="1"/>
  <c r="AP13" i="24"/>
  <c r="AJ13" i="24"/>
  <c r="AK13" i="24"/>
  <c r="AJ16" i="24"/>
  <c r="AO16" i="24"/>
  <c r="AN13" i="24"/>
  <c r="AH13" i="24"/>
  <c r="AO13" i="24"/>
  <c r="AI13" i="24"/>
  <c r="AL13" i="24"/>
  <c r="AL16" i="24"/>
  <c r="AQ13" i="24"/>
  <c r="AX13" i="24" s="1"/>
  <c r="BF13" i="24" s="1"/>
  <c r="AG17" i="24"/>
  <c r="AP16" i="24"/>
  <c r="AO17" i="24"/>
  <c r="AQ16" i="24"/>
  <c r="AX16" i="24" s="1"/>
  <c r="BF16" i="24" s="1"/>
  <c r="AG16" i="24"/>
  <c r="AN16" i="24"/>
  <c r="AH16" i="24"/>
  <c r="AQ17" i="24"/>
  <c r="AX17" i="24" s="1"/>
  <c r="BF17" i="24" s="1"/>
  <c r="AH17" i="24"/>
  <c r="AK17" i="24"/>
  <c r="AI17" i="24"/>
  <c r="AM17" i="24"/>
  <c r="AK16" i="24"/>
  <c r="AI16" i="24"/>
  <c r="AO12" i="24"/>
  <c r="AH12" i="24"/>
  <c r="AN12" i="24"/>
  <c r="AQ12" i="24"/>
  <c r="AX12" i="24" s="1"/>
  <c r="BF12" i="24" s="1"/>
  <c r="AK12" i="24"/>
  <c r="AG12" i="24"/>
  <c r="AP12" i="24"/>
  <c r="AL12" i="24"/>
  <c r="AM12" i="24"/>
  <c r="AI12" i="24"/>
  <c r="AP17" i="24"/>
  <c r="AL17" i="24"/>
  <c r="AN17" i="24"/>
  <c r="AZ13" i="24" l="1"/>
  <c r="AR13" i="24"/>
  <c r="AZ16" i="24"/>
  <c r="AR12" i="24"/>
  <c r="AZ17" i="24"/>
  <c r="AR16" i="24"/>
  <c r="AZ12" i="24"/>
  <c r="AR17" i="24"/>
  <c r="G7" i="24" l="1"/>
  <c r="G8" i="24"/>
  <c r="G9" i="24"/>
  <c r="F9" i="24" s="1"/>
  <c r="O9" i="24" s="1"/>
  <c r="G11" i="24"/>
  <c r="G21" i="24"/>
  <c r="F21" i="24" s="1"/>
  <c r="G20" i="24"/>
  <c r="F20" i="24" s="1"/>
  <c r="O20" i="24" s="1"/>
  <c r="G24" i="24"/>
  <c r="F24" i="24" s="1"/>
  <c r="G22" i="24"/>
  <c r="G5" i="24"/>
  <c r="F5" i="24" s="1"/>
  <c r="O5" i="24" s="1"/>
  <c r="G6" i="24"/>
  <c r="F6" i="24" s="1"/>
  <c r="O6" i="24" s="1"/>
  <c r="U6" i="24" s="1"/>
  <c r="Y9" i="24" l="1"/>
  <c r="V9" i="24"/>
  <c r="AB9" i="24"/>
  <c r="T5" i="24"/>
  <c r="AB5" i="24"/>
  <c r="X5" i="24"/>
  <c r="W20" i="24"/>
  <c r="O21" i="24"/>
  <c r="AC21" i="24" s="1"/>
  <c r="F8" i="24"/>
  <c r="V6" i="24"/>
  <c r="AA6" i="24"/>
  <c r="AB6" i="24"/>
  <c r="T6" i="24"/>
  <c r="Y6" i="24"/>
  <c r="AC6" i="24"/>
  <c r="AD6" i="24"/>
  <c r="T20" i="24"/>
  <c r="AB20" i="24"/>
  <c r="U20" i="24"/>
  <c r="Y20" i="24"/>
  <c r="AC20" i="24"/>
  <c r="V20" i="24"/>
  <c r="Z20" i="24"/>
  <c r="AD20" i="24"/>
  <c r="Z6" i="24"/>
  <c r="AA20" i="24"/>
  <c r="AA5" i="24"/>
  <c r="V5" i="24"/>
  <c r="AA9" i="24"/>
  <c r="U9" i="24"/>
  <c r="W6" i="24"/>
  <c r="AD5" i="24"/>
  <c r="Z5" i="24"/>
  <c r="U5" i="24"/>
  <c r="AD9" i="24"/>
  <c r="Z9" i="24"/>
  <c r="T9" i="24"/>
  <c r="O24" i="24"/>
  <c r="W24" i="24" s="1"/>
  <c r="W5" i="24"/>
  <c r="W9" i="24"/>
  <c r="AC5" i="24"/>
  <c r="Y5" i="24"/>
  <c r="X20" i="24"/>
  <c r="AC9" i="24"/>
  <c r="F11" i="24"/>
  <c r="F7" i="24"/>
  <c r="X9" i="24"/>
  <c r="F22" i="24"/>
  <c r="X6" i="24"/>
  <c r="U21" i="24" l="1"/>
  <c r="T21" i="24"/>
  <c r="V24" i="24"/>
  <c r="X21" i="24"/>
  <c r="Y21" i="24"/>
  <c r="AB21" i="24"/>
  <c r="AA21" i="24"/>
  <c r="Z21" i="24"/>
  <c r="AD21" i="24"/>
  <c r="V21" i="24"/>
  <c r="W21" i="24"/>
  <c r="O22" i="24"/>
  <c r="W22" i="24" s="1"/>
  <c r="U24" i="24"/>
  <c r="Z24" i="24"/>
  <c r="AD24" i="24"/>
  <c r="T24" i="24"/>
  <c r="AC24" i="24"/>
  <c r="Y24" i="24"/>
  <c r="AA24" i="24"/>
  <c r="AB24" i="24"/>
  <c r="X24" i="24"/>
  <c r="AE5" i="24"/>
  <c r="AP5" i="24" s="1"/>
  <c r="AE20" i="24"/>
  <c r="AG20" i="24" s="1"/>
  <c r="O11" i="24"/>
  <c r="O7" i="24"/>
  <c r="W7" i="24" s="1"/>
  <c r="O8" i="24"/>
  <c r="W8" i="24" s="1"/>
  <c r="AE6" i="24"/>
  <c r="AE9" i="24"/>
  <c r="AJ5" i="24" l="1"/>
  <c r="AK20" i="24"/>
  <c r="AE24" i="24"/>
  <c r="AQ24" i="24" s="1"/>
  <c r="AX24" i="24" s="1"/>
  <c r="BF24" i="24" s="1"/>
  <c r="AN20" i="24"/>
  <c r="AE21" i="24"/>
  <c r="AM21" i="24" s="1"/>
  <c r="AK5" i="24"/>
  <c r="AM20" i="24"/>
  <c r="AJ20" i="24"/>
  <c r="AO20" i="24"/>
  <c r="AH20" i="24"/>
  <c r="AL20" i="24"/>
  <c r="AQ20" i="24"/>
  <c r="AX20" i="24" s="1"/>
  <c r="BF20" i="24" s="1"/>
  <c r="AP20" i="24"/>
  <c r="AI20" i="24"/>
  <c r="U8" i="24"/>
  <c r="Z8" i="24"/>
  <c r="AD8" i="24"/>
  <c r="Y8" i="24"/>
  <c r="V8" i="24"/>
  <c r="AA8" i="24"/>
  <c r="AB8" i="24"/>
  <c r="T8" i="24"/>
  <c r="AC8" i="24"/>
  <c r="X8" i="24"/>
  <c r="Y11" i="24"/>
  <c r="AB11" i="24"/>
  <c r="V11" i="24"/>
  <c r="AD11" i="24"/>
  <c r="Z11" i="24"/>
  <c r="AC11" i="24"/>
  <c r="AA11" i="24"/>
  <c r="T11" i="24"/>
  <c r="U11" i="24"/>
  <c r="X11" i="24"/>
  <c r="AI5" i="24"/>
  <c r="AQ5" i="24"/>
  <c r="AX5" i="24" s="1"/>
  <c r="BF5" i="24" s="1"/>
  <c r="AL5" i="24"/>
  <c r="AM5" i="24"/>
  <c r="AH5" i="24"/>
  <c r="AO5" i="24"/>
  <c r="AG5" i="24"/>
  <c r="V7" i="24"/>
  <c r="U7" i="24"/>
  <c r="AB7" i="24"/>
  <c r="Y7" i="24"/>
  <c r="AC7" i="24"/>
  <c r="AA7" i="24"/>
  <c r="Z7" i="24"/>
  <c r="AD7" i="24"/>
  <c r="T7" i="24"/>
  <c r="X7" i="24"/>
  <c r="W11" i="24"/>
  <c r="V22" i="24"/>
  <c r="AB22" i="24"/>
  <c r="Y22" i="24"/>
  <c r="AC22" i="24"/>
  <c r="T22" i="24"/>
  <c r="Z22" i="24"/>
  <c r="AD22" i="24"/>
  <c r="U22" i="24"/>
  <c r="AA22" i="24"/>
  <c r="X22" i="24"/>
  <c r="AN5" i="24"/>
  <c r="AG6" i="24"/>
  <c r="AI6" i="24"/>
  <c r="AN6" i="24"/>
  <c r="AJ6" i="24"/>
  <c r="AM6" i="24"/>
  <c r="AH6" i="24"/>
  <c r="AO6" i="24"/>
  <c r="AL6" i="24"/>
  <c r="AQ6" i="24"/>
  <c r="AX6" i="24" s="1"/>
  <c r="BF6" i="24" s="1"/>
  <c r="AP6" i="24"/>
  <c r="AG9" i="24"/>
  <c r="AI9" i="24"/>
  <c r="AH9" i="24"/>
  <c r="AO9" i="24"/>
  <c r="AP9" i="24"/>
  <c r="AN9" i="24"/>
  <c r="AL9" i="24"/>
  <c r="AQ9" i="24"/>
  <c r="AX9" i="24" s="1"/>
  <c r="BF9" i="24" s="1"/>
  <c r="AM9" i="24"/>
  <c r="AJ9" i="24"/>
  <c r="AK6" i="24"/>
  <c r="AK9" i="24"/>
  <c r="AI21" i="24" l="1"/>
  <c r="AK24" i="24"/>
  <c r="AK21" i="24"/>
  <c r="AG24" i="24"/>
  <c r="AR20" i="24"/>
  <c r="AL24" i="24"/>
  <c r="AH24" i="24"/>
  <c r="AM24" i="24"/>
  <c r="AO24" i="24"/>
  <c r="AN24" i="24"/>
  <c r="AJ24" i="24"/>
  <c r="AP24" i="24"/>
  <c r="AI24" i="24"/>
  <c r="AR5" i="24"/>
  <c r="AJ21" i="24"/>
  <c r="AN21" i="24"/>
  <c r="AQ21" i="24"/>
  <c r="AX21" i="24" s="1"/>
  <c r="BF21" i="24" s="1"/>
  <c r="AG21" i="24"/>
  <c r="AP21" i="24"/>
  <c r="AH21" i="24"/>
  <c r="AO21" i="24"/>
  <c r="AL21" i="24"/>
  <c r="AZ5" i="24"/>
  <c r="AZ20" i="24"/>
  <c r="AE7" i="24"/>
  <c r="AO7" i="24" s="1"/>
  <c r="AE11" i="24"/>
  <c r="AP11" i="24" s="1"/>
  <c r="AE22" i="24"/>
  <c r="AJ22" i="24" s="1"/>
  <c r="AE8" i="24"/>
  <c r="AJ8" i="24" s="1"/>
  <c r="AR6" i="24"/>
  <c r="AZ9" i="24"/>
  <c r="AZ6" i="24"/>
  <c r="AR9" i="24"/>
  <c r="AM22" i="24" l="1"/>
  <c r="AG8" i="24"/>
  <c r="AK22" i="24"/>
  <c r="AZ21" i="24"/>
  <c r="AR24" i="24"/>
  <c r="AZ24" i="24"/>
  <c r="AN11" i="24"/>
  <c r="AO22" i="24"/>
  <c r="AL8" i="24"/>
  <c r="AG22" i="24"/>
  <c r="AR21" i="24"/>
  <c r="AJ11" i="24"/>
  <c r="AO11" i="24"/>
  <c r="AZ11" i="24" s="1"/>
  <c r="AH22" i="24"/>
  <c r="AI22" i="24"/>
  <c r="AK11" i="24"/>
  <c r="AP8" i="24"/>
  <c r="AK8" i="24"/>
  <c r="AH8" i="24"/>
  <c r="AL22" i="24"/>
  <c r="AM8" i="24"/>
  <c r="AJ7" i="24"/>
  <c r="AH7" i="24"/>
  <c r="AN7" i="24"/>
  <c r="AQ7" i="24"/>
  <c r="AX7" i="24" s="1"/>
  <c r="BF7" i="24" s="1"/>
  <c r="AG7" i="24"/>
  <c r="AI7" i="24"/>
  <c r="AK7" i="24"/>
  <c r="AL7" i="24"/>
  <c r="AM7" i="24"/>
  <c r="AP7" i="24"/>
  <c r="AQ8" i="24"/>
  <c r="AX8" i="24" s="1"/>
  <c r="BF8" i="24" s="1"/>
  <c r="AO8" i="24"/>
  <c r="AN22" i="24"/>
  <c r="AI8" i="24"/>
  <c r="AG11" i="24"/>
  <c r="AI11" i="24"/>
  <c r="AL11" i="24"/>
  <c r="AM11" i="24"/>
  <c r="AH11" i="24"/>
  <c r="AQ11" i="24"/>
  <c r="AX11" i="24" s="1"/>
  <c r="BF11" i="24" s="1"/>
  <c r="AQ22" i="24"/>
  <c r="AX22" i="24" s="1"/>
  <c r="BF22" i="24" s="1"/>
  <c r="AN8" i="24"/>
  <c r="AP22" i="24"/>
  <c r="AR11" i="24" l="1"/>
  <c r="AR8" i="24"/>
  <c r="AR7" i="24"/>
  <c r="AZ8" i="24"/>
  <c r="AZ22" i="24"/>
  <c r="AR22" i="24"/>
  <c r="AZ7" i="24"/>
  <c r="B82" i="90" l="1"/>
  <c r="B81" i="90"/>
  <c r="B80" i="90"/>
  <c r="B79" i="90"/>
  <c r="B78" i="90"/>
  <c r="B77" i="90"/>
  <c r="B76" i="90"/>
  <c r="B75" i="90"/>
  <c r="B106" i="90" s="1"/>
  <c r="B74" i="90"/>
  <c r="B73" i="90"/>
  <c r="B71" i="90"/>
  <c r="B70" i="90"/>
  <c r="B69" i="90"/>
  <c r="B68" i="90"/>
  <c r="B105" i="90" l="1"/>
  <c r="B107" i="90"/>
  <c r="B104" i="90"/>
  <c r="B103" i="90"/>
  <c r="B72" i="90"/>
  <c r="K81" i="6" l="1"/>
  <c r="K80" i="6"/>
  <c r="G35" i="6" l="1"/>
  <c r="G48" i="6" s="1"/>
  <c r="G31" i="6"/>
  <c r="G44" i="6" s="1"/>
  <c r="G32" i="6"/>
  <c r="G45" i="6" s="1"/>
  <c r="G33" i="6"/>
  <c r="G46" i="6" s="1"/>
  <c r="G34" i="6"/>
  <c r="G47" i="6" s="1"/>
  <c r="G29" i="6"/>
  <c r="G30" i="6"/>
  <c r="G27" i="6"/>
  <c r="AY63" i="24" l="1"/>
  <c r="BG63" i="24" s="1"/>
  <c r="AY60" i="24"/>
  <c r="BG60" i="24" s="1"/>
  <c r="AY59" i="24"/>
  <c r="BG59" i="24" s="1"/>
  <c r="AY64" i="24"/>
  <c r="BG64" i="24" s="1"/>
  <c r="AY12" i="24"/>
  <c r="BG12" i="24" s="1"/>
  <c r="AY17" i="24"/>
  <c r="BG17" i="24" s="1"/>
  <c r="AY13" i="24"/>
  <c r="BG13" i="24" s="1"/>
  <c r="AY16" i="24"/>
  <c r="BG16" i="24" s="1"/>
  <c r="AY5" i="24"/>
  <c r="BG5" i="24" s="1"/>
  <c r="AY20" i="24"/>
  <c r="BG20" i="24" s="1"/>
  <c r="AY6" i="24"/>
  <c r="BG6" i="24" s="1"/>
  <c r="AY9" i="24"/>
  <c r="BG9" i="24" s="1"/>
  <c r="AY21" i="24"/>
  <c r="BG21" i="24" s="1"/>
  <c r="AY24" i="24"/>
  <c r="BG24" i="24" s="1"/>
  <c r="AY11" i="24"/>
  <c r="BG11" i="24" s="1"/>
  <c r="AY22" i="24"/>
  <c r="BG22" i="24" s="1"/>
  <c r="AY8" i="24"/>
  <c r="BG8" i="24" s="1"/>
  <c r="AY7" i="24"/>
  <c r="BG7" i="24" s="1"/>
  <c r="G64" i="6"/>
  <c r="G65" i="6"/>
  <c r="G66" i="6"/>
  <c r="G67" i="6"/>
  <c r="G63" i="6"/>
  <c r="G62" i="6"/>
  <c r="G43" i="6" l="1"/>
  <c r="AW60" i="24" l="1"/>
  <c r="AW63" i="24"/>
  <c r="AW64" i="24"/>
  <c r="AW59" i="24"/>
  <c r="AW13" i="24"/>
  <c r="AW17" i="24"/>
  <c r="AW16" i="24"/>
  <c r="AW12" i="24"/>
  <c r="AW20" i="24"/>
  <c r="AW9" i="24"/>
  <c r="AW6" i="24"/>
  <c r="AW5" i="24"/>
  <c r="AW24" i="24"/>
  <c r="AW21" i="24"/>
  <c r="AW22" i="24"/>
  <c r="AW11" i="24"/>
  <c r="AW7" i="24"/>
  <c r="AW8" i="24"/>
  <c r="G42" i="6"/>
  <c r="G28" i="6"/>
  <c r="G41" i="6" s="1"/>
  <c r="G40" i="6"/>
  <c r="AT60" i="24" l="1"/>
  <c r="BE60" i="24" s="1"/>
  <c r="AT63" i="24"/>
  <c r="BE63" i="24" s="1"/>
  <c r="AT64" i="24"/>
  <c r="BE64" i="24" s="1"/>
  <c r="AT59" i="24"/>
  <c r="BE59" i="24" s="1"/>
  <c r="AT5" i="24"/>
  <c r="BE5" i="24" s="1"/>
  <c r="AV60" i="24"/>
  <c r="AV63" i="24"/>
  <c r="AV64" i="24"/>
  <c r="AV59" i="24"/>
  <c r="AU60" i="24"/>
  <c r="AU63" i="24"/>
  <c r="AU64" i="24"/>
  <c r="AU59" i="24"/>
  <c r="AV16" i="24"/>
  <c r="AV13" i="24"/>
  <c r="AV17" i="24"/>
  <c r="AV12" i="24"/>
  <c r="AV6" i="24"/>
  <c r="AV5" i="24"/>
  <c r="AV9" i="24"/>
  <c r="AV20" i="24"/>
  <c r="AV24" i="24"/>
  <c r="AV7" i="24"/>
  <c r="AV21" i="24"/>
  <c r="AV22" i="24"/>
  <c r="AV11" i="24"/>
  <c r="AV8" i="24"/>
  <c r="AT16" i="24"/>
  <c r="BE16" i="24" s="1"/>
  <c r="AT13" i="24"/>
  <c r="BE13" i="24" s="1"/>
  <c r="AT12" i="24"/>
  <c r="BE12" i="24" s="1"/>
  <c r="AT17" i="24"/>
  <c r="BE17" i="24" s="1"/>
  <c r="AT6" i="24"/>
  <c r="BE6" i="24" s="1"/>
  <c r="AT20" i="24"/>
  <c r="BE20" i="24" s="1"/>
  <c r="AT9" i="24"/>
  <c r="BE9" i="24" s="1"/>
  <c r="AT11" i="24"/>
  <c r="BE11" i="24" s="1"/>
  <c r="AT21" i="24"/>
  <c r="BE21" i="24" s="1"/>
  <c r="AT24" i="24"/>
  <c r="AT7" i="24"/>
  <c r="BE7" i="24" s="1"/>
  <c r="AT8" i="24"/>
  <c r="BE8" i="24" s="1"/>
  <c r="AT22" i="24"/>
  <c r="BE22" i="24" s="1"/>
  <c r="AU13" i="24"/>
  <c r="AU16" i="24"/>
  <c r="AU12" i="24"/>
  <c r="AU17" i="24"/>
  <c r="AU9" i="24"/>
  <c r="AU21" i="24"/>
  <c r="AU5" i="24"/>
  <c r="AU6" i="24"/>
  <c r="AU20" i="24"/>
  <c r="AU24" i="24"/>
  <c r="AU22" i="24"/>
  <c r="AU11" i="24"/>
  <c r="AU7" i="24"/>
  <c r="AU8" i="24"/>
  <c r="BC59" i="24" l="1"/>
  <c r="BC64" i="24"/>
  <c r="BB60" i="24"/>
  <c r="BA60" i="24"/>
  <c r="BB63" i="24"/>
  <c r="BA63" i="24"/>
  <c r="BA59" i="24"/>
  <c r="BB59" i="24"/>
  <c r="BC63" i="24"/>
  <c r="BA64" i="24"/>
  <c r="BB64" i="24"/>
  <c r="BC60" i="24"/>
  <c r="BC22" i="24"/>
  <c r="BC24" i="24"/>
  <c r="BE24" i="24"/>
  <c r="BC17" i="24"/>
  <c r="BC21" i="24"/>
  <c r="BB7" i="24"/>
  <c r="BA7" i="24"/>
  <c r="BB20" i="24"/>
  <c r="BA20" i="24"/>
  <c r="BA16" i="24"/>
  <c r="BB16" i="24"/>
  <c r="BC9" i="24"/>
  <c r="BB6" i="24"/>
  <c r="BA6" i="24"/>
  <c r="BA13" i="24"/>
  <c r="BB13" i="24"/>
  <c r="BB17" i="24"/>
  <c r="BA17" i="24"/>
  <c r="BC20" i="24"/>
  <c r="BC6" i="24"/>
  <c r="BC13" i="24"/>
  <c r="BA9" i="24"/>
  <c r="BB9" i="24"/>
  <c r="BC7" i="24"/>
  <c r="BC12" i="24"/>
  <c r="BA24" i="24"/>
  <c r="BB24" i="24"/>
  <c r="BC5" i="24"/>
  <c r="BA11" i="24"/>
  <c r="BB11" i="24"/>
  <c r="BB5" i="24"/>
  <c r="BA5" i="24"/>
  <c r="BC8" i="24"/>
  <c r="BA8" i="24"/>
  <c r="BB8" i="24"/>
  <c r="BA22" i="24"/>
  <c r="BB22" i="24"/>
  <c r="BA21" i="24"/>
  <c r="BB21" i="24"/>
  <c r="BB12" i="24"/>
  <c r="BA12" i="24"/>
  <c r="BC11" i="24"/>
  <c r="BC16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R3" authorId="0" shapeId="0" xr:uid="{7F619B2A-34B9-4344-AA80-162AFC785B68}">
      <text>
        <r>
          <rPr>
            <b/>
            <sz val="9"/>
            <color indexed="81"/>
            <rFont val="Segoe UI"/>
            <family val="2"/>
          </rPr>
          <t>Home:</t>
        </r>
        <r>
          <rPr>
            <sz val="9"/>
            <color indexed="81"/>
            <rFont val="Segoe UI"/>
            <family val="2"/>
          </rPr>
          <t xml:space="preserve">
Middlemost 1989</t>
        </r>
      </text>
    </comment>
    <comment ref="BI6" authorId="0" shapeId="0" xr:uid="{B2981F6C-5C60-4E01-8892-5F6B5F92F853}">
      <text>
        <r>
          <rPr>
            <sz val="9"/>
            <color indexed="81"/>
            <rFont val="Segoe UI"/>
            <family val="2"/>
          </rPr>
          <t>Conversion of % for ppm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A72" authorId="0" shapeId="0" xr:uid="{1AF4EFF1-EC39-4332-8401-FB933AFFBC89}">
      <text>
        <r>
          <rPr>
            <sz val="9"/>
            <color indexed="81"/>
            <rFont val="Segoe UI"/>
            <family val="2"/>
          </rPr>
          <t>calc as Nd+Sm/2 for to help graphic design</t>
        </r>
      </text>
    </comment>
  </commentList>
</comments>
</file>

<file path=xl/sharedStrings.xml><?xml version="1.0" encoding="utf-8"?>
<sst xmlns="http://schemas.openxmlformats.org/spreadsheetml/2006/main" count="1646" uniqueCount="330">
  <si>
    <t>K2O</t>
  </si>
  <si>
    <t>TiO2</t>
  </si>
  <si>
    <t>SiO2</t>
  </si>
  <si>
    <t>Al2O3</t>
  </si>
  <si>
    <t>MnO</t>
  </si>
  <si>
    <t>MgO</t>
  </si>
  <si>
    <t>CaO</t>
  </si>
  <si>
    <t>Na2O</t>
  </si>
  <si>
    <t>P2O5</t>
  </si>
  <si>
    <t>Total</t>
  </si>
  <si>
    <t>x</t>
  </si>
  <si>
    <t>y</t>
  </si>
  <si>
    <t>n</t>
  </si>
  <si>
    <t>Na</t>
  </si>
  <si>
    <t>O</t>
  </si>
  <si>
    <t>K</t>
  </si>
  <si>
    <t>Al</t>
  </si>
  <si>
    <t>Massa molar</t>
  </si>
  <si>
    <t>Na em Na2O</t>
  </si>
  <si>
    <t>K em K2O</t>
  </si>
  <si>
    <t>Al em Al2O3</t>
  </si>
  <si>
    <t>%</t>
  </si>
  <si>
    <t>Fe2O3</t>
  </si>
  <si>
    <t>FeO</t>
  </si>
  <si>
    <t>Ca</t>
  </si>
  <si>
    <t>Ca em CaO</t>
  </si>
  <si>
    <t>A/NK</t>
  </si>
  <si>
    <t>A/CNK</t>
  </si>
  <si>
    <t>Na2O+K2O</t>
  </si>
  <si>
    <t>series alcalina-sub</t>
  </si>
  <si>
    <t>S = SiO2</t>
  </si>
  <si>
    <t>A =  Na2O + K2O</t>
  </si>
  <si>
    <t>Irvine e Baragar 1971</t>
  </si>
  <si>
    <t>siO2</t>
  </si>
  <si>
    <t>PQ-JL-144B</t>
  </si>
  <si>
    <t>LOI</t>
  </si>
  <si>
    <t>Fe2O3(T)</t>
  </si>
  <si>
    <t>Fe2O3/FeO</t>
  </si>
  <si>
    <t>IA</t>
  </si>
  <si>
    <t>linhas limites</t>
  </si>
  <si>
    <t>S-P-1</t>
  </si>
  <si>
    <t>S-P-2</t>
  </si>
  <si>
    <t>P-HP-1</t>
  </si>
  <si>
    <t>P-HP-2</t>
  </si>
  <si>
    <t>Fe em FeO</t>
  </si>
  <si>
    <t>Fe em Fe2O3</t>
  </si>
  <si>
    <t>Ti em TiO2</t>
  </si>
  <si>
    <t>Si em SiO2</t>
  </si>
  <si>
    <t>Mg em MgO</t>
  </si>
  <si>
    <t>Fe</t>
  </si>
  <si>
    <t>Ti</t>
  </si>
  <si>
    <t>Si</t>
  </si>
  <si>
    <t>Mg</t>
  </si>
  <si>
    <t>Sample</t>
  </si>
  <si>
    <t>Phonolite</t>
  </si>
  <si>
    <t>Ni</t>
  </si>
  <si>
    <t>Cr</t>
  </si>
  <si>
    <t>Sc</t>
  </si>
  <si>
    <t>V</t>
  </si>
  <si>
    <t>Rb</t>
  </si>
  <si>
    <t>Sr</t>
  </si>
  <si>
    <t>Ba</t>
  </si>
  <si>
    <t>Y</t>
  </si>
  <si>
    <t>Zr</t>
  </si>
  <si>
    <t>Hf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</si>
  <si>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</si>
  <si>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</si>
  <si>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</si>
  <si>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</si>
  <si>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</si>
  <si>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</si>
  <si>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</si>
  <si>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</si>
  <si>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</si>
  <si>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</si>
  <si>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</si>
  <si>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</si>
  <si>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</si>
  <si>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</si>
  <si>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</si>
  <si>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Pb</t>
  </si>
  <si>
    <t>Th</t>
  </si>
  <si>
    <t>U</t>
  </si>
  <si>
    <t>normalization</t>
  </si>
  <si>
    <t>Pm</t>
  </si>
  <si>
    <t>REE normalized</t>
  </si>
  <si>
    <t>&lt;1 agpaitic; &gt;1 miaskitic</t>
  </si>
  <si>
    <t>&lt;1 metaluminous; &gt;1 peraluminous</t>
  </si>
  <si>
    <t>main oxides</t>
  </si>
  <si>
    <t>main oxides normalized (100% and anydric basis)</t>
  </si>
  <si>
    <t>limit lines TAS</t>
  </si>
  <si>
    <r>
      <t>Chemical name</t>
    </r>
    <r>
      <rPr>
        <vertAlign val="superscript"/>
        <sz val="11"/>
        <color theme="1"/>
        <rFont val="Times New Roman"/>
        <family val="1"/>
      </rPr>
      <t>1</t>
    </r>
  </si>
  <si>
    <t>TOTAL</t>
  </si>
  <si>
    <t>main oxides and L.O.I. (wt.%)</t>
  </si>
  <si>
    <r>
      <t>SiO</t>
    </r>
    <r>
      <rPr>
        <vertAlign val="subscript"/>
        <sz val="11"/>
        <color theme="1"/>
        <rFont val="Times New Roman"/>
        <family val="1"/>
      </rPr>
      <t>2</t>
    </r>
  </si>
  <si>
    <r>
      <t>TiO</t>
    </r>
    <r>
      <rPr>
        <vertAlign val="subscript"/>
        <sz val="11"/>
        <color theme="1"/>
        <rFont val="Times New Roman"/>
        <family val="1"/>
      </rPr>
      <t>2</t>
    </r>
  </si>
  <si>
    <r>
      <t>Al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</si>
  <si>
    <r>
      <t>Fe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3</t>
    </r>
    <r>
      <rPr>
        <vertAlign val="superscript"/>
        <sz val="11"/>
        <color theme="1"/>
        <rFont val="Times New Roman"/>
        <family val="1"/>
      </rPr>
      <t>T</t>
    </r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</si>
  <si>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</si>
  <si>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K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</si>
  <si>
    <r>
      <t>P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O</t>
    </r>
    <r>
      <rPr>
        <vertAlign val="subscript"/>
        <sz val="11"/>
        <color theme="1"/>
        <rFont val="Times New Roman"/>
        <family val="1"/>
      </rPr>
      <t>5</t>
    </r>
  </si>
  <si>
    <t>L.O.I.</t>
  </si>
  <si>
    <t>trace elements (ppm)</t>
  </si>
  <si>
    <r>
      <t>Petrographic name</t>
    </r>
    <r>
      <rPr>
        <vertAlign val="superscript"/>
        <sz val="11"/>
        <color theme="1"/>
        <rFont val="Times New Roman"/>
        <family val="1"/>
      </rPr>
      <t>1</t>
    </r>
  </si>
  <si>
    <r>
      <t>Alkaline suite</t>
    </r>
    <r>
      <rPr>
        <vertAlign val="superscript"/>
        <sz val="11"/>
        <color theme="1"/>
        <rFont val="Times New Roman"/>
        <family val="1"/>
      </rPr>
      <t>2</t>
    </r>
  </si>
  <si>
    <t>Normalizing factor in ppm (Chrondrite I; McDonough and Sun, 1995)</t>
  </si>
  <si>
    <t>PQ-JL-147A</t>
  </si>
  <si>
    <t>Amphibolite</t>
  </si>
  <si>
    <t>PQ-JL-147B</t>
  </si>
  <si>
    <t>PQ-JL-148A</t>
  </si>
  <si>
    <t>PQ-JL-147E</t>
  </si>
  <si>
    <t>Trachyte</t>
  </si>
  <si>
    <t>PQ-JL-39A</t>
  </si>
  <si>
    <t>PQ-JL-42B</t>
  </si>
  <si>
    <t>PQ-JL-148D</t>
  </si>
  <si>
    <t>PQ-JL-144D</t>
  </si>
  <si>
    <t>PQ-JL-148B</t>
  </si>
  <si>
    <t>Quartz alkali feldspar syenite</t>
  </si>
  <si>
    <t>PQ-JL-147H</t>
  </si>
  <si>
    <t>PQ-JL-147C</t>
  </si>
  <si>
    <t>Alkali feldspar syenite</t>
  </si>
  <si>
    <t>PQ-JL-146B</t>
  </si>
  <si>
    <t>MAI168</t>
  </si>
  <si>
    <t>Biotite gnaisse</t>
  </si>
  <si>
    <t>MAI027</t>
  </si>
  <si>
    <t>Hornblende-biotite gnaisse</t>
  </si>
  <si>
    <t>SAMPLE</t>
  </si>
  <si>
    <t>ROCK</t>
  </si>
  <si>
    <t>Co</t>
  </si>
  <si>
    <t>P</t>
  </si>
  <si>
    <t>Conversion of oxide in % for element in ppm</t>
  </si>
  <si>
    <t>K2O (wt.%)</t>
  </si>
  <si>
    <t>P2O5 (wt.%)</t>
  </si>
  <si>
    <t>TiO2 (wt.%)</t>
  </si>
  <si>
    <t>Conversion</t>
  </si>
  <si>
    <t>K (ppm)</t>
  </si>
  <si>
    <t>P (ppm)</t>
  </si>
  <si>
    <t>Ti (ppm)</t>
  </si>
  <si>
    <t>P em P2O5</t>
  </si>
  <si>
    <t>PQ-JL-71</t>
  </si>
  <si>
    <t>PQ-JL-112</t>
  </si>
  <si>
    <t>PQ-JL-144A</t>
  </si>
  <si>
    <t>Trachyte (quartz normative)</t>
  </si>
  <si>
    <t>PQ-JL-139B</t>
  </si>
  <si>
    <t>Fe2O3T</t>
  </si>
  <si>
    <t>PQ-JL-34</t>
  </si>
  <si>
    <t>PQ-JL-38B</t>
  </si>
  <si>
    <t>PQ-JL-61A</t>
  </si>
  <si>
    <t>PQ-JL-65</t>
  </si>
  <si>
    <t>PQ-JL-267</t>
  </si>
  <si>
    <t>PQ-JL-274</t>
  </si>
  <si>
    <t>PQ-JL-278B</t>
  </si>
  <si>
    <t>PQ-JL-279</t>
  </si>
  <si>
    <t>PQ-JL-282</t>
  </si>
  <si>
    <t>PQ-JL-289</t>
  </si>
  <si>
    <t>PQ-JL-292</t>
  </si>
  <si>
    <t>PQ-JL-300A</t>
  </si>
  <si>
    <t>Nepheline syenite</t>
  </si>
  <si>
    <t>Gneiss</t>
  </si>
  <si>
    <t>Trachyte (nepheline normative)</t>
  </si>
  <si>
    <t>Trachyte (hypersthene normative)</t>
  </si>
  <si>
    <t>Xenolith</t>
  </si>
  <si>
    <t>Wall-rock</t>
  </si>
  <si>
    <t>Phonolite plug</t>
  </si>
  <si>
    <t>Trachyte (Qz normative)</t>
  </si>
  <si>
    <t>Trachyte (Ne normative)</t>
  </si>
  <si>
    <t>Trachyte (Hy normative)</t>
  </si>
  <si>
    <t>K2o</t>
  </si>
  <si>
    <t>Alkali feldspar syenite veined</t>
  </si>
  <si>
    <t>Amphibolite xenolith</t>
  </si>
  <si>
    <t>Eu/Eu*</t>
  </si>
  <si>
    <t>La/Yb</t>
  </si>
  <si>
    <t>La/Sm</t>
  </si>
  <si>
    <t>Gd/Lu</t>
  </si>
  <si>
    <t>La/Nb</t>
  </si>
  <si>
    <t>PQ-JL-29</t>
  </si>
  <si>
    <t>PQ-JL-126A</t>
  </si>
  <si>
    <t>PQ-JL-128B</t>
  </si>
  <si>
    <t>PQ-JL-128C</t>
  </si>
  <si>
    <t>PQ-JL-129A</t>
  </si>
  <si>
    <t>PQ-JL-130B</t>
  </si>
  <si>
    <t>PQ-JL-131</t>
  </si>
  <si>
    <t>PQ-JL-137B</t>
  </si>
  <si>
    <t>PQ-JL-138A</t>
  </si>
  <si>
    <t>PQ-JL-138B</t>
  </si>
  <si>
    <t>PQ-JL-139A</t>
  </si>
  <si>
    <t>PQ-JL-139C</t>
  </si>
  <si>
    <t>PQ-JL-140A</t>
  </si>
  <si>
    <t>PQ-JL-140B</t>
  </si>
  <si>
    <t>PQ-JL-141A</t>
  </si>
  <si>
    <t>PQ-JL-141B</t>
  </si>
  <si>
    <t>PQ-JL-141C</t>
  </si>
  <si>
    <t>PQ-JL-141D</t>
  </si>
  <si>
    <t>PQ-JL-142B</t>
  </si>
  <si>
    <t>PQ-JL-142A</t>
  </si>
  <si>
    <t>PQ-JL-143B</t>
  </si>
  <si>
    <t>PQ-JL-143A</t>
  </si>
  <si>
    <t>PQ-JL-145B</t>
  </si>
  <si>
    <t>PQ-JL-178A</t>
  </si>
  <si>
    <t>PQ-JL-178C</t>
  </si>
  <si>
    <t>PQ-JL-206A</t>
  </si>
  <si>
    <t>PQ-JL-208</t>
  </si>
  <si>
    <t>PQ-JL-205</t>
  </si>
  <si>
    <t>Nepheline-bearing alkali feldspar syenite</t>
  </si>
  <si>
    <t>Location</t>
  </si>
  <si>
    <t>PQAC contact zone</t>
  </si>
  <si>
    <t>PQAC external ring dike</t>
  </si>
  <si>
    <t>PQAC internal ring dike</t>
  </si>
  <si>
    <t>plug</t>
  </si>
  <si>
    <t>enclave</t>
  </si>
  <si>
    <t>dike</t>
  </si>
  <si>
    <t>Phonolite dike</t>
  </si>
  <si>
    <t>Trachyte dike (Qz normative)</t>
  </si>
  <si>
    <t>Trachyte dike (Ne normative)</t>
  </si>
  <si>
    <t>Trachyte pebble (Hy normative)</t>
  </si>
  <si>
    <t>pebble</t>
  </si>
  <si>
    <t>Phonolite pebble</t>
  </si>
  <si>
    <t>Rock name</t>
  </si>
  <si>
    <t>Paragneiss wall-rock</t>
  </si>
  <si>
    <t>Spreadsheet C. Trace elements chrondrite-normalization of rocks from Passa Quatro alkaline complex.</t>
  </si>
  <si>
    <t>Spreadsheet D. Data to construct lines in diagram classifications.</t>
  </si>
  <si>
    <t>Spreadsheet B. Main oxides normalization and classification of rocks from Passa Quatro alkaline complex.</t>
  </si>
  <si>
    <r>
      <t xml:space="preserve">Spreadsheet A. Lithogeochemistry data and binary diagrams. Phonolite data compiled from Silva </t>
    </r>
    <r>
      <rPr>
        <i/>
        <sz val="14"/>
        <color theme="1"/>
        <rFont val="Times New Roman"/>
        <family val="1"/>
      </rPr>
      <t>et al</t>
    </r>
    <r>
      <rPr>
        <sz val="14"/>
        <color theme="1"/>
        <rFont val="Times New Roman"/>
        <family val="1"/>
      </rPr>
      <t>. (2023; except sample PQ-JL-267) and gneiss wall-rock samples MAI168 and MAI027 compiled from Rosa (2018).</t>
    </r>
  </si>
  <si>
    <r>
      <t xml:space="preserve">Spreadsheet A. Lithogeochemistry data and binary diagrams. Phonolite data compiled from Silva </t>
    </r>
    <r>
      <rPr>
        <b/>
        <i/>
        <sz val="14"/>
        <color theme="1"/>
        <rFont val="Times New Roman"/>
        <family val="1"/>
      </rPr>
      <t>et al</t>
    </r>
    <r>
      <rPr>
        <b/>
        <sz val="14"/>
        <color theme="1"/>
        <rFont val="Times New Roman"/>
        <family val="1"/>
      </rPr>
      <t>. (2023; except sample PQ-JL-267) and gneiss wall-rock samples MAI168 and MAI027 compiled from Rosa (2018).</t>
    </r>
  </si>
  <si>
    <t>Supplementary material 4 - Litogeochemistry data and classification from Passa Quatro alkaline complex</t>
  </si>
  <si>
    <t>Spreadsheet E. Data quality control.</t>
  </si>
  <si>
    <t>Samples PQ-JL</t>
  </si>
  <si>
    <t>oxides max</t>
  </si>
  <si>
    <t>oxides min</t>
  </si>
  <si>
    <t>trace max</t>
  </si>
  <si>
    <t>trace min</t>
  </si>
  <si>
    <t>REE max</t>
  </si>
  <si>
    <t>REE min</t>
  </si>
  <si>
    <t>run 1 accuracy</t>
  </si>
  <si>
    <t>run 2 accuracy</t>
  </si>
  <si>
    <t>run 3 accuracy</t>
  </si>
  <si>
    <t>runs</t>
  </si>
  <si>
    <t>run 1 precision</t>
  </si>
  <si>
    <t>run 2 precision</t>
  </si>
  <si>
    <t>run 3 precision</t>
  </si>
  <si>
    <t>run 1</t>
  </si>
  <si>
    <t>Report Number: A20-11139</t>
  </si>
  <si>
    <t>Report Date: 25/9/2020</t>
  </si>
  <si>
    <t>Analyte Symbol</t>
  </si>
  <si>
    <t>Unit Symbol</t>
  </si>
  <si>
    <t>ppm</t>
  </si>
  <si>
    <t>Detection Limit</t>
  </si>
  <si>
    <t>Analysis Method</t>
  </si>
  <si>
    <t>FUS-ICP</t>
  </si>
  <si>
    <t>FUS-MS</t>
  </si>
  <si>
    <t>DNC-1 Meas</t>
  </si>
  <si>
    <t>DNC-1 Cert</t>
  </si>
  <si>
    <t>TDB-1 Meas</t>
  </si>
  <si>
    <t>TDB-1 Cert</t>
  </si>
  <si>
    <t>W-2a Meas</t>
  </si>
  <si>
    <t>W-2a Cert</t>
  </si>
  <si>
    <t>DTS-2b Meas</t>
  </si>
  <si>
    <t>&gt; 10000</t>
  </si>
  <si>
    <t>DTS-2b Cert</t>
  </si>
  <si>
    <t>SY-4 Meas</t>
  </si>
  <si>
    <t>SY-4 Cert</t>
  </si>
  <si>
    <t>Accuracy (SY-4)</t>
  </si>
  <si>
    <t>BIR-1a Meas</t>
  </si>
  <si>
    <t>&lt; 5</t>
  </si>
  <si>
    <t>BIR-1a Cert</t>
  </si>
  <si>
    <t>ZW-C Meas</t>
  </si>
  <si>
    <t>&gt; 1000</t>
  </si>
  <si>
    <t>ZW-C Cert</t>
  </si>
  <si>
    <t>OREAS 101b (Fusion) Meas</t>
  </si>
  <si>
    <t>OREAS 101b (Fusion) Cert</t>
  </si>
  <si>
    <t>NCS DC86318 Meas</t>
  </si>
  <si>
    <t>&gt; 2000</t>
  </si>
  <si>
    <t>NCS DC86318 Cert</t>
  </si>
  <si>
    <t>SARM 3 Meas</t>
  </si>
  <si>
    <t>SARM 3 Cert</t>
  </si>
  <si>
    <t>USZ 42-2006 Meas</t>
  </si>
  <si>
    <t>&lt; 20</t>
  </si>
  <si>
    <t>&gt; 3000</t>
  </si>
  <si>
    <t>USZ 42-2006 Cert</t>
  </si>
  <si>
    <t>REE-1 Meas</t>
  </si>
  <si>
    <t>REE-1 Cert</t>
  </si>
  <si>
    <t>SP-29 Orig</t>
  </si>
  <si>
    <t>&lt; 1</t>
  </si>
  <si>
    <t>SP-29 Dup</t>
  </si>
  <si>
    <t>Precision</t>
  </si>
  <si>
    <t>Method Blank</t>
  </si>
  <si>
    <t>&lt; 0.5</t>
  </si>
  <si>
    <t>&lt; 0.1</t>
  </si>
  <si>
    <t>&lt; 0.2</t>
  </si>
  <si>
    <t>&lt; 0.05</t>
  </si>
  <si>
    <t>&lt; 0.01</t>
  </si>
  <si>
    <t>&lt; 0.005</t>
  </si>
  <si>
    <t>&lt; 0.002</t>
  </si>
  <si>
    <t>&lt; 0.001</t>
  </si>
  <si>
    <t>&lt; 2</t>
  </si>
  <si>
    <t>run 2</t>
  </si>
  <si>
    <t>Report Number: A20-11128</t>
  </si>
  <si>
    <t>SPL-15 Orig</t>
  </si>
  <si>
    <t>SPL-15 Dup</t>
  </si>
  <si>
    <t>SPL-32 Orig</t>
  </si>
  <si>
    <t>SPL-32 Dup</t>
  </si>
  <si>
    <t>run 3</t>
  </si>
  <si>
    <t>Report Number: A21-14644</t>
  </si>
  <si>
    <t>Report Date: 10/9/2021</t>
  </si>
  <si>
    <t>SPL-95 Orig</t>
  </si>
  <si>
    <t>SPL-95 Dup</t>
  </si>
  <si>
    <t>Report Number: A23-07308</t>
  </si>
  <si>
    <t>Report Date: 13/6/2023</t>
  </si>
  <si>
    <t>NIST 694 Meas</t>
  </si>
  <si>
    <t>NIST 694 Cert</t>
  </si>
  <si>
    <t>GBW 07113 Meas</t>
  </si>
  <si>
    <t>GBW 07113 Cert</t>
  </si>
  <si>
    <t>USZ 25-2006 Meas</t>
  </si>
  <si>
    <t>USZ 25-2006 Cert</t>
  </si>
  <si>
    <t>DNC-1a Meas</t>
  </si>
  <si>
    <t>DNC-1a Cert</t>
  </si>
  <si>
    <t>BCR-2 Meas</t>
  </si>
  <si>
    <t>BCR-2 Cert</t>
  </si>
  <si>
    <t>W-2b Meas</t>
  </si>
  <si>
    <t>W-2b Cert</t>
  </si>
  <si>
    <t>PG-JL-248D Orig</t>
  </si>
  <si>
    <t>PG-JL-248D Dup</t>
  </si>
  <si>
    <t>run 4 accuracy</t>
  </si>
  <si>
    <t>run 4 precision</t>
  </si>
  <si>
    <r>
      <t xml:space="preserve">Samples of </t>
    </r>
    <r>
      <rPr>
        <b/>
        <sz val="11"/>
        <color rgb="FF000000"/>
        <rFont val="Times New Roman"/>
        <family val="1"/>
      </rPr>
      <t>run 1</t>
    </r>
    <r>
      <rPr>
        <sz val="11"/>
        <color rgb="FF000000"/>
        <rFont val="Times New Roman"/>
        <family val="1"/>
      </rPr>
      <t xml:space="preserve"> (PQ-JL-147A; PQ-JL-147B; PQ-JL-148A; PQ-JL-130B; PQ-JL-138A; PQ-JL-139A; PQ-JL-141A; PQ-JL-141B; PQ-JL-39A; PQ-JL-42B; PQ-JL-139B; PQ-JL-148D; PQ-JL-147E)</t>
    </r>
  </si>
  <si>
    <r>
      <t xml:space="preserve">Samples of </t>
    </r>
    <r>
      <rPr>
        <b/>
        <sz val="11"/>
        <color rgb="FF000000"/>
        <rFont val="Times New Roman"/>
        <family val="1"/>
      </rPr>
      <t>run 2</t>
    </r>
    <r>
      <rPr>
        <sz val="11"/>
        <color rgb="FF000000"/>
        <rFont val="Times New Roman"/>
        <family val="1"/>
      </rPr>
      <t xml:space="preserve"> (PQ-JL-142; PQ-JL-143B; PQ-JL-144D)</t>
    </r>
  </si>
  <si>
    <r>
      <t xml:space="preserve">Quality control for phonolites see Silva </t>
    </r>
    <r>
      <rPr>
        <i/>
        <sz val="11"/>
        <color theme="1"/>
        <rFont val="Times New Roman"/>
        <family val="1"/>
      </rPr>
      <t>et al</t>
    </r>
    <r>
      <rPr>
        <sz val="11"/>
        <color theme="1"/>
        <rFont val="Times New Roman"/>
        <family val="1"/>
      </rPr>
      <t>. (2023) and for samples MAI168 and MAI027 see Rosa (2017).</t>
    </r>
  </si>
  <si>
    <r>
      <t xml:space="preserve">Samples of </t>
    </r>
    <r>
      <rPr>
        <b/>
        <sz val="11"/>
        <color rgb="FF000000"/>
        <rFont val="Times New Roman"/>
        <family val="1"/>
      </rPr>
      <t>run 3</t>
    </r>
    <r>
      <rPr>
        <sz val="11"/>
        <color rgb="FF000000"/>
        <rFont val="Times New Roman"/>
        <family val="1"/>
      </rPr>
      <t xml:space="preserve"> (PQ-JL-147H; PQ-JL-148B; PQ-JL-147C; PQ-JL-146B; PQ-JL-34; PQ-JL-38B; PQ-JL-61A; PQ-JL-65; PQ-JL-206A; PQ-JL-208; PQ-JL-126A; PQ-JL-129A; PQ-JL-178A)</t>
    </r>
  </si>
  <si>
    <t>run 4</t>
  </si>
  <si>
    <r>
      <t xml:space="preserve">Samples of </t>
    </r>
    <r>
      <rPr>
        <b/>
        <sz val="11"/>
        <color rgb="FF000000"/>
        <rFont val="Times New Roman"/>
        <family val="1"/>
      </rPr>
      <t>run 4</t>
    </r>
    <r>
      <rPr>
        <sz val="11"/>
        <color rgb="FF000000"/>
        <rFont val="Times New Roman"/>
        <family val="1"/>
      </rPr>
      <t xml:space="preserve"> (PQ-JL-278B; PQ-JL-289; PQ-JL-274; PQ-JL-282; PQ-JL-292; PQ-JL-300A; PQ-JL-267; PQ-JL-279)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</si>
</sst>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62"/>
      <name val="Arial"/>
      <family val="2"/>
    </font>
    <font>
      <sz val="9"/>
      <name val="Geneva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Calibri"/>
      <family val="2"/>
    </font>
    <font>
      <i/>
      <sz val="9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strike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b/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12" fillId="0" borderId="0"/>
    <xf numFmtId="0" fontId="20" fillId="0" borderId="0"/>
    <xf numFmtId="0" fontId="19" fillId="0" borderId="0"/>
  </cellStyleXfs>
  <cellXfs count="68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4" fillId="0" borderId="0" xfId="0" applyFont="1"/>
    <xf numFmtId="0" fontId="5" fillId="0" borderId="0" xfId="0" applyFont="1"/>
    <xf numFmtId="0" fontId="15" fillId="0" borderId="0" xfId="0" applyFont="1"/>
    <xf numFmtId="0" fontId="9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17" fillId="0" borderId="0" xfId="0" applyNumberFormat="1" applyFont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3" fillId="0" borderId="7" xfId="2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" fontId="6" fillId="0" borderId="7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3" fillId="0" borderId="0" xfId="0" applyFont="1"/>
    <xf numFmtId="0" fontId="24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0" xfId="0" applyNumberFormat="1" applyFont="1"/>
    <xf numFmtId="0" fontId="26" fillId="0" borderId="0" xfId="0" applyFont="1"/>
    <xf numFmtId="0" fontId="2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4" fillId="0" borderId="3" xfId="0" applyFont="1" applyBorder="1"/>
    <xf numFmtId="0" fontId="2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3" fillId="0" borderId="0" xfId="2" applyFont="1" applyAlignment="1">
      <alignment horizontal="center" vertical="center"/>
    </xf>
    <xf numFmtId="0" fontId="32" fillId="0" borderId="11" xfId="0" applyFont="1" applyBorder="1" applyAlignment="1">
      <alignment horizontal="center"/>
    </xf>
    <xf numFmtId="0" fontId="34" fillId="2" borderId="0" xfId="0" applyFont="1" applyFill="1" applyAlignment="1">
      <alignment horizontal="center"/>
    </xf>
    <xf numFmtId="2" fontId="34" fillId="2" borderId="0" xfId="0" applyNumberFormat="1" applyFont="1" applyFill="1" applyAlignment="1">
      <alignment horizontal="center"/>
    </xf>
    <xf numFmtId="165" fontId="34" fillId="2" borderId="0" xfId="0" applyNumberFormat="1" applyFont="1" applyFill="1" applyAlignment="1">
      <alignment horizontal="center"/>
    </xf>
    <xf numFmtId="0" fontId="32" fillId="0" borderId="3" xfId="0" applyFont="1" applyBorder="1" applyAlignment="1">
      <alignment horizontal="center"/>
    </xf>
    <xf numFmtId="2" fontId="32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5" fillId="2" borderId="0" xfId="0" applyFont="1" applyFill="1" applyAlignment="1">
      <alignment horizontal="center"/>
    </xf>
    <xf numFmtId="2" fontId="35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8">
    <cellStyle name="Normal" xfId="0" builtinId="0"/>
    <cellStyle name="Normal 2" xfId="2" xr:uid="{00000000-0005-0000-0000-000001000000}"/>
    <cellStyle name="Normal 2 2" xfId="7" xr:uid="{D180CFD9-3D3B-4A24-9A47-B449E19A7621}"/>
    <cellStyle name="Normal 3" xfId="1" xr:uid="{00000000-0005-0000-0000-000002000000}"/>
    <cellStyle name="Normal 4" xfId="3" xr:uid="{7CDC6D39-9A77-454D-9FAA-89E2737F9FDB}"/>
    <cellStyle name="Normal 5" xfId="4" xr:uid="{FDE882A1-4FF6-44E8-A554-6C672613A918}"/>
    <cellStyle name="Normal 6" xfId="5" xr:uid="{3D520790-EEEA-4233-9D1A-4C0F7A177DA7}"/>
    <cellStyle name="Normal 7" xfId="6" xr:uid="{EE8E4512-A89F-4BE5-A59D-110623BDD2E7}"/>
  </cellStyles>
  <dxfs count="0"/>
  <tableStyles count="0" defaultTableStyle="TableStyleMedium2" defaultPivotStyle="PivotStyleLight16"/>
  <colors>
    <mruColors>
      <color rgb="FF2F5597"/>
      <color rgb="FFFF0066"/>
      <color rgb="FF926F00"/>
      <color rgb="FF001132"/>
      <color rgb="FF000D26"/>
      <color rgb="FF6C0000"/>
      <color rgb="FF370730"/>
      <color rgb="FFFF7171"/>
      <color rgb="FF2E2300"/>
      <color rgb="FFFFD5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diagrams'!$F$61:$F$65</c:f>
              <c:numCache>
                <c:formatCode>General</c:formatCode>
                <c:ptCount val="5"/>
                <c:pt idx="0">
                  <c:v>20.14</c:v>
                </c:pt>
                <c:pt idx="1">
                  <c:v>21.82</c:v>
                </c:pt>
                <c:pt idx="2">
                  <c:v>23.48</c:v>
                </c:pt>
                <c:pt idx="3">
                  <c:v>20.12</c:v>
                </c:pt>
                <c:pt idx="4">
                  <c:v>19.68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8-45A6-854E-9055214DACD5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diagrams'!$F$67</c:f>
              <c:numCache>
                <c:formatCode>General</c:formatCode>
                <c:ptCount val="1"/>
                <c:pt idx="0">
                  <c:v>21.44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1-4A93-B003-D61E59634883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diagrams'!$F$66</c:f>
              <c:numCache>
                <c:formatCode>General</c:formatCode>
                <c:ptCount val="1"/>
                <c:pt idx="0">
                  <c:v>20.76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1-4A93-B003-D61E59634883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diagrams'!$F$54:$F$59</c:f>
              <c:numCache>
                <c:formatCode>General</c:formatCode>
                <c:ptCount val="6"/>
                <c:pt idx="0">
                  <c:v>20.399999999999999</c:v>
                </c:pt>
                <c:pt idx="1">
                  <c:v>21.68</c:v>
                </c:pt>
                <c:pt idx="2">
                  <c:v>20.89</c:v>
                </c:pt>
                <c:pt idx="3">
                  <c:v>19.18</c:v>
                </c:pt>
                <c:pt idx="4">
                  <c:v>21.55</c:v>
                </c:pt>
                <c:pt idx="5">
                  <c:v>22.34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1-4A93-B003-D61E59634883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diagrams'!$F$38:$F$52</c:f>
              <c:numCache>
                <c:formatCode>General</c:formatCode>
                <c:ptCount val="15"/>
                <c:pt idx="0">
                  <c:v>20.78</c:v>
                </c:pt>
                <c:pt idx="1">
                  <c:v>20.09</c:v>
                </c:pt>
                <c:pt idx="2">
                  <c:v>21.81</c:v>
                </c:pt>
                <c:pt idx="3">
                  <c:v>21.23</c:v>
                </c:pt>
                <c:pt idx="4">
                  <c:v>20.51</c:v>
                </c:pt>
                <c:pt idx="5">
                  <c:v>20.260000000000002</c:v>
                </c:pt>
                <c:pt idx="6">
                  <c:v>21.01</c:v>
                </c:pt>
                <c:pt idx="7">
                  <c:v>20.61</c:v>
                </c:pt>
                <c:pt idx="8">
                  <c:v>22.02</c:v>
                </c:pt>
                <c:pt idx="9">
                  <c:v>20.399999999999999</c:v>
                </c:pt>
                <c:pt idx="10">
                  <c:v>21.88</c:v>
                </c:pt>
                <c:pt idx="11">
                  <c:v>22.17</c:v>
                </c:pt>
                <c:pt idx="12">
                  <c:v>22.18</c:v>
                </c:pt>
                <c:pt idx="13">
                  <c:v>22.25</c:v>
                </c:pt>
                <c:pt idx="14">
                  <c:v>22.72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8-45A6-854E-9055214D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24"/>
          <c:min val="1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diagrams'!$F$17:$F$25</c:f>
              <c:numCache>
                <c:formatCode>General</c:formatCode>
                <c:ptCount val="9"/>
                <c:pt idx="0">
                  <c:v>21.81</c:v>
                </c:pt>
                <c:pt idx="1">
                  <c:v>19.649999999999999</c:v>
                </c:pt>
                <c:pt idx="2">
                  <c:v>21.52</c:v>
                </c:pt>
                <c:pt idx="3">
                  <c:v>21.37</c:v>
                </c:pt>
                <c:pt idx="4">
                  <c:v>22.69</c:v>
                </c:pt>
                <c:pt idx="5">
                  <c:v>21.61</c:v>
                </c:pt>
                <c:pt idx="6">
                  <c:v>19.66</c:v>
                </c:pt>
                <c:pt idx="7">
                  <c:v>24.2</c:v>
                </c:pt>
                <c:pt idx="8">
                  <c:v>22.53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B-43D4-A8F6-6CDEF5CFC134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diagrams'!$F$27:$F$36</c:f>
              <c:numCache>
                <c:formatCode>General</c:formatCode>
                <c:ptCount val="10"/>
                <c:pt idx="0">
                  <c:v>20.81</c:v>
                </c:pt>
                <c:pt idx="1">
                  <c:v>21.71</c:v>
                </c:pt>
                <c:pt idx="2">
                  <c:v>21.93</c:v>
                </c:pt>
                <c:pt idx="3">
                  <c:v>20.079999999999998</c:v>
                </c:pt>
                <c:pt idx="4">
                  <c:v>20.99</c:v>
                </c:pt>
                <c:pt idx="5">
                  <c:v>20.02</c:v>
                </c:pt>
                <c:pt idx="6">
                  <c:v>19.09</c:v>
                </c:pt>
                <c:pt idx="7">
                  <c:v>20.75</c:v>
                </c:pt>
                <c:pt idx="8">
                  <c:v>19.899999999999999</c:v>
                </c:pt>
                <c:pt idx="9">
                  <c:v>19.22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B-43D4-A8F6-6CDEF5CFC134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diagrams'!$F$6:$F$7</c:f>
              <c:numCache>
                <c:formatCode>General</c:formatCode>
                <c:ptCount val="2"/>
                <c:pt idx="0">
                  <c:v>18.21</c:v>
                </c:pt>
                <c:pt idx="1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B-43D4-A8F6-6CDEF5CFC134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diagrams'!$F$8</c:f>
              <c:numCache>
                <c:formatCode>General</c:formatCode>
                <c:ptCount val="1"/>
                <c:pt idx="0">
                  <c:v>15.69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B-43D4-A8F6-6CDEF5CFC134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diagrams'!$F$3:$F$5</c:f>
              <c:numCache>
                <c:formatCode>General</c:formatCode>
                <c:ptCount val="3"/>
                <c:pt idx="0">
                  <c:v>13.82</c:v>
                </c:pt>
                <c:pt idx="1">
                  <c:v>14.47</c:v>
                </c:pt>
                <c:pt idx="2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B-43D4-A8F6-6CDEF5CF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diagrams'!$J$17:$J$25</c:f>
              <c:numCache>
                <c:formatCode>General</c:formatCode>
                <c:ptCount val="9"/>
                <c:pt idx="0">
                  <c:v>1.29</c:v>
                </c:pt>
                <c:pt idx="1">
                  <c:v>1.3</c:v>
                </c:pt>
                <c:pt idx="2">
                  <c:v>1.81</c:v>
                </c:pt>
                <c:pt idx="3">
                  <c:v>2.52</c:v>
                </c:pt>
                <c:pt idx="4">
                  <c:v>1.22</c:v>
                </c:pt>
                <c:pt idx="5">
                  <c:v>1.19</c:v>
                </c:pt>
                <c:pt idx="6">
                  <c:v>1.58</c:v>
                </c:pt>
                <c:pt idx="7">
                  <c:v>2.0299999999999998</c:v>
                </c:pt>
                <c:pt idx="8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9-4AD3-A097-FE593C0F36B2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diagrams'!$J$27:$J$36</c:f>
              <c:numCache>
                <c:formatCode>General</c:formatCode>
                <c:ptCount val="10"/>
                <c:pt idx="0">
                  <c:v>0.84</c:v>
                </c:pt>
                <c:pt idx="1">
                  <c:v>1.34</c:v>
                </c:pt>
                <c:pt idx="2">
                  <c:v>1.1000000000000001</c:v>
                </c:pt>
                <c:pt idx="3">
                  <c:v>1.99</c:v>
                </c:pt>
                <c:pt idx="4">
                  <c:v>0.98</c:v>
                </c:pt>
                <c:pt idx="5">
                  <c:v>2.48</c:v>
                </c:pt>
                <c:pt idx="6">
                  <c:v>3.5</c:v>
                </c:pt>
                <c:pt idx="7">
                  <c:v>1.83</c:v>
                </c:pt>
                <c:pt idx="8">
                  <c:v>1.28</c:v>
                </c:pt>
                <c:pt idx="9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9-4AD3-A097-FE593C0F36B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diagrams'!$J$6:$J$7</c:f>
              <c:numCache>
                <c:formatCode>General</c:formatCode>
                <c:ptCount val="2"/>
                <c:pt idx="0">
                  <c:v>1.1299999999999999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9-4AD3-A097-FE593C0F36B2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diagrams'!$J$8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9-4AD3-A097-FE593C0F36B2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diagrams'!$J$3:$J$5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0.64</c:v>
                </c:pt>
                <c:pt idx="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9-4AD3-A097-FE593C0F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diagrams'!$M$17:$M$25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0.17</c:v>
                </c:pt>
                <c:pt idx="4">
                  <c:v>0.05</c:v>
                </c:pt>
                <c:pt idx="5">
                  <c:v>0.08</c:v>
                </c:pt>
                <c:pt idx="6">
                  <c:v>0.13</c:v>
                </c:pt>
                <c:pt idx="7">
                  <c:v>0.08</c:v>
                </c:pt>
                <c:pt idx="8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0-4AE3-A482-224704E89C57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diagrams'!$M$27:$M$36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0.27</c:v>
                </c:pt>
                <c:pt idx="4">
                  <c:v>0.19</c:v>
                </c:pt>
                <c:pt idx="5">
                  <c:v>0.32</c:v>
                </c:pt>
                <c:pt idx="6">
                  <c:v>0.74</c:v>
                </c:pt>
                <c:pt idx="7">
                  <c:v>0.18</c:v>
                </c:pt>
                <c:pt idx="8">
                  <c:v>0.05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0-4AE3-A482-224704E89C57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diagrams'!$M$6:$M$7</c:f>
              <c:numCache>
                <c:formatCode>General</c:formatCode>
                <c:ptCount val="2"/>
                <c:pt idx="0">
                  <c:v>0.13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0-4AE3-A482-224704E89C57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diagrams'!$M$8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0-4AE3-A482-224704E89C57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diagrams'!$M$3:$M$5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70-4AE3-A482-224704E89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diagrams'!$G$17:$G$25</c:f>
              <c:numCache>
                <c:formatCode>General</c:formatCode>
                <c:ptCount val="9"/>
                <c:pt idx="0">
                  <c:v>2.6</c:v>
                </c:pt>
                <c:pt idx="1">
                  <c:v>2.6</c:v>
                </c:pt>
                <c:pt idx="2">
                  <c:v>3.08</c:v>
                </c:pt>
                <c:pt idx="3">
                  <c:v>4</c:v>
                </c:pt>
                <c:pt idx="4">
                  <c:v>2.34</c:v>
                </c:pt>
                <c:pt idx="5">
                  <c:v>2.54</c:v>
                </c:pt>
                <c:pt idx="6">
                  <c:v>3.28</c:v>
                </c:pt>
                <c:pt idx="7">
                  <c:v>2.11</c:v>
                </c:pt>
                <c:pt idx="8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8-47B0-8C11-6D7E925DEBFB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diagrams'!$G$27:$G$36</c:f>
              <c:numCache>
                <c:formatCode>General</c:formatCode>
                <c:ptCount val="10"/>
                <c:pt idx="0">
                  <c:v>2.81</c:v>
                </c:pt>
                <c:pt idx="1">
                  <c:v>2.5</c:v>
                </c:pt>
                <c:pt idx="2">
                  <c:v>2.5099999999999998</c:v>
                </c:pt>
                <c:pt idx="3">
                  <c:v>3.45</c:v>
                </c:pt>
                <c:pt idx="4">
                  <c:v>2.37</c:v>
                </c:pt>
                <c:pt idx="5">
                  <c:v>3.64</c:v>
                </c:pt>
                <c:pt idx="6">
                  <c:v>5.45</c:v>
                </c:pt>
                <c:pt idx="7">
                  <c:v>3</c:v>
                </c:pt>
                <c:pt idx="8">
                  <c:v>2.67</c:v>
                </c:pt>
                <c:pt idx="9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8-47B0-8C11-6D7E925DEBFB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diagrams'!$G$6:$G$7</c:f>
              <c:numCache>
                <c:formatCode>General</c:formatCode>
                <c:ptCount val="2"/>
                <c:pt idx="0">
                  <c:v>2.25</c:v>
                </c:pt>
                <c:pt idx="1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8-47B0-8C11-6D7E925DEBFB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diagrams'!$G$8</c:f>
              <c:numCache>
                <c:formatCode>General</c:formatCode>
                <c:ptCount val="1"/>
                <c:pt idx="0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8-47B0-8C11-6D7E925DEBFB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diagrams'!$G$3:$G$5</c:f>
              <c:numCache>
                <c:formatCode>General</c:formatCode>
                <c:ptCount val="3"/>
                <c:pt idx="0">
                  <c:v>1.26</c:v>
                </c:pt>
                <c:pt idx="1">
                  <c:v>1.63</c:v>
                </c:pt>
                <c:pt idx="2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8-47B0-8C11-6D7E925D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diagrams'!$K$17:$K$25</c:f>
              <c:numCache>
                <c:formatCode>General</c:formatCode>
                <c:ptCount val="9"/>
                <c:pt idx="0">
                  <c:v>8.67</c:v>
                </c:pt>
                <c:pt idx="1">
                  <c:v>7.01</c:v>
                </c:pt>
                <c:pt idx="2">
                  <c:v>7.94</c:v>
                </c:pt>
                <c:pt idx="3">
                  <c:v>7.98</c:v>
                </c:pt>
                <c:pt idx="4">
                  <c:v>7.53</c:v>
                </c:pt>
                <c:pt idx="5">
                  <c:v>6.19</c:v>
                </c:pt>
                <c:pt idx="6">
                  <c:v>6.18</c:v>
                </c:pt>
                <c:pt idx="7">
                  <c:v>10.77</c:v>
                </c:pt>
                <c:pt idx="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B78-A993-799E52765F2F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diagrams'!$K$27:$K$36</c:f>
              <c:numCache>
                <c:formatCode>General</c:formatCode>
                <c:ptCount val="10"/>
                <c:pt idx="0">
                  <c:v>8.32</c:v>
                </c:pt>
                <c:pt idx="1">
                  <c:v>8.2899999999999991</c:v>
                </c:pt>
                <c:pt idx="2">
                  <c:v>8.1199999999999992</c:v>
                </c:pt>
                <c:pt idx="3">
                  <c:v>6.38</c:v>
                </c:pt>
                <c:pt idx="4">
                  <c:v>4.25</c:v>
                </c:pt>
                <c:pt idx="5">
                  <c:v>5.94</c:v>
                </c:pt>
                <c:pt idx="6">
                  <c:v>5.83</c:v>
                </c:pt>
                <c:pt idx="7">
                  <c:v>7.52</c:v>
                </c:pt>
                <c:pt idx="8">
                  <c:v>7.1</c:v>
                </c:pt>
                <c:pt idx="9">
                  <c:v>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2-4B78-A993-799E52765F2F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diagrams'!$K$6:$K$7</c:f>
              <c:numCache>
                <c:formatCode>General</c:formatCode>
                <c:ptCount val="2"/>
                <c:pt idx="0">
                  <c:v>5.24</c:v>
                </c:pt>
                <c:pt idx="1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E2-4B78-A993-799E52765F2F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diagrams'!$K$8</c:f>
              <c:numCache>
                <c:formatCode>General</c:formatCode>
                <c:ptCount val="1"/>
                <c:pt idx="0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2-4B78-A993-799E52765F2F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diagrams'!$K$3:$K$5</c:f>
              <c:numCache>
                <c:formatCode>General</c:formatCode>
                <c:ptCount val="3"/>
                <c:pt idx="0">
                  <c:v>4.7699999999999996</c:v>
                </c:pt>
                <c:pt idx="1">
                  <c:v>3.88</c:v>
                </c:pt>
                <c:pt idx="2">
                  <c:v>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E2-4B78-A993-799E5276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1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diagrams'!$L$17:$L$25</c:f>
              <c:numCache>
                <c:formatCode>General</c:formatCode>
                <c:ptCount val="9"/>
                <c:pt idx="0">
                  <c:v>7.06</c:v>
                </c:pt>
                <c:pt idx="1">
                  <c:v>7.07</c:v>
                </c:pt>
                <c:pt idx="2">
                  <c:v>7.41</c:v>
                </c:pt>
                <c:pt idx="3">
                  <c:v>7.69</c:v>
                </c:pt>
                <c:pt idx="4">
                  <c:v>7.72</c:v>
                </c:pt>
                <c:pt idx="5">
                  <c:v>9.52</c:v>
                </c:pt>
                <c:pt idx="6">
                  <c:v>6.87</c:v>
                </c:pt>
                <c:pt idx="7">
                  <c:v>5.65</c:v>
                </c:pt>
                <c:pt idx="8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D-4A54-ABC2-3C6EA0A7AF57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diagrams'!$L$27:$L$36</c:f>
              <c:numCache>
                <c:formatCode>General</c:formatCode>
                <c:ptCount val="10"/>
                <c:pt idx="0">
                  <c:v>6.94</c:v>
                </c:pt>
                <c:pt idx="1">
                  <c:v>6.99</c:v>
                </c:pt>
                <c:pt idx="2">
                  <c:v>7.41</c:v>
                </c:pt>
                <c:pt idx="3">
                  <c:v>7.34</c:v>
                </c:pt>
                <c:pt idx="4">
                  <c:v>8.42</c:v>
                </c:pt>
                <c:pt idx="5">
                  <c:v>7.31</c:v>
                </c:pt>
                <c:pt idx="6">
                  <c:v>6.7</c:v>
                </c:pt>
                <c:pt idx="7">
                  <c:v>7.43</c:v>
                </c:pt>
                <c:pt idx="8">
                  <c:v>7.12</c:v>
                </c:pt>
                <c:pt idx="9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D-4A54-ABC2-3C6EA0A7AF57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diagrams'!$L$6:$L$7</c:f>
              <c:numCache>
                <c:formatCode>General</c:formatCode>
                <c:ptCount val="2"/>
                <c:pt idx="0">
                  <c:v>7.56</c:v>
                </c:pt>
                <c:pt idx="1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D-4A54-ABC2-3C6EA0A7AF57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diagrams'!$L$8</c:f>
              <c:numCache>
                <c:formatCode>General</c:formatCode>
                <c:ptCount val="1"/>
                <c:pt idx="0">
                  <c:v>6.08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1D-4A54-ABC2-3C6EA0A7AF57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diagrams'!$L$3:$L$5</c:f>
              <c:numCache>
                <c:formatCode>General</c:formatCode>
                <c:ptCount val="3"/>
                <c:pt idx="0">
                  <c:v>4.41</c:v>
                </c:pt>
                <c:pt idx="1">
                  <c:v>5.86</c:v>
                </c:pt>
                <c:pt idx="2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1D-4A54-ABC2-3C6EA0A7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diagrams'!$I$17:$I$25</c:f>
              <c:numCache>
                <c:formatCode>General</c:formatCode>
                <c:ptCount val="9"/>
                <c:pt idx="0">
                  <c:v>0.24</c:v>
                </c:pt>
                <c:pt idx="1">
                  <c:v>0.32</c:v>
                </c:pt>
                <c:pt idx="2">
                  <c:v>0.37</c:v>
                </c:pt>
                <c:pt idx="3">
                  <c:v>0.41</c:v>
                </c:pt>
                <c:pt idx="4">
                  <c:v>0.26</c:v>
                </c:pt>
                <c:pt idx="5">
                  <c:v>0.3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9-404D-8F5E-C451DE16E1F1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diagrams'!$I$27:$I$36</c:f>
              <c:numCache>
                <c:formatCode>General</c:formatCode>
                <c:ptCount val="10"/>
                <c:pt idx="0">
                  <c:v>0.2</c:v>
                </c:pt>
                <c:pt idx="1">
                  <c:v>0.21</c:v>
                </c:pt>
                <c:pt idx="2">
                  <c:v>0.25</c:v>
                </c:pt>
                <c:pt idx="3">
                  <c:v>0.65</c:v>
                </c:pt>
                <c:pt idx="4">
                  <c:v>0.53</c:v>
                </c:pt>
                <c:pt idx="5">
                  <c:v>0.74</c:v>
                </c:pt>
                <c:pt idx="6">
                  <c:v>1.58</c:v>
                </c:pt>
                <c:pt idx="7">
                  <c:v>0.48</c:v>
                </c:pt>
                <c:pt idx="8">
                  <c:v>0.27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9-404D-8F5E-C451DE16E1F1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diagrams'!$I$6:$I$7</c:f>
              <c:numCache>
                <c:formatCode>General</c:formatCode>
                <c:ptCount val="2"/>
                <c:pt idx="0">
                  <c:v>0.46</c:v>
                </c:pt>
                <c:pt idx="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9-404D-8F5E-C451DE16E1F1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diagrams'!$I$8</c:f>
              <c:numCache>
                <c:formatCode>General</c:formatCode>
                <c:ptCount val="1"/>
                <c:pt idx="0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9-404D-8F5E-C451DE16E1F1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diagrams'!$I$3:$I$5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0.13</c:v>
                </c:pt>
                <c:pt idx="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9-404D-8F5E-C451DE16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diagrams'!$H$17:$H$25</c:f>
              <c:numCache>
                <c:formatCode>General</c:formatCode>
                <c:ptCount val="9"/>
                <c:pt idx="0">
                  <c:v>0.23100000000000001</c:v>
                </c:pt>
                <c:pt idx="1">
                  <c:v>0.23499999999999999</c:v>
                </c:pt>
                <c:pt idx="2">
                  <c:v>0.17299999999999999</c:v>
                </c:pt>
                <c:pt idx="3">
                  <c:v>0.254</c:v>
                </c:pt>
                <c:pt idx="4">
                  <c:v>0.16500000000000001</c:v>
                </c:pt>
                <c:pt idx="5">
                  <c:v>0.191</c:v>
                </c:pt>
                <c:pt idx="6">
                  <c:v>0.25800000000000001</c:v>
                </c:pt>
                <c:pt idx="7">
                  <c:v>0.13600000000000001</c:v>
                </c:pt>
                <c:pt idx="8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1-4B50-83BF-7BE523EEF732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diagrams'!$H$27:$H$36</c:f>
              <c:numCache>
                <c:formatCode>General</c:formatCode>
                <c:ptCount val="10"/>
                <c:pt idx="0">
                  <c:v>0.25900000000000001</c:v>
                </c:pt>
                <c:pt idx="1">
                  <c:v>0.17100000000000001</c:v>
                </c:pt>
                <c:pt idx="2">
                  <c:v>0.221</c:v>
                </c:pt>
                <c:pt idx="3">
                  <c:v>0.187</c:v>
                </c:pt>
                <c:pt idx="4">
                  <c:v>0.20799999999999999</c:v>
                </c:pt>
                <c:pt idx="5">
                  <c:v>0.185</c:v>
                </c:pt>
                <c:pt idx="6">
                  <c:v>0.26500000000000001</c:v>
                </c:pt>
                <c:pt idx="7">
                  <c:v>0.192</c:v>
                </c:pt>
                <c:pt idx="8">
                  <c:v>0.246</c:v>
                </c:pt>
                <c:pt idx="9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1-4B50-83BF-7BE523EEF73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diagrams'!$H$6:$H$7</c:f>
              <c:numCache>
                <c:formatCode>General</c:formatCode>
                <c:ptCount val="2"/>
                <c:pt idx="0">
                  <c:v>8.6999999999999994E-2</c:v>
                </c:pt>
                <c:pt idx="1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1-4B50-83BF-7BE523EEF732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diagrams'!$H$8</c:f>
              <c:numCache>
                <c:formatCode>General</c:formatCode>
                <c:ptCount val="1"/>
                <c:pt idx="0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1-4B50-83BF-7BE523EEF732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diagrams'!$H$3:$H$5</c:f>
              <c:numCache>
                <c:formatCode>General</c:formatCode>
                <c:ptCount val="3"/>
                <c:pt idx="0">
                  <c:v>2.8000000000000001E-2</c:v>
                </c:pt>
                <c:pt idx="1">
                  <c:v>2.5000000000000001E-2</c:v>
                </c:pt>
                <c:pt idx="2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1-4B50-83BF-7BE523EE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MnO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diagrams'!$E$17:$E$25</c:f>
              <c:numCache>
                <c:formatCode>General</c:formatCode>
                <c:ptCount val="9"/>
                <c:pt idx="0">
                  <c:v>0.498</c:v>
                </c:pt>
                <c:pt idx="1">
                  <c:v>0.65600000000000003</c:v>
                </c:pt>
                <c:pt idx="2">
                  <c:v>0.86099999999999999</c:v>
                </c:pt>
                <c:pt idx="3">
                  <c:v>0.99299999999999999</c:v>
                </c:pt>
                <c:pt idx="4">
                  <c:v>0.49</c:v>
                </c:pt>
                <c:pt idx="5">
                  <c:v>0.52</c:v>
                </c:pt>
                <c:pt idx="6">
                  <c:v>0.98499999999999999</c:v>
                </c:pt>
                <c:pt idx="7">
                  <c:v>0.41399999999999998</c:v>
                </c:pt>
                <c:pt idx="8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E-4CD9-8515-DF87349CDB49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diagrams'!$E$27:$E$36</c:f>
              <c:numCache>
                <c:formatCode>General</c:formatCode>
                <c:ptCount val="10"/>
                <c:pt idx="0">
                  <c:v>0.40799999999999997</c:v>
                </c:pt>
                <c:pt idx="1">
                  <c:v>0.63</c:v>
                </c:pt>
                <c:pt idx="2">
                  <c:v>0.495</c:v>
                </c:pt>
                <c:pt idx="3">
                  <c:v>0.90400000000000003</c:v>
                </c:pt>
                <c:pt idx="4">
                  <c:v>0.84399999999999997</c:v>
                </c:pt>
                <c:pt idx="5">
                  <c:v>0.97299999999999998</c:v>
                </c:pt>
                <c:pt idx="6">
                  <c:v>1.514</c:v>
                </c:pt>
                <c:pt idx="7">
                  <c:v>0.76100000000000001</c:v>
                </c:pt>
                <c:pt idx="8">
                  <c:v>0.57199999999999995</c:v>
                </c:pt>
                <c:pt idx="9">
                  <c:v>1.165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E-4CD9-8515-DF87349CDB49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diagrams'!$E$6:$E$7</c:f>
              <c:numCache>
                <c:formatCode>General</c:formatCode>
                <c:ptCount val="2"/>
                <c:pt idx="0">
                  <c:v>0.60199999999999998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E-4CD9-8515-DF87349CDB49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diagrams'!$E$8</c:f>
              <c:numCache>
                <c:formatCode>General</c:formatCode>
                <c:ptCount val="1"/>
                <c:pt idx="0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E-4CD9-8515-DF87349CDB49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diagrams'!$E$3:$E$5</c:f>
              <c:numCache>
                <c:formatCode>General</c:formatCode>
                <c:ptCount val="3"/>
                <c:pt idx="0">
                  <c:v>5.5E-2</c:v>
                </c:pt>
                <c:pt idx="1">
                  <c:v>7.3999999999999996E-2</c:v>
                </c:pt>
                <c:pt idx="2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E-4CD9-8515-DF87349C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diagrams'!$F$17:$F$25</c:f>
              <c:numCache>
                <c:formatCode>General</c:formatCode>
                <c:ptCount val="9"/>
                <c:pt idx="0">
                  <c:v>21.81</c:v>
                </c:pt>
                <c:pt idx="1">
                  <c:v>19.649999999999999</c:v>
                </c:pt>
                <c:pt idx="2">
                  <c:v>21.52</c:v>
                </c:pt>
                <c:pt idx="3">
                  <c:v>21.37</c:v>
                </c:pt>
                <c:pt idx="4">
                  <c:v>22.69</c:v>
                </c:pt>
                <c:pt idx="5">
                  <c:v>21.61</c:v>
                </c:pt>
                <c:pt idx="6">
                  <c:v>19.66</c:v>
                </c:pt>
                <c:pt idx="7">
                  <c:v>24.2</c:v>
                </c:pt>
                <c:pt idx="8">
                  <c:v>22.53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0-4635-BC0D-1399B4D41C1C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diagrams'!$F$27:$F$36</c:f>
              <c:numCache>
                <c:formatCode>General</c:formatCode>
                <c:ptCount val="10"/>
                <c:pt idx="0">
                  <c:v>20.81</c:v>
                </c:pt>
                <c:pt idx="1">
                  <c:v>21.71</c:v>
                </c:pt>
                <c:pt idx="2">
                  <c:v>21.93</c:v>
                </c:pt>
                <c:pt idx="3">
                  <c:v>20.079999999999998</c:v>
                </c:pt>
                <c:pt idx="4">
                  <c:v>20.99</c:v>
                </c:pt>
                <c:pt idx="5">
                  <c:v>20.02</c:v>
                </c:pt>
                <c:pt idx="6">
                  <c:v>19.09</c:v>
                </c:pt>
                <c:pt idx="7">
                  <c:v>20.75</c:v>
                </c:pt>
                <c:pt idx="8">
                  <c:v>19.899999999999999</c:v>
                </c:pt>
                <c:pt idx="9">
                  <c:v>19.22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0-4635-BC0D-1399B4D41C1C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diagrams'!$F$6:$F$7</c:f>
              <c:numCache>
                <c:formatCode>General</c:formatCode>
                <c:ptCount val="2"/>
                <c:pt idx="0">
                  <c:v>18.21</c:v>
                </c:pt>
                <c:pt idx="1">
                  <c:v>17.149999999999999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0-4635-BC0D-1399B4D41C1C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diagrams'!$F$8</c:f>
              <c:numCache>
                <c:formatCode>General</c:formatCode>
                <c:ptCount val="1"/>
                <c:pt idx="0">
                  <c:v>15.69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90-4635-BC0D-1399B4D41C1C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diagrams'!$F$3:$F$5</c:f>
              <c:numCache>
                <c:formatCode>General</c:formatCode>
                <c:ptCount val="3"/>
                <c:pt idx="0">
                  <c:v>13.82</c:v>
                </c:pt>
                <c:pt idx="1">
                  <c:v>14.47</c:v>
                </c:pt>
                <c:pt idx="2">
                  <c:v>13.43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90-4635-BC0D-1399B4D4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Al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diagrams'!$E$61:$E$65</c:f>
              <c:numCache>
                <c:formatCode>General</c:formatCode>
                <c:ptCount val="5"/>
                <c:pt idx="0">
                  <c:v>1.431</c:v>
                </c:pt>
                <c:pt idx="1">
                  <c:v>1.091</c:v>
                </c:pt>
                <c:pt idx="2">
                  <c:v>0.35899999999999999</c:v>
                </c:pt>
                <c:pt idx="3">
                  <c:v>0.57099999999999995</c:v>
                </c:pt>
                <c:pt idx="4">
                  <c:v>0.53400000000000003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7-4C54-96F1-FDCBD7454037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diagrams'!$E$67</c:f>
              <c:numCache>
                <c:formatCode>General</c:formatCode>
                <c:ptCount val="1"/>
                <c:pt idx="0">
                  <c:v>0.40600000000000003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7-4C54-96F1-FDCBD7454037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diagrams'!$E$66</c:f>
              <c:numCache>
                <c:formatCode>General</c:formatCode>
                <c:ptCount val="1"/>
                <c:pt idx="0">
                  <c:v>0.64600000000000002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7-4C54-96F1-FDCBD7454037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diagrams'!$E$54:$E$59</c:f>
              <c:numCache>
                <c:formatCode>General</c:formatCode>
                <c:ptCount val="6"/>
                <c:pt idx="0">
                  <c:v>0.82299999999999995</c:v>
                </c:pt>
                <c:pt idx="1">
                  <c:v>0.53600000000000003</c:v>
                </c:pt>
                <c:pt idx="2">
                  <c:v>0.39900000000000002</c:v>
                </c:pt>
                <c:pt idx="3">
                  <c:v>0.88</c:v>
                </c:pt>
                <c:pt idx="4">
                  <c:v>0.76</c:v>
                </c:pt>
                <c:pt idx="5">
                  <c:v>0.39300000000000002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B7-4C54-96F1-FDCBD7454037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diagrams'!$E$38:$E$52</c:f>
              <c:numCache>
                <c:formatCode>General</c:formatCode>
                <c:ptCount val="15"/>
                <c:pt idx="0">
                  <c:v>0.38700000000000001</c:v>
                </c:pt>
                <c:pt idx="1">
                  <c:v>0.24399999999999999</c:v>
                </c:pt>
                <c:pt idx="2">
                  <c:v>0.36099999999999999</c:v>
                </c:pt>
                <c:pt idx="3">
                  <c:v>0.312</c:v>
                </c:pt>
                <c:pt idx="4">
                  <c:v>0.16400000000000001</c:v>
                </c:pt>
                <c:pt idx="5">
                  <c:v>0.997</c:v>
                </c:pt>
                <c:pt idx="6">
                  <c:v>0.29699999999999999</c:v>
                </c:pt>
                <c:pt idx="7">
                  <c:v>0.18099999999999999</c:v>
                </c:pt>
                <c:pt idx="8">
                  <c:v>0.59399999999999997</c:v>
                </c:pt>
                <c:pt idx="9">
                  <c:v>0.155</c:v>
                </c:pt>
                <c:pt idx="10">
                  <c:v>0.33</c:v>
                </c:pt>
                <c:pt idx="11">
                  <c:v>0.40500000000000003</c:v>
                </c:pt>
                <c:pt idx="12">
                  <c:v>0.36199999999999999</c:v>
                </c:pt>
                <c:pt idx="13">
                  <c:v>0.35899999999999999</c:v>
                </c:pt>
                <c:pt idx="14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B7-4C54-96F1-FDCBD745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ax val="65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02296587926508"/>
          <c:y val="3.2125961250774528E-2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diagrams'!$J$17:$J$25</c:f>
              <c:numCache>
                <c:formatCode>General</c:formatCode>
                <c:ptCount val="9"/>
                <c:pt idx="0">
                  <c:v>1.29</c:v>
                </c:pt>
                <c:pt idx="1">
                  <c:v>1.3</c:v>
                </c:pt>
                <c:pt idx="2">
                  <c:v>1.81</c:v>
                </c:pt>
                <c:pt idx="3">
                  <c:v>2.52</c:v>
                </c:pt>
                <c:pt idx="4">
                  <c:v>1.22</c:v>
                </c:pt>
                <c:pt idx="5">
                  <c:v>1.19</c:v>
                </c:pt>
                <c:pt idx="6">
                  <c:v>1.58</c:v>
                </c:pt>
                <c:pt idx="7">
                  <c:v>2.0299999999999998</c:v>
                </c:pt>
                <c:pt idx="8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2-4DFF-B868-820B6B994BC3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diagrams'!$J$27:$J$36</c:f>
              <c:numCache>
                <c:formatCode>General</c:formatCode>
                <c:ptCount val="10"/>
                <c:pt idx="0">
                  <c:v>0.84</c:v>
                </c:pt>
                <c:pt idx="1">
                  <c:v>1.34</c:v>
                </c:pt>
                <c:pt idx="2">
                  <c:v>1.1000000000000001</c:v>
                </c:pt>
                <c:pt idx="3">
                  <c:v>1.99</c:v>
                </c:pt>
                <c:pt idx="4">
                  <c:v>0.98</c:v>
                </c:pt>
                <c:pt idx="5">
                  <c:v>2.48</c:v>
                </c:pt>
                <c:pt idx="6">
                  <c:v>3.5</c:v>
                </c:pt>
                <c:pt idx="7">
                  <c:v>1.83</c:v>
                </c:pt>
                <c:pt idx="8">
                  <c:v>1.28</c:v>
                </c:pt>
                <c:pt idx="9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2-4DFF-B868-820B6B994BC3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diagrams'!$J$6:$J$7</c:f>
              <c:numCache>
                <c:formatCode>General</c:formatCode>
                <c:ptCount val="2"/>
                <c:pt idx="0">
                  <c:v>1.1299999999999999</c:v>
                </c:pt>
                <c:pt idx="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2-4DFF-B868-820B6B994BC3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diagrams'!$J$8</c:f>
              <c:numCache>
                <c:formatCode>General</c:formatCode>
                <c:ptCount val="1"/>
                <c:pt idx="0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2-4DFF-B868-820B6B994BC3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diagrams'!$J$3:$J$5</c:f>
              <c:numCache>
                <c:formatCode>General</c:formatCode>
                <c:ptCount val="3"/>
                <c:pt idx="0">
                  <c:v>0.28000000000000003</c:v>
                </c:pt>
                <c:pt idx="1">
                  <c:v>0.64</c:v>
                </c:pt>
                <c:pt idx="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2-4DFF-B868-820B6B99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531171370956"/>
          <c:y val="5.5103948659269646E-2"/>
          <c:w val="0.82445242984547118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diagrams'!$G$17:$G$25</c:f>
              <c:numCache>
                <c:formatCode>General</c:formatCode>
                <c:ptCount val="9"/>
                <c:pt idx="0">
                  <c:v>2.6</c:v>
                </c:pt>
                <c:pt idx="1">
                  <c:v>2.6</c:v>
                </c:pt>
                <c:pt idx="2">
                  <c:v>3.08</c:v>
                </c:pt>
                <c:pt idx="3">
                  <c:v>4</c:v>
                </c:pt>
                <c:pt idx="4">
                  <c:v>2.34</c:v>
                </c:pt>
                <c:pt idx="5">
                  <c:v>2.54</c:v>
                </c:pt>
                <c:pt idx="6">
                  <c:v>3.28</c:v>
                </c:pt>
                <c:pt idx="7">
                  <c:v>2.11</c:v>
                </c:pt>
                <c:pt idx="8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9-4F3E-B99B-7E596023118E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diagrams'!$G$27:$G$36</c:f>
              <c:numCache>
                <c:formatCode>General</c:formatCode>
                <c:ptCount val="10"/>
                <c:pt idx="0">
                  <c:v>2.81</c:v>
                </c:pt>
                <c:pt idx="1">
                  <c:v>2.5</c:v>
                </c:pt>
                <c:pt idx="2">
                  <c:v>2.5099999999999998</c:v>
                </c:pt>
                <c:pt idx="3">
                  <c:v>3.45</c:v>
                </c:pt>
                <c:pt idx="4">
                  <c:v>2.37</c:v>
                </c:pt>
                <c:pt idx="5">
                  <c:v>3.64</c:v>
                </c:pt>
                <c:pt idx="6">
                  <c:v>5.45</c:v>
                </c:pt>
                <c:pt idx="7">
                  <c:v>3</c:v>
                </c:pt>
                <c:pt idx="8">
                  <c:v>2.67</c:v>
                </c:pt>
                <c:pt idx="9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9-4F3E-B99B-7E596023118E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diagrams'!$G$6:$G$7</c:f>
              <c:numCache>
                <c:formatCode>General</c:formatCode>
                <c:ptCount val="2"/>
                <c:pt idx="0">
                  <c:v>2.25</c:v>
                </c:pt>
                <c:pt idx="1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9-4F3E-B99B-7E596023118E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diagrams'!$G$8</c:f>
              <c:numCache>
                <c:formatCode>General</c:formatCode>
                <c:ptCount val="1"/>
                <c:pt idx="0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A9-4F3E-B99B-7E596023118E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diagrams'!$G$3:$G$5</c:f>
              <c:numCache>
                <c:formatCode>General</c:formatCode>
                <c:ptCount val="3"/>
                <c:pt idx="0">
                  <c:v>1.26</c:v>
                </c:pt>
                <c:pt idx="1">
                  <c:v>1.63</c:v>
                </c:pt>
                <c:pt idx="2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A9-4F3E-B99B-7E596023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7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diagrams'!$I$17:$I$25</c:f>
              <c:numCache>
                <c:formatCode>General</c:formatCode>
                <c:ptCount val="9"/>
                <c:pt idx="0">
                  <c:v>0.24</c:v>
                </c:pt>
                <c:pt idx="1">
                  <c:v>0.32</c:v>
                </c:pt>
                <c:pt idx="2">
                  <c:v>0.37</c:v>
                </c:pt>
                <c:pt idx="3">
                  <c:v>0.41</c:v>
                </c:pt>
                <c:pt idx="4">
                  <c:v>0.26</c:v>
                </c:pt>
                <c:pt idx="5">
                  <c:v>0.3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8-4318-97A7-71FDDD63BEF9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diagrams'!$I$27:$I$36</c:f>
              <c:numCache>
                <c:formatCode>General</c:formatCode>
                <c:ptCount val="10"/>
                <c:pt idx="0">
                  <c:v>0.2</c:v>
                </c:pt>
                <c:pt idx="1">
                  <c:v>0.21</c:v>
                </c:pt>
                <c:pt idx="2">
                  <c:v>0.25</c:v>
                </c:pt>
                <c:pt idx="3">
                  <c:v>0.65</c:v>
                </c:pt>
                <c:pt idx="4">
                  <c:v>0.53</c:v>
                </c:pt>
                <c:pt idx="5">
                  <c:v>0.74</c:v>
                </c:pt>
                <c:pt idx="6">
                  <c:v>1.58</c:v>
                </c:pt>
                <c:pt idx="7">
                  <c:v>0.48</c:v>
                </c:pt>
                <c:pt idx="8">
                  <c:v>0.27</c:v>
                </c:pt>
                <c:pt idx="9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8-4318-97A7-71FDDD63BEF9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diagrams'!$I$6:$I$7</c:f>
              <c:numCache>
                <c:formatCode>General</c:formatCode>
                <c:ptCount val="2"/>
                <c:pt idx="0">
                  <c:v>0.46</c:v>
                </c:pt>
                <c:pt idx="1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8-4318-97A7-71FDDD63BEF9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diagrams'!$I$8</c:f>
              <c:numCache>
                <c:formatCode>General</c:formatCode>
                <c:ptCount val="1"/>
                <c:pt idx="0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8-4318-97A7-71FDDD63BEF9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diagrams'!$I$3:$I$5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0.13</c:v>
                </c:pt>
                <c:pt idx="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F8-4318-97A7-71FDDD63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MgO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diagrams'!$K$17:$K$25</c:f>
              <c:numCache>
                <c:formatCode>General</c:formatCode>
                <c:ptCount val="9"/>
                <c:pt idx="0">
                  <c:v>8.67</c:v>
                </c:pt>
                <c:pt idx="1">
                  <c:v>7.01</c:v>
                </c:pt>
                <c:pt idx="2">
                  <c:v>7.94</c:v>
                </c:pt>
                <c:pt idx="3">
                  <c:v>7.98</c:v>
                </c:pt>
                <c:pt idx="4">
                  <c:v>7.53</c:v>
                </c:pt>
                <c:pt idx="5">
                  <c:v>6.19</c:v>
                </c:pt>
                <c:pt idx="6">
                  <c:v>6.18</c:v>
                </c:pt>
                <c:pt idx="7">
                  <c:v>10.77</c:v>
                </c:pt>
                <c:pt idx="8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8-4561-AE0E-88E19149D45A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diagrams'!$K$27:$K$36</c:f>
              <c:numCache>
                <c:formatCode>General</c:formatCode>
                <c:ptCount val="10"/>
                <c:pt idx="0">
                  <c:v>8.32</c:v>
                </c:pt>
                <c:pt idx="1">
                  <c:v>8.2899999999999991</c:v>
                </c:pt>
                <c:pt idx="2">
                  <c:v>8.1199999999999992</c:v>
                </c:pt>
                <c:pt idx="3">
                  <c:v>6.38</c:v>
                </c:pt>
                <c:pt idx="4">
                  <c:v>4.25</c:v>
                </c:pt>
                <c:pt idx="5">
                  <c:v>5.94</c:v>
                </c:pt>
                <c:pt idx="6">
                  <c:v>5.83</c:v>
                </c:pt>
                <c:pt idx="7">
                  <c:v>7.52</c:v>
                </c:pt>
                <c:pt idx="8">
                  <c:v>7.1</c:v>
                </c:pt>
                <c:pt idx="9">
                  <c:v>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8-4561-AE0E-88E19149D45A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diagrams'!$K$6:$K$7</c:f>
              <c:numCache>
                <c:formatCode>General</c:formatCode>
                <c:ptCount val="2"/>
                <c:pt idx="0">
                  <c:v>5.24</c:v>
                </c:pt>
                <c:pt idx="1">
                  <c:v>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88-4561-AE0E-88E19149D45A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diagrams'!$K$8</c:f>
              <c:numCache>
                <c:formatCode>General</c:formatCode>
                <c:ptCount val="1"/>
                <c:pt idx="0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88-4561-AE0E-88E19149D45A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diagrams'!$K$3:$K$5</c:f>
              <c:numCache>
                <c:formatCode>General</c:formatCode>
                <c:ptCount val="3"/>
                <c:pt idx="0">
                  <c:v>4.7699999999999996</c:v>
                </c:pt>
                <c:pt idx="1">
                  <c:v>3.88</c:v>
                </c:pt>
                <c:pt idx="2">
                  <c:v>3.49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88-4561-AE0E-88E19149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1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diagrams'!$M$17:$M$25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0.17</c:v>
                </c:pt>
                <c:pt idx="4">
                  <c:v>0.05</c:v>
                </c:pt>
                <c:pt idx="5">
                  <c:v>0.08</c:v>
                </c:pt>
                <c:pt idx="6">
                  <c:v>0.13</c:v>
                </c:pt>
                <c:pt idx="7">
                  <c:v>0.08</c:v>
                </c:pt>
                <c:pt idx="8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9-427E-BE9E-9ADE5B784631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diagrams'!$M$27:$M$36</c:f>
              <c:numCache>
                <c:formatCode>General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0.27</c:v>
                </c:pt>
                <c:pt idx="4">
                  <c:v>0.19</c:v>
                </c:pt>
                <c:pt idx="5">
                  <c:v>0.32</c:v>
                </c:pt>
                <c:pt idx="6">
                  <c:v>0.74</c:v>
                </c:pt>
                <c:pt idx="7">
                  <c:v>0.18</c:v>
                </c:pt>
                <c:pt idx="8">
                  <c:v>0.05</c:v>
                </c:pt>
                <c:pt idx="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9-427E-BE9E-9ADE5B784631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diagrams'!$M$6:$M$7</c:f>
              <c:numCache>
                <c:formatCode>General</c:formatCode>
                <c:ptCount val="2"/>
                <c:pt idx="0">
                  <c:v>0.13</c:v>
                </c:pt>
                <c:pt idx="1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9-427E-BE9E-9ADE5B784631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diagrams'!$M$8</c:f>
              <c:numCache>
                <c:formatCode>General</c:formatCode>
                <c:ptCount val="1"/>
                <c:pt idx="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9-427E-BE9E-9ADE5B784631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diagrams'!$M$3:$M$5</c:f>
              <c:numCache>
                <c:formatCode>General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9-427E-BE9E-9ADE5B78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diagrams'!$N$17:$N$25</c:f>
              <c:numCache>
                <c:formatCode>General</c:formatCode>
                <c:ptCount val="9"/>
                <c:pt idx="0">
                  <c:v>0.85</c:v>
                </c:pt>
                <c:pt idx="1">
                  <c:v>1.6</c:v>
                </c:pt>
                <c:pt idx="2">
                  <c:v>1.05</c:v>
                </c:pt>
                <c:pt idx="3">
                  <c:v>0.53</c:v>
                </c:pt>
                <c:pt idx="4">
                  <c:v>1.23</c:v>
                </c:pt>
                <c:pt idx="5">
                  <c:v>1.35</c:v>
                </c:pt>
                <c:pt idx="6">
                  <c:v>1.88</c:v>
                </c:pt>
                <c:pt idx="7">
                  <c:v>2.09</c:v>
                </c:pt>
                <c:pt idx="8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F-48FB-928A-0B27CC1821A8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diagrams'!$N$27:$N$36</c:f>
              <c:numCache>
                <c:formatCode>General</c:formatCode>
                <c:ptCount val="10"/>
                <c:pt idx="0">
                  <c:v>0.86</c:v>
                </c:pt>
                <c:pt idx="1">
                  <c:v>1.79</c:v>
                </c:pt>
                <c:pt idx="2">
                  <c:v>1.07</c:v>
                </c:pt>
                <c:pt idx="3">
                  <c:v>2.25</c:v>
                </c:pt>
                <c:pt idx="4">
                  <c:v>2.17</c:v>
                </c:pt>
                <c:pt idx="5">
                  <c:v>2.33</c:v>
                </c:pt>
                <c:pt idx="6">
                  <c:v>1.18</c:v>
                </c:pt>
                <c:pt idx="7">
                  <c:v>0.93</c:v>
                </c:pt>
                <c:pt idx="8">
                  <c:v>1.23</c:v>
                </c:pt>
                <c:pt idx="9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F-48FB-928A-0B27CC1821A8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diagrams'!$N$6:$N$7</c:f>
              <c:numCache>
                <c:formatCode>General</c:formatCode>
                <c:ptCount val="2"/>
                <c:pt idx="0">
                  <c:v>1.26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F-48FB-928A-0B27CC1821A8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diagrams'!$N$8</c:f>
              <c:numCache>
                <c:formatCode>General</c:formatCode>
                <c:ptCount val="1"/>
                <c:pt idx="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F-48FB-928A-0B27CC1821A8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diagrams'!$N$3:$N$5</c:f>
              <c:numCache>
                <c:formatCode>General</c:formatCode>
                <c:ptCount val="3"/>
                <c:pt idx="0">
                  <c:v>0.8</c:v>
                </c:pt>
                <c:pt idx="1">
                  <c:v>1.1499999999999999</c:v>
                </c:pt>
                <c:pt idx="2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F-48FB-928A-0B27CC18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LOI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95843704316938"/>
          <c:y val="5.2402512476566937E-2"/>
          <c:w val="0.42308499247904374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7800170654502"/>
          <c:y val="5.5103948659269646E-2"/>
          <c:w val="0.81369973985263566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diagrams'!$N$17:$N$25</c:f>
              <c:numCache>
                <c:formatCode>General</c:formatCode>
                <c:ptCount val="9"/>
                <c:pt idx="0">
                  <c:v>0.85</c:v>
                </c:pt>
                <c:pt idx="1">
                  <c:v>1.6</c:v>
                </c:pt>
                <c:pt idx="2">
                  <c:v>1.05</c:v>
                </c:pt>
                <c:pt idx="3">
                  <c:v>0.53</c:v>
                </c:pt>
                <c:pt idx="4">
                  <c:v>1.23</c:v>
                </c:pt>
                <c:pt idx="5">
                  <c:v>1.35</c:v>
                </c:pt>
                <c:pt idx="6">
                  <c:v>1.88</c:v>
                </c:pt>
                <c:pt idx="7">
                  <c:v>2.09</c:v>
                </c:pt>
                <c:pt idx="8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0-4969-B7A6-D2E9DC8E6282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diagrams'!$N$27:$N$36</c:f>
              <c:numCache>
                <c:formatCode>General</c:formatCode>
                <c:ptCount val="10"/>
                <c:pt idx="0">
                  <c:v>0.86</c:v>
                </c:pt>
                <c:pt idx="1">
                  <c:v>1.79</c:v>
                </c:pt>
                <c:pt idx="2">
                  <c:v>1.07</c:v>
                </c:pt>
                <c:pt idx="3">
                  <c:v>2.25</c:v>
                </c:pt>
                <c:pt idx="4">
                  <c:v>2.17</c:v>
                </c:pt>
                <c:pt idx="5">
                  <c:v>2.33</c:v>
                </c:pt>
                <c:pt idx="6">
                  <c:v>1.18</c:v>
                </c:pt>
                <c:pt idx="7">
                  <c:v>0.93</c:v>
                </c:pt>
                <c:pt idx="8">
                  <c:v>1.23</c:v>
                </c:pt>
                <c:pt idx="9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0-4969-B7A6-D2E9DC8E628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diagrams'!$N$6:$N$7</c:f>
              <c:numCache>
                <c:formatCode>General</c:formatCode>
                <c:ptCount val="2"/>
                <c:pt idx="0">
                  <c:v>1.26</c:v>
                </c:pt>
                <c:pt idx="1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0-4969-B7A6-D2E9DC8E6282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diagrams'!$N$8</c:f>
              <c:numCache>
                <c:formatCode>General</c:formatCode>
                <c:ptCount val="1"/>
                <c:pt idx="0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0-4969-B7A6-D2E9DC8E6282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diagrams'!$N$3:$N$5</c:f>
              <c:numCache>
                <c:formatCode>General</c:formatCode>
                <c:ptCount val="3"/>
                <c:pt idx="0">
                  <c:v>0.8</c:v>
                </c:pt>
                <c:pt idx="1">
                  <c:v>1.1499999999999999</c:v>
                </c:pt>
                <c:pt idx="2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0-4969-B7A6-D2E9DC8E6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LOI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29"/>
          <c:order val="0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18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656-4FDA-A2D5-F612F96B5047}"/>
              </c:ext>
            </c:extLst>
          </c:dPt>
          <c:xVal>
            <c:numRef>
              <c:f>'B. chemical classifications'!$BA$16:$BA$16</c:f>
              <c:numCache>
                <c:formatCode>0.00</c:formatCode>
                <c:ptCount val="1"/>
                <c:pt idx="0">
                  <c:v>0.96664032984832104</c:v>
                </c:pt>
              </c:numCache>
            </c:numRef>
          </c:xVal>
          <c:yVal>
            <c:numRef>
              <c:f>'B. chemical classifications'!$BB$16:$BB$16</c:f>
              <c:numCache>
                <c:formatCode>0.00</c:formatCode>
                <c:ptCount val="1"/>
                <c:pt idx="0">
                  <c:v>1.0483736360211562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2D-4616-93C7-99C6AB28887C}"/>
            </c:ext>
          </c:extLst>
        </c:ser>
        <c:ser>
          <c:idx val="4"/>
          <c:order val="1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6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classifications'!$BA$17</c:f>
              <c:numCache>
                <c:formatCode>0.00</c:formatCode>
                <c:ptCount val="1"/>
                <c:pt idx="0">
                  <c:v>1.1306371457354962</c:v>
                </c:pt>
              </c:numCache>
            </c:numRef>
          </c:xVal>
          <c:yVal>
            <c:numRef>
              <c:f>'B. chemical classifications'!$BB$17</c:f>
              <c:numCache>
                <c:formatCode>0.00</c:formatCode>
                <c:ptCount val="1"/>
                <c:pt idx="0">
                  <c:v>1.1612316040929935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2-4B22-9C2F-8DED770519C2}"/>
            </c:ext>
          </c:extLst>
        </c:ser>
        <c:ser>
          <c:idx val="1"/>
          <c:order val="2"/>
          <c:tx>
            <c:strRef>
              <c:f>'B. chemical classifications'!$B$14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8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classifications'!$BA$11:$BA$14</c:f>
              <c:numCache>
                <c:formatCode>0.00</c:formatCode>
                <c:ptCount val="4"/>
                <c:pt idx="0">
                  <c:v>1.0700297974000823</c:v>
                </c:pt>
                <c:pt idx="1">
                  <c:v>1.1636341425813139</c:v>
                </c:pt>
                <c:pt idx="2">
                  <c:v>1.2316641837984534</c:v>
                </c:pt>
                <c:pt idx="3">
                  <c:v>1.3069778970401857</c:v>
                </c:pt>
              </c:numCache>
            </c:numRef>
          </c:xVal>
          <c:yVal>
            <c:numRef>
              <c:f>'B. chemical classifications'!$BB$11:$BB$14</c:f>
              <c:numCache>
                <c:formatCode>0.00</c:formatCode>
                <c:ptCount val="4"/>
                <c:pt idx="0">
                  <c:v>1.2814751590212152</c:v>
                </c:pt>
                <c:pt idx="1">
                  <c:v>1.2433155135349543</c:v>
                </c:pt>
                <c:pt idx="2">
                  <c:v>1.2534214580159448</c:v>
                </c:pt>
                <c:pt idx="3">
                  <c:v>1.3495810905347123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2-4B22-9C2F-8DED770519C2}"/>
            </c:ext>
          </c:extLst>
        </c:ser>
        <c:ser>
          <c:idx val="0"/>
          <c:order val="3"/>
          <c:tx>
            <c:strRef>
              <c:f>'D.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'D.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'D.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2D-4616-93C7-99C6AB28887C}"/>
            </c:ext>
          </c:extLst>
        </c:ser>
        <c:ser>
          <c:idx val="2"/>
          <c:order val="4"/>
          <c:tx>
            <c:strRef>
              <c:f>'D.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'D.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'D.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2D-4616-93C7-99C6AB28887C}"/>
            </c:ext>
          </c:extLst>
        </c:ser>
        <c:ser>
          <c:idx val="3"/>
          <c:order val="5"/>
          <c:tx>
            <c:strRef>
              <c:f>'D.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'D.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2D-4616-93C7-99C6AB28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 i="0" u="none" strike="noStrike" baseline="0">
                    <a:effectLst/>
                  </a:rPr>
                  <a:t>A/CNK</a:t>
                </a:r>
                <a:endParaRPr lang="en-US" sz="2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0.2"/>
      </c:valAx>
      <c:valAx>
        <c:axId val="546084168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5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0283458885122525"/>
          <c:y val="0.4583968887789151"/>
          <c:w val="0.38909578119216659"/>
          <c:h val="0.34604264389764344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18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1530429268294"/>
          <c:y val="2.7625932869909602E-2"/>
          <c:w val="0.85882317070218406"/>
          <c:h val="0.8296208417722797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'D. diagram lines'!$C$4:$C$5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'D. diagram lines'!$D$4:$D$5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4C8F-BF3D-89852AC77F21}"/>
            </c:ext>
          </c:extLst>
        </c:ser>
        <c:ser>
          <c:idx val="1"/>
          <c:order val="1"/>
          <c:tx>
            <c:v>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lines'!$C$6:$C$7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'D. diagram lines'!$D$6:$D$7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0-4C8F-BF3D-89852AC77F21}"/>
            </c:ext>
          </c:extLst>
        </c:ser>
        <c:ser>
          <c:idx val="2"/>
          <c:order val="2"/>
          <c:tx>
            <c:v>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lines'!$C$8:$C$9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'D. diagram lines'!$D$8:$D$9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A0-4C8F-BF3D-89852AC77F21}"/>
            </c:ext>
          </c:extLst>
        </c:ser>
        <c:ser>
          <c:idx val="3"/>
          <c:order val="3"/>
          <c:tx>
            <c:v>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lines'!$C$10:$C$11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'D. diagram lines'!$D$10:$D$11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A0-4C8F-BF3D-89852AC77F21}"/>
            </c:ext>
          </c:extLst>
        </c:ser>
        <c:ser>
          <c:idx val="4"/>
          <c:order val="4"/>
          <c:tx>
            <c:v>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lines'!$C$12:$C$13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'D. diagram lines'!$D$12:$D$13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A0-4C8F-BF3D-89852AC77F21}"/>
            </c:ext>
          </c:extLst>
        </c:ser>
        <c:ser>
          <c:idx val="5"/>
          <c:order val="5"/>
          <c:tx>
            <c:v>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lines'!$C$14:$C$15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'D. diagram lines'!$D$14:$D$15</c:f>
              <c:numCache>
                <c:formatCode>General</c:formatCode>
                <c:ptCount val="2"/>
                <c:pt idx="0">
                  <c:v>7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A0-4C8F-BF3D-89852AC77F21}"/>
            </c:ext>
          </c:extLst>
        </c:ser>
        <c:ser>
          <c:idx val="6"/>
          <c:order val="6"/>
          <c:tx>
            <c:v>7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lines'!$C$16:$C$17</c:f>
              <c:numCache>
                <c:formatCode>General</c:formatCode>
                <c:ptCount val="2"/>
                <c:pt idx="0">
                  <c:v>45</c:v>
                </c:pt>
                <c:pt idx="1">
                  <c:v>49.4</c:v>
                </c:pt>
              </c:numCache>
            </c:numRef>
          </c:xVal>
          <c:yVal>
            <c:numRef>
              <c:f>'D. diagram lines'!$D$16:$D$17</c:f>
              <c:numCache>
                <c:formatCode>General</c:formatCode>
                <c:ptCount val="2"/>
                <c:pt idx="0">
                  <c:v>9.4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A0-4C8F-BF3D-89852AC77F21}"/>
            </c:ext>
          </c:extLst>
        </c:ser>
        <c:ser>
          <c:idx val="7"/>
          <c:order val="7"/>
          <c:tx>
            <c:v>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lines'!$C$18:$C$19</c:f>
              <c:numCache>
                <c:formatCode>General</c:formatCode>
                <c:ptCount val="2"/>
                <c:pt idx="0">
                  <c:v>49.4</c:v>
                </c:pt>
                <c:pt idx="1">
                  <c:v>45</c:v>
                </c:pt>
              </c:numCache>
            </c:numRef>
          </c:xVal>
          <c:yVal>
            <c:numRef>
              <c:f>'D. diagram lines'!$D$18:$D$19</c:f>
              <c:numCache>
                <c:formatCode>General</c:formatCode>
                <c:ptCount val="2"/>
                <c:pt idx="0">
                  <c:v>7.3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A0-4C8F-BF3D-89852AC77F21}"/>
            </c:ext>
          </c:extLst>
        </c:ser>
        <c:ser>
          <c:idx val="8"/>
          <c:order val="8"/>
          <c:tx>
            <c:v>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lines'!$C$20:$C$21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xVal>
          <c:yVal>
            <c:numRef>
              <c:f>'D. diagram lines'!$D$20:$D$21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BA0-4C8F-BF3D-89852AC77F21}"/>
            </c:ext>
          </c:extLst>
        </c:ser>
        <c:ser>
          <c:idx val="9"/>
          <c:order val="9"/>
          <c:tx>
            <c:v>10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lines'!$C$22:$C$23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xVal>
          <c:yVal>
            <c:numRef>
              <c:f>'D. diagram lines'!$D$22:$D$23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BA0-4C8F-BF3D-89852AC77F21}"/>
            </c:ext>
          </c:extLst>
        </c:ser>
        <c:ser>
          <c:idx val="10"/>
          <c:order val="10"/>
          <c:tx>
            <c:v>11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lines'!$C$24:$C$25</c:f>
              <c:numCache>
                <c:formatCode>General</c:formatCode>
                <c:ptCount val="2"/>
                <c:pt idx="0">
                  <c:v>52</c:v>
                </c:pt>
                <c:pt idx="1">
                  <c:v>49.4</c:v>
                </c:pt>
              </c:numCache>
            </c:numRef>
          </c:xVal>
          <c:yVal>
            <c:numRef>
              <c:f>'D. diagram lines'!$D$24:$D$25</c:f>
              <c:numCache>
                <c:formatCode>General</c:formatCode>
                <c:ptCount val="2"/>
                <c:pt idx="0">
                  <c:v>5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BA0-4C8F-BF3D-89852AC77F21}"/>
            </c:ext>
          </c:extLst>
        </c:ser>
        <c:ser>
          <c:idx val="11"/>
          <c:order val="11"/>
          <c:tx>
            <c:v>12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lines'!$C$26:$C$27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'D. diagram lines'!$D$26:$D$27</c:f>
              <c:numCache>
                <c:formatCode>General</c:formatCode>
                <c:ptCount val="2"/>
                <c:pt idx="0">
                  <c:v>5</c:v>
                </c:pt>
                <c:pt idx="1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BA0-4C8F-BF3D-89852AC77F21}"/>
            </c:ext>
          </c:extLst>
        </c:ser>
        <c:ser>
          <c:idx val="12"/>
          <c:order val="12"/>
          <c:tx>
            <c:v>13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lines'!$C$28:$C$29</c:f>
              <c:numCache>
                <c:formatCode>General</c:formatCode>
                <c:ptCount val="2"/>
                <c:pt idx="0">
                  <c:v>57</c:v>
                </c:pt>
                <c:pt idx="1">
                  <c:v>53</c:v>
                </c:pt>
              </c:numCache>
            </c:numRef>
          </c:xVal>
          <c:yVal>
            <c:numRef>
              <c:f>'D. diagram lines'!$D$28:$D$29</c:f>
              <c:numCache>
                <c:formatCode>General</c:formatCode>
                <c:ptCount val="2"/>
                <c:pt idx="0">
                  <c:v>5.9</c:v>
                </c:pt>
                <c:pt idx="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BA0-4C8F-BF3D-89852AC77F21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lines'!$C$30:$C$31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'D. diagram lines'!$D$30:$D$31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BA0-4C8F-BF3D-89852AC77F21}"/>
            </c:ext>
          </c:extLst>
        </c:ser>
        <c:ser>
          <c:idx val="14"/>
          <c:order val="14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lines'!$C$32:$C$33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'D. diagram lines'!$D$32:$D$33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BA0-4C8F-BF3D-89852AC77F21}"/>
            </c:ext>
          </c:extLst>
        </c:ser>
        <c:ser>
          <c:idx val="15"/>
          <c:order val="15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lines'!$C$34:$C$35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'D. diagram lines'!$D$34:$D$35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BA0-4C8F-BF3D-89852AC77F21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'D. diagram lines'!$C$36:$C$37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'D. diagram lines'!$D$36:$D$37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BA0-4C8F-BF3D-89852AC77F21}"/>
            </c:ext>
          </c:extLst>
        </c:ser>
        <c:ser>
          <c:idx val="17"/>
          <c:order val="17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lines'!$C$38:$C$39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'D. diagram lines'!$D$38:$D$39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BA0-4C8F-BF3D-89852AC77F21}"/>
            </c:ext>
          </c:extLst>
        </c:ser>
        <c:ser>
          <c:idx val="18"/>
          <c:order val="18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lines'!$C$40:$C$41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'D. diagram lines'!$D$40:$D$41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BA0-4C8F-BF3D-89852AC77F21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'D. diagram lines'!$C$42:$C$43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'D. diagram lines'!$D$42:$D$43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BA0-4C8F-BF3D-89852AC77F21}"/>
            </c:ext>
          </c:extLst>
        </c:ser>
        <c:ser>
          <c:idx val="20"/>
          <c:order val="20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lines'!$C$44:$C$45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'D. diagram lines'!$D$44:$D$45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BA0-4C8F-BF3D-89852AC77F21}"/>
            </c:ext>
          </c:extLst>
        </c:ser>
        <c:ser>
          <c:idx val="21"/>
          <c:order val="21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lines'!$C$46:$C$47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'D. diagram lines'!$D$46:$D$47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BA0-4C8F-BF3D-89852AC77F21}"/>
            </c:ext>
          </c:extLst>
        </c:ser>
        <c:ser>
          <c:idx val="22"/>
          <c:order val="22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lines'!$C$48:$C$49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'D. diagram lines'!$D$48:$D$49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BA0-4C8F-BF3D-89852AC77F21}"/>
            </c:ext>
          </c:extLst>
        </c:ser>
        <c:ser>
          <c:idx val="23"/>
          <c:order val="23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lines'!$C$50:$C$51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'D. diagram lines'!$D$50:$D$51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BA0-4C8F-BF3D-89852AC77F21}"/>
            </c:ext>
          </c:extLst>
        </c:ser>
        <c:ser>
          <c:idx val="24"/>
          <c:order val="24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5BA0-4C8F-BF3D-89852AC77F21}"/>
              </c:ext>
            </c:extLst>
          </c:dPt>
          <c:xVal>
            <c:numRef>
              <c:f>'D. diagram lines'!$C$52:$C$53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'D. diagram lines'!$D$52:$D$53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BA0-4C8F-BF3D-89852AC77F21}"/>
            </c:ext>
          </c:extLst>
        </c:ser>
        <c:ser>
          <c:idx val="25"/>
          <c:order val="25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lines'!$C$54:$C$55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'D. diagram lines'!$D$54:$D$55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BA0-4C8F-BF3D-89852AC77F21}"/>
            </c:ext>
          </c:extLst>
        </c:ser>
        <c:ser>
          <c:idx val="34"/>
          <c:order val="26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'D. diagram lines'!$G$62:$G$67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'D. diagram lines'!$H$62:$H$67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BA0-4C8F-BF3D-89852AC77F21}"/>
            </c:ext>
          </c:extLst>
        </c:ser>
        <c:ser>
          <c:idx val="29"/>
          <c:order val="27"/>
          <c:spPr>
            <a:ln>
              <a:noFill/>
            </a:ln>
          </c:spPr>
          <c:marker>
            <c:symbol val="circle"/>
            <c:size val="1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classifications'!$AG$47:$AG$61</c:f>
              <c:numCache>
                <c:formatCode>0.00</c:formatCode>
                <c:ptCount val="15"/>
                <c:pt idx="0">
                  <c:v>58.408709051123999</c:v>
                </c:pt>
                <c:pt idx="1">
                  <c:v>59.775385567209511</c:v>
                </c:pt>
                <c:pt idx="2">
                  <c:v>57.679408653718617</c:v>
                </c:pt>
                <c:pt idx="3">
                  <c:v>57.078243827687139</c:v>
                </c:pt>
                <c:pt idx="4">
                  <c:v>57.807169132358915</c:v>
                </c:pt>
                <c:pt idx="5">
                  <c:v>57.292236385642333</c:v>
                </c:pt>
                <c:pt idx="6">
                  <c:v>57.888002959663027</c:v>
                </c:pt>
                <c:pt idx="7">
                  <c:v>58.433685691576947</c:v>
                </c:pt>
                <c:pt idx="8">
                  <c:v>57.802939665451973</c:v>
                </c:pt>
                <c:pt idx="9">
                  <c:v>58.245344691323027</c:v>
                </c:pt>
                <c:pt idx="10">
                  <c:v>56.782286653492655</c:v>
                </c:pt>
                <c:pt idx="11">
                  <c:v>58.674382269922155</c:v>
                </c:pt>
                <c:pt idx="12">
                  <c:v>56.514658932768867</c:v>
                </c:pt>
                <c:pt idx="13">
                  <c:v>57.591278742665907</c:v>
                </c:pt>
                <c:pt idx="14">
                  <c:v>57.047424726298281</c:v>
                </c:pt>
              </c:numCache>
            </c:numRef>
          </c:xVal>
          <c:yVal>
            <c:numRef>
              <c:f>'B. chemical classifications'!$AZ$47:$AZ$61</c:f>
              <c:numCache>
                <c:formatCode>0.00</c:formatCode>
                <c:ptCount val="15"/>
                <c:pt idx="0">
                  <c:v>15.659254679958902</c:v>
                </c:pt>
                <c:pt idx="1">
                  <c:v>15.595370282397932</c:v>
                </c:pt>
                <c:pt idx="2">
                  <c:v>16.254277995766291</c:v>
                </c:pt>
                <c:pt idx="3">
                  <c:v>16.565030821373476</c:v>
                </c:pt>
                <c:pt idx="4">
                  <c:v>16.900193560052525</c:v>
                </c:pt>
                <c:pt idx="5">
                  <c:v>13.946404379589552</c:v>
                </c:pt>
                <c:pt idx="6">
                  <c:v>16.400566754917037</c:v>
                </c:pt>
                <c:pt idx="7">
                  <c:v>15.775514423857651</c:v>
                </c:pt>
                <c:pt idx="8">
                  <c:v>14.932091804624912</c:v>
                </c:pt>
                <c:pt idx="9">
                  <c:v>16.19622855455701</c:v>
                </c:pt>
                <c:pt idx="10">
                  <c:v>16.048758978661613</c:v>
                </c:pt>
                <c:pt idx="11">
                  <c:v>14.433756630008391</c:v>
                </c:pt>
                <c:pt idx="12">
                  <c:v>16.280069230859183</c:v>
                </c:pt>
                <c:pt idx="13">
                  <c:v>15.098530625963566</c:v>
                </c:pt>
                <c:pt idx="14">
                  <c:v>15.714569610167198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BA0-4C8F-BF3D-89852AC77F21}"/>
            </c:ext>
          </c:extLst>
        </c:ser>
        <c:ser>
          <c:idx val="30"/>
          <c:order val="28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classifications'!$AG$63:$AG$68</c:f>
              <c:numCache>
                <c:formatCode>0.00</c:formatCode>
                <c:ptCount val="6"/>
                <c:pt idx="0">
                  <c:v>59.721217089183703</c:v>
                </c:pt>
                <c:pt idx="1">
                  <c:v>59.490563316502836</c:v>
                </c:pt>
                <c:pt idx="2">
                  <c:v>57.955006517286876</c:v>
                </c:pt>
                <c:pt idx="3">
                  <c:v>58.713967092273336</c:v>
                </c:pt>
                <c:pt idx="4">
                  <c:v>58.638918208005613</c:v>
                </c:pt>
                <c:pt idx="5">
                  <c:v>58.903123557126825</c:v>
                </c:pt>
              </c:numCache>
            </c:numRef>
          </c:xVal>
          <c:yVal>
            <c:numRef>
              <c:f>'B. chemical classifications'!$AZ$63:$AZ$68</c:f>
              <c:numCache>
                <c:formatCode>0.00</c:formatCode>
                <c:ptCount val="6"/>
                <c:pt idx="0">
                  <c:v>14.937823310875224</c:v>
                </c:pt>
                <c:pt idx="1">
                  <c:v>14.175525399091693</c:v>
                </c:pt>
                <c:pt idx="2">
                  <c:v>14.615268845784536</c:v>
                </c:pt>
                <c:pt idx="3">
                  <c:v>14.748627911233164</c:v>
                </c:pt>
                <c:pt idx="4">
                  <c:v>12.978533426656517</c:v>
                </c:pt>
                <c:pt idx="5">
                  <c:v>14.027900376629081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05-426E-95A2-805C89E07668}"/>
            </c:ext>
          </c:extLst>
        </c:ser>
        <c:ser>
          <c:idx val="27"/>
          <c:order val="29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classifications'!$AG$16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'B. chemical classifications'!$AZ$16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BA0-4C8F-BF3D-89852AC77F21}"/>
            </c:ext>
          </c:extLst>
        </c:ser>
        <c:ser>
          <c:idx val="28"/>
          <c:order val="30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4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classifications'!$AG$17:$AG$17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'B. chemical classifications'!$AZ$17:$AZ$17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BA0-4C8F-BF3D-89852AC77F21}"/>
            </c:ext>
          </c:extLst>
        </c:ser>
        <c:ser>
          <c:idx val="26"/>
          <c:order val="31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5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'B. chemical classifications'!$AG$11:$AG$15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'B. chemical classifications'!$AZ$11:$AZ$15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BA0-4C8F-BF3D-89852AC7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8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25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73529931739647"/>
              <c:y val="0.92903395971059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10"/>
        <c:minorUnit val="5"/>
      </c:valAx>
      <c:valAx>
        <c:axId val="546084168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4.1704992206649484E-3"/>
              <c:y val="0.269453930123588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6"/>
        <c:minorUnit val="3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ayout>
        <c:manualLayout>
          <c:xMode val="edge"/>
          <c:yMode val="edge"/>
          <c:x val="0.12192519485062854"/>
          <c:y val="7.0937015443540502E-2"/>
          <c:w val="0.37400911985998725"/>
          <c:h val="0.26456987812553223"/>
        </c:manualLayout>
      </c:layout>
      <c:overlay val="0"/>
      <c:spPr>
        <a:solidFill>
          <a:schemeClr val="bg1">
            <a:alpha val="80000"/>
          </a:schemeClr>
        </a:solidFill>
        <a:ln w="31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34882270618039"/>
          <c:y val="3.581592519943682E-2"/>
          <c:w val="0.83854316965372955"/>
          <c:h val="0.80063854464643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25"/>
            <c:spPr>
              <a:noFill/>
              <a:ln w="50800">
                <a:noFill/>
              </a:ln>
            </c:spPr>
          </c:marker>
          <c:trendline>
            <c:spPr>
              <a:ln w="25400"/>
            </c:spPr>
            <c:trendlineType val="linear"/>
            <c:forward val="6"/>
            <c:backward val="0.5"/>
            <c:dispRSqr val="0"/>
            <c:dispEq val="0"/>
          </c:trendline>
          <c:xVal>
            <c:numRef>
              <c:f>'D.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'D.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6-4C8F-A3E8-9DC174550475}"/>
            </c:ext>
          </c:extLst>
        </c:ser>
        <c:ser>
          <c:idx val="1"/>
          <c:order val="1"/>
          <c:tx>
            <c:strRef>
              <c:f>'D.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linear"/>
            <c:forward val="3"/>
            <c:backward val="0.30000000000000004"/>
            <c:dispRSqr val="0"/>
            <c:dispEq val="0"/>
          </c:trendline>
          <c:xVal>
            <c:numRef>
              <c:f>'D.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'D.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6-4C8F-A3E8-9DC174550475}"/>
            </c:ext>
          </c:extLst>
        </c:ser>
        <c:ser>
          <c:idx val="5"/>
          <c:order val="2"/>
          <c:tx>
            <c:v>Phonolite</c:v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classifications'!$AO$47:$AO$61</c:f>
              <c:numCache>
                <c:formatCode>0.00</c:formatCode>
                <c:ptCount val="15"/>
                <c:pt idx="0">
                  <c:v>9.2027916319017251</c:v>
                </c:pt>
                <c:pt idx="1">
                  <c:v>9.2294925845631095</c:v>
                </c:pt>
                <c:pt idx="2">
                  <c:v>9.4023812316730275</c:v>
                </c:pt>
                <c:pt idx="3">
                  <c:v>9.9243776827546899</c:v>
                </c:pt>
                <c:pt idx="4">
                  <c:v>11.048929491378724</c:v>
                </c:pt>
                <c:pt idx="5">
                  <c:v>6.0061157547137487</c:v>
                </c:pt>
                <c:pt idx="6">
                  <c:v>10.082315628022769</c:v>
                </c:pt>
                <c:pt idx="7">
                  <c:v>10.685618988504782</c:v>
                </c:pt>
                <c:pt idx="8">
                  <c:v>8.1630105634416914</c:v>
                </c:pt>
                <c:pt idx="9">
                  <c:v>9.5408212421512673</c:v>
                </c:pt>
                <c:pt idx="10">
                  <c:v>9.5247032114402153</c:v>
                </c:pt>
                <c:pt idx="11">
                  <c:v>6.0098566793946766</c:v>
                </c:pt>
                <c:pt idx="12">
                  <c:v>7.9302662815310292</c:v>
                </c:pt>
                <c:pt idx="13">
                  <c:v>7.5697240265670986</c:v>
                </c:pt>
                <c:pt idx="14">
                  <c:v>7.8522318888102332</c:v>
                </c:pt>
              </c:numCache>
            </c:numRef>
          </c:xVal>
          <c:yVal>
            <c:numRef>
              <c:f>'B. chemical classifications'!$AP$47:$AP$61</c:f>
              <c:numCache>
                <c:formatCode>0.00</c:formatCode>
                <c:ptCount val="15"/>
                <c:pt idx="0">
                  <c:v>6.4564630480571781</c:v>
                </c:pt>
                <c:pt idx="1">
                  <c:v>6.3658776978348222</c:v>
                </c:pt>
                <c:pt idx="2">
                  <c:v>6.8518967640932624</c:v>
                </c:pt>
                <c:pt idx="3">
                  <c:v>6.6406531386187861</c:v>
                </c:pt>
                <c:pt idx="4">
                  <c:v>5.8512640686738022</c:v>
                </c:pt>
                <c:pt idx="5">
                  <c:v>7.9402886248758024</c:v>
                </c:pt>
                <c:pt idx="6">
                  <c:v>6.3182511268942685</c:v>
                </c:pt>
                <c:pt idx="7">
                  <c:v>5.0898954353528687</c:v>
                </c:pt>
                <c:pt idx="8">
                  <c:v>6.7690812411832209</c:v>
                </c:pt>
                <c:pt idx="9">
                  <c:v>6.6554073124057416</c:v>
                </c:pt>
                <c:pt idx="10">
                  <c:v>6.524055767221399</c:v>
                </c:pt>
                <c:pt idx="11">
                  <c:v>8.4238999506137144</c:v>
                </c:pt>
                <c:pt idx="12">
                  <c:v>8.349802949328156</c:v>
                </c:pt>
                <c:pt idx="13">
                  <c:v>7.5288065993964661</c:v>
                </c:pt>
                <c:pt idx="14">
                  <c:v>7.8623377213569645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6-411A-85FD-D37952626199}"/>
            </c:ext>
          </c:extLst>
        </c:ser>
        <c:ser>
          <c:idx val="6"/>
          <c:order val="3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classifications'!$AO$63:$AO$68</c:f>
              <c:numCache>
                <c:formatCode>0.00</c:formatCode>
                <c:ptCount val="6"/>
                <c:pt idx="0">
                  <c:v>8.5416278260843566</c:v>
                </c:pt>
                <c:pt idx="1">
                  <c:v>6.3171332787082441</c:v>
                </c:pt>
                <c:pt idx="2">
                  <c:v>7.003993103381509</c:v>
                </c:pt>
                <c:pt idx="3">
                  <c:v>7.5947418184203386</c:v>
                </c:pt>
                <c:pt idx="4">
                  <c:v>7.3060624463572204</c:v>
                </c:pt>
                <c:pt idx="5">
                  <c:v>5.5930855474462406</c:v>
                </c:pt>
              </c:numCache>
            </c:numRef>
          </c:xVal>
          <c:yVal>
            <c:numRef>
              <c:f>'B. chemical classifications'!$AP$63:$AP$68</c:f>
              <c:numCache>
                <c:formatCode>0.00</c:formatCode>
                <c:ptCount val="6"/>
                <c:pt idx="0">
                  <c:v>6.3961954847908675</c:v>
                </c:pt>
                <c:pt idx="1">
                  <c:v>7.8583921203834493</c:v>
                </c:pt>
                <c:pt idx="2">
                  <c:v>7.6112757424030271</c:v>
                </c:pt>
                <c:pt idx="3">
                  <c:v>7.1538860928128249</c:v>
                </c:pt>
                <c:pt idx="4">
                  <c:v>5.6724709802992965</c:v>
                </c:pt>
                <c:pt idx="5">
                  <c:v>8.4348148291828409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5B-495B-9BE7-E144909458FA}"/>
            </c:ext>
          </c:extLst>
        </c:ser>
        <c:ser>
          <c:idx val="3"/>
          <c:order val="4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classifications'!$AO$16</c:f>
              <c:numCache>
                <c:formatCode>0.00</c:formatCode>
                <c:ptCount val="1"/>
                <c:pt idx="0">
                  <c:v>4.2547259366128154</c:v>
                </c:pt>
              </c:numCache>
            </c:numRef>
          </c:xVal>
          <c:yVal>
            <c:numRef>
              <c:f>'B. chemical classifications'!$AP$16</c:f>
              <c:numCache>
                <c:formatCode>0.00</c:formatCode>
                <c:ptCount val="1"/>
                <c:pt idx="0">
                  <c:v>9.0489266929396948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36-4C8F-A3E8-9DC174550475}"/>
            </c:ext>
          </c:extLst>
        </c:ser>
        <c:ser>
          <c:idx val="4"/>
          <c:order val="5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2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classifications'!$AO$17</c:f>
              <c:numCache>
                <c:formatCode>0.00</c:formatCode>
                <c:ptCount val="1"/>
                <c:pt idx="0">
                  <c:v>6.2524256154020765</c:v>
                </c:pt>
              </c:numCache>
            </c:numRef>
          </c:xVal>
          <c:yVal>
            <c:numRef>
              <c:f>'B. chemical classifications'!$AP$17</c:f>
              <c:numCache>
                <c:formatCode>0.00</c:formatCode>
                <c:ptCount val="1"/>
                <c:pt idx="0">
                  <c:v>6.3029298610838378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36-4C8F-A3E8-9DC174550475}"/>
            </c:ext>
          </c:extLst>
        </c:ser>
        <c:ser>
          <c:idx val="2"/>
          <c:order val="6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classifications'!$AO$11:$AO$15</c:f>
              <c:numCache>
                <c:formatCode>0.00</c:formatCode>
                <c:ptCount val="5"/>
                <c:pt idx="0">
                  <c:v>4.5982754646341055</c:v>
                </c:pt>
                <c:pt idx="1">
                  <c:v>3.4603363878853299</c:v>
                </c:pt>
                <c:pt idx="2">
                  <c:v>8.6687135739368664</c:v>
                </c:pt>
                <c:pt idx="3">
                  <c:v>6.4550100771218784</c:v>
                </c:pt>
                <c:pt idx="4">
                  <c:v>4.2781543310056485</c:v>
                </c:pt>
              </c:numCache>
            </c:numRef>
          </c:xVal>
          <c:yVal>
            <c:numRef>
              <c:f>'B. chemical classifications'!$AP$11:$AP$15</c:f>
              <c:numCache>
                <c:formatCode>0.00</c:formatCode>
                <c:ptCount val="5"/>
                <c:pt idx="0">
                  <c:v>6.1072439097911939</c:v>
                </c:pt>
                <c:pt idx="1">
                  <c:v>8.3293052876531828</c:v>
                </c:pt>
                <c:pt idx="2">
                  <c:v>2.5573208452728968</c:v>
                </c:pt>
                <c:pt idx="3">
                  <c:v>5.4720650575287513</c:v>
                </c:pt>
                <c:pt idx="4">
                  <c:v>7.9851958265615126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36-4C8F-A3E8-9DC174550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 i="0" u="none" strike="noStrike" baseline="0">
                    <a:effectLst/>
                  </a:rPr>
                  <a:t>Na</a:t>
                </a:r>
                <a:r>
                  <a:rPr lang="en-US" sz="3000" b="1" i="0" u="none" strike="noStrike" baseline="-25000">
                    <a:effectLst/>
                  </a:rPr>
                  <a:t>2</a:t>
                </a:r>
                <a:r>
                  <a:rPr lang="en-US" sz="3000" b="1" i="0" u="none" strike="noStrike" baseline="0">
                    <a:effectLst/>
                  </a:rPr>
                  <a:t>O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17736803261829576"/>
          <c:y val="0.46922556142970628"/>
          <c:w val="0.3944869487672536"/>
          <c:h val="0.31078596215552506"/>
        </c:manualLayout>
      </c:layout>
      <c:overlay val="0"/>
      <c:spPr>
        <a:solidFill>
          <a:schemeClr val="bg1">
            <a:alpha val="70000"/>
          </a:schemeClr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diagrams'!$G$61:$G$65</c:f>
              <c:numCache>
                <c:formatCode>General</c:formatCode>
                <c:ptCount val="5"/>
                <c:pt idx="0">
                  <c:v>4.68</c:v>
                </c:pt>
                <c:pt idx="1">
                  <c:v>3.61</c:v>
                </c:pt>
                <c:pt idx="2">
                  <c:v>1.99</c:v>
                </c:pt>
                <c:pt idx="3">
                  <c:v>2.8</c:v>
                </c:pt>
                <c:pt idx="4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18C-9ECA-AFF713384C0B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diagrams'!$G$67</c:f>
              <c:numCache>
                <c:formatCode>General</c:formatCode>
                <c:ptCount val="1"/>
                <c:pt idx="0">
                  <c:v>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D-418C-9ECA-AFF713384C0B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diagrams'!$G$66</c:f>
              <c:numCache>
                <c:formatCode>General</c:formatCode>
                <c:ptCount val="1"/>
                <c:pt idx="0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CD-418C-9ECA-AFF713384C0B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diagrams'!$G$54:$G$59</c:f>
              <c:numCache>
                <c:formatCode>General</c:formatCode>
                <c:ptCount val="6"/>
                <c:pt idx="0">
                  <c:v>3.15</c:v>
                </c:pt>
                <c:pt idx="1">
                  <c:v>2.68</c:v>
                </c:pt>
                <c:pt idx="2">
                  <c:v>2.74</c:v>
                </c:pt>
                <c:pt idx="3">
                  <c:v>3.21</c:v>
                </c:pt>
                <c:pt idx="4">
                  <c:v>3.13</c:v>
                </c:pt>
                <c:pt idx="5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D-418C-9ECA-AFF713384C0B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diagrams'!$G$38:$G$52</c:f>
              <c:numCache>
                <c:formatCode>General</c:formatCode>
                <c:ptCount val="15"/>
                <c:pt idx="0">
                  <c:v>2.54</c:v>
                </c:pt>
                <c:pt idx="1">
                  <c:v>2.56</c:v>
                </c:pt>
                <c:pt idx="2">
                  <c:v>2.36</c:v>
                </c:pt>
                <c:pt idx="3">
                  <c:v>2.34</c:v>
                </c:pt>
                <c:pt idx="4">
                  <c:v>2.76</c:v>
                </c:pt>
                <c:pt idx="5">
                  <c:v>3.7</c:v>
                </c:pt>
                <c:pt idx="6">
                  <c:v>2.4300000000000002</c:v>
                </c:pt>
                <c:pt idx="7">
                  <c:v>2.68</c:v>
                </c:pt>
                <c:pt idx="8">
                  <c:v>2.75</c:v>
                </c:pt>
                <c:pt idx="9">
                  <c:v>2.79</c:v>
                </c:pt>
                <c:pt idx="10">
                  <c:v>2.4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CD-418C-9ECA-AFF71338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pt-BR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02296587926508"/>
          <c:y val="3.2125961250774528E-2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5"/>
          <c:order val="0"/>
          <c:tx>
            <c:strRef>
              <c:f>'B. chemical classifications'!$B$47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classifications'!$BA$47:$BA$61</c:f>
              <c:numCache>
                <c:formatCode>0.00</c:formatCode>
                <c:ptCount val="15"/>
                <c:pt idx="0">
                  <c:v>0.88169576370651981</c:v>
                </c:pt>
                <c:pt idx="1">
                  <c:v>0.86255129476212655</c:v>
                </c:pt>
                <c:pt idx="2">
                  <c:v>0.87606817692122507</c:v>
                </c:pt>
                <c:pt idx="3">
                  <c:v>0.86071799127581627</c:v>
                </c:pt>
                <c:pt idx="4">
                  <c:v>0.83018916479456961</c:v>
                </c:pt>
                <c:pt idx="5">
                  <c:v>0.85814603388108213</c:v>
                </c:pt>
                <c:pt idx="6">
                  <c:v>0.86212878259205128</c:v>
                </c:pt>
                <c:pt idx="7">
                  <c:v>0.9049807357366374</c:v>
                </c:pt>
                <c:pt idx="8">
                  <c:v>0.92499015785509908</c:v>
                </c:pt>
                <c:pt idx="9">
                  <c:v>0.8674913782813426</c:v>
                </c:pt>
                <c:pt idx="10">
                  <c:v>0.91009998777715906</c:v>
                </c:pt>
                <c:pt idx="11">
                  <c:v>0.95493302179303552</c:v>
                </c:pt>
                <c:pt idx="12">
                  <c:v>0.86167633944933908</c:v>
                </c:pt>
                <c:pt idx="13">
                  <c:v>0.92570545370915003</c:v>
                </c:pt>
                <c:pt idx="14">
                  <c:v>0.91235800303863901</c:v>
                </c:pt>
              </c:numCache>
            </c:numRef>
          </c:xVal>
          <c:yVal>
            <c:numRef>
              <c:f>'B. chemical classifications'!$BB$47:$BB$61</c:f>
              <c:numCache>
                <c:formatCode>0.00</c:formatCode>
                <c:ptCount val="15"/>
                <c:pt idx="0">
                  <c:v>0.93528020185087901</c:v>
                </c:pt>
                <c:pt idx="1">
                  <c:v>0.90285426977080718</c:v>
                </c:pt>
                <c:pt idx="2">
                  <c:v>0.92260590153447319</c:v>
                </c:pt>
                <c:pt idx="3">
                  <c:v>0.91268007072935875</c:v>
                </c:pt>
                <c:pt idx="4">
                  <c:v>0.86272458301727539</c:v>
                </c:pt>
                <c:pt idx="5">
                  <c:v>0.98812918130365934</c:v>
                </c:pt>
                <c:pt idx="6">
                  <c:v>0.90368790652384468</c:v>
                </c:pt>
                <c:pt idx="7">
                  <c:v>0.94592219793681753</c:v>
                </c:pt>
                <c:pt idx="8">
                  <c:v>1.0010781847318571</c:v>
                </c:pt>
                <c:pt idx="9">
                  <c:v>0.90219991573695113</c:v>
                </c:pt>
                <c:pt idx="10">
                  <c:v>0.97002985362043737</c:v>
                </c:pt>
                <c:pt idx="11">
                  <c:v>1.034993905816519</c:v>
                </c:pt>
                <c:pt idx="12">
                  <c:v>0.93740387443740747</c:v>
                </c:pt>
                <c:pt idx="13">
                  <c:v>1.0152500105071851</c:v>
                </c:pt>
                <c:pt idx="14">
                  <c:v>0.98384235806240228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DF-4235-B8A8-B78A6F23D55D}"/>
            </c:ext>
          </c:extLst>
        </c:ser>
        <c:ser>
          <c:idx val="6"/>
          <c:order val="1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classifications'!$BA$63:$BA$68</c:f>
              <c:numCache>
                <c:formatCode>0.00</c:formatCode>
                <c:ptCount val="6"/>
                <c:pt idx="0">
                  <c:v>0.90500133674119843</c:v>
                </c:pt>
                <c:pt idx="1">
                  <c:v>0.81452138628662973</c:v>
                </c:pt>
                <c:pt idx="2">
                  <c:v>0.84410931911518905</c:v>
                </c:pt>
                <c:pt idx="3">
                  <c:v>0.92531472729198572</c:v>
                </c:pt>
                <c:pt idx="4">
                  <c:v>0.97602183496414674</c:v>
                </c:pt>
                <c:pt idx="5">
                  <c:v>1.0113576940199167</c:v>
                </c:pt>
              </c:numCache>
            </c:numRef>
          </c:xVal>
          <c:yVal>
            <c:numRef>
              <c:f>'B. chemical classifications'!$BB$63:$BB$68</c:f>
              <c:numCache>
                <c:formatCode>0.00</c:formatCode>
                <c:ptCount val="6"/>
                <c:pt idx="0">
                  <c:v>0.9517689637902359</c:v>
                </c:pt>
                <c:pt idx="1">
                  <c:v>0.91825167144057518</c:v>
                </c:pt>
                <c:pt idx="2">
                  <c:v>0.94910507449644665</c:v>
                </c:pt>
                <c:pt idx="3">
                  <c:v>0.99344577276642709</c:v>
                </c:pt>
                <c:pt idx="4">
                  <c:v>1.1285496026001862</c:v>
                </c:pt>
                <c:pt idx="5">
                  <c:v>1.0647277642850093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3-4BD1-B336-27DA05FB97A9}"/>
            </c:ext>
          </c:extLst>
        </c:ser>
        <c:ser>
          <c:idx val="29"/>
          <c:order val="2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spPr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023-4E6C-B867-78FE493EFA8D}"/>
              </c:ext>
            </c:extLst>
          </c:dPt>
          <c:xVal>
            <c:numRef>
              <c:f>'B. chemical classifications'!$BA$16</c:f>
              <c:numCache>
                <c:formatCode>0.00</c:formatCode>
                <c:ptCount val="1"/>
                <c:pt idx="0">
                  <c:v>0.96664032984832104</c:v>
                </c:pt>
              </c:numCache>
            </c:numRef>
          </c:xVal>
          <c:yVal>
            <c:numRef>
              <c:f>'B. chemical classifications'!$BB$16</c:f>
              <c:numCache>
                <c:formatCode>0.00</c:formatCode>
                <c:ptCount val="1"/>
                <c:pt idx="0">
                  <c:v>1.0483736360211562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3-4E6C-B867-78FE493EFA8D}"/>
            </c:ext>
          </c:extLst>
        </c:ser>
        <c:ser>
          <c:idx val="4"/>
          <c:order val="3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9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classifications'!$BA$17</c:f>
              <c:numCache>
                <c:formatCode>0.00</c:formatCode>
                <c:ptCount val="1"/>
                <c:pt idx="0">
                  <c:v>1.1306371457354962</c:v>
                </c:pt>
              </c:numCache>
            </c:numRef>
          </c:xVal>
          <c:yVal>
            <c:numRef>
              <c:f>'B. chemical classifications'!$BB$17</c:f>
              <c:numCache>
                <c:formatCode>0.00</c:formatCode>
                <c:ptCount val="1"/>
                <c:pt idx="0">
                  <c:v>1.1612316040929935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23-4E6C-B867-78FE493EFA8D}"/>
            </c:ext>
          </c:extLst>
        </c:ser>
        <c:ser>
          <c:idx val="1"/>
          <c:order val="4"/>
          <c:tx>
            <c:strRef>
              <c:f>'B. chemical classifications'!$B$14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classifications'!$BA$11:$BA$15</c:f>
              <c:numCache>
                <c:formatCode>0.00</c:formatCode>
                <c:ptCount val="5"/>
                <c:pt idx="0">
                  <c:v>1.0700297974000823</c:v>
                </c:pt>
                <c:pt idx="1">
                  <c:v>1.1636341425813139</c:v>
                </c:pt>
                <c:pt idx="2">
                  <c:v>1.2316641837984534</c:v>
                </c:pt>
                <c:pt idx="3">
                  <c:v>1.3069778970401857</c:v>
                </c:pt>
                <c:pt idx="4">
                  <c:v>1.0796878177986979</c:v>
                </c:pt>
              </c:numCache>
            </c:numRef>
          </c:xVal>
          <c:yVal>
            <c:numRef>
              <c:f>'B. chemical classifications'!$BB$11:$BB$15</c:f>
              <c:numCache>
                <c:formatCode>0.00</c:formatCode>
                <c:ptCount val="5"/>
                <c:pt idx="0">
                  <c:v>1.2814751590212152</c:v>
                </c:pt>
                <c:pt idx="1">
                  <c:v>1.2433155135349543</c:v>
                </c:pt>
                <c:pt idx="2">
                  <c:v>1.2534214580159448</c:v>
                </c:pt>
                <c:pt idx="3">
                  <c:v>1.3495810905347123</c:v>
                </c:pt>
                <c:pt idx="4">
                  <c:v>1.1033919826164371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23-4E6C-B867-78FE493EFA8D}"/>
            </c:ext>
          </c:extLst>
        </c:ser>
        <c:ser>
          <c:idx val="0"/>
          <c:order val="5"/>
          <c:tx>
            <c:strRef>
              <c:f>'D.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'D.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'D.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23-4E6C-B867-78FE493EFA8D}"/>
            </c:ext>
          </c:extLst>
        </c:ser>
        <c:ser>
          <c:idx val="2"/>
          <c:order val="6"/>
          <c:tx>
            <c:strRef>
              <c:f>'D.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'D.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'D.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23-4E6C-B867-78FE493EFA8D}"/>
            </c:ext>
          </c:extLst>
        </c:ser>
        <c:ser>
          <c:idx val="3"/>
          <c:order val="7"/>
          <c:tx>
            <c:strRef>
              <c:f>'D.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'D.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23-4E6C-B867-78FE493E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4"/>
          <c:min val="0.60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u="none" strike="noStrike" baseline="0">
                    <a:effectLst/>
                  </a:rPr>
                  <a:t>A/CNK</a:t>
                </a:r>
                <a:endParaRPr lang="en-US" sz="24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0.2"/>
      </c:valAx>
      <c:valAx>
        <c:axId val="546084168"/>
        <c:scaling>
          <c:orientation val="minMax"/>
          <c:max val="1.5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2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53652945511022776"/>
          <c:y val="0.52977294592108282"/>
          <c:w val="0.44477789318474031"/>
          <c:h val="0.30443319658491336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5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570394539712"/>
          <c:y val="3.581592519943682E-2"/>
          <c:w val="0.86233489502971594"/>
          <c:h val="0.79640336759936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25"/>
            <c:spPr>
              <a:noFill/>
              <a:ln w="50800">
                <a:noFill/>
              </a:ln>
            </c:spPr>
          </c:marker>
          <c:trendline>
            <c:spPr>
              <a:ln w="25400"/>
            </c:spPr>
            <c:trendlineType val="linear"/>
            <c:forward val="6.5"/>
            <c:backward val="0.5"/>
            <c:dispRSqr val="0"/>
            <c:dispEq val="0"/>
          </c:trendline>
          <c:xVal>
            <c:numRef>
              <c:f>'D.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'D.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6-4CDD-9ED4-C328663B8940}"/>
            </c:ext>
          </c:extLst>
        </c:ser>
        <c:ser>
          <c:idx val="1"/>
          <c:order val="1"/>
          <c:tx>
            <c:strRef>
              <c:f>'D.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linear"/>
            <c:forward val="3.5"/>
            <c:backward val="0.30000000000000004"/>
            <c:dispRSqr val="0"/>
            <c:dispEq val="0"/>
          </c:trendline>
          <c:xVal>
            <c:numRef>
              <c:f>'D.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'D.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6-4CDD-9ED4-C328663B8940}"/>
            </c:ext>
          </c:extLst>
        </c:ser>
        <c:ser>
          <c:idx val="3"/>
          <c:order val="2"/>
          <c:tx>
            <c:strRef>
              <c:f>'B. chemical classifications'!$B$19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classifications'!$AO$19:$AO$21</c:f>
              <c:numCache>
                <c:formatCode>0.00</c:formatCode>
                <c:ptCount val="3"/>
                <c:pt idx="0">
                  <c:v>3.5042824540591875</c:v>
                </c:pt>
                <c:pt idx="1">
                  <c:v>4.8251557257327118</c:v>
                </c:pt>
                <c:pt idx="2">
                  <c:v>3.9066577219872829</c:v>
                </c:pt>
              </c:numCache>
            </c:numRef>
          </c:xVal>
          <c:yVal>
            <c:numRef>
              <c:f>'B. chemical classifications'!$AP$19:$AP$21</c:f>
              <c:numCache>
                <c:formatCode>0.00</c:formatCode>
                <c:ptCount val="3"/>
                <c:pt idx="0">
                  <c:v>4.5786613153323472</c:v>
                </c:pt>
                <c:pt idx="1">
                  <c:v>4.4609930294509983</c:v>
                </c:pt>
                <c:pt idx="2">
                  <c:v>5.9002614048570816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6-4CDD-9ED4-C328663B8940}"/>
            </c:ext>
          </c:extLst>
        </c:ser>
        <c:ser>
          <c:idx val="4"/>
          <c:order val="3"/>
          <c:tx>
            <c:strRef>
              <c:f>'B. chemical classifications'!$B$22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classifications'!$AO$22:$AO$22</c:f>
              <c:numCache>
                <c:formatCode>0.00</c:formatCode>
                <c:ptCount val="1"/>
                <c:pt idx="0">
                  <c:v>4.8779732069739303</c:v>
                </c:pt>
              </c:numCache>
            </c:numRef>
          </c:xVal>
          <c:yVal>
            <c:numRef>
              <c:f>'B. chemical classifications'!$AP$22:$AP$22</c:f>
              <c:numCache>
                <c:formatCode>0.00</c:formatCode>
                <c:ptCount val="1"/>
                <c:pt idx="0">
                  <c:v>6.1150674429693819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6-4CDD-9ED4-C328663B8940}"/>
            </c:ext>
          </c:extLst>
        </c:ser>
        <c:ser>
          <c:idx val="2"/>
          <c:order val="4"/>
          <c:tx>
            <c:strRef>
              <c:f>'B. chemical classifications'!$B$23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classifications'!$AO$23:$AO$24</c:f>
              <c:numCache>
                <c:formatCode>0.00</c:formatCode>
                <c:ptCount val="2"/>
                <c:pt idx="0">
                  <c:v>4.8120637793174641</c:v>
                </c:pt>
                <c:pt idx="1">
                  <c:v>5.280380479817115</c:v>
                </c:pt>
              </c:numCache>
            </c:numRef>
          </c:xVal>
          <c:yVal>
            <c:numRef>
              <c:f>'B. chemical classifications'!$AP$23:$AP$24</c:f>
              <c:numCache>
                <c:formatCode>0.00</c:formatCode>
                <c:ptCount val="2"/>
                <c:pt idx="0">
                  <c:v>6.3783029537419917</c:v>
                </c:pt>
                <c:pt idx="1">
                  <c:v>7.6182588601941585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06-4CDD-9ED4-C328663B8940}"/>
            </c:ext>
          </c:extLst>
        </c:ser>
        <c:ser>
          <c:idx val="6"/>
          <c:order val="5"/>
          <c:tx>
            <c:strRef>
              <c:f>'B. chemical classifications'!$B$36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classifications'!$AO$36:$AO$45</c:f>
              <c:numCache>
                <c:formatCode>0.00</c:formatCode>
                <c:ptCount val="10"/>
                <c:pt idx="0">
                  <c:v>8.3849825733305678</c:v>
                </c:pt>
                <c:pt idx="1">
                  <c:v>8.461757382030445</c:v>
                </c:pt>
                <c:pt idx="2">
                  <c:v>8.1801643466424423</c:v>
                </c:pt>
                <c:pt idx="3">
                  <c:v>6.5298411988238687</c:v>
                </c:pt>
                <c:pt idx="4">
                  <c:v>4.3438233466554506</c:v>
                </c:pt>
                <c:pt idx="5">
                  <c:v>6.0767695889306914</c:v>
                </c:pt>
                <c:pt idx="6">
                  <c:v>5.8873046834941025</c:v>
                </c:pt>
                <c:pt idx="7">
                  <c:v>7.5609781534619023</c:v>
                </c:pt>
                <c:pt idx="8">
                  <c:v>7.2275240504382676</c:v>
                </c:pt>
                <c:pt idx="9">
                  <c:v>5.4472097435692346</c:v>
                </c:pt>
              </c:numCache>
            </c:numRef>
          </c:xVal>
          <c:yVal>
            <c:numRef>
              <c:f>'B. chemical classifications'!$AP$36:$AP$45</c:f>
              <c:numCache>
                <c:formatCode>0.00</c:formatCode>
                <c:ptCount val="10"/>
                <c:pt idx="0">
                  <c:v>6.9942042138117975</c:v>
                </c:pt>
                <c:pt idx="1">
                  <c:v>7.1348231725443689</c:v>
                </c:pt>
                <c:pt idx="2">
                  <c:v>7.4649036710123777</c:v>
                </c:pt>
                <c:pt idx="3">
                  <c:v>7.5123878368914099</c:v>
                </c:pt>
                <c:pt idx="4">
                  <c:v>8.6058806067856217</c:v>
                </c:pt>
                <c:pt idx="5">
                  <c:v>7.4783140900813709</c:v>
                </c:pt>
                <c:pt idx="6">
                  <c:v>6.7658561542728108</c:v>
                </c:pt>
                <c:pt idx="7">
                  <c:v>7.4704877234337674</c:v>
                </c:pt>
                <c:pt idx="8">
                  <c:v>7.2478832731155585</c:v>
                </c:pt>
                <c:pt idx="9">
                  <c:v>7.4503112627804366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7-40FD-9A96-D32D50DA7E8E}"/>
            </c:ext>
          </c:extLst>
        </c:ser>
        <c:ser>
          <c:idx val="5"/>
          <c:order val="6"/>
          <c:tx>
            <c:strRef>
              <c:f>'B. chemical classifications'!$B$26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'B. chemical classifications'!$AO$26:$AO$34</c:f>
              <c:numCache>
                <c:formatCode>0.00</c:formatCode>
                <c:ptCount val="9"/>
                <c:pt idx="0">
                  <c:v>8.7055744377536826</c:v>
                </c:pt>
                <c:pt idx="1">
                  <c:v>7.1902332447420685</c:v>
                </c:pt>
                <c:pt idx="2">
                  <c:v>8.1183134606100431</c:v>
                </c:pt>
                <c:pt idx="3">
                  <c:v>8.0181899914980157</c:v>
                </c:pt>
                <c:pt idx="4">
                  <c:v>7.6442723760311377</c:v>
                </c:pt>
                <c:pt idx="5">
                  <c:v>6.3391306068013353</c:v>
                </c:pt>
                <c:pt idx="6">
                  <c:v>6.3653002150235238</c:v>
                </c:pt>
                <c:pt idx="7">
                  <c:v>11.173840645645221</c:v>
                </c:pt>
                <c:pt idx="8">
                  <c:v>8.5466604088204754</c:v>
                </c:pt>
              </c:numCache>
            </c:numRef>
          </c:xVal>
          <c:yVal>
            <c:numRef>
              <c:f>'B. chemical classifications'!$AP$26:$AP$34</c:f>
              <c:numCache>
                <c:formatCode>0.00</c:formatCode>
                <c:ptCount val="9"/>
                <c:pt idx="0">
                  <c:v>7.0889683426229517</c:v>
                </c:pt>
                <c:pt idx="1">
                  <c:v>7.251775897336155</c:v>
                </c:pt>
                <c:pt idx="2">
                  <c:v>7.5764109248262486</c:v>
                </c:pt>
                <c:pt idx="3">
                  <c:v>7.7268021346641289</c:v>
                </c:pt>
                <c:pt idx="4">
                  <c:v>7.8371557427570213</c:v>
                </c:pt>
                <c:pt idx="5">
                  <c:v>9.7493575729804025</c:v>
                </c:pt>
                <c:pt idx="6">
                  <c:v>7.0759890739824609</c:v>
                </c:pt>
                <c:pt idx="7">
                  <c:v>5.8618569775204739</c:v>
                </c:pt>
                <c:pt idx="8">
                  <c:v>7.4247837441781686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9-460D-BC11-FB03BE63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 i="0" u="none" strike="noStrike" baseline="0">
                    <a:effectLst/>
                  </a:rPr>
                  <a:t>Na</a:t>
                </a:r>
                <a:r>
                  <a:rPr lang="en-US" sz="3000" b="1" i="0" u="none" strike="noStrike" baseline="-25000">
                    <a:effectLst/>
                  </a:rPr>
                  <a:t>2</a:t>
                </a:r>
                <a:r>
                  <a:rPr lang="en-US" sz="3000" b="1" i="0" u="none" strike="noStrike" baseline="0">
                    <a:effectLst/>
                  </a:rPr>
                  <a:t>O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1907502927859933E-3"/>
              <c:y val="0.27284794647269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4661809979452372"/>
          <c:y val="0.49651348220258551"/>
          <c:w val="0.51810599063469465"/>
          <c:h val="0.29596284249076438"/>
        </c:manualLayout>
      </c:layout>
      <c:overlay val="0"/>
      <c:spPr>
        <a:solidFill>
          <a:schemeClr val="bg1"/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96110275966957E-2"/>
          <c:y val="3.581592519943682E-2"/>
          <c:w val="0.87544239378424493"/>
          <c:h val="0.85146066921133001"/>
        </c:manualLayout>
      </c:layout>
      <c:scatterChart>
        <c:scatterStyle val="lineMarker"/>
        <c:varyColors val="0"/>
        <c:ser>
          <c:idx val="29"/>
          <c:order val="0"/>
          <c:tx>
            <c:strRef>
              <c:f>'B. chemical classifications'!$B$19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classifications'!$BA$19:$BA$20</c:f>
              <c:numCache>
                <c:formatCode>0.00</c:formatCode>
                <c:ptCount val="2"/>
                <c:pt idx="0">
                  <c:v>1.0492269718063634</c:v>
                </c:pt>
                <c:pt idx="1">
                  <c:v>0.98850653534766597</c:v>
                </c:pt>
              </c:numCache>
            </c:numRef>
          </c:xVal>
          <c:yVal>
            <c:numRef>
              <c:f>'B. chemical classifications'!$BB$19:$BB$20</c:f>
              <c:numCache>
                <c:formatCode>0.00</c:formatCode>
                <c:ptCount val="2"/>
                <c:pt idx="0">
                  <c:v>1.1151018340135361</c:v>
                </c:pt>
                <c:pt idx="1">
                  <c:v>1.0159816248412716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4D-4BC9-A364-D053A61E9DA2}"/>
            </c:ext>
          </c:extLst>
        </c:ser>
        <c:ser>
          <c:idx val="4"/>
          <c:order val="1"/>
          <c:tx>
            <c:strRef>
              <c:f>'B. chemical classifications'!$B$22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classifications'!$BA$22:$BA$22</c:f>
              <c:numCache>
                <c:formatCode>0.00</c:formatCode>
                <c:ptCount val="1"/>
                <c:pt idx="0">
                  <c:v>0.9365726684009793</c:v>
                </c:pt>
              </c:numCache>
            </c:numRef>
          </c:xVal>
          <c:yVal>
            <c:numRef>
              <c:f>'B. chemical classifications'!$BB$22:$BB$22</c:f>
              <c:numCache>
                <c:formatCode>0.00</c:formatCode>
                <c:ptCount val="1"/>
                <c:pt idx="0">
                  <c:v>0.96057396879273627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4D-4BC9-A364-D053A61E9DA2}"/>
            </c:ext>
          </c:extLst>
        </c:ser>
        <c:ser>
          <c:idx val="1"/>
          <c:order val="2"/>
          <c:tx>
            <c:strRef>
              <c:f>'B. chemical classifications'!$B$23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classifications'!$BA$23:$BA$24</c:f>
              <c:numCache>
                <c:formatCode>0.00</c:formatCode>
                <c:ptCount val="2"/>
                <c:pt idx="0">
                  <c:v>0.91587699587448157</c:v>
                </c:pt>
                <c:pt idx="1">
                  <c:v>0.87853479924876121</c:v>
                </c:pt>
              </c:numCache>
            </c:numRef>
          </c:xVal>
          <c:yVal>
            <c:numRef>
              <c:f>'B. chemical classifications'!$BB$23:$BB$24</c:f>
              <c:numCache>
                <c:formatCode>0.00</c:formatCode>
                <c:ptCount val="2"/>
                <c:pt idx="0">
                  <c:v>1.0551112523972521</c:v>
                </c:pt>
                <c:pt idx="1">
                  <c:v>0.94834476879968788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4D-4BC9-A364-D053A61E9DA2}"/>
            </c:ext>
          </c:extLst>
        </c:ser>
        <c:ser>
          <c:idx val="0"/>
          <c:order val="3"/>
          <c:tx>
            <c:strRef>
              <c:f>'D.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13"/>
            <c:spPr>
              <a:ln w="19050">
                <a:solidFill>
                  <a:srgbClr val="0070C0"/>
                </a:solidFill>
              </a:ln>
            </c:spPr>
          </c:marker>
          <c:xVal>
            <c:numRef>
              <c:f>'D.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'D.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4D-4BC9-A364-D053A61E9DA2}"/>
            </c:ext>
          </c:extLst>
        </c:ser>
        <c:ser>
          <c:idx val="2"/>
          <c:order val="4"/>
          <c:tx>
            <c:strRef>
              <c:f>'D. diagram lines'!$F$71</c:f>
              <c:strCache>
                <c:ptCount val="1"/>
                <c:pt idx="0">
                  <c:v>&lt;1 agpaitic; &gt;1 miaskitic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'D. diagram lines'!$G$71:$G$72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'D. diagram lines'!$H$71:$H$72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4D-4BC9-A364-D053A61E9DA2}"/>
            </c:ext>
          </c:extLst>
        </c:ser>
        <c:ser>
          <c:idx val="3"/>
          <c:order val="5"/>
          <c:tx>
            <c:strRef>
              <c:f>'D. diagram lines'!$F$72</c:f>
              <c:strCache>
                <c:ptCount val="1"/>
                <c:pt idx="0">
                  <c:v>&lt;1 metaluminous; &gt;1 peraluminous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'D. diagram lines'!$G$73:$G$74</c:f>
              <c:numCache>
                <c:formatCode>General</c:formatCode>
                <c:ptCount val="2"/>
                <c:pt idx="0">
                  <c:v>0</c:v>
                </c:pt>
                <c:pt idx="1">
                  <c:v>1.4</c:v>
                </c:pt>
              </c:numCache>
            </c:numRef>
          </c:xVal>
          <c:yVal>
            <c:numRef>
              <c:f>'D. diagram lines'!$H$73:$H$74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4D-4BC9-A364-D053A61E9DA2}"/>
            </c:ext>
          </c:extLst>
        </c:ser>
        <c:ser>
          <c:idx val="5"/>
          <c:order val="6"/>
          <c:tx>
            <c:strRef>
              <c:f>'B. chemical classifications'!$B$26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5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classifications'!$BA$26:$BA$32</c:f>
              <c:numCache>
                <c:formatCode>0.00</c:formatCode>
                <c:ptCount val="7"/>
                <c:pt idx="0">
                  <c:v>0.87354497254137986</c:v>
                </c:pt>
                <c:pt idx="1">
                  <c:v>0.86679725410871322</c:v>
                </c:pt>
                <c:pt idx="2">
                  <c:v>0.85413407023053389</c:v>
                </c:pt>
                <c:pt idx="3">
                  <c:v>0.80190543927586155</c:v>
                </c:pt>
                <c:pt idx="4">
                  <c:v>0.93336196723385878</c:v>
                </c:pt>
                <c:pt idx="5">
                  <c:v>0.85705095480329185</c:v>
                </c:pt>
                <c:pt idx="6">
                  <c:v>0.91142241073035457</c:v>
                </c:pt>
              </c:numCache>
            </c:numRef>
          </c:xVal>
          <c:yVal>
            <c:numRef>
              <c:f>'B. chemical classifications'!$BB$26:$BB$32</c:f>
              <c:numCache>
                <c:formatCode>0.00</c:formatCode>
                <c:ptCount val="7"/>
                <c:pt idx="0">
                  <c:v>0.93905926326284095</c:v>
                </c:pt>
                <c:pt idx="1">
                  <c:v>0.93954864925203108</c:v>
                </c:pt>
                <c:pt idx="2">
                  <c:v>0.94588826311292507</c:v>
                </c:pt>
                <c:pt idx="3">
                  <c:v>0.91928518619408151</c:v>
                </c:pt>
                <c:pt idx="4">
                  <c:v>1.0012078353573883</c:v>
                </c:pt>
                <c:pt idx="5">
                  <c:v>0.91538561179739431</c:v>
                </c:pt>
                <c:pt idx="6">
                  <c:v>1.0114606392743606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9-419C-84A3-90568F791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.1500000000000001"/>
          <c:min val="0.75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 i="0" u="none" strike="noStrike" baseline="0">
                    <a:effectLst/>
                  </a:rPr>
                  <a:t>A/CNK</a:t>
                </a:r>
                <a:endParaRPr lang="en-US" sz="2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5.000000000000001E-2"/>
      </c:valAx>
      <c:valAx>
        <c:axId val="546084168"/>
        <c:scaling>
          <c:orientation val="minMax"/>
          <c:max val="1.3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A/NK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0.1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4182682704339566"/>
          <c:y val="0.48804312810843653"/>
          <c:w val="0.31624087805211115"/>
          <c:h val="0.37139901570483685"/>
        </c:manualLayout>
      </c:layout>
      <c:overlay val="0"/>
      <c:spPr>
        <a:solidFill>
          <a:schemeClr val="bg1">
            <a:alpha val="20000"/>
          </a:schemeClr>
        </a:solidFill>
        <a:ln w="15875">
          <a:solidFill>
            <a:schemeClr val="tx1"/>
          </a:solidFill>
        </a:ln>
      </c:spPr>
      <c:txPr>
        <a:bodyPr/>
        <a:lstStyle/>
        <a:p>
          <a:pPr>
            <a:defRPr sz="20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1530429268294"/>
          <c:y val="2.7625932869909602E-2"/>
          <c:w val="0.85882317070218406"/>
          <c:h val="0.82962084177227979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'D. diagram lines'!$C$4:$C$5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'D. diagram lines'!$D$4:$D$5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2-4FCF-987C-CBD1E1E8820B}"/>
            </c:ext>
          </c:extLst>
        </c:ser>
        <c:ser>
          <c:idx val="1"/>
          <c:order val="1"/>
          <c:tx>
            <c:v>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lines'!$C$6:$C$7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'D. diagram lines'!$D$6:$D$7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2-4FCF-987C-CBD1E1E8820B}"/>
            </c:ext>
          </c:extLst>
        </c:ser>
        <c:ser>
          <c:idx val="2"/>
          <c:order val="2"/>
          <c:tx>
            <c:v>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lines'!$C$8:$C$9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'D. diagram lines'!$D$8:$D$9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2-4FCF-987C-CBD1E1E8820B}"/>
            </c:ext>
          </c:extLst>
        </c:ser>
        <c:ser>
          <c:idx val="3"/>
          <c:order val="3"/>
          <c:tx>
            <c:v>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lines'!$C$10:$C$11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'D. diagram lines'!$D$10:$D$11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72-4FCF-987C-CBD1E1E8820B}"/>
            </c:ext>
          </c:extLst>
        </c:ser>
        <c:ser>
          <c:idx val="4"/>
          <c:order val="4"/>
          <c:tx>
            <c:v>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lines'!$C$12:$C$13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'D. diagram lines'!$D$12:$D$13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2-4FCF-987C-CBD1E1E8820B}"/>
            </c:ext>
          </c:extLst>
        </c:ser>
        <c:ser>
          <c:idx val="5"/>
          <c:order val="5"/>
          <c:tx>
            <c:v>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lines'!$C$14:$C$15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xVal>
          <c:yVal>
            <c:numRef>
              <c:f>'D. diagram lines'!$D$14:$D$15</c:f>
              <c:numCache>
                <c:formatCode>General</c:formatCode>
                <c:ptCount val="2"/>
                <c:pt idx="0">
                  <c:v>7</c:v>
                </c:pt>
                <c:pt idx="1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72-4FCF-987C-CBD1E1E8820B}"/>
            </c:ext>
          </c:extLst>
        </c:ser>
        <c:ser>
          <c:idx val="6"/>
          <c:order val="6"/>
          <c:tx>
            <c:v>7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lines'!$C$16:$C$17</c:f>
              <c:numCache>
                <c:formatCode>General</c:formatCode>
                <c:ptCount val="2"/>
                <c:pt idx="0">
                  <c:v>45</c:v>
                </c:pt>
                <c:pt idx="1">
                  <c:v>49.4</c:v>
                </c:pt>
              </c:numCache>
            </c:numRef>
          </c:xVal>
          <c:yVal>
            <c:numRef>
              <c:f>'D. diagram lines'!$D$16:$D$17</c:f>
              <c:numCache>
                <c:formatCode>General</c:formatCode>
                <c:ptCount val="2"/>
                <c:pt idx="0">
                  <c:v>9.4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72-4FCF-987C-CBD1E1E8820B}"/>
            </c:ext>
          </c:extLst>
        </c:ser>
        <c:ser>
          <c:idx val="7"/>
          <c:order val="7"/>
          <c:tx>
            <c:v>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lines'!$C$18:$C$19</c:f>
              <c:numCache>
                <c:formatCode>General</c:formatCode>
                <c:ptCount val="2"/>
                <c:pt idx="0">
                  <c:v>49.4</c:v>
                </c:pt>
                <c:pt idx="1">
                  <c:v>45</c:v>
                </c:pt>
              </c:numCache>
            </c:numRef>
          </c:xVal>
          <c:yVal>
            <c:numRef>
              <c:f>'D. diagram lines'!$D$18:$D$19</c:f>
              <c:numCache>
                <c:formatCode>General</c:formatCode>
                <c:ptCount val="2"/>
                <c:pt idx="0">
                  <c:v>7.3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72-4FCF-987C-CBD1E1E8820B}"/>
            </c:ext>
          </c:extLst>
        </c:ser>
        <c:ser>
          <c:idx val="8"/>
          <c:order val="8"/>
          <c:tx>
            <c:v>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lines'!$C$20:$C$21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xVal>
          <c:yVal>
            <c:numRef>
              <c:f>'D. diagram lines'!$D$20:$D$21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72-4FCF-987C-CBD1E1E8820B}"/>
            </c:ext>
          </c:extLst>
        </c:ser>
        <c:ser>
          <c:idx val="9"/>
          <c:order val="9"/>
          <c:tx>
            <c:v>10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lines'!$C$22:$C$23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xVal>
          <c:yVal>
            <c:numRef>
              <c:f>'D. diagram lines'!$D$22:$D$23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72-4FCF-987C-CBD1E1E8820B}"/>
            </c:ext>
          </c:extLst>
        </c:ser>
        <c:ser>
          <c:idx val="10"/>
          <c:order val="10"/>
          <c:tx>
            <c:v>11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lines'!$C$24:$C$25</c:f>
              <c:numCache>
                <c:formatCode>General</c:formatCode>
                <c:ptCount val="2"/>
                <c:pt idx="0">
                  <c:v>52</c:v>
                </c:pt>
                <c:pt idx="1">
                  <c:v>49.4</c:v>
                </c:pt>
              </c:numCache>
            </c:numRef>
          </c:xVal>
          <c:yVal>
            <c:numRef>
              <c:f>'D. diagram lines'!$D$24:$D$25</c:f>
              <c:numCache>
                <c:formatCode>General</c:formatCode>
                <c:ptCount val="2"/>
                <c:pt idx="0">
                  <c:v>5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72-4FCF-987C-CBD1E1E8820B}"/>
            </c:ext>
          </c:extLst>
        </c:ser>
        <c:ser>
          <c:idx val="11"/>
          <c:order val="11"/>
          <c:tx>
            <c:v>12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lines'!$C$26:$C$27</c:f>
              <c:numCache>
                <c:formatCode>General</c:formatCode>
                <c:ptCount val="2"/>
                <c:pt idx="0">
                  <c:v>52</c:v>
                </c:pt>
                <c:pt idx="1">
                  <c:v>57</c:v>
                </c:pt>
              </c:numCache>
            </c:numRef>
          </c:xVal>
          <c:yVal>
            <c:numRef>
              <c:f>'D. diagram lines'!$D$26:$D$27</c:f>
              <c:numCache>
                <c:formatCode>General</c:formatCode>
                <c:ptCount val="2"/>
                <c:pt idx="0">
                  <c:v>5</c:v>
                </c:pt>
                <c:pt idx="1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72-4FCF-987C-CBD1E1E8820B}"/>
            </c:ext>
          </c:extLst>
        </c:ser>
        <c:ser>
          <c:idx val="12"/>
          <c:order val="12"/>
          <c:tx>
            <c:v>13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lines'!$C$28:$C$29</c:f>
              <c:numCache>
                <c:formatCode>General</c:formatCode>
                <c:ptCount val="2"/>
                <c:pt idx="0">
                  <c:v>57</c:v>
                </c:pt>
                <c:pt idx="1">
                  <c:v>53</c:v>
                </c:pt>
              </c:numCache>
            </c:numRef>
          </c:xVal>
          <c:yVal>
            <c:numRef>
              <c:f>'D. diagram lines'!$D$28:$D$29</c:f>
              <c:numCache>
                <c:formatCode>General</c:formatCode>
                <c:ptCount val="2"/>
                <c:pt idx="0">
                  <c:v>5.9</c:v>
                </c:pt>
                <c:pt idx="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72-4FCF-987C-CBD1E1E8820B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lines'!$C$30:$C$31</c:f>
              <c:numCache>
                <c:formatCode>General</c:formatCode>
                <c:ptCount val="2"/>
                <c:pt idx="0">
                  <c:v>57</c:v>
                </c:pt>
                <c:pt idx="1">
                  <c:v>63</c:v>
                </c:pt>
              </c:numCache>
            </c:numRef>
          </c:xVal>
          <c:yVal>
            <c:numRef>
              <c:f>'D. diagram lines'!$D$30:$D$31</c:f>
              <c:numCache>
                <c:formatCode>General</c:formatCode>
                <c:ptCount val="2"/>
                <c:pt idx="0">
                  <c:v>5.9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72-4FCF-987C-CBD1E1E8820B}"/>
            </c:ext>
          </c:extLst>
        </c:ser>
        <c:ser>
          <c:idx val="14"/>
          <c:order val="14"/>
          <c:tx>
            <c:v>15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lines'!$C$32:$C$33</c:f>
              <c:numCache>
                <c:formatCode>General</c:formatCode>
                <c:ptCount val="2"/>
                <c:pt idx="0">
                  <c:v>53</c:v>
                </c:pt>
                <c:pt idx="1">
                  <c:v>49.4</c:v>
                </c:pt>
              </c:numCache>
            </c:numRef>
          </c:xVal>
          <c:yVal>
            <c:numRef>
              <c:f>'D. diagram lines'!$D$32:$D$33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272-4FCF-987C-CBD1E1E8820B}"/>
            </c:ext>
          </c:extLst>
        </c:ser>
        <c:ser>
          <c:idx val="15"/>
          <c:order val="15"/>
          <c:tx>
            <c:v>16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lines'!$C$34:$C$35</c:f>
              <c:numCache>
                <c:formatCode>General</c:formatCode>
                <c:ptCount val="2"/>
                <c:pt idx="0">
                  <c:v>53</c:v>
                </c:pt>
                <c:pt idx="1">
                  <c:v>48.4</c:v>
                </c:pt>
              </c:numCache>
            </c:numRef>
          </c:xVal>
          <c:yVal>
            <c:numRef>
              <c:f>'D. diagram lines'!$D$34:$D$35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272-4FCF-987C-CBD1E1E8820B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9"/>
            <c:dispRSqr val="0"/>
            <c:dispEq val="0"/>
          </c:trendline>
          <c:xVal>
            <c:numRef>
              <c:f>'D. diagram lines'!$C$36:$C$37</c:f>
              <c:numCache>
                <c:formatCode>General</c:formatCode>
                <c:ptCount val="2"/>
                <c:pt idx="0">
                  <c:v>53</c:v>
                </c:pt>
                <c:pt idx="1">
                  <c:v>57.6</c:v>
                </c:pt>
              </c:numCache>
            </c:numRef>
          </c:xVal>
          <c:yVal>
            <c:numRef>
              <c:f>'D. diagram lines'!$D$36:$D$37</c:f>
              <c:numCache>
                <c:formatCode>General</c:formatCode>
                <c:ptCount val="2"/>
                <c:pt idx="0">
                  <c:v>9.3000000000000007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272-4FCF-987C-CBD1E1E8820B}"/>
            </c:ext>
          </c:extLst>
        </c:ser>
        <c:ser>
          <c:idx val="17"/>
          <c:order val="17"/>
          <c:tx>
            <c:v>18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lines'!$C$38:$C$39</c:f>
              <c:numCache>
                <c:formatCode>General</c:formatCode>
                <c:ptCount val="2"/>
                <c:pt idx="0">
                  <c:v>45</c:v>
                </c:pt>
                <c:pt idx="1">
                  <c:v>48.4</c:v>
                </c:pt>
              </c:numCache>
            </c:numRef>
          </c:xVal>
          <c:yVal>
            <c:numRef>
              <c:f>'D. diagram lines'!$D$38:$D$39</c:f>
              <c:numCache>
                <c:formatCode>General</c:formatCode>
                <c:ptCount val="2"/>
                <c:pt idx="0">
                  <c:v>9.4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272-4FCF-987C-CBD1E1E8820B}"/>
            </c:ext>
          </c:extLst>
        </c:ser>
        <c:ser>
          <c:idx val="18"/>
          <c:order val="18"/>
          <c:tx>
            <c:v>19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lines'!$C$40:$C$41</c:f>
              <c:numCache>
                <c:formatCode>General</c:formatCode>
                <c:ptCount val="2"/>
                <c:pt idx="0">
                  <c:v>52.5</c:v>
                </c:pt>
                <c:pt idx="1">
                  <c:v>48.4</c:v>
                </c:pt>
              </c:numCache>
            </c:numRef>
          </c:xVal>
          <c:yVal>
            <c:numRef>
              <c:f>'D. diagram lines'!$D$40:$D$41</c:f>
              <c:numCache>
                <c:formatCode>General</c:formatCode>
                <c:ptCount val="2"/>
                <c:pt idx="0">
                  <c:v>14</c:v>
                </c:pt>
                <c:pt idx="1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272-4FCF-987C-CBD1E1E8820B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backward val="5"/>
            <c:dispRSqr val="0"/>
            <c:dispEq val="0"/>
          </c:trendline>
          <c:xVal>
            <c:numRef>
              <c:f>'D. diagram lines'!$C$42:$C$43</c:f>
              <c:numCache>
                <c:formatCode>General</c:formatCode>
                <c:ptCount val="2"/>
                <c:pt idx="0">
                  <c:v>52.5</c:v>
                </c:pt>
                <c:pt idx="1">
                  <c:v>57.6</c:v>
                </c:pt>
              </c:numCache>
            </c:numRef>
          </c:xVal>
          <c:yVal>
            <c:numRef>
              <c:f>'D. diagram lines'!$D$42:$D$43</c:f>
              <c:numCache>
                <c:formatCode>General</c:formatCode>
                <c:ptCount val="2"/>
                <c:pt idx="0">
                  <c:v>14</c:v>
                </c:pt>
                <c:pt idx="1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272-4FCF-987C-CBD1E1E8820B}"/>
            </c:ext>
          </c:extLst>
        </c:ser>
        <c:ser>
          <c:idx val="20"/>
          <c:order val="20"/>
          <c:tx>
            <c:v>21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lines'!$C$44:$C$45</c:f>
              <c:numCache>
                <c:formatCode>General</c:formatCode>
                <c:ptCount val="2"/>
                <c:pt idx="0">
                  <c:v>57.6</c:v>
                </c:pt>
                <c:pt idx="1">
                  <c:v>63</c:v>
                </c:pt>
              </c:numCache>
            </c:numRef>
          </c:xVal>
          <c:yVal>
            <c:numRef>
              <c:f>'D. diagram lines'!$D$44:$D$45</c:f>
              <c:numCache>
                <c:formatCode>General</c:formatCode>
                <c:ptCount val="2"/>
                <c:pt idx="0">
                  <c:v>11.7</c:v>
                </c:pt>
                <c:pt idx="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272-4FCF-987C-CBD1E1E8820B}"/>
            </c:ext>
          </c:extLst>
        </c:ser>
        <c:ser>
          <c:idx val="21"/>
          <c:order val="21"/>
          <c:tx>
            <c:v>22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lines'!$C$46:$C$47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'D. diagram lines'!$D$46:$D$47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272-4FCF-987C-CBD1E1E8820B}"/>
            </c:ext>
          </c:extLst>
        </c:ser>
        <c:ser>
          <c:idx val="22"/>
          <c:order val="22"/>
          <c:tx>
            <c:v>23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lines'!$C$48:$C$49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xVal>
          <c:yVal>
            <c:numRef>
              <c:f>'D. diagram lines'!$D$48:$D$49</c:f>
              <c:numCache>
                <c:formatCode>General</c:formatCode>
                <c:ptCount val="2"/>
                <c:pt idx="0">
                  <c:v>5.9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272-4FCF-987C-CBD1E1E8820B}"/>
            </c:ext>
          </c:extLst>
        </c:ser>
        <c:ser>
          <c:idx val="23"/>
          <c:order val="23"/>
          <c:tx>
            <c:v>24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lines'!$C$50:$C$51</c:f>
              <c:numCache>
                <c:formatCode>General</c:formatCode>
                <c:ptCount val="2"/>
                <c:pt idx="0">
                  <c:v>63</c:v>
                </c:pt>
                <c:pt idx="1">
                  <c:v>69</c:v>
                </c:pt>
              </c:numCache>
            </c:numRef>
          </c:xVal>
          <c:yVal>
            <c:numRef>
              <c:f>'D. diagram lines'!$D$50:$D$51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272-4FCF-987C-CBD1E1E8820B}"/>
            </c:ext>
          </c:extLst>
        </c:ser>
        <c:ser>
          <c:idx val="24"/>
          <c:order val="24"/>
          <c:tx>
            <c:v>25</c:v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5875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E272-4FCF-987C-CBD1E1E8820B}"/>
              </c:ext>
            </c:extLst>
          </c:dPt>
          <c:xVal>
            <c:numRef>
              <c:f>'D. diagram lines'!$C$52:$C$53</c:f>
              <c:numCache>
                <c:formatCode>General</c:formatCode>
                <c:ptCount val="2"/>
                <c:pt idx="0">
                  <c:v>69</c:v>
                </c:pt>
                <c:pt idx="1">
                  <c:v>77</c:v>
                </c:pt>
              </c:numCache>
            </c:numRef>
          </c:xVal>
          <c:yVal>
            <c:numRef>
              <c:f>'D. diagram lines'!$D$52:$D$53</c:f>
              <c:numCache>
                <c:formatCode>General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272-4FCF-987C-CBD1E1E8820B}"/>
            </c:ext>
          </c:extLst>
        </c:ser>
        <c:ser>
          <c:idx val="25"/>
          <c:order val="25"/>
          <c:tx>
            <c:v>26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'D. diagram lines'!$C$54:$C$55</c:f>
              <c:numCache>
                <c:formatCode>General</c:formatCode>
                <c:ptCount val="2"/>
                <c:pt idx="0">
                  <c:v>69</c:v>
                </c:pt>
                <c:pt idx="1">
                  <c:v>69</c:v>
                </c:pt>
              </c:numCache>
            </c:numRef>
          </c:xVal>
          <c:yVal>
            <c:numRef>
              <c:f>'D. diagram lines'!$D$54:$D$55</c:f>
              <c:numCache>
                <c:formatCode>General</c:formatCode>
                <c:ptCount val="2"/>
                <c:pt idx="0">
                  <c:v>8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272-4FCF-987C-CBD1E1E8820B}"/>
            </c:ext>
          </c:extLst>
        </c:ser>
        <c:ser>
          <c:idx val="34"/>
          <c:order val="26"/>
          <c:tx>
            <c:v>Irvine and Baragar 1971</c:v>
          </c:tx>
          <c:spPr>
            <a:ln w="254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'D. diagram lines'!$G$62:$G$67</c:f>
              <c:numCache>
                <c:formatCode>0.0</c:formatCode>
                <c:ptCount val="6"/>
                <c:pt idx="0" formatCode="General">
                  <c:v>39</c:v>
                </c:pt>
                <c:pt idx="1">
                  <c:v>43.275095039999997</c:v>
                </c:pt>
                <c:pt idx="2" formatCode="General">
                  <c:v>48.184322559999998</c:v>
                </c:pt>
                <c:pt idx="3">
                  <c:v>53.72380416</c:v>
                </c:pt>
                <c:pt idx="4" formatCode="General">
                  <c:v>60.472803839999969</c:v>
                </c:pt>
                <c:pt idx="5">
                  <c:v>77.151999999999759</c:v>
                </c:pt>
              </c:numCache>
            </c:numRef>
          </c:xVal>
          <c:yVal>
            <c:numRef>
              <c:f>'D. diagram lines'!$H$62:$H$67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272-4FCF-987C-CBD1E1E8820B}"/>
            </c:ext>
          </c:extLst>
        </c:ser>
        <c:ser>
          <c:idx val="29"/>
          <c:order val="27"/>
          <c:spPr>
            <a:ln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classifications'!$AG$47:$AG$61</c:f>
              <c:numCache>
                <c:formatCode>0.00</c:formatCode>
                <c:ptCount val="15"/>
                <c:pt idx="0">
                  <c:v>58.408709051123999</c:v>
                </c:pt>
                <c:pt idx="1">
                  <c:v>59.775385567209511</c:v>
                </c:pt>
                <c:pt idx="2">
                  <c:v>57.679408653718617</c:v>
                </c:pt>
                <c:pt idx="3">
                  <c:v>57.078243827687139</c:v>
                </c:pt>
                <c:pt idx="4">
                  <c:v>57.807169132358915</c:v>
                </c:pt>
                <c:pt idx="5">
                  <c:v>57.292236385642333</c:v>
                </c:pt>
                <c:pt idx="6">
                  <c:v>57.888002959663027</c:v>
                </c:pt>
                <c:pt idx="7">
                  <c:v>58.433685691576947</c:v>
                </c:pt>
                <c:pt idx="8">
                  <c:v>57.802939665451973</c:v>
                </c:pt>
                <c:pt idx="9">
                  <c:v>58.245344691323027</c:v>
                </c:pt>
                <c:pt idx="10">
                  <c:v>56.782286653492655</c:v>
                </c:pt>
                <c:pt idx="11">
                  <c:v>58.674382269922155</c:v>
                </c:pt>
                <c:pt idx="12">
                  <c:v>56.514658932768867</c:v>
                </c:pt>
                <c:pt idx="13">
                  <c:v>57.591278742665907</c:v>
                </c:pt>
                <c:pt idx="14">
                  <c:v>57.047424726298281</c:v>
                </c:pt>
              </c:numCache>
            </c:numRef>
          </c:xVal>
          <c:yVal>
            <c:numRef>
              <c:f>'B. chemical classifications'!$AZ$47:$AZ$61</c:f>
              <c:numCache>
                <c:formatCode>0.00</c:formatCode>
                <c:ptCount val="15"/>
                <c:pt idx="0">
                  <c:v>15.659254679958902</c:v>
                </c:pt>
                <c:pt idx="1">
                  <c:v>15.595370282397932</c:v>
                </c:pt>
                <c:pt idx="2">
                  <c:v>16.254277995766291</c:v>
                </c:pt>
                <c:pt idx="3">
                  <c:v>16.565030821373476</c:v>
                </c:pt>
                <c:pt idx="4">
                  <c:v>16.900193560052525</c:v>
                </c:pt>
                <c:pt idx="5">
                  <c:v>13.946404379589552</c:v>
                </c:pt>
                <c:pt idx="6">
                  <c:v>16.400566754917037</c:v>
                </c:pt>
                <c:pt idx="7">
                  <c:v>15.775514423857651</c:v>
                </c:pt>
                <c:pt idx="8">
                  <c:v>14.932091804624912</c:v>
                </c:pt>
                <c:pt idx="9">
                  <c:v>16.19622855455701</c:v>
                </c:pt>
                <c:pt idx="10">
                  <c:v>16.048758978661613</c:v>
                </c:pt>
                <c:pt idx="11">
                  <c:v>14.433756630008391</c:v>
                </c:pt>
                <c:pt idx="12">
                  <c:v>16.280069230859183</c:v>
                </c:pt>
                <c:pt idx="13">
                  <c:v>15.098530625963566</c:v>
                </c:pt>
                <c:pt idx="14">
                  <c:v>15.714569610167198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272-4FCF-987C-CBD1E1E8820B}"/>
            </c:ext>
          </c:extLst>
        </c:ser>
        <c:ser>
          <c:idx val="30"/>
          <c:order val="28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classifications'!$AG$63:$AG$68</c:f>
              <c:numCache>
                <c:formatCode>0.00</c:formatCode>
                <c:ptCount val="6"/>
                <c:pt idx="0">
                  <c:v>59.721217089183703</c:v>
                </c:pt>
                <c:pt idx="1">
                  <c:v>59.490563316502836</c:v>
                </c:pt>
                <c:pt idx="2">
                  <c:v>57.955006517286876</c:v>
                </c:pt>
                <c:pt idx="3">
                  <c:v>58.713967092273336</c:v>
                </c:pt>
                <c:pt idx="4">
                  <c:v>58.638918208005613</c:v>
                </c:pt>
                <c:pt idx="5">
                  <c:v>58.903123557126825</c:v>
                </c:pt>
              </c:numCache>
            </c:numRef>
          </c:xVal>
          <c:yVal>
            <c:numRef>
              <c:f>'B. chemical classifications'!$AZ$63:$AZ$68</c:f>
              <c:numCache>
                <c:formatCode>0.00</c:formatCode>
                <c:ptCount val="6"/>
                <c:pt idx="0">
                  <c:v>14.937823310875224</c:v>
                </c:pt>
                <c:pt idx="1">
                  <c:v>14.175525399091693</c:v>
                </c:pt>
                <c:pt idx="2">
                  <c:v>14.615268845784536</c:v>
                </c:pt>
                <c:pt idx="3">
                  <c:v>14.748627911233164</c:v>
                </c:pt>
                <c:pt idx="4">
                  <c:v>12.978533426656517</c:v>
                </c:pt>
                <c:pt idx="5">
                  <c:v>14.027900376629081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272-4FCF-987C-CBD1E1E8820B}"/>
            </c:ext>
          </c:extLst>
        </c:ser>
        <c:ser>
          <c:idx val="27"/>
          <c:order val="29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2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classifications'!$AG$16</c:f>
              <c:numCache>
                <c:formatCode>0.00</c:formatCode>
                <c:ptCount val="1"/>
                <c:pt idx="0">
                  <c:v>60.400822267608731</c:v>
                </c:pt>
              </c:numCache>
            </c:numRef>
          </c:xVal>
          <c:yVal>
            <c:numRef>
              <c:f>'B. chemical classifications'!$AZ$16</c:f>
              <c:numCache>
                <c:formatCode>0.00</c:formatCode>
                <c:ptCount val="1"/>
                <c:pt idx="0">
                  <c:v>13.303652629552509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272-4FCF-987C-CBD1E1E8820B}"/>
            </c:ext>
          </c:extLst>
        </c:ser>
        <c:ser>
          <c:idx val="28"/>
          <c:order val="30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classifications'!$AG$17</c:f>
              <c:numCache>
                <c:formatCode>0.00</c:formatCode>
                <c:ptCount val="1"/>
                <c:pt idx="0">
                  <c:v>62.009112848066799</c:v>
                </c:pt>
              </c:numCache>
            </c:numRef>
          </c:xVal>
          <c:yVal>
            <c:numRef>
              <c:f>'B. chemical classifications'!$AZ$17</c:f>
              <c:numCache>
                <c:formatCode>0.00</c:formatCode>
                <c:ptCount val="1"/>
                <c:pt idx="0">
                  <c:v>12.555355476485914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E272-4FCF-987C-CBD1E1E8820B}"/>
            </c:ext>
          </c:extLst>
        </c:ser>
        <c:ser>
          <c:idx val="26"/>
          <c:order val="31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 w="6350">
                <a:solidFill>
                  <a:schemeClr val="tx1"/>
                </a:solidFill>
              </a:ln>
            </c:spPr>
          </c:marker>
          <c:xVal>
            <c:numRef>
              <c:f>'B. chemical classifications'!$AG$11:$AG$15</c:f>
              <c:numCache>
                <c:formatCode>0.00</c:formatCode>
                <c:ptCount val="5"/>
                <c:pt idx="0">
                  <c:v>59.237207205153325</c:v>
                </c:pt>
                <c:pt idx="1">
                  <c:v>59.652524633633831</c:v>
                </c:pt>
                <c:pt idx="2">
                  <c:v>64.527044477771639</c:v>
                </c:pt>
                <c:pt idx="3">
                  <c:v>61.246594829081047</c:v>
                </c:pt>
                <c:pt idx="4">
                  <c:v>61.700953968047479</c:v>
                </c:pt>
              </c:numCache>
            </c:numRef>
          </c:xVal>
          <c:yVal>
            <c:numRef>
              <c:f>'B. chemical classifications'!$AZ$11:$AZ$15</c:f>
              <c:numCache>
                <c:formatCode>0.00</c:formatCode>
                <c:ptCount val="5"/>
                <c:pt idx="0">
                  <c:v>10.7055193744253</c:v>
                </c:pt>
                <c:pt idx="1">
                  <c:v>11.789641675538512</c:v>
                </c:pt>
                <c:pt idx="2">
                  <c:v>11.226034419209764</c:v>
                </c:pt>
                <c:pt idx="3">
                  <c:v>11.927075134650629</c:v>
                </c:pt>
                <c:pt idx="4">
                  <c:v>12.26335015756716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272-4FCF-987C-CBD1E1E8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78"/>
          <c:min val="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25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4173529931739647"/>
              <c:y val="0.92903395971059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10"/>
        <c:minorUnit val="5"/>
      </c:valAx>
      <c:valAx>
        <c:axId val="546084168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+ K</a:t>
                </a:r>
                <a:r>
                  <a:rPr lang="en-US" sz="25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25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4.1704992206649484E-3"/>
              <c:y val="0.269453930123588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2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6"/>
        <c:minorUnit val="3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34882270618039"/>
          <c:y val="3.581592519943682E-2"/>
          <c:w val="0.83854316965372955"/>
          <c:h val="0.8006385446464361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'D. diagram lines'!$F$80</c:f>
              <c:strCache>
                <c:ptCount val="1"/>
                <c:pt idx="0">
                  <c:v>S-P-1</c:v>
                </c:pt>
              </c:strCache>
            </c:strRef>
          </c:tx>
          <c:spPr>
            <a:ln w="19050">
              <a:noFill/>
            </a:ln>
          </c:spPr>
          <c:marker>
            <c:symbol val="star"/>
            <c:size val="25"/>
            <c:spPr>
              <a:noFill/>
              <a:ln w="50800">
                <a:noFill/>
              </a:ln>
            </c:spPr>
          </c:marker>
          <c:trendline>
            <c:spPr>
              <a:ln w="25400"/>
            </c:spPr>
            <c:trendlineType val="linear"/>
            <c:forward val="6"/>
            <c:backward val="0.5"/>
            <c:dispRSqr val="0"/>
            <c:dispEq val="0"/>
          </c:trendline>
          <c:xVal>
            <c:numRef>
              <c:f>'D. diagram lines'!$G$80:$G$81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'D. diagram lines'!$H$80:$H$81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9-4FCB-8E22-B7803EC0110E}"/>
            </c:ext>
          </c:extLst>
        </c:ser>
        <c:ser>
          <c:idx val="1"/>
          <c:order val="1"/>
          <c:tx>
            <c:strRef>
              <c:f>'D. diagram lines'!$F$82</c:f>
              <c:strCache>
                <c:ptCount val="1"/>
                <c:pt idx="0">
                  <c:v>P-HP-1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/>
            </c:spPr>
            <c:trendlineType val="linear"/>
            <c:forward val="3"/>
            <c:backward val="0.30000000000000004"/>
            <c:dispRSqr val="0"/>
            <c:dispEq val="0"/>
          </c:trendline>
          <c:xVal>
            <c:numRef>
              <c:f>'D. diagram lines'!$G$82:$G$83</c:f>
              <c:numCache>
                <c:formatCode>General</c:formatCode>
                <c:ptCount val="2"/>
                <c:pt idx="0">
                  <c:v>0.85</c:v>
                </c:pt>
                <c:pt idx="1">
                  <c:v>2.98</c:v>
                </c:pt>
              </c:numCache>
            </c:numRef>
          </c:xVal>
          <c:yVal>
            <c:numRef>
              <c:f>'D. diagram lines'!$H$82:$H$83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9-4FCB-8E22-B7803EC0110E}"/>
            </c:ext>
          </c:extLst>
        </c:ser>
        <c:ser>
          <c:idx val="5"/>
          <c:order val="2"/>
          <c:tx>
            <c:v>Phonolite</c:v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</c:spPr>
          </c:marker>
          <c:xVal>
            <c:numRef>
              <c:f>'B. chemical classifications'!$AO$47:$AO$61</c:f>
              <c:numCache>
                <c:formatCode>0.00</c:formatCode>
                <c:ptCount val="15"/>
                <c:pt idx="0">
                  <c:v>9.2027916319017251</c:v>
                </c:pt>
                <c:pt idx="1">
                  <c:v>9.2294925845631095</c:v>
                </c:pt>
                <c:pt idx="2">
                  <c:v>9.4023812316730275</c:v>
                </c:pt>
                <c:pt idx="3">
                  <c:v>9.9243776827546899</c:v>
                </c:pt>
                <c:pt idx="4">
                  <c:v>11.048929491378724</c:v>
                </c:pt>
                <c:pt idx="5">
                  <c:v>6.0061157547137487</c:v>
                </c:pt>
                <c:pt idx="6">
                  <c:v>10.082315628022769</c:v>
                </c:pt>
                <c:pt idx="7">
                  <c:v>10.685618988504782</c:v>
                </c:pt>
                <c:pt idx="8">
                  <c:v>8.1630105634416914</c:v>
                </c:pt>
                <c:pt idx="9">
                  <c:v>9.5408212421512673</c:v>
                </c:pt>
                <c:pt idx="10">
                  <c:v>9.5247032114402153</c:v>
                </c:pt>
                <c:pt idx="11">
                  <c:v>6.0098566793946766</c:v>
                </c:pt>
                <c:pt idx="12">
                  <c:v>7.9302662815310292</c:v>
                </c:pt>
                <c:pt idx="13">
                  <c:v>7.5697240265670986</c:v>
                </c:pt>
                <c:pt idx="14">
                  <c:v>7.8522318888102332</c:v>
                </c:pt>
              </c:numCache>
            </c:numRef>
          </c:xVal>
          <c:yVal>
            <c:numRef>
              <c:f>'B. chemical classifications'!$AP$47:$AP$61</c:f>
              <c:numCache>
                <c:formatCode>0.00</c:formatCode>
                <c:ptCount val="15"/>
                <c:pt idx="0">
                  <c:v>6.4564630480571781</c:v>
                </c:pt>
                <c:pt idx="1">
                  <c:v>6.3658776978348222</c:v>
                </c:pt>
                <c:pt idx="2">
                  <c:v>6.8518967640932624</c:v>
                </c:pt>
                <c:pt idx="3">
                  <c:v>6.6406531386187861</c:v>
                </c:pt>
                <c:pt idx="4">
                  <c:v>5.8512640686738022</c:v>
                </c:pt>
                <c:pt idx="5">
                  <c:v>7.9402886248758024</c:v>
                </c:pt>
                <c:pt idx="6">
                  <c:v>6.3182511268942685</c:v>
                </c:pt>
                <c:pt idx="7">
                  <c:v>5.0898954353528687</c:v>
                </c:pt>
                <c:pt idx="8">
                  <c:v>6.7690812411832209</c:v>
                </c:pt>
                <c:pt idx="9">
                  <c:v>6.6554073124057416</c:v>
                </c:pt>
                <c:pt idx="10">
                  <c:v>6.524055767221399</c:v>
                </c:pt>
                <c:pt idx="11">
                  <c:v>8.4238999506137144</c:v>
                </c:pt>
                <c:pt idx="12">
                  <c:v>8.349802949328156</c:v>
                </c:pt>
                <c:pt idx="13">
                  <c:v>7.5288065993964661</c:v>
                </c:pt>
                <c:pt idx="14">
                  <c:v>7.8623377213569645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9-4FCB-8E22-B7803EC0110E}"/>
            </c:ext>
          </c:extLst>
        </c:ser>
        <c:ser>
          <c:idx val="6"/>
          <c:order val="3"/>
          <c:tx>
            <c:strRef>
              <c:f>'B. chemical classifications'!$B$63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classifications'!$AO$63:$AO$68</c:f>
              <c:numCache>
                <c:formatCode>0.00</c:formatCode>
                <c:ptCount val="6"/>
                <c:pt idx="0">
                  <c:v>8.5416278260843566</c:v>
                </c:pt>
                <c:pt idx="1">
                  <c:v>6.3171332787082441</c:v>
                </c:pt>
                <c:pt idx="2">
                  <c:v>7.003993103381509</c:v>
                </c:pt>
                <c:pt idx="3">
                  <c:v>7.5947418184203386</c:v>
                </c:pt>
                <c:pt idx="4">
                  <c:v>7.3060624463572204</c:v>
                </c:pt>
                <c:pt idx="5">
                  <c:v>5.5930855474462406</c:v>
                </c:pt>
              </c:numCache>
            </c:numRef>
          </c:xVal>
          <c:yVal>
            <c:numRef>
              <c:f>'B. chemical classifications'!$AP$63:$AP$68</c:f>
              <c:numCache>
                <c:formatCode>0.00</c:formatCode>
                <c:ptCount val="6"/>
                <c:pt idx="0">
                  <c:v>6.3961954847908675</c:v>
                </c:pt>
                <c:pt idx="1">
                  <c:v>7.8583921203834493</c:v>
                </c:pt>
                <c:pt idx="2">
                  <c:v>7.6112757424030271</c:v>
                </c:pt>
                <c:pt idx="3">
                  <c:v>7.1538860928128249</c:v>
                </c:pt>
                <c:pt idx="4">
                  <c:v>5.6724709802992965</c:v>
                </c:pt>
                <c:pt idx="5">
                  <c:v>8.4348148291828409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89-4FCB-8E22-B7803EC0110E}"/>
            </c:ext>
          </c:extLst>
        </c:ser>
        <c:ser>
          <c:idx val="3"/>
          <c:order val="4"/>
          <c:tx>
            <c:strRef>
              <c:f>'B. chemical classifications'!$B$16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classifications'!$AO$16</c:f>
              <c:numCache>
                <c:formatCode>0.00</c:formatCode>
                <c:ptCount val="1"/>
                <c:pt idx="0">
                  <c:v>4.2547259366128154</c:v>
                </c:pt>
              </c:numCache>
            </c:numRef>
          </c:xVal>
          <c:yVal>
            <c:numRef>
              <c:f>'B. chemical classifications'!$AP$16</c:f>
              <c:numCache>
                <c:formatCode>0.00</c:formatCode>
                <c:ptCount val="1"/>
                <c:pt idx="0">
                  <c:v>9.0489266929396948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89-4FCB-8E22-B7803EC0110E}"/>
            </c:ext>
          </c:extLst>
        </c:ser>
        <c:ser>
          <c:idx val="4"/>
          <c:order val="5"/>
          <c:tx>
            <c:strRef>
              <c:f>'B. chemical classifications'!$B$17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19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classifications'!$AO$17</c:f>
              <c:numCache>
                <c:formatCode>0.00</c:formatCode>
                <c:ptCount val="1"/>
                <c:pt idx="0">
                  <c:v>6.2524256154020765</c:v>
                </c:pt>
              </c:numCache>
            </c:numRef>
          </c:xVal>
          <c:yVal>
            <c:numRef>
              <c:f>'B. chemical classifications'!$AP$17</c:f>
              <c:numCache>
                <c:formatCode>0.00</c:formatCode>
                <c:ptCount val="1"/>
                <c:pt idx="0">
                  <c:v>6.3029298610838378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89-4FCB-8E22-B7803EC0110E}"/>
            </c:ext>
          </c:extLst>
        </c:ser>
        <c:ser>
          <c:idx val="2"/>
          <c:order val="6"/>
          <c:tx>
            <c:strRef>
              <c:f>'B. chemical classifications'!$B$11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'B. chemical classifications'!$AO$11:$AO$15</c:f>
              <c:numCache>
                <c:formatCode>0.00</c:formatCode>
                <c:ptCount val="5"/>
                <c:pt idx="0">
                  <c:v>4.5982754646341055</c:v>
                </c:pt>
                <c:pt idx="1">
                  <c:v>3.4603363878853299</c:v>
                </c:pt>
                <c:pt idx="2">
                  <c:v>8.6687135739368664</c:v>
                </c:pt>
                <c:pt idx="3">
                  <c:v>6.4550100771218784</c:v>
                </c:pt>
                <c:pt idx="4">
                  <c:v>4.2781543310056485</c:v>
                </c:pt>
              </c:numCache>
            </c:numRef>
          </c:xVal>
          <c:yVal>
            <c:numRef>
              <c:f>'B. chemical classifications'!$AP$11:$AP$15</c:f>
              <c:numCache>
                <c:formatCode>0.00</c:formatCode>
                <c:ptCount val="5"/>
                <c:pt idx="0">
                  <c:v>6.1072439097911939</c:v>
                </c:pt>
                <c:pt idx="1">
                  <c:v>8.3293052876531828</c:v>
                </c:pt>
                <c:pt idx="2">
                  <c:v>2.5573208452728968</c:v>
                </c:pt>
                <c:pt idx="3">
                  <c:v>5.4720650575287513</c:v>
                </c:pt>
                <c:pt idx="4">
                  <c:v>7.9851958265615126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89-4FCB-8E22-B7803EC0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81544"/>
        <c:axId val="546084168"/>
      </c:scatterChart>
      <c:valAx>
        <c:axId val="546081544"/>
        <c:scaling>
          <c:orientation val="minMax"/>
          <c:max val="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 i="0" u="none" strike="noStrike" baseline="0">
                    <a:effectLst/>
                  </a:rPr>
                  <a:t>Na</a:t>
                </a:r>
                <a:r>
                  <a:rPr lang="en-US" sz="3000" b="1" i="0" u="none" strike="noStrike" baseline="-25000">
                    <a:effectLst/>
                  </a:rPr>
                  <a:t>2</a:t>
                </a:r>
                <a:r>
                  <a:rPr lang="en-US" sz="3000" b="1" i="0" u="none" strike="noStrike" baseline="0">
                    <a:effectLst/>
                  </a:rPr>
                  <a:t>O</a:t>
                </a:r>
                <a:r>
                  <a:rPr lang="en-US" sz="3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  <a:endParaRPr lang="en-US" sz="3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70679145992571"/>
              <c:y val="0.94981315199216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4168"/>
        <c:crosses val="autoZero"/>
        <c:crossBetween val="midCat"/>
        <c:majorUnit val="3"/>
      </c:valAx>
      <c:valAx>
        <c:axId val="546084168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3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2.5085453975118338E-3"/>
              <c:y val="0.294023831708070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sz="3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46081544"/>
        <c:crosses val="autoZero"/>
        <c:crossBetween val="midCat"/>
        <c:majorUnit val="2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'C. spidergrams'!$BJ$4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4925" cap="rnd">
              <a:solidFill>
                <a:srgbClr val="C00000">
                  <a:alpha val="97000"/>
                </a:srgbClr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CA84-47F4-B905-D3C730D4142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spidergrams'!$BJ$68:$BJ$82</c:f>
              <c:numCache>
                <c:formatCode>0.0</c:formatCode>
                <c:ptCount val="15"/>
                <c:pt idx="0">
                  <c:v>734.17721518987344</c:v>
                </c:pt>
                <c:pt idx="1">
                  <c:v>489.39641109298532</c:v>
                </c:pt>
                <c:pt idx="2">
                  <c:v>349.13793103448279</c:v>
                </c:pt>
                <c:pt idx="3">
                  <c:v>216.41137855579868</c:v>
                </c:pt>
                <c:pt idx="4">
                  <c:v>155.50298657519664</c:v>
                </c:pt>
                <c:pt idx="5">
                  <c:v>94.594594594594597</c:v>
                </c:pt>
                <c:pt idx="6">
                  <c:v>62.877442273534641</c:v>
                </c:pt>
                <c:pt idx="7">
                  <c:v>44.673366834170857</c:v>
                </c:pt>
                <c:pt idx="8">
                  <c:v>37.119113573407205</c:v>
                </c:pt>
                <c:pt idx="9">
                  <c:v>29.837398373983739</c:v>
                </c:pt>
                <c:pt idx="10">
                  <c:v>23.992673992673993</c:v>
                </c:pt>
                <c:pt idx="11">
                  <c:v>22.375</c:v>
                </c:pt>
                <c:pt idx="12">
                  <c:v>19.02834008097166</c:v>
                </c:pt>
                <c:pt idx="13">
                  <c:v>20.248447204968944</c:v>
                </c:pt>
                <c:pt idx="14">
                  <c:v>20.325203252032519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4-47F4-B905-D3C730D4142A}"/>
            </c:ext>
          </c:extLst>
        </c:ser>
        <c:ser>
          <c:idx val="2"/>
          <c:order val="3"/>
          <c:tx>
            <c:strRef>
              <c:f>'C. spidergrams'!$BL$4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A84-47F4-B905-D3C730D4142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spidergrams'!$BL$68:$BL$82</c:f>
              <c:numCache>
                <c:formatCode>0.0</c:formatCode>
                <c:ptCount val="15"/>
                <c:pt idx="0">
                  <c:v>1244.7257383966246</c:v>
                </c:pt>
                <c:pt idx="1">
                  <c:v>827.07993474714522</c:v>
                </c:pt>
                <c:pt idx="2">
                  <c:v>594.82758620689663</c:v>
                </c:pt>
                <c:pt idx="3">
                  <c:v>352.29759299781182</c:v>
                </c:pt>
                <c:pt idx="4">
                  <c:v>248.4460937962032</c:v>
                </c:pt>
                <c:pt idx="5">
                  <c:v>144.59459459459458</c:v>
                </c:pt>
                <c:pt idx="6">
                  <c:v>36.589698046181176</c:v>
                </c:pt>
                <c:pt idx="7">
                  <c:v>68.341708542713562</c:v>
                </c:pt>
                <c:pt idx="8">
                  <c:v>61.495844875346265</c:v>
                </c:pt>
                <c:pt idx="9">
                  <c:v>51.219512195121951</c:v>
                </c:pt>
                <c:pt idx="10">
                  <c:v>43.406593406593409</c:v>
                </c:pt>
                <c:pt idx="11">
                  <c:v>43.4375</c:v>
                </c:pt>
                <c:pt idx="12">
                  <c:v>37.449392712550612</c:v>
                </c:pt>
                <c:pt idx="13">
                  <c:v>36.770186335403729</c:v>
                </c:pt>
                <c:pt idx="14">
                  <c:v>35.487804878048777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4-47F4-B905-D3C730D4142A}"/>
            </c:ext>
          </c:extLst>
        </c:ser>
        <c:ser>
          <c:idx val="5"/>
          <c:order val="4"/>
          <c:tx>
            <c:strRef>
              <c:f>'C. spidergrams'!$BO$4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CA84-47F4-B905-D3C730D4142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spidergrams'!$BO$68:$BO$82</c:f>
              <c:numCache>
                <c:formatCode>0.0</c:formatCode>
                <c:ptCount val="15"/>
                <c:pt idx="0">
                  <c:v>1156.1181434599157</c:v>
                </c:pt>
                <c:pt idx="1">
                  <c:v>768.35236541598692</c:v>
                </c:pt>
                <c:pt idx="2">
                  <c:v>528.01724137931035</c:v>
                </c:pt>
                <c:pt idx="3">
                  <c:v>269.14660831509843</c:v>
                </c:pt>
                <c:pt idx="4">
                  <c:v>188.62735821160328</c:v>
                </c:pt>
                <c:pt idx="5">
                  <c:v>108.10810810810811</c:v>
                </c:pt>
                <c:pt idx="6">
                  <c:v>18.47246891651865</c:v>
                </c:pt>
                <c:pt idx="7">
                  <c:v>56.78391959798995</c:v>
                </c:pt>
                <c:pt idx="8">
                  <c:v>56.50969529085873</c:v>
                </c:pt>
                <c:pt idx="9">
                  <c:v>52.845528455284551</c:v>
                </c:pt>
                <c:pt idx="10">
                  <c:v>52.564102564102562</c:v>
                </c:pt>
                <c:pt idx="11">
                  <c:v>53.874999999999993</c:v>
                </c:pt>
                <c:pt idx="12">
                  <c:v>56.680161943319838</c:v>
                </c:pt>
                <c:pt idx="13">
                  <c:v>59.503105590062113</c:v>
                </c:pt>
                <c:pt idx="14">
                  <c:v>58.130081300813004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84-47F4-B905-D3C730D4142A}"/>
            </c:ext>
          </c:extLst>
        </c:ser>
        <c:ser>
          <c:idx val="4"/>
          <c:order val="5"/>
          <c:tx>
            <c:strRef>
              <c:f>'C. spidergrams'!$BN$4</c:f>
              <c:strCache>
                <c:ptCount val="1"/>
                <c:pt idx="0">
                  <c:v>Trachyte (Ne normative)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CA84-47F4-B905-D3C730D4142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spidergrams'!$BN$68:$BN$82</c:f>
              <c:numCache>
                <c:formatCode>0.0</c:formatCode>
                <c:ptCount val="15"/>
                <c:pt idx="0">
                  <c:v>810.12658227848101</c:v>
                </c:pt>
                <c:pt idx="1">
                  <c:v>518.76019575856446</c:v>
                </c:pt>
                <c:pt idx="2">
                  <c:v>334.05172413793105</c:v>
                </c:pt>
                <c:pt idx="3">
                  <c:v>176.58643326039387</c:v>
                </c:pt>
                <c:pt idx="4">
                  <c:v>124.77970311668344</c:v>
                </c:pt>
                <c:pt idx="5">
                  <c:v>72.972972972972983</c:v>
                </c:pt>
                <c:pt idx="6">
                  <c:v>37.122557726465367</c:v>
                </c:pt>
                <c:pt idx="7">
                  <c:v>34.221105527638187</c:v>
                </c:pt>
                <c:pt idx="8">
                  <c:v>31.02493074792244</c:v>
                </c:pt>
                <c:pt idx="9">
                  <c:v>25.609756097560975</c:v>
                </c:pt>
                <c:pt idx="10">
                  <c:v>23.443223443223442</c:v>
                </c:pt>
                <c:pt idx="11">
                  <c:v>22.5</c:v>
                </c:pt>
                <c:pt idx="12">
                  <c:v>23.036437246963562</c:v>
                </c:pt>
                <c:pt idx="13">
                  <c:v>24.285714285714285</c:v>
                </c:pt>
                <c:pt idx="14">
                  <c:v>24.59349593495935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84-47F4-B905-D3C730D4142A}"/>
            </c:ext>
          </c:extLst>
        </c:ser>
        <c:ser>
          <c:idx val="3"/>
          <c:order val="6"/>
          <c:tx>
            <c:strRef>
              <c:f>'C. spidergrams'!$BC$4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spidergrams'!$BC$68:$BC$82</c:f>
              <c:numCache>
                <c:formatCode>0.0</c:formatCode>
                <c:ptCount val="15"/>
                <c:pt idx="0">
                  <c:v>949.36708860759495</c:v>
                </c:pt>
                <c:pt idx="1">
                  <c:v>670.47308319738988</c:v>
                </c:pt>
                <c:pt idx="2">
                  <c:v>429.95689655172413</c:v>
                </c:pt>
                <c:pt idx="3">
                  <c:v>212.91028446389495</c:v>
                </c:pt>
                <c:pt idx="4">
                  <c:v>152.06325034005559</c:v>
                </c:pt>
                <c:pt idx="5">
                  <c:v>91.216216216216225</c:v>
                </c:pt>
                <c:pt idx="6">
                  <c:v>16.021314387211369</c:v>
                </c:pt>
                <c:pt idx="7">
                  <c:v>44.371859296482413</c:v>
                </c:pt>
                <c:pt idx="8">
                  <c:v>44.044321329639892</c:v>
                </c:pt>
                <c:pt idx="9">
                  <c:v>43.08943089430894</c:v>
                </c:pt>
                <c:pt idx="10">
                  <c:v>44.139194139194139</c:v>
                </c:pt>
                <c:pt idx="11">
                  <c:v>46.6875</c:v>
                </c:pt>
                <c:pt idx="12">
                  <c:v>46.558704453441294</c:v>
                </c:pt>
                <c:pt idx="13">
                  <c:v>47.763975155279503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84-47F4-B905-D3C730D4142A}"/>
            </c:ext>
          </c:extLst>
        </c:ser>
        <c:ser>
          <c:idx val="7"/>
          <c:order val="7"/>
          <c:tx>
            <c:strRef>
              <c:f>'C. spidergrams'!$AW$4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spidergrams'!$AW$68:$AW$82</c:f>
              <c:numCache>
                <c:formatCode>0.0</c:formatCode>
                <c:ptCount val="15"/>
                <c:pt idx="0">
                  <c:v>784.81012658227849</c:v>
                </c:pt>
                <c:pt idx="1">
                  <c:v>463.2952691680261</c:v>
                </c:pt>
                <c:pt idx="2">
                  <c:v>261.85344827586209</c:v>
                </c:pt>
                <c:pt idx="3">
                  <c:v>119.69365426695843</c:v>
                </c:pt>
                <c:pt idx="4">
                  <c:v>79.069800106452192</c:v>
                </c:pt>
                <c:pt idx="5">
                  <c:v>38.445945945945951</c:v>
                </c:pt>
                <c:pt idx="6">
                  <c:v>25.577264653641208</c:v>
                </c:pt>
                <c:pt idx="7">
                  <c:v>17.437185929648241</c:v>
                </c:pt>
                <c:pt idx="8">
                  <c:v>16.343490304709139</c:v>
                </c:pt>
                <c:pt idx="9">
                  <c:v>14.146341463414634</c:v>
                </c:pt>
                <c:pt idx="10">
                  <c:v>13.91941391941392</c:v>
                </c:pt>
                <c:pt idx="11">
                  <c:v>16.1875</c:v>
                </c:pt>
                <c:pt idx="12">
                  <c:v>15.62753036437247</c:v>
                </c:pt>
                <c:pt idx="13">
                  <c:v>16.459627329192546</c:v>
                </c:pt>
                <c:pt idx="14">
                  <c:v>18.130081300813007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84-47F4-B905-D3C730D4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'C. spidergrams'!$BI$4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'C. spidergrams'!$A$68:$A$82</c15:sqref>
                        </c15:formulaRef>
                      </c:ext>
                    </c:extLst>
                    <c:strCache>
                      <c:ptCount val="15"/>
                      <c:pt idx="0">
                        <c:v>La</c:v>
                      </c:pt>
                      <c:pt idx="1">
                        <c:v>Ce</c:v>
                      </c:pt>
                      <c:pt idx="2">
                        <c:v>Pr</c:v>
                      </c:pt>
                      <c:pt idx="3">
                        <c:v>Nd</c:v>
                      </c:pt>
                      <c:pt idx="5">
                        <c:v>Sm</c:v>
                      </c:pt>
                      <c:pt idx="6">
                        <c:v>Eu</c:v>
                      </c:pt>
                      <c:pt idx="7">
                        <c:v>Gd</c:v>
                      </c:pt>
                      <c:pt idx="8">
                        <c:v>Tb</c:v>
                      </c:pt>
                      <c:pt idx="9">
                        <c:v>Dy</c:v>
                      </c:pt>
                      <c:pt idx="10">
                        <c:v>Ho</c:v>
                      </c:pt>
                      <c:pt idx="11">
                        <c:v>Er</c:v>
                      </c:pt>
                      <c:pt idx="12">
                        <c:v>Tm</c:v>
                      </c:pt>
                      <c:pt idx="13">
                        <c:v>Yb</c:v>
                      </c:pt>
                      <c:pt idx="14">
                        <c:v>Lu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'C. spidergrams'!$BI$68:$BI$82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2666.666666666667</c:v>
                      </c:pt>
                      <c:pt idx="1">
                        <c:v>417.6182707993475</c:v>
                      </c:pt>
                      <c:pt idx="2">
                        <c:v>1346.9827586206898</c:v>
                      </c:pt>
                      <c:pt idx="3">
                        <c:v>1131.2910284463894</c:v>
                      </c:pt>
                      <c:pt idx="4">
                        <c:v>805.84821692589742</c:v>
                      </c:pt>
                      <c:pt idx="5">
                        <c:v>480.40540540540542</c:v>
                      </c:pt>
                      <c:pt idx="6">
                        <c:v>349.91119005328596</c:v>
                      </c:pt>
                      <c:pt idx="7">
                        <c:v>383.41708542713565</c:v>
                      </c:pt>
                      <c:pt idx="8">
                        <c:v>282.54847645429362</c:v>
                      </c:pt>
                      <c:pt idx="9">
                        <c:v>263.00813008130081</c:v>
                      </c:pt>
                      <c:pt idx="10">
                        <c:v>276.55677655677653</c:v>
                      </c:pt>
                      <c:pt idx="11">
                        <c:v>260</c:v>
                      </c:pt>
                      <c:pt idx="12">
                        <c:v>201.21457489878543</c:v>
                      </c:pt>
                      <c:pt idx="13">
                        <c:v>173.91304347826087</c:v>
                      </c:pt>
                      <c:pt idx="14">
                        <c:v>169.51219512195121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A84-47F4-B905-D3C730D4142A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'C. spidergrams'!$BK$4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'C. spidergrams'!$A$68:$A$82</c15:sqref>
                        </c15:formulaRef>
                      </c:ext>
                    </c:extLst>
                    <c:strCache>
                      <c:ptCount val="15"/>
                      <c:pt idx="0">
                        <c:v>La</c:v>
                      </c:pt>
                      <c:pt idx="1">
                        <c:v>Ce</c:v>
                      </c:pt>
                      <c:pt idx="2">
                        <c:v>Pr</c:v>
                      </c:pt>
                      <c:pt idx="3">
                        <c:v>Nd</c:v>
                      </c:pt>
                      <c:pt idx="5">
                        <c:v>Sm</c:v>
                      </c:pt>
                      <c:pt idx="6">
                        <c:v>Eu</c:v>
                      </c:pt>
                      <c:pt idx="7">
                        <c:v>Gd</c:v>
                      </c:pt>
                      <c:pt idx="8">
                        <c:v>Tb</c:v>
                      </c:pt>
                      <c:pt idx="9">
                        <c:v>Dy</c:v>
                      </c:pt>
                      <c:pt idx="10">
                        <c:v>Ho</c:v>
                      </c:pt>
                      <c:pt idx="11">
                        <c:v>Er</c:v>
                      </c:pt>
                      <c:pt idx="12">
                        <c:v>Tm</c:v>
                      </c:pt>
                      <c:pt idx="13">
                        <c:v>Yb</c:v>
                      </c:pt>
                      <c:pt idx="14">
                        <c:v>Lu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'C. spidergrams'!$BK$68:$BK$82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1151.8987341772151</c:v>
                      </c:pt>
                      <c:pt idx="1">
                        <c:v>629.69004893964109</c:v>
                      </c:pt>
                      <c:pt idx="2">
                        <c:v>376.07758620689657</c:v>
                      </c:pt>
                      <c:pt idx="3">
                        <c:v>176.80525164113783</c:v>
                      </c:pt>
                      <c:pt idx="4">
                        <c:v>116.34181500975811</c:v>
                      </c:pt>
                      <c:pt idx="5">
                        <c:v>55.878378378378379</c:v>
                      </c:pt>
                      <c:pt idx="6">
                        <c:v>16.980461811722915</c:v>
                      </c:pt>
                      <c:pt idx="7">
                        <c:v>25.427135678391956</c:v>
                      </c:pt>
                      <c:pt idx="8">
                        <c:v>24.653739612188367</c:v>
                      </c:pt>
                      <c:pt idx="9">
                        <c:v>23.089430894308943</c:v>
                      </c:pt>
                      <c:pt idx="10">
                        <c:v>23.443223443223442</c:v>
                      </c:pt>
                      <c:pt idx="11">
                        <c:v>25.874999999999996</c:v>
                      </c:pt>
                      <c:pt idx="12">
                        <c:v>27.692307692307693</c:v>
                      </c:pt>
                      <c:pt idx="13">
                        <c:v>29.565217391304344</c:v>
                      </c:pt>
                      <c:pt idx="14">
                        <c:v>30.691056910569106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84-47F4-B905-D3C730D4142A}"/>
                  </c:ext>
                </c:extLst>
              </c15:ser>
            </c15:filteredLineSeries>
          </c:ext>
        </c:extLst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ax val="5000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60848927951385123"/>
          <c:y val="8.6341420677127773E-2"/>
          <c:w val="0.35978177583590548"/>
          <c:h val="0.303213266873569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3277109723477E-2"/>
          <c:y val="1.4549360077280974E-2"/>
          <c:w val="0.92898188595693987"/>
          <c:h val="0.92059636457738314"/>
        </c:manualLayout>
      </c:layout>
      <c:lineChart>
        <c:grouping val="standard"/>
        <c:varyColors val="0"/>
        <c:ser>
          <c:idx val="3"/>
          <c:order val="0"/>
          <c:tx>
            <c:strRef>
              <c:f>'C. spidergrams'!$D$4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546-4027-ACFE-A9AD361CEEA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spidergrams'!$D$68:$D$82</c:f>
              <c:numCache>
                <c:formatCode>0.0</c:formatCode>
                <c:ptCount val="15"/>
                <c:pt idx="0">
                  <c:v>283.96624472573842</c:v>
                </c:pt>
                <c:pt idx="1">
                  <c:v>238.17292006525287</c:v>
                </c:pt>
                <c:pt idx="2">
                  <c:v>178.87931034482762</c:v>
                </c:pt>
                <c:pt idx="3">
                  <c:v>122.53829321663019</c:v>
                </c:pt>
                <c:pt idx="4">
                  <c:v>99.782660121828613</c:v>
                </c:pt>
                <c:pt idx="5">
                  <c:v>77.027027027027032</c:v>
                </c:pt>
                <c:pt idx="6">
                  <c:v>30.017761989342809</c:v>
                </c:pt>
                <c:pt idx="7">
                  <c:v>47.487437185929643</c:v>
                </c:pt>
                <c:pt idx="8">
                  <c:v>37.396121883656512</c:v>
                </c:pt>
                <c:pt idx="9">
                  <c:v>31.747967479674795</c:v>
                </c:pt>
                <c:pt idx="10">
                  <c:v>27.289377289377288</c:v>
                </c:pt>
                <c:pt idx="11">
                  <c:v>25.9375</c:v>
                </c:pt>
                <c:pt idx="12">
                  <c:v>23.319838056680162</c:v>
                </c:pt>
                <c:pt idx="13">
                  <c:v>20.248447204968944</c:v>
                </c:pt>
                <c:pt idx="14">
                  <c:v>19.471544715447152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027-ACFE-A9AD361CEEAA}"/>
            </c:ext>
          </c:extLst>
        </c:ser>
        <c:ser>
          <c:idx val="4"/>
          <c:order val="1"/>
          <c:tx>
            <c:strRef>
              <c:f>'C. spidergrams'!$C$4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1546-4027-ACFE-A9AD361CEEA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spidergrams'!$C$68:$C$82</c:f>
              <c:numCache>
                <c:formatCode>0.0</c:formatCode>
                <c:ptCount val="15"/>
                <c:pt idx="0">
                  <c:v>230.25316455696205</c:v>
                </c:pt>
                <c:pt idx="1">
                  <c:v>125.66068515497554</c:v>
                </c:pt>
                <c:pt idx="2">
                  <c:v>125.64655172413794</c:v>
                </c:pt>
                <c:pt idx="3">
                  <c:v>88.818380743982502</c:v>
                </c:pt>
                <c:pt idx="4">
                  <c:v>72.192974155775033</c:v>
                </c:pt>
                <c:pt idx="5">
                  <c:v>55.567567567567572</c:v>
                </c:pt>
                <c:pt idx="6">
                  <c:v>23.836589698046183</c:v>
                </c:pt>
                <c:pt idx="7">
                  <c:v>40.226130653266331</c:v>
                </c:pt>
                <c:pt idx="8">
                  <c:v>36.232686980609422</c:v>
                </c:pt>
                <c:pt idx="9">
                  <c:v>31.207317073170731</c:v>
                </c:pt>
                <c:pt idx="10">
                  <c:v>26.868131868131869</c:v>
                </c:pt>
                <c:pt idx="11">
                  <c:v>23.368749999999999</c:v>
                </c:pt>
                <c:pt idx="12">
                  <c:v>19.838056680161944</c:v>
                </c:pt>
                <c:pt idx="13">
                  <c:v>17.447204968944099</c:v>
                </c:pt>
                <c:pt idx="14">
                  <c:v>15.56910569105691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46-4027-ACFE-A9AD361CEEAA}"/>
            </c:ext>
          </c:extLst>
        </c:ser>
        <c:ser>
          <c:idx val="7"/>
          <c:order val="2"/>
          <c:tx>
            <c:strRef>
              <c:f>'C. spidergrams'!$B$4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546-4027-ACFE-A9AD361CEEA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spidergrams'!$B$68:$B$82</c:f>
              <c:numCache>
                <c:formatCode>0.0</c:formatCode>
                <c:ptCount val="15"/>
                <c:pt idx="0">
                  <c:v>153.33333333333334</c:v>
                </c:pt>
                <c:pt idx="1">
                  <c:v>120.3588907014682</c:v>
                </c:pt>
                <c:pt idx="2">
                  <c:v>97.952586206896555</c:v>
                </c:pt>
                <c:pt idx="3">
                  <c:v>71.597374179431071</c:v>
                </c:pt>
                <c:pt idx="4">
                  <c:v>57.420308711337157</c:v>
                </c:pt>
                <c:pt idx="5">
                  <c:v>43.243243243243249</c:v>
                </c:pt>
                <c:pt idx="6">
                  <c:v>19.040852575488458</c:v>
                </c:pt>
                <c:pt idx="7">
                  <c:v>26.738693467336681</c:v>
                </c:pt>
                <c:pt idx="8">
                  <c:v>21.329639889196677</c:v>
                </c:pt>
                <c:pt idx="9">
                  <c:v>17.308943089430894</c:v>
                </c:pt>
                <c:pt idx="10">
                  <c:v>15.31135531135531</c:v>
                </c:pt>
                <c:pt idx="11">
                  <c:v>13.643749999999999</c:v>
                </c:pt>
                <c:pt idx="12">
                  <c:v>12.064777327935222</c:v>
                </c:pt>
                <c:pt idx="13">
                  <c:v>11.521739130434781</c:v>
                </c:pt>
                <c:pt idx="14">
                  <c:v>11.422764227642277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027-ACFE-A9AD361CEEAA}"/>
            </c:ext>
          </c:extLst>
        </c:ser>
        <c:ser>
          <c:idx val="5"/>
          <c:order val="3"/>
          <c:tx>
            <c:strRef>
              <c:f>'C. spidergrams'!$E$4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1546-4027-ACFE-A9AD361CEEA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spidergrams'!$E$68:$E$82</c:f>
              <c:numCache>
                <c:formatCode>0.0</c:formatCode>
                <c:ptCount val="15"/>
                <c:pt idx="0">
                  <c:v>161.60337552742615</c:v>
                </c:pt>
                <c:pt idx="1">
                  <c:v>140.6199021207178</c:v>
                </c:pt>
                <c:pt idx="2">
                  <c:v>126.07758620689656</c:v>
                </c:pt>
                <c:pt idx="3">
                  <c:v>95.623632385120359</c:v>
                </c:pt>
                <c:pt idx="4">
                  <c:v>81.561816192560173</c:v>
                </c:pt>
                <c:pt idx="5">
                  <c:v>67.5</c:v>
                </c:pt>
                <c:pt idx="6">
                  <c:v>52.753108348135001</c:v>
                </c:pt>
                <c:pt idx="7">
                  <c:v>47.236180904522612</c:v>
                </c:pt>
                <c:pt idx="8">
                  <c:v>41.274238227146817</c:v>
                </c:pt>
                <c:pt idx="9">
                  <c:v>36.585365853658537</c:v>
                </c:pt>
                <c:pt idx="10">
                  <c:v>34.065934065934066</c:v>
                </c:pt>
                <c:pt idx="11">
                  <c:v>32.0625</c:v>
                </c:pt>
                <c:pt idx="12">
                  <c:v>30.48582995951417</c:v>
                </c:pt>
                <c:pt idx="13">
                  <c:v>30</c:v>
                </c:pt>
                <c:pt idx="14">
                  <c:v>28.252032520325201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46-4027-ACFE-A9AD361CEEAA}"/>
            </c:ext>
          </c:extLst>
        </c:ser>
        <c:ser>
          <c:idx val="6"/>
          <c:order val="4"/>
          <c:tx>
            <c:strRef>
              <c:f>'C. spidergrams'!$F$4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>
                  <a:alpha val="98000"/>
                </a:srgbClr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1546-4027-ACFE-A9AD361CEEA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spidergrams'!$F$68:$F$82</c:f>
              <c:numCache>
                <c:formatCode>0.0</c:formatCode>
                <c:ptCount val="15"/>
                <c:pt idx="0">
                  <c:v>107.59493670886077</c:v>
                </c:pt>
                <c:pt idx="1">
                  <c:v>96.411092985318106</c:v>
                </c:pt>
                <c:pt idx="2">
                  <c:v>89.65517241379311</c:v>
                </c:pt>
                <c:pt idx="3">
                  <c:v>72.647702407002186</c:v>
                </c:pt>
                <c:pt idx="4">
                  <c:v>64.296824176474061</c:v>
                </c:pt>
                <c:pt idx="5">
                  <c:v>55.945945945945944</c:v>
                </c:pt>
                <c:pt idx="6">
                  <c:v>44.40497335701599</c:v>
                </c:pt>
                <c:pt idx="7">
                  <c:v>43.266331658291449</c:v>
                </c:pt>
                <c:pt idx="8">
                  <c:v>39.05817174515235</c:v>
                </c:pt>
                <c:pt idx="9">
                  <c:v>35.487804878048784</c:v>
                </c:pt>
                <c:pt idx="10">
                  <c:v>31.684981684981683</c:v>
                </c:pt>
                <c:pt idx="11">
                  <c:v>30.1875</c:v>
                </c:pt>
                <c:pt idx="12">
                  <c:v>27.692307692307693</c:v>
                </c:pt>
                <c:pt idx="13">
                  <c:v>28.447204968944099</c:v>
                </c:pt>
                <c:pt idx="14">
                  <c:v>29.308943089430894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1546-4027-ACFE-A9AD361CEEAA}"/>
            </c:ext>
          </c:extLst>
        </c:ser>
        <c:ser>
          <c:idx val="8"/>
          <c:order val="5"/>
          <c:tx>
            <c:strRef>
              <c:f>'C. spidergrams'!$G$4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diamond"/>
              <c:size val="15"/>
              <c:spPr>
                <a:solidFill>
                  <a:srgbClr val="7030A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546-4027-ACFE-A9AD361CEEAA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spidergrams'!$G$68:$G$82</c:f>
              <c:numCache>
                <c:formatCode>0.0</c:formatCode>
                <c:ptCount val="15"/>
                <c:pt idx="0">
                  <c:v>101.26582278481013</c:v>
                </c:pt>
                <c:pt idx="1">
                  <c:v>85.807504078303424</c:v>
                </c:pt>
                <c:pt idx="2">
                  <c:v>77.58620689655173</c:v>
                </c:pt>
                <c:pt idx="3">
                  <c:v>63.894967177242883</c:v>
                </c:pt>
                <c:pt idx="4">
                  <c:v>55.832618723756582</c:v>
                </c:pt>
                <c:pt idx="5">
                  <c:v>47.770270270270274</c:v>
                </c:pt>
                <c:pt idx="6">
                  <c:v>30.905861456483127</c:v>
                </c:pt>
                <c:pt idx="7">
                  <c:v>38.442211055276381</c:v>
                </c:pt>
                <c:pt idx="8">
                  <c:v>35.734072022160667</c:v>
                </c:pt>
                <c:pt idx="9">
                  <c:v>31.341463414634148</c:v>
                </c:pt>
                <c:pt idx="10">
                  <c:v>28.205128205128204</c:v>
                </c:pt>
                <c:pt idx="11">
                  <c:v>26.5</c:v>
                </c:pt>
                <c:pt idx="12">
                  <c:v>25.101214574898787</c:v>
                </c:pt>
                <c:pt idx="13">
                  <c:v>24.844720496894411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46-4027-ACFE-A9AD361C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ax val="500"/>
          <c:min val="1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590973881073856"/>
          <c:y val="7.1166472598370917E-2"/>
          <c:w val="0.30871622086565015"/>
          <c:h val="0.163723208630137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91203584311839E-2"/>
          <c:y val="3.0124179302421516E-2"/>
          <c:w val="0.9052515605966871"/>
          <c:h val="0.88903898867697573"/>
        </c:manualLayout>
      </c:layout>
      <c:lineChart>
        <c:grouping val="standard"/>
        <c:varyColors val="0"/>
        <c:ser>
          <c:idx val="0"/>
          <c:order val="1"/>
          <c:tx>
            <c:strRef>
              <c:f>'C. spidergrams'!$BJ$4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spidergrams'!$BJ$84:$BJ$101</c:f>
              <c:numCache>
                <c:formatCode>0.0</c:formatCode>
                <c:ptCount val="18"/>
                <c:pt idx="0">
                  <c:v>237.34439834024894</c:v>
                </c:pt>
                <c:pt idx="1">
                  <c:v>79.668049792531122</c:v>
                </c:pt>
                <c:pt idx="2">
                  <c:v>920.68965517241372</c:v>
                </c:pt>
                <c:pt idx="3">
                  <c:v>123.16466618181821</c:v>
                </c:pt>
                <c:pt idx="4">
                  <c:v>770.83333333333337</c:v>
                </c:pt>
                <c:pt idx="5">
                  <c:v>734.17721518987344</c:v>
                </c:pt>
                <c:pt idx="6">
                  <c:v>489.39641109298532</c:v>
                </c:pt>
                <c:pt idx="7">
                  <c:v>92.827586206896555</c:v>
                </c:pt>
                <c:pt idx="8">
                  <c:v>216.41137855579868</c:v>
                </c:pt>
                <c:pt idx="9">
                  <c:v>525.45398148148149</c:v>
                </c:pt>
                <c:pt idx="10">
                  <c:v>94.594594594594597</c:v>
                </c:pt>
                <c:pt idx="11">
                  <c:v>217.80104712041884</c:v>
                </c:pt>
                <c:pt idx="12">
                  <c:v>140.77669902912623</c:v>
                </c:pt>
                <c:pt idx="13">
                  <c:v>14.862596378968684</c:v>
                </c:pt>
                <c:pt idx="14">
                  <c:v>37.119113573407205</c:v>
                </c:pt>
                <c:pt idx="15">
                  <c:v>21.464968152866241</c:v>
                </c:pt>
                <c:pt idx="16">
                  <c:v>19.02834008097166</c:v>
                </c:pt>
                <c:pt idx="17">
                  <c:v>20.248447204968944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1D-4B32-BE24-1DFC28127DFD}"/>
            </c:ext>
          </c:extLst>
        </c:ser>
        <c:ser>
          <c:idx val="2"/>
          <c:order val="3"/>
          <c:tx>
            <c:strRef>
              <c:f>'C. spidergrams'!$BL$4</c:f>
              <c:strCache>
                <c:ptCount val="1"/>
                <c:pt idx="0">
                  <c:v>Trachyte (Qz normative)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spidergrams'!$BL$84:$BL$101</c:f>
              <c:numCache>
                <c:formatCode>0.0</c:formatCode>
                <c:ptCount val="18"/>
                <c:pt idx="0">
                  <c:v>121.99170124481327</c:v>
                </c:pt>
                <c:pt idx="1">
                  <c:v>49.377593360995846</c:v>
                </c:pt>
                <c:pt idx="2">
                  <c:v>1468.9655172413793</c:v>
                </c:pt>
                <c:pt idx="3">
                  <c:v>38.338021090909095</c:v>
                </c:pt>
                <c:pt idx="4">
                  <c:v>1241.6666666666667</c:v>
                </c:pt>
                <c:pt idx="5">
                  <c:v>1244.7257383966246</c:v>
                </c:pt>
                <c:pt idx="6">
                  <c:v>827.07993474714522</c:v>
                </c:pt>
                <c:pt idx="7">
                  <c:v>19.586206896551722</c:v>
                </c:pt>
                <c:pt idx="8">
                  <c:v>352.29759299781182</c:v>
                </c:pt>
                <c:pt idx="9">
                  <c:v>242.51722222222224</c:v>
                </c:pt>
                <c:pt idx="10">
                  <c:v>144.59459459459458</c:v>
                </c:pt>
                <c:pt idx="11">
                  <c:v>404.45026178010471</c:v>
                </c:pt>
                <c:pt idx="12">
                  <c:v>258.25242718446606</c:v>
                </c:pt>
                <c:pt idx="13">
                  <c:v>7.7786824311559286</c:v>
                </c:pt>
                <c:pt idx="14">
                  <c:v>61.495844875346265</c:v>
                </c:pt>
                <c:pt idx="15">
                  <c:v>39.808917197452224</c:v>
                </c:pt>
                <c:pt idx="16">
                  <c:v>37.449392712550612</c:v>
                </c:pt>
                <c:pt idx="17">
                  <c:v>36.770186335403729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B1D-4B32-BE24-1DFC28127DFD}"/>
            </c:ext>
          </c:extLst>
        </c:ser>
        <c:ser>
          <c:idx val="5"/>
          <c:order val="4"/>
          <c:tx>
            <c:strRef>
              <c:f>'C. spidergrams'!$BO$4</c:f>
              <c:strCache>
                <c:ptCount val="1"/>
                <c:pt idx="0">
                  <c:v>Trachyte (Hy normative)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spidergrams'!$BO$84:$BO$101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117.01244813278008</c:v>
                </c:pt>
                <c:pt idx="2">
                  <c:v>1958.6206896551723</c:v>
                </c:pt>
                <c:pt idx="3">
                  <c:v>94.184744727272744</c:v>
                </c:pt>
                <c:pt idx="4">
                  <c:v>1783.3333333333335</c:v>
                </c:pt>
                <c:pt idx="5">
                  <c:v>1156.1181434599157</c:v>
                </c:pt>
                <c:pt idx="6">
                  <c:v>768.35236541598692</c:v>
                </c:pt>
                <c:pt idx="7">
                  <c:v>3.0344827586206895</c:v>
                </c:pt>
                <c:pt idx="8">
                  <c:v>269.14660831509843</c:v>
                </c:pt>
                <c:pt idx="9">
                  <c:v>161.67814814814815</c:v>
                </c:pt>
                <c:pt idx="10">
                  <c:v>108.10810810810811</c:v>
                </c:pt>
                <c:pt idx="11">
                  <c:v>480.89005235602099</c:v>
                </c:pt>
                <c:pt idx="12">
                  <c:v>380.5825242718447</c:v>
                </c:pt>
                <c:pt idx="13">
                  <c:v>5.5309020438691894</c:v>
                </c:pt>
                <c:pt idx="14">
                  <c:v>56.50969529085873</c:v>
                </c:pt>
                <c:pt idx="15">
                  <c:v>51.528662420382169</c:v>
                </c:pt>
                <c:pt idx="16">
                  <c:v>56.680161943319838</c:v>
                </c:pt>
                <c:pt idx="17">
                  <c:v>59.503105590062113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1D-4B32-BE24-1DFC28127DFD}"/>
            </c:ext>
          </c:extLst>
        </c:ser>
        <c:ser>
          <c:idx val="4"/>
          <c:order val="5"/>
          <c:tx>
            <c:strRef>
              <c:f>'C. spidergrams'!$BN$4</c:f>
              <c:strCache>
                <c:ptCount val="1"/>
                <c:pt idx="0">
                  <c:v>Trachyte (Ne normative)</c:v>
                </c:pt>
              </c:strCache>
            </c:strRef>
          </c:tx>
          <c:spPr>
            <a:ln w="28575" cap="rnd">
              <a:solidFill>
                <a:srgbClr val="0070C0">
                  <a:alpha val="97000"/>
                </a:srgbClr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spidergrams'!$BN$84:$BN$101</c:f>
              <c:numCache>
                <c:formatCode>0.0</c:formatCode>
                <c:ptCount val="18"/>
                <c:pt idx="0">
                  <c:v>44.813278008298752</c:v>
                </c:pt>
                <c:pt idx="1">
                  <c:v>120.33195020746888</c:v>
                </c:pt>
                <c:pt idx="2">
                  <c:v>1289.655172413793</c:v>
                </c:pt>
                <c:pt idx="3">
                  <c:v>134.18307381818184</c:v>
                </c:pt>
                <c:pt idx="4">
                  <c:v>875</c:v>
                </c:pt>
                <c:pt idx="5">
                  <c:v>810.12658227848101</c:v>
                </c:pt>
                <c:pt idx="6">
                  <c:v>518.76019575856446</c:v>
                </c:pt>
                <c:pt idx="7">
                  <c:v>14.344827586206897</c:v>
                </c:pt>
                <c:pt idx="8">
                  <c:v>176.58643326039387</c:v>
                </c:pt>
                <c:pt idx="9">
                  <c:v>202.09768518518521</c:v>
                </c:pt>
                <c:pt idx="10">
                  <c:v>72.972972972972983</c:v>
                </c:pt>
                <c:pt idx="11">
                  <c:v>278.79581151832463</c:v>
                </c:pt>
                <c:pt idx="12">
                  <c:v>194.17475728155341</c:v>
                </c:pt>
                <c:pt idx="13">
                  <c:v>8.8004007890135387</c:v>
                </c:pt>
                <c:pt idx="14">
                  <c:v>31.02493074792244</c:v>
                </c:pt>
                <c:pt idx="15">
                  <c:v>21.401273885350317</c:v>
                </c:pt>
                <c:pt idx="16">
                  <c:v>23.036437246963562</c:v>
                </c:pt>
                <c:pt idx="17">
                  <c:v>24.285714285714285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1D-4B32-BE24-1DFC28127DFD}"/>
            </c:ext>
          </c:extLst>
        </c:ser>
        <c:ser>
          <c:idx val="3"/>
          <c:order val="6"/>
          <c:tx>
            <c:strRef>
              <c:f>'C. spidergrams'!$BC$4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349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spidergrams'!$BC$84:$BC$101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113.69294605809128</c:v>
                </c:pt>
                <c:pt idx="2">
                  <c:v>1772.4137931034481</c:v>
                </c:pt>
                <c:pt idx="3">
                  <c:v>96.297864000000018</c:v>
                </c:pt>
                <c:pt idx="4">
                  <c:v>1612.5</c:v>
                </c:pt>
                <c:pt idx="5">
                  <c:v>949.36708860759495</c:v>
                </c:pt>
                <c:pt idx="6">
                  <c:v>670.47308319738988</c:v>
                </c:pt>
                <c:pt idx="7">
                  <c:v>1.103448275862069</c:v>
                </c:pt>
                <c:pt idx="8">
                  <c:v>212.91028446389495</c:v>
                </c:pt>
                <c:pt idx="9">
                  <c:v>121.25861111111112</c:v>
                </c:pt>
                <c:pt idx="10">
                  <c:v>91.216216216216225</c:v>
                </c:pt>
                <c:pt idx="11">
                  <c:v>466.23036649214663</c:v>
                </c:pt>
                <c:pt idx="12">
                  <c:v>334.95145631067965</c:v>
                </c:pt>
                <c:pt idx="13">
                  <c:v>5.4355416638024794</c:v>
                </c:pt>
                <c:pt idx="14">
                  <c:v>44.044321329639892</c:v>
                </c:pt>
                <c:pt idx="15">
                  <c:v>41.3375796178344</c:v>
                </c:pt>
                <c:pt idx="16">
                  <c:v>46.558704453441294</c:v>
                </c:pt>
                <c:pt idx="17">
                  <c:v>47.763975155279503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D-4B32-BE24-1DFC28127DFD}"/>
            </c:ext>
          </c:extLst>
        </c:ser>
        <c:ser>
          <c:idx val="7"/>
          <c:order val="7"/>
          <c:tx>
            <c:strRef>
              <c:f>'C. spidergrams'!$AW$4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spidergrams'!$AW$84:$AW$101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65.145228215767631</c:v>
                </c:pt>
                <c:pt idx="2">
                  <c:v>889.65517241379314</c:v>
                </c:pt>
                <c:pt idx="3">
                  <c:v>123.16466618181821</c:v>
                </c:pt>
                <c:pt idx="4">
                  <c:v>654.16666666666674</c:v>
                </c:pt>
                <c:pt idx="5">
                  <c:v>784.81012658227849</c:v>
                </c:pt>
                <c:pt idx="6">
                  <c:v>463.2952691680261</c:v>
                </c:pt>
                <c:pt idx="7">
                  <c:v>37.379310344827587</c:v>
                </c:pt>
                <c:pt idx="8">
                  <c:v>119.69365426695843</c:v>
                </c:pt>
                <c:pt idx="9">
                  <c:v>121.25861111111112</c:v>
                </c:pt>
                <c:pt idx="10">
                  <c:v>38.445945945945951</c:v>
                </c:pt>
                <c:pt idx="11">
                  <c:v>189.52879581151834</c:v>
                </c:pt>
                <c:pt idx="12">
                  <c:v>133.98058252427185</c:v>
                </c:pt>
                <c:pt idx="13">
                  <c:v>4.9314939405927261</c:v>
                </c:pt>
                <c:pt idx="14">
                  <c:v>16.343490304709139</c:v>
                </c:pt>
                <c:pt idx="15">
                  <c:v>14.585987261146496</c:v>
                </c:pt>
                <c:pt idx="16">
                  <c:v>15.62753036437247</c:v>
                </c:pt>
                <c:pt idx="17">
                  <c:v>16.459627329192546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D-4B32-BE24-1DFC2812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'C. spidergrams'!$BI$4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'C. spidergrams'!$A$84:$A$101</c15:sqref>
                        </c15:formulaRef>
                      </c:ext>
                    </c:extLst>
                    <c:strCache>
                      <c:ptCount val="18"/>
                      <c:pt idx="0">
                        <c:v>Ba</c:v>
                      </c:pt>
                      <c:pt idx="1">
                        <c:v>Rb</c:v>
                      </c:pt>
                      <c:pt idx="2">
                        <c:v>Th</c:v>
                      </c:pt>
                      <c:pt idx="3">
                        <c:v>K</c:v>
                      </c:pt>
                      <c:pt idx="4">
                        <c:v>Nb</c:v>
                      </c:pt>
                      <c:pt idx="5">
                        <c:v>La</c:v>
                      </c:pt>
                      <c:pt idx="6">
                        <c:v>Ce</c:v>
                      </c:pt>
                      <c:pt idx="7">
                        <c:v>Sr</c:v>
                      </c:pt>
                      <c:pt idx="8">
                        <c:v>Nd</c:v>
                      </c:pt>
                      <c:pt idx="9">
                        <c:v>P</c:v>
                      </c:pt>
                      <c:pt idx="10">
                        <c:v>Sm</c:v>
                      </c:pt>
                      <c:pt idx="11">
                        <c:v>Zr</c:v>
                      </c:pt>
                      <c:pt idx="12">
                        <c:v>Hf</c:v>
                      </c:pt>
                      <c:pt idx="13">
                        <c:v>Ti</c:v>
                      </c:pt>
                      <c:pt idx="14">
                        <c:v>Tb</c:v>
                      </c:pt>
                      <c:pt idx="15">
                        <c:v>Y</c:v>
                      </c:pt>
                      <c:pt idx="16">
                        <c:v>Tm</c:v>
                      </c:pt>
                      <c:pt idx="17">
                        <c:v>Yb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'C. spidergrams'!$BI$68:$BI$82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2666.666666666667</c:v>
                      </c:pt>
                      <c:pt idx="1">
                        <c:v>417.6182707993475</c:v>
                      </c:pt>
                      <c:pt idx="2">
                        <c:v>1346.9827586206898</c:v>
                      </c:pt>
                      <c:pt idx="3">
                        <c:v>1131.2910284463894</c:v>
                      </c:pt>
                      <c:pt idx="4">
                        <c:v>805.84821692589742</c:v>
                      </c:pt>
                      <c:pt idx="5">
                        <c:v>480.40540540540542</c:v>
                      </c:pt>
                      <c:pt idx="6">
                        <c:v>349.91119005328596</c:v>
                      </c:pt>
                      <c:pt idx="7">
                        <c:v>383.41708542713565</c:v>
                      </c:pt>
                      <c:pt idx="8">
                        <c:v>282.54847645429362</c:v>
                      </c:pt>
                      <c:pt idx="9">
                        <c:v>263.00813008130081</c:v>
                      </c:pt>
                      <c:pt idx="10">
                        <c:v>276.55677655677653</c:v>
                      </c:pt>
                      <c:pt idx="11">
                        <c:v>260</c:v>
                      </c:pt>
                      <c:pt idx="12">
                        <c:v>201.21457489878543</c:v>
                      </c:pt>
                      <c:pt idx="13">
                        <c:v>173.91304347826087</c:v>
                      </c:pt>
                      <c:pt idx="14">
                        <c:v>169.51219512195121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5B1D-4B32-BE24-1DFC28127DFD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'C. spidergrams'!$BK$4</c15:sqref>
                        </c15:formulaRef>
                      </c:ext>
                    </c:extLst>
                    <c:strCache>
                      <c:ptCount val="1"/>
                      <c:pt idx="0">
                        <c:v>Trachyte (Qz normative)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'C. spidergrams'!$A$84:$A$101</c15:sqref>
                        </c15:formulaRef>
                      </c:ext>
                    </c:extLst>
                    <c:strCache>
                      <c:ptCount val="18"/>
                      <c:pt idx="0">
                        <c:v>Ba</c:v>
                      </c:pt>
                      <c:pt idx="1">
                        <c:v>Rb</c:v>
                      </c:pt>
                      <c:pt idx="2">
                        <c:v>Th</c:v>
                      </c:pt>
                      <c:pt idx="3">
                        <c:v>K</c:v>
                      </c:pt>
                      <c:pt idx="4">
                        <c:v>Nb</c:v>
                      </c:pt>
                      <c:pt idx="5">
                        <c:v>La</c:v>
                      </c:pt>
                      <c:pt idx="6">
                        <c:v>Ce</c:v>
                      </c:pt>
                      <c:pt idx="7">
                        <c:v>Sr</c:v>
                      </c:pt>
                      <c:pt idx="8">
                        <c:v>Nd</c:v>
                      </c:pt>
                      <c:pt idx="9">
                        <c:v>P</c:v>
                      </c:pt>
                      <c:pt idx="10">
                        <c:v>Sm</c:v>
                      </c:pt>
                      <c:pt idx="11">
                        <c:v>Zr</c:v>
                      </c:pt>
                      <c:pt idx="12">
                        <c:v>Hf</c:v>
                      </c:pt>
                      <c:pt idx="13">
                        <c:v>Ti</c:v>
                      </c:pt>
                      <c:pt idx="14">
                        <c:v>Tb</c:v>
                      </c:pt>
                      <c:pt idx="15">
                        <c:v>Y</c:v>
                      </c:pt>
                      <c:pt idx="16">
                        <c:v>Tm</c:v>
                      </c:pt>
                      <c:pt idx="17">
                        <c:v>Yb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'C. spidergrams'!$BK$68:$BK$82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1151.8987341772151</c:v>
                      </c:pt>
                      <c:pt idx="1">
                        <c:v>629.69004893964109</c:v>
                      </c:pt>
                      <c:pt idx="2">
                        <c:v>376.07758620689657</c:v>
                      </c:pt>
                      <c:pt idx="3">
                        <c:v>176.80525164113783</c:v>
                      </c:pt>
                      <c:pt idx="4">
                        <c:v>116.34181500975811</c:v>
                      </c:pt>
                      <c:pt idx="5">
                        <c:v>55.878378378378379</c:v>
                      </c:pt>
                      <c:pt idx="6">
                        <c:v>16.980461811722915</c:v>
                      </c:pt>
                      <c:pt idx="7">
                        <c:v>25.427135678391956</c:v>
                      </c:pt>
                      <c:pt idx="8">
                        <c:v>24.653739612188367</c:v>
                      </c:pt>
                      <c:pt idx="9">
                        <c:v>23.089430894308943</c:v>
                      </c:pt>
                      <c:pt idx="10">
                        <c:v>23.443223443223442</c:v>
                      </c:pt>
                      <c:pt idx="11">
                        <c:v>25.874999999999996</c:v>
                      </c:pt>
                      <c:pt idx="12">
                        <c:v>27.692307692307693</c:v>
                      </c:pt>
                      <c:pt idx="13">
                        <c:v>29.565217391304344</c:v>
                      </c:pt>
                      <c:pt idx="14">
                        <c:v>30.691056910569106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1D-4B32-BE24-1DFC28127DFD}"/>
                  </c:ext>
                </c:extLst>
              </c15:ser>
            </c15:filteredLineSeries>
          </c:ext>
        </c:extLst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in val="1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'C. spidergrams'!$K$4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spidergrams'!$K$84:$K$101</c:f>
              <c:numCache>
                <c:formatCode>0.0</c:formatCode>
                <c:ptCount val="18"/>
                <c:pt idx="0">
                  <c:v>82.987551867219906</c:v>
                </c:pt>
                <c:pt idx="1">
                  <c:v>87.551867219917014</c:v>
                </c:pt>
                <c:pt idx="2">
                  <c:v>420.68965517241372</c:v>
                </c:pt>
                <c:pt idx="3">
                  <c:v>68.827313454545461</c:v>
                </c:pt>
                <c:pt idx="4">
                  <c:v>35</c:v>
                </c:pt>
                <c:pt idx="5">
                  <c:v>60.75949367088608</c:v>
                </c:pt>
                <c:pt idx="6">
                  <c:v>42.414355628058729</c:v>
                </c:pt>
                <c:pt idx="7">
                  <c:v>9.7931034482758612</c:v>
                </c:pt>
                <c:pt idx="8">
                  <c:v>24.070021881838073</c:v>
                </c:pt>
                <c:pt idx="9">
                  <c:v>202.09768518518521</c:v>
                </c:pt>
                <c:pt idx="10">
                  <c:v>18.986486486486488</c:v>
                </c:pt>
                <c:pt idx="11">
                  <c:v>8.1151832460732987</c:v>
                </c:pt>
                <c:pt idx="12">
                  <c:v>7.7669902912621369</c:v>
                </c:pt>
                <c:pt idx="13">
                  <c:v>1.1715703836767248</c:v>
                </c:pt>
                <c:pt idx="14">
                  <c:v>19.113573407202214</c:v>
                </c:pt>
                <c:pt idx="15">
                  <c:v>20.127388535031848</c:v>
                </c:pt>
                <c:pt idx="16">
                  <c:v>22.59109311740891</c:v>
                </c:pt>
                <c:pt idx="17">
                  <c:v>23.229813664596275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1A-45D5-91E1-0C8EEF2831E7}"/>
            </c:ext>
          </c:extLst>
        </c:ser>
        <c:ser>
          <c:idx val="0"/>
          <c:order val="1"/>
          <c:tx>
            <c:strRef>
              <c:f>'C. spidergrams'!$J$4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spidergrams'!$J$84:$J$101</c:f>
              <c:numCache>
                <c:formatCode>0.0</c:formatCode>
                <c:ptCount val="18"/>
                <c:pt idx="0">
                  <c:v>153.52697095435684</c:v>
                </c:pt>
                <c:pt idx="1">
                  <c:v>112.03319502074689</c:v>
                </c:pt>
                <c:pt idx="2">
                  <c:v>651.72413793103442</c:v>
                </c:pt>
                <c:pt idx="3">
                  <c:v>88.44913527272729</c:v>
                </c:pt>
                <c:pt idx="4">
                  <c:v>42.083333333333336</c:v>
                </c:pt>
                <c:pt idx="5">
                  <c:v>96.202531645569621</c:v>
                </c:pt>
                <c:pt idx="6">
                  <c:v>69.657422512234916</c:v>
                </c:pt>
                <c:pt idx="7">
                  <c:v>10.758620689655173</c:v>
                </c:pt>
                <c:pt idx="8">
                  <c:v>38.949671772428886</c:v>
                </c:pt>
                <c:pt idx="9">
                  <c:v>242.51722222222224</c:v>
                </c:pt>
                <c:pt idx="10">
                  <c:v>28.378378378378383</c:v>
                </c:pt>
                <c:pt idx="11">
                  <c:v>15.183246073298429</c:v>
                </c:pt>
                <c:pt idx="12">
                  <c:v>20.38834951456311</c:v>
                </c:pt>
                <c:pt idx="13">
                  <c:v>1.0080954464195073</c:v>
                </c:pt>
                <c:pt idx="14">
                  <c:v>15.235457063711912</c:v>
                </c:pt>
                <c:pt idx="15">
                  <c:v>10.382165605095542</c:v>
                </c:pt>
                <c:pt idx="16">
                  <c:v>7.4493927125506074</c:v>
                </c:pt>
                <c:pt idx="17">
                  <c:v>7.0186335403726696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1A-45D5-91E1-0C8EEF2831E7}"/>
            </c:ext>
          </c:extLst>
        </c:ser>
        <c:ser>
          <c:idx val="6"/>
          <c:order val="2"/>
          <c:tx>
            <c:strRef>
              <c:f>'C. spidergrams'!$N$4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spidergrams'!$N$84:$N$101</c:f>
              <c:numCache>
                <c:formatCode>0.0</c:formatCode>
                <c:ptCount val="18"/>
                <c:pt idx="0">
                  <c:v>112.86307053941908</c:v>
                </c:pt>
                <c:pt idx="1">
                  <c:v>105.80912863070539</c:v>
                </c:pt>
                <c:pt idx="2">
                  <c:v>1224.1379310344828</c:v>
                </c:pt>
                <c:pt idx="3">
                  <c:v>91.769751272727291</c:v>
                </c:pt>
                <c:pt idx="4">
                  <c:v>311.66666666666669</c:v>
                </c:pt>
                <c:pt idx="5">
                  <c:v>434.59915611814347</c:v>
                </c:pt>
                <c:pt idx="6">
                  <c:v>278.95595432300166</c:v>
                </c:pt>
                <c:pt idx="7">
                  <c:v>14.620689655172415</c:v>
                </c:pt>
                <c:pt idx="8">
                  <c:v>112.47264770240699</c:v>
                </c:pt>
                <c:pt idx="9">
                  <c:v>242.51722222222224</c:v>
                </c:pt>
                <c:pt idx="10">
                  <c:v>50.000000000000007</c:v>
                </c:pt>
                <c:pt idx="11">
                  <c:v>119.3717277486911</c:v>
                </c:pt>
                <c:pt idx="12">
                  <c:v>107.76699029126213</c:v>
                </c:pt>
                <c:pt idx="13">
                  <c:v>4.5772982432020886</c:v>
                </c:pt>
                <c:pt idx="14">
                  <c:v>22.991689750692519</c:v>
                </c:pt>
                <c:pt idx="15">
                  <c:v>17.961783439490446</c:v>
                </c:pt>
                <c:pt idx="16">
                  <c:v>17.449392712550608</c:v>
                </c:pt>
                <c:pt idx="17">
                  <c:v>19.440993788819874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1A-45D5-91E1-0C8EEF2831E7}"/>
            </c:ext>
          </c:extLst>
        </c:ser>
        <c:ser>
          <c:idx val="5"/>
          <c:order val="3"/>
          <c:tx>
            <c:strRef>
              <c:f>'C. spidergrams'!$L$4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spidergrams'!$L$84:$L$101</c:f>
              <c:numCache>
                <c:formatCode>0.0</c:formatCode>
                <c:ptCount val="18"/>
                <c:pt idx="0">
                  <c:v>109.12863070539419</c:v>
                </c:pt>
                <c:pt idx="1">
                  <c:v>60.995850622406635</c:v>
                </c:pt>
                <c:pt idx="2">
                  <c:v>205.17241379310343</c:v>
                </c:pt>
                <c:pt idx="3">
                  <c:v>114.10844072727274</c:v>
                </c:pt>
                <c:pt idx="4">
                  <c:v>190.41666666666669</c:v>
                </c:pt>
                <c:pt idx="5">
                  <c:v>348.10126582278485</c:v>
                </c:pt>
                <c:pt idx="6">
                  <c:v>233.27895595432301</c:v>
                </c:pt>
                <c:pt idx="7">
                  <c:v>53.241379310344826</c:v>
                </c:pt>
                <c:pt idx="8">
                  <c:v>141.1378555798687</c:v>
                </c:pt>
                <c:pt idx="9">
                  <c:v>525.45398148148149</c:v>
                </c:pt>
                <c:pt idx="10">
                  <c:v>66.891891891891902</c:v>
                </c:pt>
                <c:pt idx="11">
                  <c:v>47.382198952879584</c:v>
                </c:pt>
                <c:pt idx="12">
                  <c:v>41.747572815533978</c:v>
                </c:pt>
                <c:pt idx="13">
                  <c:v>8.2009926857370736</c:v>
                </c:pt>
                <c:pt idx="14">
                  <c:v>22.991689750692519</c:v>
                </c:pt>
                <c:pt idx="15">
                  <c:v>12.292993630573248</c:v>
                </c:pt>
                <c:pt idx="16">
                  <c:v>9.1093117408906892</c:v>
                </c:pt>
                <c:pt idx="17">
                  <c:v>8.4472049689440993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1A-45D5-91E1-0C8EEF2831E7}"/>
            </c:ext>
          </c:extLst>
        </c:ser>
        <c:ser>
          <c:idx val="1"/>
          <c:order val="4"/>
          <c:tx>
            <c:strRef>
              <c:f>'C. spidergrams'!$AI$4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spidergrams'!$AI$84:$AI$101</c:f>
              <c:numCache>
                <c:formatCode>0.0</c:formatCode>
                <c:ptCount val="18"/>
                <c:pt idx="0">
                  <c:v>380.9128630705394</c:v>
                </c:pt>
                <c:pt idx="1">
                  <c:v>46.473029045643152</c:v>
                </c:pt>
                <c:pt idx="2">
                  <c:v>396.55172413793099</c:v>
                </c:pt>
                <c:pt idx="3">
                  <c:v>110.03313927272728</c:v>
                </c:pt>
                <c:pt idx="4">
                  <c:v>537.5</c:v>
                </c:pt>
                <c:pt idx="5">
                  <c:v>632.91139240506334</c:v>
                </c:pt>
                <c:pt idx="6">
                  <c:v>486.13376835236545</c:v>
                </c:pt>
                <c:pt idx="7">
                  <c:v>388.41379310344826</c:v>
                </c:pt>
                <c:pt idx="8">
                  <c:v>273.52297592997809</c:v>
                </c:pt>
                <c:pt idx="9">
                  <c:v>1535.9424074074075</c:v>
                </c:pt>
                <c:pt idx="10">
                  <c:v>113.51351351351353</c:v>
                </c:pt>
                <c:pt idx="11">
                  <c:v>88.7434554973822</c:v>
                </c:pt>
                <c:pt idx="12">
                  <c:v>85.4368932038835</c:v>
                </c:pt>
                <c:pt idx="13">
                  <c:v>15.870691825388192</c:v>
                </c:pt>
                <c:pt idx="14">
                  <c:v>36.288088642659282</c:v>
                </c:pt>
                <c:pt idx="15">
                  <c:v>20.955414012738853</c:v>
                </c:pt>
                <c:pt idx="16">
                  <c:v>17.206477732793523</c:v>
                </c:pt>
                <c:pt idx="17">
                  <c:v>15.155279503105589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F-41D0-B338-0D1C6A15DF7F}"/>
            </c:ext>
          </c:extLst>
        </c:ser>
        <c:ser>
          <c:idx val="2"/>
          <c:order val="5"/>
          <c:tx>
            <c:strRef>
              <c:f>'C. spidergrams'!$Z$4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8100" cap="rnd">
              <a:solidFill>
                <a:schemeClr val="accent6">
                  <a:alpha val="9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spidergrams'!$Z$84:$Z$101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84.647302904564313</c:v>
                </c:pt>
                <c:pt idx="2">
                  <c:v>1389.655172413793</c:v>
                </c:pt>
                <c:pt idx="3">
                  <c:v>104.75034109090912</c:v>
                </c:pt>
                <c:pt idx="4">
                  <c:v>700</c:v>
                </c:pt>
                <c:pt idx="5">
                  <c:v>970.46413502109715</c:v>
                </c:pt>
                <c:pt idx="6">
                  <c:v>698.2055464926591</c:v>
                </c:pt>
                <c:pt idx="7">
                  <c:v>5.7931034482758621</c:v>
                </c:pt>
                <c:pt idx="8">
                  <c:v>253.8293216630197</c:v>
                </c:pt>
                <c:pt idx="9">
                  <c:v>161.67814814814815</c:v>
                </c:pt>
                <c:pt idx="10">
                  <c:v>96.621621621621628</c:v>
                </c:pt>
                <c:pt idx="11">
                  <c:v>122.51308900523561</c:v>
                </c:pt>
                <c:pt idx="12">
                  <c:v>119.41747572815535</c:v>
                </c:pt>
                <c:pt idx="13">
                  <c:v>5.5581478667453919</c:v>
                </c:pt>
                <c:pt idx="14">
                  <c:v>38.781163434903043</c:v>
                </c:pt>
                <c:pt idx="15">
                  <c:v>26.942675159235666</c:v>
                </c:pt>
                <c:pt idx="16">
                  <c:v>22.02429149797571</c:v>
                </c:pt>
                <c:pt idx="17">
                  <c:v>20.93167701863354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F-41D0-B338-0D1C6A15DF7F}"/>
            </c:ext>
          </c:extLst>
        </c:ser>
        <c:ser>
          <c:idx val="7"/>
          <c:order val="6"/>
          <c:tx>
            <c:strRef>
              <c:f>'C. spidergrams'!$S$4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spidergrams'!$S$84:$S$101</c:f>
              <c:numCache>
                <c:formatCode>0.0</c:formatCode>
                <c:ptCount val="18"/>
                <c:pt idx="0">
                  <c:v>4.1493775933609953</c:v>
                </c:pt>
                <c:pt idx="1">
                  <c:v>59.751037344398334</c:v>
                </c:pt>
                <c:pt idx="2">
                  <c:v>1382.7586206896551</c:v>
                </c:pt>
                <c:pt idx="3">
                  <c:v>116.07062290909093</c:v>
                </c:pt>
                <c:pt idx="4">
                  <c:v>1133.3333333333335</c:v>
                </c:pt>
                <c:pt idx="5">
                  <c:v>2109.7046413502112</c:v>
                </c:pt>
                <c:pt idx="6">
                  <c:v>1647.6345840130507</c:v>
                </c:pt>
                <c:pt idx="7">
                  <c:v>16.827586206896552</c:v>
                </c:pt>
                <c:pt idx="8">
                  <c:v>798.6870897155361</c:v>
                </c:pt>
                <c:pt idx="9">
                  <c:v>687.13212962962973</c:v>
                </c:pt>
                <c:pt idx="10">
                  <c:v>289.18918918918916</c:v>
                </c:pt>
                <c:pt idx="11">
                  <c:v>127.4869109947644</c:v>
                </c:pt>
                <c:pt idx="12">
                  <c:v>131.06796116504856</c:v>
                </c:pt>
                <c:pt idx="13">
                  <c:v>13.527551058034742</c:v>
                </c:pt>
                <c:pt idx="14">
                  <c:v>96.67590027700831</c:v>
                </c:pt>
                <c:pt idx="15">
                  <c:v>56.878980891719742</c:v>
                </c:pt>
                <c:pt idx="16">
                  <c:v>41.295546558704451</c:v>
                </c:pt>
                <c:pt idx="17">
                  <c:v>33.664596273291927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A-45D5-91E1-0C8EEF2831E7}"/>
            </c:ext>
          </c:extLst>
        </c:ser>
        <c:ser>
          <c:idx val="3"/>
          <c:order val="7"/>
          <c:tx>
            <c:strRef>
              <c:f>'C. spidergrams'!$Q$4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spidergrams'!$Q$84:$Q$101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69.709543568464724</c:v>
                </c:pt>
                <c:pt idx="2">
                  <c:v>813.79310344827582</c:v>
                </c:pt>
                <c:pt idx="3">
                  <c:v>106.7125232727273</c:v>
                </c:pt>
                <c:pt idx="4">
                  <c:v>891.66666666666674</c:v>
                </c:pt>
                <c:pt idx="5">
                  <c:v>1054.8523206751056</c:v>
                </c:pt>
                <c:pt idx="6">
                  <c:v>738.98858075040789</c:v>
                </c:pt>
                <c:pt idx="7">
                  <c:v>5.2413793103448274</c:v>
                </c:pt>
                <c:pt idx="8">
                  <c:v>374.17943107221004</c:v>
                </c:pt>
                <c:pt idx="9">
                  <c:v>202.09768518518521</c:v>
                </c:pt>
                <c:pt idx="10">
                  <c:v>153.37837837837839</c:v>
                </c:pt>
                <c:pt idx="11">
                  <c:v>210.73298429319374</c:v>
                </c:pt>
                <c:pt idx="12">
                  <c:v>181.55339805825244</c:v>
                </c:pt>
                <c:pt idx="13">
                  <c:v>8.9366299033945538</c:v>
                </c:pt>
                <c:pt idx="14">
                  <c:v>53.46260387811634</c:v>
                </c:pt>
                <c:pt idx="15">
                  <c:v>32.802547770700635</c:v>
                </c:pt>
                <c:pt idx="16">
                  <c:v>26.315789473684212</c:v>
                </c:pt>
                <c:pt idx="17">
                  <c:v>25.714285714285712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A-45D5-91E1-0C8EEF28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3616346458716679"/>
          <c:y val="5.9326022328030246E-3"/>
          <c:w val="0.4528302447420201"/>
          <c:h val="0.2958455260640455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73277109723477E-2"/>
          <c:y val="1.4549360077280974E-2"/>
          <c:w val="0.92898188595693987"/>
          <c:h val="0.92059636457738314"/>
        </c:manualLayout>
      </c:layout>
      <c:lineChart>
        <c:grouping val="standard"/>
        <c:varyColors val="0"/>
        <c:ser>
          <c:idx val="3"/>
          <c:order val="0"/>
          <c:tx>
            <c:strRef>
              <c:f>'C. spidergrams'!$D$4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spidergrams'!$D$84:$D$101</c:f>
              <c:numCache>
                <c:formatCode>0.0</c:formatCode>
                <c:ptCount val="18"/>
                <c:pt idx="0">
                  <c:v>414.10788381742736</c:v>
                </c:pt>
                <c:pt idx="1">
                  <c:v>71.784232365145229</c:v>
                </c:pt>
                <c:pt idx="2">
                  <c:v>855.17241379310337</c:v>
                </c:pt>
                <c:pt idx="3">
                  <c:v>61.884207272727267</c:v>
                </c:pt>
                <c:pt idx="4">
                  <c:v>92.5</c:v>
                </c:pt>
                <c:pt idx="5">
                  <c:v>283.96624472573842</c:v>
                </c:pt>
                <c:pt idx="6">
                  <c:v>238.17292006525287</c:v>
                </c:pt>
                <c:pt idx="7">
                  <c:v>29.655172413793103</c:v>
                </c:pt>
                <c:pt idx="8">
                  <c:v>122.53829321663019</c:v>
                </c:pt>
                <c:pt idx="9">
                  <c:v>1374.2642592592595</c:v>
                </c:pt>
                <c:pt idx="10">
                  <c:v>77.027027027027032</c:v>
                </c:pt>
                <c:pt idx="11">
                  <c:v>114.13612565445027</c:v>
                </c:pt>
                <c:pt idx="12">
                  <c:v>96.116504854368941</c:v>
                </c:pt>
                <c:pt idx="13">
                  <c:v>12.464963965862829</c:v>
                </c:pt>
                <c:pt idx="14">
                  <c:v>37.396121883656512</c:v>
                </c:pt>
                <c:pt idx="15">
                  <c:v>25.414012738853501</c:v>
                </c:pt>
                <c:pt idx="16">
                  <c:v>23.319838056680162</c:v>
                </c:pt>
                <c:pt idx="17">
                  <c:v>20.248447204968944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48-4BAA-8556-EB17ED208F3B}"/>
            </c:ext>
          </c:extLst>
        </c:ser>
        <c:ser>
          <c:idx val="7"/>
          <c:order val="1"/>
          <c:tx>
            <c:strRef>
              <c:f>'C. spidergrams'!$B$4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spidergrams'!$B$84:$B$101</c:f>
              <c:numCache>
                <c:formatCode>0.0</c:formatCode>
                <c:ptCount val="18"/>
                <c:pt idx="0">
                  <c:v>170.79668049792531</c:v>
                </c:pt>
                <c:pt idx="1">
                  <c:v>48.871369294605806</c:v>
                </c:pt>
                <c:pt idx="2">
                  <c:v>1414.4827586206898</c:v>
                </c:pt>
                <c:pt idx="3">
                  <c:v>43.168008000000007</c:v>
                </c:pt>
                <c:pt idx="4">
                  <c:v>54.041666666666671</c:v>
                </c:pt>
                <c:pt idx="5">
                  <c:v>153.33333333333334</c:v>
                </c:pt>
                <c:pt idx="6">
                  <c:v>120.3588907014682</c:v>
                </c:pt>
                <c:pt idx="7">
                  <c:v>11.495172413793103</c:v>
                </c:pt>
                <c:pt idx="8">
                  <c:v>71.597374179431071</c:v>
                </c:pt>
                <c:pt idx="9">
                  <c:v>889.22981481481486</c:v>
                </c:pt>
                <c:pt idx="10">
                  <c:v>43.243243243243249</c:v>
                </c:pt>
                <c:pt idx="11">
                  <c:v>48.958115183246079</c:v>
                </c:pt>
                <c:pt idx="12">
                  <c:v>46.116504854368934</c:v>
                </c:pt>
                <c:pt idx="13">
                  <c:v>9.1273506635279738</c:v>
                </c:pt>
                <c:pt idx="14">
                  <c:v>21.329639889196677</c:v>
                </c:pt>
                <c:pt idx="15">
                  <c:v>14.968152866242038</c:v>
                </c:pt>
                <c:pt idx="16">
                  <c:v>12.064777327935222</c:v>
                </c:pt>
                <c:pt idx="17">
                  <c:v>11.521739130434781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48-4BAA-8556-EB17ED208F3B}"/>
            </c:ext>
          </c:extLst>
        </c:ser>
        <c:ser>
          <c:idx val="4"/>
          <c:order val="2"/>
          <c:tx>
            <c:strRef>
              <c:f>'C. spidergrams'!$C$4</c:f>
              <c:strCache>
                <c:ptCount val="1"/>
                <c:pt idx="0">
                  <c:v>Paragneiss wall-rock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spidergrams'!$C$84:$C$101</c:f>
              <c:numCache>
                <c:formatCode>0.0</c:formatCode>
                <c:ptCount val="18"/>
                <c:pt idx="0">
                  <c:v>242.08298755186718</c:v>
                </c:pt>
                <c:pt idx="1">
                  <c:v>56.697095435684638</c:v>
                </c:pt>
                <c:pt idx="2">
                  <c:v>177.58620689655172</c:v>
                </c:pt>
                <c:pt idx="3">
                  <c:v>88.298198181818194</c:v>
                </c:pt>
                <c:pt idx="4">
                  <c:v>194.91666666666669</c:v>
                </c:pt>
                <c:pt idx="5">
                  <c:v>230.25316455696205</c:v>
                </c:pt>
                <c:pt idx="6">
                  <c:v>125.66068515497554</c:v>
                </c:pt>
                <c:pt idx="7">
                  <c:v>20.406896551724138</c:v>
                </c:pt>
                <c:pt idx="8">
                  <c:v>88.818380743982502</c:v>
                </c:pt>
                <c:pt idx="9">
                  <c:v>202.09768518518521</c:v>
                </c:pt>
                <c:pt idx="10">
                  <c:v>55.567567567567572</c:v>
                </c:pt>
                <c:pt idx="11">
                  <c:v>11.874345549738221</c:v>
                </c:pt>
                <c:pt idx="12">
                  <c:v>11.359223300970873</c:v>
                </c:pt>
                <c:pt idx="13">
                  <c:v>1.9072076013342036</c:v>
                </c:pt>
                <c:pt idx="14">
                  <c:v>36.232686980609422</c:v>
                </c:pt>
                <c:pt idx="15">
                  <c:v>25.210191082802545</c:v>
                </c:pt>
                <c:pt idx="16">
                  <c:v>19.838056680161944</c:v>
                </c:pt>
                <c:pt idx="17">
                  <c:v>17.447204968944099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48-4BAA-8556-EB17ED208F3B}"/>
            </c:ext>
          </c:extLst>
        </c:ser>
        <c:ser>
          <c:idx val="5"/>
          <c:order val="3"/>
          <c:tx>
            <c:strRef>
              <c:f>'C. spidergrams'!$E$4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spidergrams'!$E$84:$E$101</c:f>
              <c:numCache>
                <c:formatCode>0.0</c:formatCode>
                <c:ptCount val="18"/>
                <c:pt idx="0">
                  <c:v>89.211618257261406</c:v>
                </c:pt>
                <c:pt idx="1">
                  <c:v>41.493775933609953</c:v>
                </c:pt>
                <c:pt idx="2">
                  <c:v>85.517241379310335</c:v>
                </c:pt>
                <c:pt idx="3">
                  <c:v>32.904285818181819</c:v>
                </c:pt>
                <c:pt idx="4">
                  <c:v>95</c:v>
                </c:pt>
                <c:pt idx="5">
                  <c:v>161.60337552742615</c:v>
                </c:pt>
                <c:pt idx="6">
                  <c:v>140.6199021207178</c:v>
                </c:pt>
                <c:pt idx="7">
                  <c:v>23.03448275862069</c:v>
                </c:pt>
                <c:pt idx="8">
                  <c:v>95.623632385120359</c:v>
                </c:pt>
                <c:pt idx="9">
                  <c:v>3597.3387962962966</c:v>
                </c:pt>
                <c:pt idx="10">
                  <c:v>67.5</c:v>
                </c:pt>
                <c:pt idx="11">
                  <c:v>55.759162303664922</c:v>
                </c:pt>
                <c:pt idx="12">
                  <c:v>48.543689320388353</c:v>
                </c:pt>
                <c:pt idx="13">
                  <c:v>41.48176532901892</c:v>
                </c:pt>
                <c:pt idx="14">
                  <c:v>41.274238227146817</c:v>
                </c:pt>
                <c:pt idx="15">
                  <c:v>29.681528662420384</c:v>
                </c:pt>
                <c:pt idx="16">
                  <c:v>30.48582995951417</c:v>
                </c:pt>
                <c:pt idx="1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8-4BAA-8556-EB17ED208F3B}"/>
            </c:ext>
          </c:extLst>
        </c:ser>
        <c:ser>
          <c:idx val="6"/>
          <c:order val="4"/>
          <c:tx>
            <c:strRef>
              <c:f>'C. spidergrams'!$F$4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spidergrams'!$F$84:$F$101</c:f>
              <c:numCache>
                <c:formatCode>0.0</c:formatCode>
                <c:ptCount val="18"/>
                <c:pt idx="0">
                  <c:v>100.4149377593361</c:v>
                </c:pt>
                <c:pt idx="1">
                  <c:v>26.970954356846473</c:v>
                </c:pt>
                <c:pt idx="2">
                  <c:v>96.551724137931018</c:v>
                </c:pt>
                <c:pt idx="3">
                  <c:v>22.036815272727274</c:v>
                </c:pt>
                <c:pt idx="4">
                  <c:v>62.5</c:v>
                </c:pt>
                <c:pt idx="5">
                  <c:v>107.59493670886077</c:v>
                </c:pt>
                <c:pt idx="6">
                  <c:v>96.411092985318106</c:v>
                </c:pt>
                <c:pt idx="7">
                  <c:v>25.793103448275861</c:v>
                </c:pt>
                <c:pt idx="8">
                  <c:v>72.647702407002186</c:v>
                </c:pt>
                <c:pt idx="9">
                  <c:v>3597.3387962962966</c:v>
                </c:pt>
                <c:pt idx="10">
                  <c:v>55.945945945945944</c:v>
                </c:pt>
                <c:pt idx="11">
                  <c:v>63.089005235602095</c:v>
                </c:pt>
                <c:pt idx="12">
                  <c:v>50.485436893203889</c:v>
                </c:pt>
                <c:pt idx="13">
                  <c:v>42.258271280990698</c:v>
                </c:pt>
                <c:pt idx="14">
                  <c:v>39.05817174515235</c:v>
                </c:pt>
                <c:pt idx="15">
                  <c:v>29.235668789808916</c:v>
                </c:pt>
                <c:pt idx="16">
                  <c:v>27.692307692307693</c:v>
                </c:pt>
                <c:pt idx="17">
                  <c:v>28.447204968944099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948-4BAA-8556-EB17ED208F3B}"/>
            </c:ext>
          </c:extLst>
        </c:ser>
        <c:ser>
          <c:idx val="8"/>
          <c:order val="5"/>
          <c:tx>
            <c:strRef>
              <c:f>'C. spidergrams'!$G$4</c:f>
              <c:strCache>
                <c:ptCount val="1"/>
                <c:pt idx="0">
                  <c:v>Amphibolite xenolith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spidergrams'!$G$84:$G$101</c:f>
              <c:numCache>
                <c:formatCode>0.0</c:formatCode>
                <c:ptCount val="18"/>
                <c:pt idx="0">
                  <c:v>71.369294605809131</c:v>
                </c:pt>
                <c:pt idx="1">
                  <c:v>41.908713692946058</c:v>
                </c:pt>
                <c:pt idx="2">
                  <c:v>157.2413793103448</c:v>
                </c:pt>
                <c:pt idx="3">
                  <c:v>11.622156000000002</c:v>
                </c:pt>
                <c:pt idx="4">
                  <c:v>45.833333333333336</c:v>
                </c:pt>
                <c:pt idx="5">
                  <c:v>101.26582278481013</c:v>
                </c:pt>
                <c:pt idx="6">
                  <c:v>85.807504078303424</c:v>
                </c:pt>
                <c:pt idx="7">
                  <c:v>13.241379310344827</c:v>
                </c:pt>
                <c:pt idx="8">
                  <c:v>63.894967177242883</c:v>
                </c:pt>
                <c:pt idx="9">
                  <c:v>1293.4251851851852</c:v>
                </c:pt>
                <c:pt idx="10">
                  <c:v>47.770270270270274</c:v>
                </c:pt>
                <c:pt idx="11">
                  <c:v>46.073298429319372</c:v>
                </c:pt>
                <c:pt idx="12">
                  <c:v>38.834951456310684</c:v>
                </c:pt>
                <c:pt idx="13">
                  <c:v>29.479980352051545</c:v>
                </c:pt>
                <c:pt idx="14">
                  <c:v>35.734072022160667</c:v>
                </c:pt>
                <c:pt idx="15">
                  <c:v>24.394904458598724</c:v>
                </c:pt>
                <c:pt idx="16">
                  <c:v>25.101214574898787</c:v>
                </c:pt>
                <c:pt idx="17">
                  <c:v>24.844720496894411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8-4BAA-8556-EB17ED20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2052901440204586"/>
          <c:y val="7.1166472598370917E-2"/>
          <c:w val="0.25409705397402249"/>
          <c:h val="0.1501230908701045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diagrams'!$M$61:$M$65</c:f>
              <c:numCache>
                <c:formatCode>General</c:formatCode>
                <c:ptCount val="5"/>
                <c:pt idx="0">
                  <c:v>0.3</c:v>
                </c:pt>
                <c:pt idx="1">
                  <c:v>0.13</c:v>
                </c:pt>
                <c:pt idx="2">
                  <c:v>0.04</c:v>
                </c:pt>
                <c:pt idx="3">
                  <c:v>0.06</c:v>
                </c:pt>
                <c:pt idx="4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8-4DDB-BBF9-84DAF6F0E52A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diagrams'!$M$67</c:f>
              <c:numCache>
                <c:formatCode>General</c:formatCode>
                <c:ptCount val="1"/>
                <c:pt idx="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8-4DDB-BBF9-84DAF6F0E52A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diagrams'!$M$66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8-4DDB-BBF9-84DAF6F0E52A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diagrams'!$M$54:$M$59</c:f>
              <c:numCache>
                <c:formatCode>General</c:formatCode>
                <c:ptCount val="6"/>
                <c:pt idx="0">
                  <c:v>0.22</c:v>
                </c:pt>
                <c:pt idx="1">
                  <c:v>7.0000000000000007E-2</c:v>
                </c:pt>
                <c:pt idx="2">
                  <c:v>0.03</c:v>
                </c:pt>
                <c:pt idx="3">
                  <c:v>0.17</c:v>
                </c:pt>
                <c:pt idx="4">
                  <c:v>0.16</c:v>
                </c:pt>
                <c:pt idx="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8-4DDB-BBF9-84DAF6F0E52A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diagrams'!$M$38:$M$52</c:f>
              <c:numCache>
                <c:formatCode>General</c:formatCode>
                <c:ptCount val="15"/>
                <c:pt idx="0">
                  <c:v>0.05</c:v>
                </c:pt>
                <c:pt idx="1">
                  <c:v>0.01</c:v>
                </c:pt>
                <c:pt idx="2">
                  <c:v>0.04</c:v>
                </c:pt>
                <c:pt idx="3">
                  <c:v>0.04</c:v>
                </c:pt>
                <c:pt idx="5">
                  <c:v>0.32</c:v>
                </c:pt>
                <c:pt idx="6">
                  <c:v>0.02</c:v>
                </c:pt>
                <c:pt idx="7">
                  <c:v>0.01</c:v>
                </c:pt>
                <c:pt idx="8">
                  <c:v>0.1</c:v>
                </c:pt>
                <c:pt idx="10">
                  <c:v>0.03</c:v>
                </c:pt>
                <c:pt idx="11">
                  <c:v>0.04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8-4DDB-BBF9-84DAF6F0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5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691185476815396"/>
          <c:y val="3.2125961250774528E-2"/>
          <c:w val="0.43642147856517932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'C. spidergrams'!$K$4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8AF-4595-9408-100085C597BB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spidergrams'!$K$68:$K$82</c:f>
              <c:numCache>
                <c:formatCode>0.0</c:formatCode>
                <c:ptCount val="15"/>
                <c:pt idx="0">
                  <c:v>60.75949367088608</c:v>
                </c:pt>
                <c:pt idx="1">
                  <c:v>42.414355628058729</c:v>
                </c:pt>
                <c:pt idx="2">
                  <c:v>35.452586206896555</c:v>
                </c:pt>
                <c:pt idx="3">
                  <c:v>24.070021881838073</c:v>
                </c:pt>
                <c:pt idx="4">
                  <c:v>21.528254184162279</c:v>
                </c:pt>
                <c:pt idx="5">
                  <c:v>18.986486486486488</c:v>
                </c:pt>
                <c:pt idx="6">
                  <c:v>7.4777975133214927</c:v>
                </c:pt>
                <c:pt idx="7">
                  <c:v>15.276381909547737</c:v>
                </c:pt>
                <c:pt idx="8">
                  <c:v>19.113573407202214</c:v>
                </c:pt>
                <c:pt idx="9">
                  <c:v>19.430894308943092</c:v>
                </c:pt>
                <c:pt idx="10">
                  <c:v>18.864468864468865</c:v>
                </c:pt>
                <c:pt idx="11">
                  <c:v>20.9375</c:v>
                </c:pt>
                <c:pt idx="12">
                  <c:v>22.59109311740891</c:v>
                </c:pt>
                <c:pt idx="13">
                  <c:v>23.229813664596275</c:v>
                </c:pt>
                <c:pt idx="14">
                  <c:v>23.130081300813007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F-4595-9408-100085C597BB}"/>
            </c:ext>
          </c:extLst>
        </c:ser>
        <c:ser>
          <c:idx val="0"/>
          <c:order val="1"/>
          <c:tx>
            <c:strRef>
              <c:f>'C. spidergrams'!$J$4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7E4-46E2-B325-14EFFADA8CFC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spidergrams'!$J$68:$J$82</c:f>
              <c:numCache>
                <c:formatCode>0.0</c:formatCode>
                <c:ptCount val="15"/>
                <c:pt idx="0">
                  <c:v>96.202531645569621</c:v>
                </c:pt>
                <c:pt idx="1">
                  <c:v>69.657422512234916</c:v>
                </c:pt>
                <c:pt idx="2">
                  <c:v>54.525862068965516</c:v>
                </c:pt>
                <c:pt idx="3">
                  <c:v>38.949671772428886</c:v>
                </c:pt>
                <c:pt idx="4">
                  <c:v>33.664025075403636</c:v>
                </c:pt>
                <c:pt idx="5">
                  <c:v>28.378378378378383</c:v>
                </c:pt>
                <c:pt idx="6">
                  <c:v>6.465364120781528</c:v>
                </c:pt>
                <c:pt idx="7">
                  <c:v>18.190954773869347</c:v>
                </c:pt>
                <c:pt idx="8">
                  <c:v>15.235457063711912</c:v>
                </c:pt>
                <c:pt idx="9">
                  <c:v>12.601626016260163</c:v>
                </c:pt>
                <c:pt idx="10">
                  <c:v>9.5238095238095237</c:v>
                </c:pt>
                <c:pt idx="11">
                  <c:v>8.625</c:v>
                </c:pt>
                <c:pt idx="12">
                  <c:v>7.4493927125506074</c:v>
                </c:pt>
                <c:pt idx="13">
                  <c:v>7.0186335403726696</c:v>
                </c:pt>
                <c:pt idx="14">
                  <c:v>6.6260162601626016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F-4595-9408-100085C597BB}"/>
            </c:ext>
          </c:extLst>
        </c:ser>
        <c:ser>
          <c:idx val="6"/>
          <c:order val="2"/>
          <c:tx>
            <c:strRef>
              <c:f>'C. spidergrams'!$N$4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8AF-4595-9408-100085C597BB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spidergrams'!$N$68:$N$82</c:f>
              <c:numCache>
                <c:formatCode>0.0</c:formatCode>
                <c:ptCount val="15"/>
                <c:pt idx="0">
                  <c:v>434.59915611814347</c:v>
                </c:pt>
                <c:pt idx="1">
                  <c:v>278.95595432300166</c:v>
                </c:pt>
                <c:pt idx="2">
                  <c:v>172.41379310344828</c:v>
                </c:pt>
                <c:pt idx="3">
                  <c:v>112.47264770240699</c:v>
                </c:pt>
                <c:pt idx="4">
                  <c:v>81.236323851203494</c:v>
                </c:pt>
                <c:pt idx="5">
                  <c:v>50.000000000000007</c:v>
                </c:pt>
                <c:pt idx="6">
                  <c:v>21.669626998223801</c:v>
                </c:pt>
                <c:pt idx="7">
                  <c:v>26.381909547738694</c:v>
                </c:pt>
                <c:pt idx="8">
                  <c:v>22.991689750692519</c:v>
                </c:pt>
                <c:pt idx="9">
                  <c:v>19.674796747967481</c:v>
                </c:pt>
                <c:pt idx="10">
                  <c:v>18.131868131868131</c:v>
                </c:pt>
                <c:pt idx="11">
                  <c:v>18.1875</c:v>
                </c:pt>
                <c:pt idx="12">
                  <c:v>17.449392712550608</c:v>
                </c:pt>
                <c:pt idx="13">
                  <c:v>19.440993788819874</c:v>
                </c:pt>
                <c:pt idx="14">
                  <c:v>20.934959349593495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F-4595-9408-100085C597BB}"/>
            </c:ext>
          </c:extLst>
        </c:ser>
        <c:ser>
          <c:idx val="5"/>
          <c:order val="3"/>
          <c:tx>
            <c:strRef>
              <c:f>'C. spidergrams'!$L$4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8AF-4595-9408-100085C597BB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spidergrams'!$L$68:$L$82</c:f>
              <c:numCache>
                <c:formatCode>0.0</c:formatCode>
                <c:ptCount val="15"/>
                <c:pt idx="0">
                  <c:v>348.10126582278485</c:v>
                </c:pt>
                <c:pt idx="1">
                  <c:v>233.27895595432301</c:v>
                </c:pt>
                <c:pt idx="2">
                  <c:v>184.26724137931038</c:v>
                </c:pt>
                <c:pt idx="3">
                  <c:v>141.1378555798687</c:v>
                </c:pt>
                <c:pt idx="4">
                  <c:v>104.0148737358803</c:v>
                </c:pt>
                <c:pt idx="5">
                  <c:v>66.891891891891902</c:v>
                </c:pt>
                <c:pt idx="6">
                  <c:v>85.612788632326826</c:v>
                </c:pt>
                <c:pt idx="7">
                  <c:v>34.371859296482413</c:v>
                </c:pt>
                <c:pt idx="8">
                  <c:v>22.991689750692519</c:v>
                </c:pt>
                <c:pt idx="9">
                  <c:v>17.073170731707318</c:v>
                </c:pt>
                <c:pt idx="10">
                  <c:v>13.369963369963369</c:v>
                </c:pt>
                <c:pt idx="11">
                  <c:v>11</c:v>
                </c:pt>
                <c:pt idx="12">
                  <c:v>9.1093117408906892</c:v>
                </c:pt>
                <c:pt idx="13">
                  <c:v>8.4472049689440993</c:v>
                </c:pt>
                <c:pt idx="14">
                  <c:v>8.0487804878048781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AF-4595-9408-100085C597BB}"/>
            </c:ext>
          </c:extLst>
        </c:ser>
        <c:ser>
          <c:idx val="1"/>
          <c:order val="4"/>
          <c:tx>
            <c:strRef>
              <c:f>'C. spidergrams'!$AI$4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7E4-46E2-B325-14EFFADA8CFC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spidergrams'!$AI$68:$AI$82</c:f>
              <c:numCache>
                <c:formatCode>0.0</c:formatCode>
                <c:ptCount val="15"/>
                <c:pt idx="0">
                  <c:v>632.91139240506334</c:v>
                </c:pt>
                <c:pt idx="1">
                  <c:v>486.13376835236545</c:v>
                </c:pt>
                <c:pt idx="2">
                  <c:v>375</c:v>
                </c:pt>
                <c:pt idx="3">
                  <c:v>273.52297592997809</c:v>
                </c:pt>
                <c:pt idx="4">
                  <c:v>193.51824472174582</c:v>
                </c:pt>
                <c:pt idx="5">
                  <c:v>113.51351351351353</c:v>
                </c:pt>
                <c:pt idx="6">
                  <c:v>88.277087033747776</c:v>
                </c:pt>
                <c:pt idx="7">
                  <c:v>51.758793969849251</c:v>
                </c:pt>
                <c:pt idx="8">
                  <c:v>36.288088642659282</c:v>
                </c:pt>
                <c:pt idx="9">
                  <c:v>29.308943089430894</c:v>
                </c:pt>
                <c:pt idx="10">
                  <c:v>21.794871794871792</c:v>
                </c:pt>
                <c:pt idx="11">
                  <c:v>19.9375</c:v>
                </c:pt>
                <c:pt idx="12">
                  <c:v>17.206477732793523</c:v>
                </c:pt>
                <c:pt idx="13">
                  <c:v>15.155279503105589</c:v>
                </c:pt>
                <c:pt idx="14">
                  <c:v>15.284552845528456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AF-4595-9408-100085C597BB}"/>
            </c:ext>
          </c:extLst>
        </c:ser>
        <c:ser>
          <c:idx val="2"/>
          <c:order val="5"/>
          <c:tx>
            <c:strRef>
              <c:f>'C. spidergrams'!$Z$4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7E4-46E2-B325-14EFFADA8CFC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spidergrams'!$Z$68:$Z$82</c:f>
              <c:numCache>
                <c:formatCode>0.0</c:formatCode>
                <c:ptCount val="15"/>
                <c:pt idx="0">
                  <c:v>970.46413502109715</c:v>
                </c:pt>
                <c:pt idx="1">
                  <c:v>698.2055464926591</c:v>
                </c:pt>
                <c:pt idx="2">
                  <c:v>449.35344827586215</c:v>
                </c:pt>
                <c:pt idx="3">
                  <c:v>253.8293216630197</c:v>
                </c:pt>
                <c:pt idx="4">
                  <c:v>175.22547164232066</c:v>
                </c:pt>
                <c:pt idx="5">
                  <c:v>96.621621621621628</c:v>
                </c:pt>
                <c:pt idx="6">
                  <c:v>17.93960923623446</c:v>
                </c:pt>
                <c:pt idx="7">
                  <c:v>44.974874371859293</c:v>
                </c:pt>
                <c:pt idx="8">
                  <c:v>38.781163434903043</c:v>
                </c:pt>
                <c:pt idx="9">
                  <c:v>33.943089430894311</c:v>
                </c:pt>
                <c:pt idx="10">
                  <c:v>28.021978021978022</c:v>
                </c:pt>
                <c:pt idx="11">
                  <c:v>26</c:v>
                </c:pt>
                <c:pt idx="12">
                  <c:v>22.02429149797571</c:v>
                </c:pt>
                <c:pt idx="13">
                  <c:v>20.93167701863354</c:v>
                </c:pt>
                <c:pt idx="14">
                  <c:v>21.178861788617887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AF-4595-9408-100085C597BB}"/>
            </c:ext>
          </c:extLst>
        </c:ser>
        <c:ser>
          <c:idx val="7"/>
          <c:order val="6"/>
          <c:tx>
            <c:strRef>
              <c:f>'C. spidergrams'!$S$4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8AF-4595-9408-100085C597BB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spidergrams'!$S$68:$S$82</c:f>
              <c:numCache>
                <c:formatCode>0.0</c:formatCode>
                <c:ptCount val="15"/>
                <c:pt idx="0">
                  <c:v>2109.7046413502112</c:v>
                </c:pt>
                <c:pt idx="1">
                  <c:v>1647.6345840130507</c:v>
                </c:pt>
                <c:pt idx="2">
                  <c:v>1228.4482758620691</c:v>
                </c:pt>
                <c:pt idx="3">
                  <c:v>798.6870897155361</c:v>
                </c:pt>
                <c:pt idx="4">
                  <c:v>543.93813945236263</c:v>
                </c:pt>
                <c:pt idx="5">
                  <c:v>289.18918918918916</c:v>
                </c:pt>
                <c:pt idx="6">
                  <c:v>133.39253996447601</c:v>
                </c:pt>
                <c:pt idx="7">
                  <c:v>126.13065326633166</c:v>
                </c:pt>
                <c:pt idx="8">
                  <c:v>96.67590027700831</c:v>
                </c:pt>
                <c:pt idx="9">
                  <c:v>76.829268292682926</c:v>
                </c:pt>
                <c:pt idx="10">
                  <c:v>63.369963369963365</c:v>
                </c:pt>
                <c:pt idx="11">
                  <c:v>53.5625</c:v>
                </c:pt>
                <c:pt idx="12">
                  <c:v>41.295546558704451</c:v>
                </c:pt>
                <c:pt idx="13">
                  <c:v>33.664596273291927</c:v>
                </c:pt>
                <c:pt idx="14">
                  <c:v>30.569105691056912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AF-4595-9408-100085C597BB}"/>
            </c:ext>
          </c:extLst>
        </c:ser>
        <c:ser>
          <c:idx val="3"/>
          <c:order val="7"/>
          <c:tx>
            <c:strRef>
              <c:f>'C. spidergrams'!$Q$4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48AF-4595-9408-100085C597BB}"/>
              </c:ext>
            </c:extLst>
          </c:dPt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spidergrams'!$Q$68:$Q$82</c:f>
              <c:numCache>
                <c:formatCode>0.0</c:formatCode>
                <c:ptCount val="15"/>
                <c:pt idx="0">
                  <c:v>1054.8523206751056</c:v>
                </c:pt>
                <c:pt idx="1">
                  <c:v>738.98858075040789</c:v>
                </c:pt>
                <c:pt idx="2">
                  <c:v>539.87068965517244</c:v>
                </c:pt>
                <c:pt idx="3">
                  <c:v>374.17943107221004</c:v>
                </c:pt>
                <c:pt idx="4">
                  <c:v>263.77890472529418</c:v>
                </c:pt>
                <c:pt idx="5">
                  <c:v>153.37837837837839</c:v>
                </c:pt>
                <c:pt idx="6">
                  <c:v>56.127886323268214</c:v>
                </c:pt>
                <c:pt idx="7">
                  <c:v>70.35175879396985</c:v>
                </c:pt>
                <c:pt idx="8">
                  <c:v>53.46260387811634</c:v>
                </c:pt>
                <c:pt idx="9">
                  <c:v>42.276422764227647</c:v>
                </c:pt>
                <c:pt idx="10">
                  <c:v>35.164835164835161</c:v>
                </c:pt>
                <c:pt idx="11">
                  <c:v>30.1875</c:v>
                </c:pt>
                <c:pt idx="12">
                  <c:v>26.315789473684212</c:v>
                </c:pt>
                <c:pt idx="13">
                  <c:v>25.714285714285712</c:v>
                </c:pt>
                <c:pt idx="14">
                  <c:v>26.504065040650406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AF-4595-9408-100085C5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981216"/>
        <c:axId val="1924242784"/>
        <c:extLst/>
      </c:lineChart>
      <c:catAx>
        <c:axId val="1927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4242784"/>
        <c:crosses val="autoZero"/>
        <c:auto val="1"/>
        <c:lblAlgn val="ctr"/>
        <c:lblOffset val="100"/>
        <c:noMultiLvlLbl val="0"/>
      </c:catAx>
      <c:valAx>
        <c:axId val="1924242784"/>
        <c:scaling>
          <c:logBase val="10"/>
          <c:orientation val="minMax"/>
          <c:max val="5000"/>
        </c:scaling>
        <c:delete val="0"/>
        <c:axPos val="l"/>
        <c:numFmt formatCode="0" sourceLinked="0"/>
        <c:majorTickMark val="none"/>
        <c:minorTickMark val="in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279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45567797109248032"/>
          <c:y val="6.5214527411938672E-2"/>
          <c:w val="0.5300909521129944"/>
          <c:h val="0.30499263396326509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Nepheline-bearing alkali feldspar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spidergrams'!$Z$68:$Z$82</c:f>
              <c:numCache>
                <c:formatCode>0.0</c:formatCode>
                <c:ptCount val="15"/>
                <c:pt idx="0">
                  <c:v>970.46413502109715</c:v>
                </c:pt>
                <c:pt idx="1">
                  <c:v>698.2055464926591</c:v>
                </c:pt>
                <c:pt idx="2">
                  <c:v>449.35344827586215</c:v>
                </c:pt>
                <c:pt idx="3">
                  <c:v>253.8293216630197</c:v>
                </c:pt>
                <c:pt idx="4">
                  <c:v>175.22547164232066</c:v>
                </c:pt>
                <c:pt idx="5">
                  <c:v>96.621621621621628</c:v>
                </c:pt>
                <c:pt idx="6">
                  <c:v>17.93960923623446</c:v>
                </c:pt>
                <c:pt idx="7">
                  <c:v>44.974874371859293</c:v>
                </c:pt>
                <c:pt idx="8">
                  <c:v>38.781163434903043</c:v>
                </c:pt>
                <c:pt idx="9">
                  <c:v>33.943089430894311</c:v>
                </c:pt>
                <c:pt idx="10">
                  <c:v>28.021978021978022</c:v>
                </c:pt>
                <c:pt idx="11">
                  <c:v>26</c:v>
                </c:pt>
                <c:pt idx="12">
                  <c:v>22.02429149797571</c:v>
                </c:pt>
                <c:pt idx="13">
                  <c:v>20.93167701863354</c:v>
                </c:pt>
                <c:pt idx="14">
                  <c:v>21.178861788617887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5-4178-8088-84C3A6C6B0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spidergrams'!$AA$68:$AA$82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606.85154975530179</c:v>
                </c:pt>
                <c:pt idx="2">
                  <c:v>436.42241379310349</c:v>
                </c:pt>
                <c:pt idx="3">
                  <c:v>275.71115973741792</c:v>
                </c:pt>
                <c:pt idx="4">
                  <c:v>187.51774203087112</c:v>
                </c:pt>
                <c:pt idx="5">
                  <c:v>99.324324324324323</c:v>
                </c:pt>
                <c:pt idx="6">
                  <c:v>37.833037300177622</c:v>
                </c:pt>
                <c:pt idx="7">
                  <c:v>39.748743718592962</c:v>
                </c:pt>
                <c:pt idx="8">
                  <c:v>32.686980609418278</c:v>
                </c:pt>
                <c:pt idx="9">
                  <c:v>26.422764227642276</c:v>
                </c:pt>
                <c:pt idx="10">
                  <c:v>21.794871794871792</c:v>
                </c:pt>
                <c:pt idx="11">
                  <c:v>19.4375</c:v>
                </c:pt>
                <c:pt idx="12">
                  <c:v>16.153846153846153</c:v>
                </c:pt>
                <c:pt idx="13">
                  <c:v>14.968944099378882</c:v>
                </c:pt>
                <c:pt idx="14">
                  <c:v>13.821138211382115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5-4178-8088-84C3A6C6B0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spidergrams'!$AB$68:$AB$82</c:f>
              <c:numCache>
                <c:formatCode>0.0</c:formatCode>
                <c:ptCount val="15"/>
                <c:pt idx="0">
                  <c:v>886.0759493670887</c:v>
                </c:pt>
                <c:pt idx="1">
                  <c:v>579.11908646003269</c:v>
                </c:pt>
                <c:pt idx="2">
                  <c:v>372.84482758620692</c:v>
                </c:pt>
                <c:pt idx="3">
                  <c:v>204.37636761487965</c:v>
                </c:pt>
                <c:pt idx="4">
                  <c:v>137.32331894257496</c:v>
                </c:pt>
                <c:pt idx="5">
                  <c:v>70.270270270270274</c:v>
                </c:pt>
                <c:pt idx="6">
                  <c:v>27.175843694493786</c:v>
                </c:pt>
                <c:pt idx="7">
                  <c:v>29.547738693467334</c:v>
                </c:pt>
                <c:pt idx="8">
                  <c:v>27.423822714681439</c:v>
                </c:pt>
                <c:pt idx="9">
                  <c:v>24.146341463414636</c:v>
                </c:pt>
                <c:pt idx="10">
                  <c:v>22.161172161172161</c:v>
                </c:pt>
                <c:pt idx="11">
                  <c:v>22.75</c:v>
                </c:pt>
                <c:pt idx="12">
                  <c:v>21.417004048582996</c:v>
                </c:pt>
                <c:pt idx="13">
                  <c:v>21.118012422360248</c:v>
                </c:pt>
                <c:pt idx="14">
                  <c:v>21.869918699186993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5-4178-8088-84C3A6C6B0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spidergrams'!$AC$68:$AC$82</c:f>
              <c:numCache>
                <c:formatCode>0.0</c:formatCode>
                <c:ptCount val="15"/>
                <c:pt idx="0">
                  <c:v>755.27426160337552</c:v>
                </c:pt>
                <c:pt idx="1">
                  <c:v>561.17455138662319</c:v>
                </c:pt>
                <c:pt idx="2">
                  <c:v>423.49137931034483</c:v>
                </c:pt>
                <c:pt idx="3">
                  <c:v>266.95842450765861</c:v>
                </c:pt>
                <c:pt idx="4">
                  <c:v>187.8711041457212</c:v>
                </c:pt>
                <c:pt idx="5">
                  <c:v>108.7837837837838</c:v>
                </c:pt>
                <c:pt idx="6">
                  <c:v>63.943161634103028</c:v>
                </c:pt>
                <c:pt idx="7">
                  <c:v>47.286432160804019</c:v>
                </c:pt>
                <c:pt idx="8">
                  <c:v>38.227146814404428</c:v>
                </c:pt>
                <c:pt idx="9">
                  <c:v>29.146341463414636</c:v>
                </c:pt>
                <c:pt idx="10">
                  <c:v>23.992673992673993</c:v>
                </c:pt>
                <c:pt idx="11">
                  <c:v>23.0625</c:v>
                </c:pt>
                <c:pt idx="12">
                  <c:v>20.728744939271255</c:v>
                </c:pt>
                <c:pt idx="13">
                  <c:v>19.068322981366457</c:v>
                </c:pt>
                <c:pt idx="14">
                  <c:v>18.780487804878049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5-4178-8088-84C3A6C6B0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spidergrams'!$AD$68:$AD$82</c:f>
              <c:numCache>
                <c:formatCode>0.0</c:formatCode>
                <c:ptCount val="15"/>
                <c:pt idx="0">
                  <c:v>957.80590717299583</c:v>
                </c:pt>
                <c:pt idx="1">
                  <c:v>745.51386623164763</c:v>
                </c:pt>
                <c:pt idx="2">
                  <c:v>582.97413793103453</c:v>
                </c:pt>
                <c:pt idx="3">
                  <c:v>378.55579868708969</c:v>
                </c:pt>
                <c:pt idx="4">
                  <c:v>266.64276420840974</c:v>
                </c:pt>
                <c:pt idx="5">
                  <c:v>154.72972972972974</c:v>
                </c:pt>
                <c:pt idx="6">
                  <c:v>90.763765541740682</c:v>
                </c:pt>
                <c:pt idx="7">
                  <c:v>65.829145728643212</c:v>
                </c:pt>
                <c:pt idx="8">
                  <c:v>53.185595567867033</c:v>
                </c:pt>
                <c:pt idx="9">
                  <c:v>41.056910569105689</c:v>
                </c:pt>
                <c:pt idx="10">
                  <c:v>32.234432234432234</c:v>
                </c:pt>
                <c:pt idx="11">
                  <c:v>29.249999999999996</c:v>
                </c:pt>
                <c:pt idx="12">
                  <c:v>24.858299595141702</c:v>
                </c:pt>
                <c:pt idx="13">
                  <c:v>21.366459627329192</c:v>
                </c:pt>
                <c:pt idx="14">
                  <c:v>19.674796747967481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5-4178-8088-84C3A6C6B0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spidergrams'!$AE$68:$AE$82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570.96247960848291</c:v>
                </c:pt>
                <c:pt idx="2">
                  <c:v>436.42241379310349</c:v>
                </c:pt>
                <c:pt idx="3">
                  <c:v>282.2757111597374</c:v>
                </c:pt>
                <c:pt idx="4">
                  <c:v>198.57028801230115</c:v>
                </c:pt>
                <c:pt idx="5">
                  <c:v>114.86486486486487</c:v>
                </c:pt>
                <c:pt idx="6">
                  <c:v>74.067495559502674</c:v>
                </c:pt>
                <c:pt idx="7">
                  <c:v>47.587939698492463</c:v>
                </c:pt>
                <c:pt idx="8">
                  <c:v>38.781163434903043</c:v>
                </c:pt>
                <c:pt idx="9">
                  <c:v>31.422764227642279</c:v>
                </c:pt>
                <c:pt idx="10">
                  <c:v>23.992673992673993</c:v>
                </c:pt>
                <c:pt idx="11">
                  <c:v>23.8125</c:v>
                </c:pt>
                <c:pt idx="12">
                  <c:v>20.121457489878544</c:v>
                </c:pt>
                <c:pt idx="13">
                  <c:v>18.819875776397513</c:v>
                </c:pt>
                <c:pt idx="14">
                  <c:v>17.845528455284551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D5-4178-8088-84C3A6C6B0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spidergrams'!$AF$68:$AF$82</c:f>
              <c:numCache>
                <c:formatCode>0.0</c:formatCode>
                <c:ptCount val="15"/>
                <c:pt idx="0">
                  <c:v>822.78481012658233</c:v>
                </c:pt>
                <c:pt idx="1">
                  <c:v>636.21533442088094</c:v>
                </c:pt>
                <c:pt idx="2">
                  <c:v>484.91379310344831</c:v>
                </c:pt>
                <c:pt idx="3">
                  <c:v>319.47483588621441</c:v>
                </c:pt>
                <c:pt idx="4">
                  <c:v>225.61579632148559</c:v>
                </c:pt>
                <c:pt idx="5">
                  <c:v>131.75675675675677</c:v>
                </c:pt>
                <c:pt idx="6">
                  <c:v>83.12611012433392</c:v>
                </c:pt>
                <c:pt idx="7">
                  <c:v>57.788944723618087</c:v>
                </c:pt>
                <c:pt idx="8">
                  <c:v>44.044321329639892</c:v>
                </c:pt>
                <c:pt idx="9">
                  <c:v>33.455284552845534</c:v>
                </c:pt>
                <c:pt idx="10">
                  <c:v>25.641025641025639</c:v>
                </c:pt>
                <c:pt idx="11">
                  <c:v>23.499999999999996</c:v>
                </c:pt>
                <c:pt idx="12">
                  <c:v>19.7165991902834</c:v>
                </c:pt>
                <c:pt idx="13">
                  <c:v>17.329192546583851</c:v>
                </c:pt>
                <c:pt idx="14">
                  <c:v>15.487804878048781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D5-4178-8088-84C3A6C6B0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spidergrams'!$AG$68:$AG$82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592.16965742251227</c:v>
                </c:pt>
                <c:pt idx="2">
                  <c:v>460.12931034482767</c:v>
                </c:pt>
                <c:pt idx="3">
                  <c:v>264.77024070021884</c:v>
                </c:pt>
                <c:pt idx="4">
                  <c:v>186.10133656632564</c:v>
                </c:pt>
                <c:pt idx="5">
                  <c:v>107.43243243243244</c:v>
                </c:pt>
                <c:pt idx="6">
                  <c:v>56.660746003552404</c:v>
                </c:pt>
                <c:pt idx="7">
                  <c:v>48.894472361809044</c:v>
                </c:pt>
                <c:pt idx="8">
                  <c:v>40.443213296398888</c:v>
                </c:pt>
                <c:pt idx="9">
                  <c:v>31.910569105691057</c:v>
                </c:pt>
                <c:pt idx="10">
                  <c:v>27.289377289377288</c:v>
                </c:pt>
                <c:pt idx="11">
                  <c:v>27.0625</c:v>
                </c:pt>
                <c:pt idx="12">
                  <c:v>23.846153846153847</c:v>
                </c:pt>
                <c:pt idx="13">
                  <c:v>21.490683229813662</c:v>
                </c:pt>
                <c:pt idx="14">
                  <c:v>19.227642276422763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D5-4178-8088-84C3A6C6B0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spidergrams'!$AH$68:$AH$82</c:f>
              <c:numCache>
                <c:formatCode>0.0</c:formatCode>
                <c:ptCount val="15"/>
                <c:pt idx="0">
                  <c:v>915.61181434599166</c:v>
                </c:pt>
                <c:pt idx="1">
                  <c:v>660.68515497553017</c:v>
                </c:pt>
                <c:pt idx="2">
                  <c:v>455.81896551724139</c:v>
                </c:pt>
                <c:pt idx="3">
                  <c:v>240.70021881838073</c:v>
                </c:pt>
                <c:pt idx="4">
                  <c:v>167.30956886864982</c:v>
                </c:pt>
                <c:pt idx="5">
                  <c:v>93.918918918918919</c:v>
                </c:pt>
                <c:pt idx="6">
                  <c:v>31.616341030195386</c:v>
                </c:pt>
                <c:pt idx="7">
                  <c:v>41.457286432160799</c:v>
                </c:pt>
                <c:pt idx="8">
                  <c:v>36.56509695290859</c:v>
                </c:pt>
                <c:pt idx="9">
                  <c:v>31.869918699186993</c:v>
                </c:pt>
                <c:pt idx="10">
                  <c:v>29.487179487179489</c:v>
                </c:pt>
                <c:pt idx="11">
                  <c:v>30.25</c:v>
                </c:pt>
                <c:pt idx="12">
                  <c:v>29.838056680161944</c:v>
                </c:pt>
                <c:pt idx="13">
                  <c:v>28.447204968944099</c:v>
                </c:pt>
                <c:pt idx="14">
                  <c:v>28.49593495934959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D5-4178-8088-84C3A6C6B0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spidergrams'!$AI$68:$AI$82</c:f>
              <c:numCache>
                <c:formatCode>0.0</c:formatCode>
                <c:ptCount val="15"/>
                <c:pt idx="0">
                  <c:v>632.91139240506334</c:v>
                </c:pt>
                <c:pt idx="1">
                  <c:v>486.13376835236545</c:v>
                </c:pt>
                <c:pt idx="2">
                  <c:v>375</c:v>
                </c:pt>
                <c:pt idx="3">
                  <c:v>273.52297592997809</c:v>
                </c:pt>
                <c:pt idx="4">
                  <c:v>193.51824472174582</c:v>
                </c:pt>
                <c:pt idx="5">
                  <c:v>113.51351351351353</c:v>
                </c:pt>
                <c:pt idx="6">
                  <c:v>88.277087033747776</c:v>
                </c:pt>
                <c:pt idx="7">
                  <c:v>51.758793969849251</c:v>
                </c:pt>
                <c:pt idx="8">
                  <c:v>36.288088642659282</c:v>
                </c:pt>
                <c:pt idx="9">
                  <c:v>29.308943089430894</c:v>
                </c:pt>
                <c:pt idx="10">
                  <c:v>21.794871794871792</c:v>
                </c:pt>
                <c:pt idx="11">
                  <c:v>19.9375</c:v>
                </c:pt>
                <c:pt idx="12">
                  <c:v>17.206477732793523</c:v>
                </c:pt>
                <c:pt idx="13">
                  <c:v>15.155279503105589</c:v>
                </c:pt>
                <c:pt idx="14">
                  <c:v>15.284552845528456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D5-4178-8088-84C3A6C6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Nepheline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spidergrams'!$P$68:$P$82</c:f>
              <c:numCache>
                <c:formatCode>0.0</c:formatCode>
                <c:ptCount val="15"/>
                <c:pt idx="0">
                  <c:v>1033.7552742616035</c:v>
                </c:pt>
                <c:pt idx="1">
                  <c:v>707.99347471451881</c:v>
                </c:pt>
                <c:pt idx="2">
                  <c:v>470.90517241379314</c:v>
                </c:pt>
                <c:pt idx="3">
                  <c:v>288.84026258205688</c:v>
                </c:pt>
                <c:pt idx="4">
                  <c:v>197.12283399373115</c:v>
                </c:pt>
                <c:pt idx="5">
                  <c:v>105.4054054054054</c:v>
                </c:pt>
                <c:pt idx="6">
                  <c:v>38.898756660746002</c:v>
                </c:pt>
                <c:pt idx="7">
                  <c:v>52.261306532663319</c:v>
                </c:pt>
                <c:pt idx="8">
                  <c:v>45.983379501385038</c:v>
                </c:pt>
                <c:pt idx="9">
                  <c:v>40.203252032520325</c:v>
                </c:pt>
                <c:pt idx="10">
                  <c:v>36.81318681318681</c:v>
                </c:pt>
                <c:pt idx="11">
                  <c:v>37.5</c:v>
                </c:pt>
                <c:pt idx="12">
                  <c:v>34.777327935222672</c:v>
                </c:pt>
                <c:pt idx="13">
                  <c:v>34.658385093167702</c:v>
                </c:pt>
                <c:pt idx="14">
                  <c:v>36.951219512195124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0-469F-B3D6-A99007A3C2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spidergrams'!$Q$68:$Q$82</c:f>
              <c:numCache>
                <c:formatCode>0.0</c:formatCode>
                <c:ptCount val="15"/>
                <c:pt idx="0">
                  <c:v>1054.8523206751056</c:v>
                </c:pt>
                <c:pt idx="1">
                  <c:v>738.98858075040789</c:v>
                </c:pt>
                <c:pt idx="2">
                  <c:v>539.87068965517244</c:v>
                </c:pt>
                <c:pt idx="3">
                  <c:v>374.17943107221004</c:v>
                </c:pt>
                <c:pt idx="4">
                  <c:v>263.77890472529418</c:v>
                </c:pt>
                <c:pt idx="5">
                  <c:v>153.37837837837839</c:v>
                </c:pt>
                <c:pt idx="6">
                  <c:v>56.127886323268214</c:v>
                </c:pt>
                <c:pt idx="7">
                  <c:v>70.35175879396985</c:v>
                </c:pt>
                <c:pt idx="8">
                  <c:v>53.46260387811634</c:v>
                </c:pt>
                <c:pt idx="9">
                  <c:v>42.276422764227647</c:v>
                </c:pt>
                <c:pt idx="10">
                  <c:v>35.164835164835161</c:v>
                </c:pt>
                <c:pt idx="11">
                  <c:v>30.1875</c:v>
                </c:pt>
                <c:pt idx="12">
                  <c:v>26.315789473684212</c:v>
                </c:pt>
                <c:pt idx="13">
                  <c:v>25.714285714285712</c:v>
                </c:pt>
                <c:pt idx="14">
                  <c:v>26.504065040650406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0-469F-B3D6-A99007A3C2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spidergrams'!$R$68:$R$82</c:f>
              <c:numCache>
                <c:formatCode>0.0</c:formatCode>
                <c:ptCount val="15"/>
                <c:pt idx="0">
                  <c:v>936.70886075949375</c:v>
                </c:pt>
                <c:pt idx="1">
                  <c:v>742.25122349102776</c:v>
                </c:pt>
                <c:pt idx="2">
                  <c:v>552.80172413793105</c:v>
                </c:pt>
                <c:pt idx="3">
                  <c:v>356.67396061269147</c:v>
                </c:pt>
                <c:pt idx="4">
                  <c:v>242.18833165769709</c:v>
                </c:pt>
                <c:pt idx="5">
                  <c:v>127.70270270270269</c:v>
                </c:pt>
                <c:pt idx="6">
                  <c:v>55.595026642984017</c:v>
                </c:pt>
                <c:pt idx="7">
                  <c:v>52.763819095477388</c:v>
                </c:pt>
                <c:pt idx="8">
                  <c:v>42.10526315789474</c:v>
                </c:pt>
                <c:pt idx="9">
                  <c:v>32.764227642276424</c:v>
                </c:pt>
                <c:pt idx="10">
                  <c:v>26.373626373626372</c:v>
                </c:pt>
                <c:pt idx="11">
                  <c:v>23.625</c:v>
                </c:pt>
                <c:pt idx="12">
                  <c:v>19.068825910931174</c:v>
                </c:pt>
                <c:pt idx="13">
                  <c:v>16.770186335403729</c:v>
                </c:pt>
                <c:pt idx="14">
                  <c:v>16.097560975609756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0-469F-B3D6-A99007A3C2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spidergrams'!$S$68:$S$82</c:f>
              <c:numCache>
                <c:formatCode>0.0</c:formatCode>
                <c:ptCount val="15"/>
                <c:pt idx="0">
                  <c:v>2109.7046413502112</c:v>
                </c:pt>
                <c:pt idx="1">
                  <c:v>1647.6345840130507</c:v>
                </c:pt>
                <c:pt idx="2">
                  <c:v>1228.4482758620691</c:v>
                </c:pt>
                <c:pt idx="3">
                  <c:v>798.6870897155361</c:v>
                </c:pt>
                <c:pt idx="4">
                  <c:v>543.93813945236263</c:v>
                </c:pt>
                <c:pt idx="5">
                  <c:v>289.18918918918916</c:v>
                </c:pt>
                <c:pt idx="6">
                  <c:v>133.39253996447601</c:v>
                </c:pt>
                <c:pt idx="7">
                  <c:v>126.13065326633166</c:v>
                </c:pt>
                <c:pt idx="8">
                  <c:v>96.67590027700831</c:v>
                </c:pt>
                <c:pt idx="9">
                  <c:v>76.829268292682926</c:v>
                </c:pt>
                <c:pt idx="10">
                  <c:v>63.369963369963365</c:v>
                </c:pt>
                <c:pt idx="11">
                  <c:v>53.5625</c:v>
                </c:pt>
                <c:pt idx="12">
                  <c:v>41.295546558704451</c:v>
                </c:pt>
                <c:pt idx="13">
                  <c:v>33.664596273291927</c:v>
                </c:pt>
                <c:pt idx="14">
                  <c:v>30.569105691056912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F0-469F-B3D6-A99007A3C2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spidergrams'!$T$68:$T$82</c:f>
              <c:numCache>
                <c:formatCode>0.0</c:formatCode>
                <c:ptCount val="15"/>
                <c:pt idx="0">
                  <c:v>810.12658227848101</c:v>
                </c:pt>
                <c:pt idx="1">
                  <c:v>559.54323001631326</c:v>
                </c:pt>
                <c:pt idx="2">
                  <c:v>327.58620689655174</c:v>
                </c:pt>
                <c:pt idx="3">
                  <c:v>192.99781181619255</c:v>
                </c:pt>
                <c:pt idx="4">
                  <c:v>130.95836536755573</c:v>
                </c:pt>
                <c:pt idx="5">
                  <c:v>68.918918918918919</c:v>
                </c:pt>
                <c:pt idx="6">
                  <c:v>42.273534635879223</c:v>
                </c:pt>
                <c:pt idx="7">
                  <c:v>32.8643216080402</c:v>
                </c:pt>
                <c:pt idx="8">
                  <c:v>24.930747922437675</c:v>
                </c:pt>
                <c:pt idx="9">
                  <c:v>23.617886178861788</c:v>
                </c:pt>
                <c:pt idx="10">
                  <c:v>20.329670329670332</c:v>
                </c:pt>
                <c:pt idx="11">
                  <c:v>19.5625</c:v>
                </c:pt>
                <c:pt idx="12">
                  <c:v>17.449392712550608</c:v>
                </c:pt>
                <c:pt idx="13">
                  <c:v>17.267080745341612</c:v>
                </c:pt>
                <c:pt idx="14">
                  <c:v>15.731707317073171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F0-469F-B3D6-A99007A3C2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spidergrams'!$U$68:$U$82</c:f>
              <c:numCache>
                <c:formatCode>0.0</c:formatCode>
                <c:ptCount val="15"/>
                <c:pt idx="0">
                  <c:v>708.86075949367091</c:v>
                </c:pt>
                <c:pt idx="1">
                  <c:v>477.97716150081567</c:v>
                </c:pt>
                <c:pt idx="2">
                  <c:v>285.56034482758622</c:v>
                </c:pt>
                <c:pt idx="3">
                  <c:v>173.52297592997812</c:v>
                </c:pt>
                <c:pt idx="4">
                  <c:v>120.88310958661069</c:v>
                </c:pt>
                <c:pt idx="5">
                  <c:v>68.243243243243242</c:v>
                </c:pt>
                <c:pt idx="6">
                  <c:v>34.813499111900533</c:v>
                </c:pt>
                <c:pt idx="7">
                  <c:v>30.251256281407031</c:v>
                </c:pt>
                <c:pt idx="8">
                  <c:v>24.653739612188367</c:v>
                </c:pt>
                <c:pt idx="9">
                  <c:v>22.560975609756095</c:v>
                </c:pt>
                <c:pt idx="10">
                  <c:v>18.315018315018314</c:v>
                </c:pt>
                <c:pt idx="11">
                  <c:v>18</c:v>
                </c:pt>
                <c:pt idx="12">
                  <c:v>15.789473684210527</c:v>
                </c:pt>
                <c:pt idx="13">
                  <c:v>16.086956521739129</c:v>
                </c:pt>
                <c:pt idx="14">
                  <c:v>15.365853658536585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F0-469F-B3D6-A99007A3C23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spidergrams'!$V$68:$V$82</c:f>
              <c:numCache>
                <c:formatCode>0.0</c:formatCode>
                <c:ptCount val="15"/>
                <c:pt idx="0">
                  <c:v>1151.8987341772151</c:v>
                </c:pt>
                <c:pt idx="1">
                  <c:v>929.85318107667217</c:v>
                </c:pt>
                <c:pt idx="2">
                  <c:v>668.10344827586209</c:v>
                </c:pt>
                <c:pt idx="3">
                  <c:v>498.90590809628009</c:v>
                </c:pt>
                <c:pt idx="4">
                  <c:v>359.92592702111301</c:v>
                </c:pt>
                <c:pt idx="5">
                  <c:v>220.94594594594597</c:v>
                </c:pt>
                <c:pt idx="6">
                  <c:v>80.461811722912969</c:v>
                </c:pt>
                <c:pt idx="7">
                  <c:v>99.999999999999986</c:v>
                </c:pt>
                <c:pt idx="8">
                  <c:v>76.177285318559555</c:v>
                </c:pt>
                <c:pt idx="9">
                  <c:v>59.349593495934961</c:v>
                </c:pt>
                <c:pt idx="10">
                  <c:v>44.688644688644686</c:v>
                </c:pt>
                <c:pt idx="11">
                  <c:v>37.75</c:v>
                </c:pt>
                <c:pt idx="12">
                  <c:v>28.097165991902834</c:v>
                </c:pt>
                <c:pt idx="13">
                  <c:v>25.155279503105589</c:v>
                </c:pt>
                <c:pt idx="14">
                  <c:v>21.382113821138212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F0-469F-B3D6-A99007A3C23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spidergrams'!$W$68:$W$82</c:f>
              <c:numCache>
                <c:formatCode>0.0</c:formatCode>
                <c:ptCount val="15"/>
                <c:pt idx="0">
                  <c:v>616.03375527426158</c:v>
                </c:pt>
                <c:pt idx="1">
                  <c:v>461.66394779771616</c:v>
                </c:pt>
                <c:pt idx="2">
                  <c:v>328.66379310344831</c:v>
                </c:pt>
                <c:pt idx="3">
                  <c:v>212.25382932166301</c:v>
                </c:pt>
                <c:pt idx="4">
                  <c:v>143.96475249866933</c:v>
                </c:pt>
                <c:pt idx="5">
                  <c:v>75.675675675675677</c:v>
                </c:pt>
                <c:pt idx="6">
                  <c:v>31.43872113676732</c:v>
                </c:pt>
                <c:pt idx="7">
                  <c:v>32.713567839195974</c:v>
                </c:pt>
                <c:pt idx="8">
                  <c:v>26.038781163434901</c:v>
                </c:pt>
                <c:pt idx="9">
                  <c:v>21.54471544715447</c:v>
                </c:pt>
                <c:pt idx="10">
                  <c:v>17.765567765567763</c:v>
                </c:pt>
                <c:pt idx="11">
                  <c:v>16.8125</c:v>
                </c:pt>
                <c:pt idx="12">
                  <c:v>14.048582995951417</c:v>
                </c:pt>
                <c:pt idx="13">
                  <c:v>12.857142857142856</c:v>
                </c:pt>
                <c:pt idx="14">
                  <c:v>12.723577235772357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F0-469F-B3D6-A99007A3C23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spidergrams'!$X$68:$X$82</c:f>
              <c:numCache>
                <c:formatCode>0.0</c:formatCode>
                <c:ptCount val="15"/>
                <c:pt idx="0">
                  <c:v>1198.3122362869199</c:v>
                </c:pt>
                <c:pt idx="1">
                  <c:v>936.37846655791191</c:v>
                </c:pt>
                <c:pt idx="2">
                  <c:v>682.11206896551721</c:v>
                </c:pt>
                <c:pt idx="3">
                  <c:v>424.50765864332601</c:v>
                </c:pt>
                <c:pt idx="4">
                  <c:v>286.24031580814949</c:v>
                </c:pt>
                <c:pt idx="5">
                  <c:v>147.97297297297297</c:v>
                </c:pt>
                <c:pt idx="6">
                  <c:v>65.719360568383664</c:v>
                </c:pt>
                <c:pt idx="7">
                  <c:v>62.311557788944725</c:v>
                </c:pt>
                <c:pt idx="8">
                  <c:v>48.75346260387812</c:v>
                </c:pt>
                <c:pt idx="9">
                  <c:v>40.569105691056912</c:v>
                </c:pt>
                <c:pt idx="10">
                  <c:v>34.615384615384613</c:v>
                </c:pt>
                <c:pt idx="11">
                  <c:v>31.8125</c:v>
                </c:pt>
                <c:pt idx="12">
                  <c:v>28.785425101214575</c:v>
                </c:pt>
                <c:pt idx="13">
                  <c:v>26.832298136645964</c:v>
                </c:pt>
                <c:pt idx="1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F0-469F-B3D6-A99007A3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Nepheline-bearing alkali feldspar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spidergrams'!$Z$84:$Z$101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84.647302904564313</c:v>
                </c:pt>
                <c:pt idx="2">
                  <c:v>1389.655172413793</c:v>
                </c:pt>
                <c:pt idx="3">
                  <c:v>104.75034109090912</c:v>
                </c:pt>
                <c:pt idx="4">
                  <c:v>700</c:v>
                </c:pt>
                <c:pt idx="5">
                  <c:v>970.46413502109715</c:v>
                </c:pt>
                <c:pt idx="6">
                  <c:v>698.2055464926591</c:v>
                </c:pt>
                <c:pt idx="7">
                  <c:v>5.7931034482758621</c:v>
                </c:pt>
                <c:pt idx="8">
                  <c:v>253.8293216630197</c:v>
                </c:pt>
                <c:pt idx="9">
                  <c:v>161.67814814814815</c:v>
                </c:pt>
                <c:pt idx="10">
                  <c:v>96.621621621621628</c:v>
                </c:pt>
                <c:pt idx="11">
                  <c:v>122.51308900523561</c:v>
                </c:pt>
                <c:pt idx="12">
                  <c:v>119.41747572815535</c:v>
                </c:pt>
                <c:pt idx="13">
                  <c:v>5.5581478667453919</c:v>
                </c:pt>
                <c:pt idx="14">
                  <c:v>38.781163434903043</c:v>
                </c:pt>
                <c:pt idx="15">
                  <c:v>26.942675159235666</c:v>
                </c:pt>
                <c:pt idx="16">
                  <c:v>22.02429149797571</c:v>
                </c:pt>
                <c:pt idx="17">
                  <c:v>20.93167701863354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9-4EAB-838A-44B8C3C2BE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spidergrams'!$AA$84:$AA$101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51.867219917012449</c:v>
                </c:pt>
                <c:pt idx="2">
                  <c:v>342.41379310344826</c:v>
                </c:pt>
                <c:pt idx="3">
                  <c:v>105.50502654545457</c:v>
                </c:pt>
                <c:pt idx="4">
                  <c:v>604.16666666666674</c:v>
                </c:pt>
                <c:pt idx="5">
                  <c:v>759.49367088607596</c:v>
                </c:pt>
                <c:pt idx="6">
                  <c:v>606.85154975530179</c:v>
                </c:pt>
                <c:pt idx="7">
                  <c:v>6.8965517241379306</c:v>
                </c:pt>
                <c:pt idx="8">
                  <c:v>275.71115973741792</c:v>
                </c:pt>
                <c:pt idx="9">
                  <c:v>202.09768518518521</c:v>
                </c:pt>
                <c:pt idx="10">
                  <c:v>99.324324324324323</c:v>
                </c:pt>
                <c:pt idx="11">
                  <c:v>40.052356020942412</c:v>
                </c:pt>
                <c:pt idx="12">
                  <c:v>50.485436893203889</c:v>
                </c:pt>
                <c:pt idx="13">
                  <c:v>8.5824342060039154</c:v>
                </c:pt>
                <c:pt idx="14">
                  <c:v>32.686980609418278</c:v>
                </c:pt>
                <c:pt idx="15">
                  <c:v>20.445859872611464</c:v>
                </c:pt>
                <c:pt idx="16">
                  <c:v>16.153846153846153</c:v>
                </c:pt>
                <c:pt idx="17">
                  <c:v>14.968944099378882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9-4EAB-838A-44B8C3C2BE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spidergrams'!$AB$84:$AB$101</c:f>
              <c:numCache>
                <c:formatCode>0.0</c:formatCode>
                <c:ptCount val="18"/>
                <c:pt idx="0">
                  <c:v>11.203319502074688</c:v>
                </c:pt>
                <c:pt idx="1">
                  <c:v>81.327800829875514</c:v>
                </c:pt>
                <c:pt idx="2">
                  <c:v>786.20689655172407</c:v>
                </c:pt>
                <c:pt idx="3">
                  <c:v>111.84438436363637</c:v>
                </c:pt>
                <c:pt idx="4">
                  <c:v>770.83333333333337</c:v>
                </c:pt>
                <c:pt idx="5">
                  <c:v>886.0759493670887</c:v>
                </c:pt>
                <c:pt idx="6">
                  <c:v>579.11908646003269</c:v>
                </c:pt>
                <c:pt idx="7">
                  <c:v>13.793103448275861</c:v>
                </c:pt>
                <c:pt idx="8">
                  <c:v>204.37636761487965</c:v>
                </c:pt>
                <c:pt idx="9">
                  <c:v>242.51722222222224</c:v>
                </c:pt>
                <c:pt idx="10">
                  <c:v>70.270270270270274</c:v>
                </c:pt>
                <c:pt idx="11">
                  <c:v>159.68586387434556</c:v>
                </c:pt>
                <c:pt idx="12">
                  <c:v>113.59223300970874</c:v>
                </c:pt>
                <c:pt idx="13">
                  <c:v>6.7433411618602186</c:v>
                </c:pt>
                <c:pt idx="14">
                  <c:v>27.423822714681439</c:v>
                </c:pt>
                <c:pt idx="15">
                  <c:v>20.191082802547768</c:v>
                </c:pt>
                <c:pt idx="16">
                  <c:v>21.417004048582996</c:v>
                </c:pt>
                <c:pt idx="17">
                  <c:v>21.118012422360248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9-4EAB-838A-44B8C3C2BE2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spidergrams'!$AC$84:$AC$101</c:f>
              <c:numCache>
                <c:formatCode>0.0</c:formatCode>
                <c:ptCount val="18"/>
                <c:pt idx="0">
                  <c:v>166.39004149377593</c:v>
                </c:pt>
                <c:pt idx="1">
                  <c:v>51.867219917012449</c:v>
                </c:pt>
                <c:pt idx="2">
                  <c:v>541.37931034482756</c:v>
                </c:pt>
                <c:pt idx="3">
                  <c:v>110.78782472727274</c:v>
                </c:pt>
                <c:pt idx="4">
                  <c:v>570.83333333333337</c:v>
                </c:pt>
                <c:pt idx="5">
                  <c:v>755.27426160337552</c:v>
                </c:pt>
                <c:pt idx="6">
                  <c:v>561.17455138662319</c:v>
                </c:pt>
                <c:pt idx="7">
                  <c:v>175.72413793103448</c:v>
                </c:pt>
                <c:pt idx="8">
                  <c:v>266.95842450765861</c:v>
                </c:pt>
                <c:pt idx="9">
                  <c:v>1091.3275000000001</c:v>
                </c:pt>
                <c:pt idx="10">
                  <c:v>108.7837837837838</c:v>
                </c:pt>
                <c:pt idx="11">
                  <c:v>114.13612565445027</c:v>
                </c:pt>
                <c:pt idx="12">
                  <c:v>91.262135922330103</c:v>
                </c:pt>
                <c:pt idx="13">
                  <c:v>12.315111940043712</c:v>
                </c:pt>
                <c:pt idx="14">
                  <c:v>38.227146814404428</c:v>
                </c:pt>
                <c:pt idx="15">
                  <c:v>20.509554140127388</c:v>
                </c:pt>
                <c:pt idx="16">
                  <c:v>20.728744939271255</c:v>
                </c:pt>
                <c:pt idx="17">
                  <c:v>19.068322981366457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59-4EAB-838A-44B8C3C2BE2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spidergrams'!$AD$84:$AD$101</c:f>
              <c:numCache>
                <c:formatCode>0.0</c:formatCode>
                <c:ptCount val="18"/>
                <c:pt idx="0">
                  <c:v>80.497925311203318</c:v>
                </c:pt>
                <c:pt idx="1">
                  <c:v>69.294605809128626</c:v>
                </c:pt>
                <c:pt idx="2">
                  <c:v>531.0344827586207</c:v>
                </c:pt>
                <c:pt idx="3">
                  <c:v>127.08903054545456</c:v>
                </c:pt>
                <c:pt idx="4">
                  <c:v>675</c:v>
                </c:pt>
                <c:pt idx="5">
                  <c:v>957.80590717299583</c:v>
                </c:pt>
                <c:pt idx="6">
                  <c:v>745.51386623164763</c:v>
                </c:pt>
                <c:pt idx="7">
                  <c:v>92.827586206896555</c:v>
                </c:pt>
                <c:pt idx="8">
                  <c:v>378.55579868708969</c:v>
                </c:pt>
                <c:pt idx="9">
                  <c:v>767.97120370370374</c:v>
                </c:pt>
                <c:pt idx="10">
                  <c:v>154.72972972972974</c:v>
                </c:pt>
                <c:pt idx="11">
                  <c:v>112.82722513089006</c:v>
                </c:pt>
                <c:pt idx="12">
                  <c:v>93.203883495145632</c:v>
                </c:pt>
                <c:pt idx="13">
                  <c:v>11.497737253757625</c:v>
                </c:pt>
                <c:pt idx="14">
                  <c:v>53.185595567867033</c:v>
                </c:pt>
                <c:pt idx="15">
                  <c:v>27.133757961783438</c:v>
                </c:pt>
                <c:pt idx="16">
                  <c:v>24.858299595141702</c:v>
                </c:pt>
                <c:pt idx="17">
                  <c:v>21.366459627329192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59-4EAB-838A-44B8C3C2BE2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spidergrams'!$AE$84:$AE$101</c:f>
              <c:numCache>
                <c:formatCode>0.0</c:formatCode>
                <c:ptCount val="18"/>
                <c:pt idx="0">
                  <c:v>188.79668049792531</c:v>
                </c:pt>
                <c:pt idx="1">
                  <c:v>51.037344398340245</c:v>
                </c:pt>
                <c:pt idx="2">
                  <c:v>510.34482758620692</c:v>
                </c:pt>
                <c:pt idx="3">
                  <c:v>110.33501345454546</c:v>
                </c:pt>
                <c:pt idx="4">
                  <c:v>537.5</c:v>
                </c:pt>
                <c:pt idx="5">
                  <c:v>759.49367088607596</c:v>
                </c:pt>
                <c:pt idx="6">
                  <c:v>570.96247960848291</c:v>
                </c:pt>
                <c:pt idx="7">
                  <c:v>205.79310344827587</c:v>
                </c:pt>
                <c:pt idx="8">
                  <c:v>282.2757111597374</c:v>
                </c:pt>
                <c:pt idx="9">
                  <c:v>1293.4251851851852</c:v>
                </c:pt>
                <c:pt idx="10">
                  <c:v>114.86486486486487</c:v>
                </c:pt>
                <c:pt idx="11">
                  <c:v>110.99476439790577</c:v>
                </c:pt>
                <c:pt idx="12">
                  <c:v>87.378640776699029</c:v>
                </c:pt>
                <c:pt idx="13">
                  <c:v>13.255092829272712</c:v>
                </c:pt>
                <c:pt idx="14">
                  <c:v>38.781163434903043</c:v>
                </c:pt>
                <c:pt idx="15">
                  <c:v>20.891719745222929</c:v>
                </c:pt>
                <c:pt idx="16">
                  <c:v>20.121457489878544</c:v>
                </c:pt>
                <c:pt idx="17">
                  <c:v>18.819875776397513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59-4EAB-838A-44B8C3C2BE2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spidergrams'!$AF$84:$AF$101</c:f>
              <c:numCache>
                <c:formatCode>0.0</c:formatCode>
                <c:ptCount val="18"/>
                <c:pt idx="0">
                  <c:v>372.61410788381738</c:v>
                </c:pt>
                <c:pt idx="1">
                  <c:v>46.473029045643152</c:v>
                </c:pt>
                <c:pt idx="2">
                  <c:v>343.79310344827587</c:v>
                </c:pt>
                <c:pt idx="3">
                  <c:v>101.12785090909092</c:v>
                </c:pt>
                <c:pt idx="4">
                  <c:v>454.16666666666669</c:v>
                </c:pt>
                <c:pt idx="5">
                  <c:v>822.78481012658233</c:v>
                </c:pt>
                <c:pt idx="6">
                  <c:v>636.21533442088094</c:v>
                </c:pt>
                <c:pt idx="7">
                  <c:v>250.48275862068965</c:v>
                </c:pt>
                <c:pt idx="8">
                  <c:v>319.47483588621441</c:v>
                </c:pt>
                <c:pt idx="9">
                  <c:v>2991.0457407407407</c:v>
                </c:pt>
                <c:pt idx="10">
                  <c:v>131.75675675675677</c:v>
                </c:pt>
                <c:pt idx="11">
                  <c:v>76.439790575916234</c:v>
                </c:pt>
                <c:pt idx="12">
                  <c:v>62.135922330097095</c:v>
                </c:pt>
                <c:pt idx="13">
                  <c:v>20.625087917285601</c:v>
                </c:pt>
                <c:pt idx="14">
                  <c:v>44.044321329639892</c:v>
                </c:pt>
                <c:pt idx="15">
                  <c:v>21.783439490445861</c:v>
                </c:pt>
                <c:pt idx="16">
                  <c:v>19.7165991902834</c:v>
                </c:pt>
                <c:pt idx="17">
                  <c:v>17.329192546583851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59-4EAB-838A-44B8C3C2BE2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spidergrams'!$AG$84:$AG$101</c:f>
              <c:numCache>
                <c:formatCode>0.0</c:formatCode>
                <c:ptCount val="18"/>
                <c:pt idx="0">
                  <c:v>96.265560165975103</c:v>
                </c:pt>
                <c:pt idx="1">
                  <c:v>63.900414937759329</c:v>
                </c:pt>
                <c:pt idx="2">
                  <c:v>517.24137931034477</c:v>
                </c:pt>
                <c:pt idx="3">
                  <c:v>112.14625854545456</c:v>
                </c:pt>
                <c:pt idx="4">
                  <c:v>595.83333333333337</c:v>
                </c:pt>
                <c:pt idx="5">
                  <c:v>759.49367088607596</c:v>
                </c:pt>
                <c:pt idx="6">
                  <c:v>592.16965742251227</c:v>
                </c:pt>
                <c:pt idx="7">
                  <c:v>99.58620689655173</c:v>
                </c:pt>
                <c:pt idx="8">
                  <c:v>264.77024070021884</c:v>
                </c:pt>
                <c:pt idx="9">
                  <c:v>727.55166666666662</c:v>
                </c:pt>
                <c:pt idx="10">
                  <c:v>107.43243243243244</c:v>
                </c:pt>
                <c:pt idx="11">
                  <c:v>113.35078534031415</c:v>
                </c:pt>
                <c:pt idx="12">
                  <c:v>97.087378640776706</c:v>
                </c:pt>
                <c:pt idx="13">
                  <c:v>10.367035604395205</c:v>
                </c:pt>
                <c:pt idx="14">
                  <c:v>40.443213296398888</c:v>
                </c:pt>
                <c:pt idx="15">
                  <c:v>23.821656050955411</c:v>
                </c:pt>
                <c:pt idx="16">
                  <c:v>23.846153846153847</c:v>
                </c:pt>
                <c:pt idx="17">
                  <c:v>21.490683229813662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59-4EAB-838A-44B8C3C2BE2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spidergrams'!$AH$84:$AH$101</c:f>
              <c:numCache>
                <c:formatCode>0.0</c:formatCode>
                <c:ptCount val="18"/>
                <c:pt idx="0">
                  <c:v>7.4688796680497918</c:v>
                </c:pt>
                <c:pt idx="1">
                  <c:v>69.709543568464724</c:v>
                </c:pt>
                <c:pt idx="2">
                  <c:v>882.75862068965523</c:v>
                </c:pt>
                <c:pt idx="3">
                  <c:v>107.46720872727275</c:v>
                </c:pt>
                <c:pt idx="4">
                  <c:v>887.5</c:v>
                </c:pt>
                <c:pt idx="5">
                  <c:v>915.61181434599166</c:v>
                </c:pt>
                <c:pt idx="6">
                  <c:v>660.68515497553017</c:v>
                </c:pt>
                <c:pt idx="7">
                  <c:v>9.1034482758620694</c:v>
                </c:pt>
                <c:pt idx="8">
                  <c:v>240.70021881838073</c:v>
                </c:pt>
                <c:pt idx="9">
                  <c:v>202.09768518518521</c:v>
                </c:pt>
                <c:pt idx="10">
                  <c:v>93.918918918918919</c:v>
                </c:pt>
                <c:pt idx="11">
                  <c:v>196.59685863874347</c:v>
                </c:pt>
                <c:pt idx="12">
                  <c:v>151.45631067961165</c:v>
                </c:pt>
                <c:pt idx="13">
                  <c:v>7.7923053425940303</c:v>
                </c:pt>
                <c:pt idx="14">
                  <c:v>36.56509695290859</c:v>
                </c:pt>
                <c:pt idx="15">
                  <c:v>27.515923566878982</c:v>
                </c:pt>
                <c:pt idx="16">
                  <c:v>29.838056680161944</c:v>
                </c:pt>
                <c:pt idx="17">
                  <c:v>28.447204968944099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59-4EAB-838A-44B8C3C2BE2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spidergrams'!$AI$84:$AI$101</c:f>
              <c:numCache>
                <c:formatCode>0.0</c:formatCode>
                <c:ptCount val="18"/>
                <c:pt idx="0">
                  <c:v>380.9128630705394</c:v>
                </c:pt>
                <c:pt idx="1">
                  <c:v>46.473029045643152</c:v>
                </c:pt>
                <c:pt idx="2">
                  <c:v>396.55172413793099</c:v>
                </c:pt>
                <c:pt idx="3">
                  <c:v>110.03313927272728</c:v>
                </c:pt>
                <c:pt idx="4">
                  <c:v>537.5</c:v>
                </c:pt>
                <c:pt idx="5">
                  <c:v>632.91139240506334</c:v>
                </c:pt>
                <c:pt idx="6">
                  <c:v>486.13376835236545</c:v>
                </c:pt>
                <c:pt idx="7">
                  <c:v>388.41379310344826</c:v>
                </c:pt>
                <c:pt idx="8">
                  <c:v>273.52297592997809</c:v>
                </c:pt>
                <c:pt idx="9">
                  <c:v>1535.9424074074075</c:v>
                </c:pt>
                <c:pt idx="10">
                  <c:v>113.51351351351353</c:v>
                </c:pt>
                <c:pt idx="11">
                  <c:v>88.7434554973822</c:v>
                </c:pt>
                <c:pt idx="12">
                  <c:v>85.4368932038835</c:v>
                </c:pt>
                <c:pt idx="13">
                  <c:v>15.870691825388192</c:v>
                </c:pt>
                <c:pt idx="14">
                  <c:v>36.288088642659282</c:v>
                </c:pt>
                <c:pt idx="15">
                  <c:v>20.955414012738853</c:v>
                </c:pt>
                <c:pt idx="16">
                  <c:v>17.206477732793523</c:v>
                </c:pt>
                <c:pt idx="17">
                  <c:v>15.155279503105589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59-4EAB-838A-44B8C3C2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Nepheline</a:t>
            </a:r>
            <a:r>
              <a:rPr lang="pt-BR" baseline="0"/>
              <a:t> syenite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spidergrams'!$P$84:$P$101</c:f>
              <c:numCache>
                <c:formatCode>0.0</c:formatCode>
                <c:ptCount val="18"/>
                <c:pt idx="0">
                  <c:v>1.2448132780082988</c:v>
                </c:pt>
                <c:pt idx="1">
                  <c:v>77.593360995850617</c:v>
                </c:pt>
                <c:pt idx="2">
                  <c:v>762.06896551724139</c:v>
                </c:pt>
                <c:pt idx="3">
                  <c:v>106.56158618181819</c:v>
                </c:pt>
                <c:pt idx="4">
                  <c:v>850</c:v>
                </c:pt>
                <c:pt idx="5">
                  <c:v>1033.7552742616035</c:v>
                </c:pt>
                <c:pt idx="6">
                  <c:v>707.99347471451881</c:v>
                </c:pt>
                <c:pt idx="7">
                  <c:v>1.5172413793103448</c:v>
                </c:pt>
                <c:pt idx="8">
                  <c:v>288.84026258205688</c:v>
                </c:pt>
                <c:pt idx="9">
                  <c:v>202.09768518518521</c:v>
                </c:pt>
                <c:pt idx="10">
                  <c:v>105.4054054054054</c:v>
                </c:pt>
                <c:pt idx="11">
                  <c:v>179.84293193717278</c:v>
                </c:pt>
                <c:pt idx="12">
                  <c:v>146.60194174757282</c:v>
                </c:pt>
                <c:pt idx="13">
                  <c:v>6.7842098961745227</c:v>
                </c:pt>
                <c:pt idx="14">
                  <c:v>45.983379501385038</c:v>
                </c:pt>
                <c:pt idx="15">
                  <c:v>36.114649681528661</c:v>
                </c:pt>
                <c:pt idx="16">
                  <c:v>34.777327935222672</c:v>
                </c:pt>
                <c:pt idx="17">
                  <c:v>34.658385093167702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F-4A90-B0AE-49B68D6827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spidergrams'!$Q$84:$Q$101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69.709543568464724</c:v>
                </c:pt>
                <c:pt idx="2">
                  <c:v>813.79310344827582</c:v>
                </c:pt>
                <c:pt idx="3">
                  <c:v>106.7125232727273</c:v>
                </c:pt>
                <c:pt idx="4">
                  <c:v>891.66666666666674</c:v>
                </c:pt>
                <c:pt idx="5">
                  <c:v>1054.8523206751056</c:v>
                </c:pt>
                <c:pt idx="6">
                  <c:v>738.98858075040789</c:v>
                </c:pt>
                <c:pt idx="7">
                  <c:v>5.2413793103448274</c:v>
                </c:pt>
                <c:pt idx="8">
                  <c:v>374.17943107221004</c:v>
                </c:pt>
                <c:pt idx="9">
                  <c:v>202.09768518518521</c:v>
                </c:pt>
                <c:pt idx="10">
                  <c:v>153.37837837837839</c:v>
                </c:pt>
                <c:pt idx="11">
                  <c:v>210.73298429319374</c:v>
                </c:pt>
                <c:pt idx="12">
                  <c:v>181.55339805825244</c:v>
                </c:pt>
                <c:pt idx="13">
                  <c:v>8.9366299033945538</c:v>
                </c:pt>
                <c:pt idx="14">
                  <c:v>53.46260387811634</c:v>
                </c:pt>
                <c:pt idx="15">
                  <c:v>32.802547770700635</c:v>
                </c:pt>
                <c:pt idx="16">
                  <c:v>26.315789473684212</c:v>
                </c:pt>
                <c:pt idx="17">
                  <c:v>25.714285714285712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F-4A90-B0AE-49B68D6827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spidergrams'!$R$84:$R$101</c:f>
              <c:numCache>
                <c:formatCode>0.0</c:formatCode>
                <c:ptCount val="18"/>
                <c:pt idx="0">
                  <c:v>3.7344398340248959</c:v>
                </c:pt>
                <c:pt idx="1">
                  <c:v>48.132780082987551</c:v>
                </c:pt>
                <c:pt idx="2">
                  <c:v>368.96551724137925</c:v>
                </c:pt>
                <c:pt idx="3">
                  <c:v>111.84438436363637</c:v>
                </c:pt>
                <c:pt idx="4">
                  <c:v>733.33333333333337</c:v>
                </c:pt>
                <c:pt idx="5">
                  <c:v>936.70886075949375</c:v>
                </c:pt>
                <c:pt idx="6">
                  <c:v>742.25122349102776</c:v>
                </c:pt>
                <c:pt idx="7">
                  <c:v>12.96551724137931</c:v>
                </c:pt>
                <c:pt idx="8">
                  <c:v>356.67396061269147</c:v>
                </c:pt>
                <c:pt idx="9">
                  <c:v>363.77583333333331</c:v>
                </c:pt>
                <c:pt idx="10">
                  <c:v>127.70270270270269</c:v>
                </c:pt>
                <c:pt idx="11">
                  <c:v>74.607329842931946</c:v>
                </c:pt>
                <c:pt idx="12">
                  <c:v>87.378640776699029</c:v>
                </c:pt>
                <c:pt idx="13">
                  <c:v>11.72932674820535</c:v>
                </c:pt>
                <c:pt idx="14">
                  <c:v>42.10526315789474</c:v>
                </c:pt>
                <c:pt idx="15">
                  <c:v>25.095541401273884</c:v>
                </c:pt>
                <c:pt idx="16">
                  <c:v>19.068825910931174</c:v>
                </c:pt>
                <c:pt idx="17">
                  <c:v>16.770186335403729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F-4A90-B0AE-49B68D6827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spidergrams'!$S$84:$S$101</c:f>
              <c:numCache>
                <c:formatCode>0.0</c:formatCode>
                <c:ptCount val="18"/>
                <c:pt idx="0">
                  <c:v>4.1493775933609953</c:v>
                </c:pt>
                <c:pt idx="1">
                  <c:v>59.751037344398334</c:v>
                </c:pt>
                <c:pt idx="2">
                  <c:v>1382.7586206896551</c:v>
                </c:pt>
                <c:pt idx="3">
                  <c:v>116.07062290909093</c:v>
                </c:pt>
                <c:pt idx="4">
                  <c:v>1133.3333333333335</c:v>
                </c:pt>
                <c:pt idx="5">
                  <c:v>2109.7046413502112</c:v>
                </c:pt>
                <c:pt idx="6">
                  <c:v>1647.6345840130507</c:v>
                </c:pt>
                <c:pt idx="7">
                  <c:v>16.827586206896552</c:v>
                </c:pt>
                <c:pt idx="8">
                  <c:v>798.6870897155361</c:v>
                </c:pt>
                <c:pt idx="9">
                  <c:v>687.13212962962973</c:v>
                </c:pt>
                <c:pt idx="10">
                  <c:v>289.18918918918916</c:v>
                </c:pt>
                <c:pt idx="11">
                  <c:v>127.4869109947644</c:v>
                </c:pt>
                <c:pt idx="12">
                  <c:v>131.06796116504856</c:v>
                </c:pt>
                <c:pt idx="13">
                  <c:v>13.527551058034742</c:v>
                </c:pt>
                <c:pt idx="14">
                  <c:v>96.67590027700831</c:v>
                </c:pt>
                <c:pt idx="15">
                  <c:v>56.878980891719742</c:v>
                </c:pt>
                <c:pt idx="16">
                  <c:v>41.295546558704451</c:v>
                </c:pt>
                <c:pt idx="17">
                  <c:v>33.664596273291927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F-4A90-B0AE-49B68D6827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spidergrams'!$T$84:$T$101</c:f>
              <c:numCache>
                <c:formatCode>0.0</c:formatCode>
                <c:ptCount val="18"/>
                <c:pt idx="0">
                  <c:v>11.203319502074688</c:v>
                </c:pt>
                <c:pt idx="1">
                  <c:v>64.730290456431533</c:v>
                </c:pt>
                <c:pt idx="2">
                  <c:v>737.93103448275849</c:v>
                </c:pt>
                <c:pt idx="3">
                  <c:v>116.5234341818182</c:v>
                </c:pt>
                <c:pt idx="4">
                  <c:v>770.83333333333337</c:v>
                </c:pt>
                <c:pt idx="5">
                  <c:v>810.12658227848101</c:v>
                </c:pt>
                <c:pt idx="6">
                  <c:v>559.54323001631326</c:v>
                </c:pt>
                <c:pt idx="7">
                  <c:v>58.758620689655174</c:v>
                </c:pt>
                <c:pt idx="8">
                  <c:v>192.99781181619255</c:v>
                </c:pt>
                <c:pt idx="9">
                  <c:v>202.09768518518521</c:v>
                </c:pt>
                <c:pt idx="10">
                  <c:v>68.918918918918919</c:v>
                </c:pt>
                <c:pt idx="11">
                  <c:v>147.90575916230367</c:v>
                </c:pt>
                <c:pt idx="12">
                  <c:v>121.35922330097088</c:v>
                </c:pt>
                <c:pt idx="13">
                  <c:v>6.6752266046697111</c:v>
                </c:pt>
                <c:pt idx="14">
                  <c:v>24.930747922437675</c:v>
                </c:pt>
                <c:pt idx="15">
                  <c:v>20.891719745222929</c:v>
                </c:pt>
                <c:pt idx="16">
                  <c:v>17.449392712550608</c:v>
                </c:pt>
                <c:pt idx="17">
                  <c:v>17.267080745341612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F-4A90-B0AE-49B68D6827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spidergrams'!$U$84:$U$101</c:f>
              <c:numCache>
                <c:formatCode>0.0</c:formatCode>
                <c:ptCount val="18"/>
                <c:pt idx="0">
                  <c:v>56.431535269709542</c:v>
                </c:pt>
                <c:pt idx="1">
                  <c:v>200.41493775933608</c:v>
                </c:pt>
                <c:pt idx="2">
                  <c:v>1027.5862068965516</c:v>
                </c:pt>
                <c:pt idx="3">
                  <c:v>143.69211054545454</c:v>
                </c:pt>
                <c:pt idx="4">
                  <c:v>850</c:v>
                </c:pt>
                <c:pt idx="5">
                  <c:v>708.86075949367091</c:v>
                </c:pt>
                <c:pt idx="6">
                  <c:v>477.97716150081567</c:v>
                </c:pt>
                <c:pt idx="7">
                  <c:v>54.206896551724135</c:v>
                </c:pt>
                <c:pt idx="8">
                  <c:v>173.52297592997812</c:v>
                </c:pt>
                <c:pt idx="9">
                  <c:v>323.35629629629631</c:v>
                </c:pt>
                <c:pt idx="10">
                  <c:v>68.243243243243242</c:v>
                </c:pt>
                <c:pt idx="11">
                  <c:v>225.91623036649216</c:v>
                </c:pt>
                <c:pt idx="12">
                  <c:v>178.64077669902912</c:v>
                </c:pt>
                <c:pt idx="13">
                  <c:v>7.0839139478127553</c:v>
                </c:pt>
                <c:pt idx="14">
                  <c:v>24.653739612188367</c:v>
                </c:pt>
                <c:pt idx="15">
                  <c:v>19.61783439490446</c:v>
                </c:pt>
                <c:pt idx="16">
                  <c:v>15.789473684210527</c:v>
                </c:pt>
                <c:pt idx="17">
                  <c:v>16.086956521739129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5F-4A90-B0AE-49B68D68273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spidergrams'!$V$84:$V$101</c:f>
              <c:numCache>
                <c:formatCode>0.0</c:formatCode>
                <c:ptCount val="18"/>
                <c:pt idx="0">
                  <c:v>25.726141078838172</c:v>
                </c:pt>
                <c:pt idx="1">
                  <c:v>69.709543568464724</c:v>
                </c:pt>
                <c:pt idx="2">
                  <c:v>575.86206896551721</c:v>
                </c:pt>
                <c:pt idx="3">
                  <c:v>103.69378145454547</c:v>
                </c:pt>
                <c:pt idx="4">
                  <c:v>979.16666666666674</c:v>
                </c:pt>
                <c:pt idx="5">
                  <c:v>1151.8987341772151</c:v>
                </c:pt>
                <c:pt idx="6">
                  <c:v>929.85318107667217</c:v>
                </c:pt>
                <c:pt idx="7">
                  <c:v>66.896551724137936</c:v>
                </c:pt>
                <c:pt idx="8">
                  <c:v>498.90590809628009</c:v>
                </c:pt>
                <c:pt idx="9">
                  <c:v>525.45398148148149</c:v>
                </c:pt>
                <c:pt idx="10">
                  <c:v>220.94594594594597</c:v>
                </c:pt>
                <c:pt idx="11">
                  <c:v>126.17801047120419</c:v>
                </c:pt>
                <c:pt idx="12">
                  <c:v>127.18446601941748</c:v>
                </c:pt>
                <c:pt idx="13">
                  <c:v>13.418567766529929</c:v>
                </c:pt>
                <c:pt idx="14">
                  <c:v>76.177285318559555</c:v>
                </c:pt>
                <c:pt idx="15">
                  <c:v>40.254777070063696</c:v>
                </c:pt>
                <c:pt idx="16">
                  <c:v>28.097165991902834</c:v>
                </c:pt>
                <c:pt idx="17">
                  <c:v>25.155279503105589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5F-4A90-B0AE-49B68D68273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spidergrams'!$W$84:$W$101</c:f>
              <c:numCache>
                <c:formatCode>0.0</c:formatCode>
                <c:ptCount val="18"/>
                <c:pt idx="0">
                  <c:v>5.3941908713692941</c:v>
                </c:pt>
                <c:pt idx="1">
                  <c:v>43.568464730290451</c:v>
                </c:pt>
                <c:pt idx="2">
                  <c:v>355.17241379310343</c:v>
                </c:pt>
                <c:pt idx="3">
                  <c:v>85.279456363636385</c:v>
                </c:pt>
                <c:pt idx="4">
                  <c:v>495.83333333333337</c:v>
                </c:pt>
                <c:pt idx="5">
                  <c:v>616.03375527426158</c:v>
                </c:pt>
                <c:pt idx="6">
                  <c:v>461.66394779771616</c:v>
                </c:pt>
                <c:pt idx="7">
                  <c:v>9.3793103448275854</c:v>
                </c:pt>
                <c:pt idx="8">
                  <c:v>212.25382932166301</c:v>
                </c:pt>
                <c:pt idx="9">
                  <c:v>323.35629629629631</c:v>
                </c:pt>
                <c:pt idx="10">
                  <c:v>75.675675675675677</c:v>
                </c:pt>
                <c:pt idx="11">
                  <c:v>60.471204188481678</c:v>
                </c:pt>
                <c:pt idx="12">
                  <c:v>62.135922330097095</c:v>
                </c:pt>
                <c:pt idx="13">
                  <c:v>5.6398853353740011</c:v>
                </c:pt>
                <c:pt idx="14">
                  <c:v>26.038781163434901</c:v>
                </c:pt>
                <c:pt idx="15">
                  <c:v>16.815286624203821</c:v>
                </c:pt>
                <c:pt idx="16">
                  <c:v>14.048582995951417</c:v>
                </c:pt>
                <c:pt idx="17">
                  <c:v>12.857142857142856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5F-4A90-B0AE-49B68D68273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spidergrams'!$X$84:$X$101</c:f>
              <c:numCache>
                <c:formatCode>0.0</c:formatCode>
                <c:ptCount val="18"/>
                <c:pt idx="0">
                  <c:v>3.7344398340248959</c:v>
                </c:pt>
                <c:pt idx="1">
                  <c:v>59.751037344398334</c:v>
                </c:pt>
                <c:pt idx="2">
                  <c:v>596.55172413793105</c:v>
                </c:pt>
                <c:pt idx="3">
                  <c:v>109.88220218181819</c:v>
                </c:pt>
                <c:pt idx="4">
                  <c:v>1133.3333333333335</c:v>
                </c:pt>
                <c:pt idx="5">
                  <c:v>1198.3122362869199</c:v>
                </c:pt>
                <c:pt idx="6">
                  <c:v>936.37846655791191</c:v>
                </c:pt>
                <c:pt idx="7">
                  <c:v>8.8275862068965516</c:v>
                </c:pt>
                <c:pt idx="8">
                  <c:v>424.50765864332601</c:v>
                </c:pt>
                <c:pt idx="9">
                  <c:v>282.9367592592593</c:v>
                </c:pt>
                <c:pt idx="10">
                  <c:v>147.97297297297297</c:v>
                </c:pt>
                <c:pt idx="11">
                  <c:v>139.26701570680629</c:v>
                </c:pt>
                <c:pt idx="12">
                  <c:v>143.68932038834953</c:v>
                </c:pt>
                <c:pt idx="13">
                  <c:v>11.82468712827206</c:v>
                </c:pt>
                <c:pt idx="14">
                  <c:v>48.75346260387812</c:v>
                </c:pt>
                <c:pt idx="15">
                  <c:v>33.439490445859875</c:v>
                </c:pt>
                <c:pt idx="16">
                  <c:v>28.785425101214575</c:v>
                </c:pt>
                <c:pt idx="17">
                  <c:v>26.832298136645964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5F-4A90-B0AE-49B68D682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Trachytes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spidergrams'!$BI$84:$BI$101</c:f>
              <c:numCache>
                <c:formatCode>0.0</c:formatCode>
                <c:ptCount val="18"/>
                <c:pt idx="0">
                  <c:v>827.80082987551862</c:v>
                </c:pt>
                <c:pt idx="1">
                  <c:v>64.315352697095435</c:v>
                </c:pt>
                <c:pt idx="2">
                  <c:v>679.31034482758616</c:v>
                </c:pt>
                <c:pt idx="3">
                  <c:v>90.411317454545468</c:v>
                </c:pt>
                <c:pt idx="4">
                  <c:v>562.5</c:v>
                </c:pt>
                <c:pt idx="5">
                  <c:v>2666.666666666667</c:v>
                </c:pt>
                <c:pt idx="6">
                  <c:v>417.6182707993475</c:v>
                </c:pt>
                <c:pt idx="7">
                  <c:v>251.17241379310346</c:v>
                </c:pt>
                <c:pt idx="8">
                  <c:v>1131.2910284463894</c:v>
                </c:pt>
                <c:pt idx="9">
                  <c:v>1212.586111111111</c:v>
                </c:pt>
                <c:pt idx="10">
                  <c:v>480.40540540540542</c:v>
                </c:pt>
                <c:pt idx="11">
                  <c:v>166.49214659685865</c:v>
                </c:pt>
                <c:pt idx="12">
                  <c:v>119.41747572815535</c:v>
                </c:pt>
                <c:pt idx="13">
                  <c:v>19.494386267923176</c:v>
                </c:pt>
                <c:pt idx="14">
                  <c:v>282.54847645429362</c:v>
                </c:pt>
                <c:pt idx="15">
                  <c:v>377.70700636942672</c:v>
                </c:pt>
                <c:pt idx="16">
                  <c:v>201.21457489878543</c:v>
                </c:pt>
                <c:pt idx="17">
                  <c:v>173.91304347826087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3-47E8-966E-2B36F2EA25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spidergrams'!$BJ$84:$BJ$101</c:f>
              <c:numCache>
                <c:formatCode>0.0</c:formatCode>
                <c:ptCount val="18"/>
                <c:pt idx="0">
                  <c:v>237.34439834024894</c:v>
                </c:pt>
                <c:pt idx="1">
                  <c:v>79.668049792531122</c:v>
                </c:pt>
                <c:pt idx="2">
                  <c:v>920.68965517241372</c:v>
                </c:pt>
                <c:pt idx="3">
                  <c:v>123.16466618181821</c:v>
                </c:pt>
                <c:pt idx="4">
                  <c:v>770.83333333333337</c:v>
                </c:pt>
                <c:pt idx="5">
                  <c:v>734.17721518987344</c:v>
                </c:pt>
                <c:pt idx="6">
                  <c:v>489.39641109298532</c:v>
                </c:pt>
                <c:pt idx="7">
                  <c:v>92.827586206896555</c:v>
                </c:pt>
                <c:pt idx="8">
                  <c:v>216.41137855579868</c:v>
                </c:pt>
                <c:pt idx="9">
                  <c:v>525.45398148148149</c:v>
                </c:pt>
                <c:pt idx="10">
                  <c:v>94.594594594594597</c:v>
                </c:pt>
                <c:pt idx="11">
                  <c:v>217.80104712041884</c:v>
                </c:pt>
                <c:pt idx="12">
                  <c:v>140.77669902912623</c:v>
                </c:pt>
                <c:pt idx="13">
                  <c:v>14.862596378968684</c:v>
                </c:pt>
                <c:pt idx="14">
                  <c:v>37.119113573407205</c:v>
                </c:pt>
                <c:pt idx="15">
                  <c:v>21.464968152866241</c:v>
                </c:pt>
                <c:pt idx="16">
                  <c:v>19.02834008097166</c:v>
                </c:pt>
                <c:pt idx="17">
                  <c:v>20.248447204968944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3-47E8-966E-2B36F2EA25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spidergrams'!$BK$84:$BK$101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78.838174273858911</c:v>
                </c:pt>
                <c:pt idx="2">
                  <c:v>1220.6896551724137</c:v>
                </c:pt>
                <c:pt idx="3">
                  <c:v>81.506029090909095</c:v>
                </c:pt>
                <c:pt idx="4">
                  <c:v>991.66666666666674</c:v>
                </c:pt>
                <c:pt idx="5">
                  <c:v>1151.8987341772151</c:v>
                </c:pt>
                <c:pt idx="6">
                  <c:v>629.69004893964109</c:v>
                </c:pt>
                <c:pt idx="7">
                  <c:v>2.0689655172413794</c:v>
                </c:pt>
                <c:pt idx="8">
                  <c:v>176.80525164113783</c:v>
                </c:pt>
                <c:pt idx="9">
                  <c:v>161.67814814814815</c:v>
                </c:pt>
                <c:pt idx="10">
                  <c:v>55.878378378378379</c:v>
                </c:pt>
                <c:pt idx="11">
                  <c:v>298.95287958115182</c:v>
                </c:pt>
                <c:pt idx="12">
                  <c:v>213.59223300970876</c:v>
                </c:pt>
                <c:pt idx="13">
                  <c:v>4.890625206278421</c:v>
                </c:pt>
                <c:pt idx="14">
                  <c:v>24.653739612188367</c:v>
                </c:pt>
                <c:pt idx="15">
                  <c:v>23.630573248407643</c:v>
                </c:pt>
                <c:pt idx="16">
                  <c:v>27.692307692307693</c:v>
                </c:pt>
                <c:pt idx="17">
                  <c:v>29.565217391304344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3-47E8-966E-2B36F2EA25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spidergrams'!$BL$84:$BL$101</c:f>
              <c:numCache>
                <c:formatCode>0.0</c:formatCode>
                <c:ptCount val="18"/>
                <c:pt idx="0">
                  <c:v>121.99170124481327</c:v>
                </c:pt>
                <c:pt idx="1">
                  <c:v>49.377593360995846</c:v>
                </c:pt>
                <c:pt idx="2">
                  <c:v>1468.9655172413793</c:v>
                </c:pt>
                <c:pt idx="3">
                  <c:v>38.338021090909095</c:v>
                </c:pt>
                <c:pt idx="4">
                  <c:v>1241.6666666666667</c:v>
                </c:pt>
                <c:pt idx="5">
                  <c:v>1244.7257383966246</c:v>
                </c:pt>
                <c:pt idx="6">
                  <c:v>827.07993474714522</c:v>
                </c:pt>
                <c:pt idx="7">
                  <c:v>19.586206896551722</c:v>
                </c:pt>
                <c:pt idx="8">
                  <c:v>352.29759299781182</c:v>
                </c:pt>
                <c:pt idx="9">
                  <c:v>242.51722222222224</c:v>
                </c:pt>
                <c:pt idx="10">
                  <c:v>144.59459459459458</c:v>
                </c:pt>
                <c:pt idx="11">
                  <c:v>404.45026178010471</c:v>
                </c:pt>
                <c:pt idx="12">
                  <c:v>258.25242718446606</c:v>
                </c:pt>
                <c:pt idx="13">
                  <c:v>7.7786824311559286</c:v>
                </c:pt>
                <c:pt idx="14">
                  <c:v>61.495844875346265</c:v>
                </c:pt>
                <c:pt idx="15">
                  <c:v>39.808917197452224</c:v>
                </c:pt>
                <c:pt idx="16">
                  <c:v>37.449392712550612</c:v>
                </c:pt>
                <c:pt idx="17">
                  <c:v>36.770186335403729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3-47E8-966E-2B36F2EA25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spidergrams'!$BM$84:$BM$101</c:f>
              <c:numCache>
                <c:formatCode>0.0</c:formatCode>
                <c:ptCount val="18"/>
                <c:pt idx="0">
                  <c:v>236.09958506224066</c:v>
                </c:pt>
                <c:pt idx="1">
                  <c:v>93.360995850622402</c:v>
                </c:pt>
                <c:pt idx="2">
                  <c:v>789.65517241379303</c:v>
                </c:pt>
                <c:pt idx="3">
                  <c:v>116.07062290909093</c:v>
                </c:pt>
                <c:pt idx="4">
                  <c:v>787.5</c:v>
                </c:pt>
                <c:pt idx="5">
                  <c:v>974.68354430379748</c:v>
                </c:pt>
                <c:pt idx="6">
                  <c:v>541.59869494290376</c:v>
                </c:pt>
                <c:pt idx="7">
                  <c:v>28.96551724137931</c:v>
                </c:pt>
                <c:pt idx="8">
                  <c:v>293.21663019693653</c:v>
                </c:pt>
                <c:pt idx="9">
                  <c:v>363.77583333333331</c:v>
                </c:pt>
                <c:pt idx="10">
                  <c:v>125.67567567567569</c:v>
                </c:pt>
                <c:pt idx="11">
                  <c:v>110.20942408376963</c:v>
                </c:pt>
                <c:pt idx="12">
                  <c:v>102.91262135922331</c:v>
                </c:pt>
                <c:pt idx="13">
                  <c:v>7.2746347079461753</c:v>
                </c:pt>
                <c:pt idx="14">
                  <c:v>43.767313019390585</c:v>
                </c:pt>
                <c:pt idx="15">
                  <c:v>31.847133757961782</c:v>
                </c:pt>
                <c:pt idx="16">
                  <c:v>22.793522267206477</c:v>
                </c:pt>
                <c:pt idx="17">
                  <c:v>22.422360248447205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3-47E8-966E-2B36F2EA25D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spidergrams'!$BN$84:$BN$101</c:f>
              <c:numCache>
                <c:formatCode>0.0</c:formatCode>
                <c:ptCount val="18"/>
                <c:pt idx="0">
                  <c:v>44.813278008298752</c:v>
                </c:pt>
                <c:pt idx="1">
                  <c:v>120.33195020746888</c:v>
                </c:pt>
                <c:pt idx="2">
                  <c:v>1289.655172413793</c:v>
                </c:pt>
                <c:pt idx="3">
                  <c:v>134.18307381818184</c:v>
                </c:pt>
                <c:pt idx="4">
                  <c:v>875</c:v>
                </c:pt>
                <c:pt idx="5">
                  <c:v>810.12658227848101</c:v>
                </c:pt>
                <c:pt idx="6">
                  <c:v>518.76019575856446</c:v>
                </c:pt>
                <c:pt idx="7">
                  <c:v>14.344827586206897</c:v>
                </c:pt>
                <c:pt idx="8">
                  <c:v>176.58643326039387</c:v>
                </c:pt>
                <c:pt idx="9">
                  <c:v>202.09768518518521</c:v>
                </c:pt>
                <c:pt idx="10">
                  <c:v>72.972972972972983</c:v>
                </c:pt>
                <c:pt idx="11">
                  <c:v>278.79581151832463</c:v>
                </c:pt>
                <c:pt idx="12">
                  <c:v>194.17475728155341</c:v>
                </c:pt>
                <c:pt idx="13">
                  <c:v>8.8004007890135387</c:v>
                </c:pt>
                <c:pt idx="14">
                  <c:v>31.02493074792244</c:v>
                </c:pt>
                <c:pt idx="15">
                  <c:v>21.401273885350317</c:v>
                </c:pt>
                <c:pt idx="16">
                  <c:v>23.036437246963562</c:v>
                </c:pt>
                <c:pt idx="17">
                  <c:v>24.285714285714285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3-47E8-966E-2B36F2EA25D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spidergrams'!$BO$84:$BO$101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117.01244813278008</c:v>
                </c:pt>
                <c:pt idx="2">
                  <c:v>1958.6206896551723</c:v>
                </c:pt>
                <c:pt idx="3">
                  <c:v>94.184744727272744</c:v>
                </c:pt>
                <c:pt idx="4">
                  <c:v>1783.3333333333335</c:v>
                </c:pt>
                <c:pt idx="5">
                  <c:v>1156.1181434599157</c:v>
                </c:pt>
                <c:pt idx="6">
                  <c:v>768.35236541598692</c:v>
                </c:pt>
                <c:pt idx="7">
                  <c:v>3.0344827586206895</c:v>
                </c:pt>
                <c:pt idx="8">
                  <c:v>269.14660831509843</c:v>
                </c:pt>
                <c:pt idx="9">
                  <c:v>161.67814814814815</c:v>
                </c:pt>
                <c:pt idx="10">
                  <c:v>108.10810810810811</c:v>
                </c:pt>
                <c:pt idx="11">
                  <c:v>480.89005235602099</c:v>
                </c:pt>
                <c:pt idx="12">
                  <c:v>380.5825242718447</c:v>
                </c:pt>
                <c:pt idx="13">
                  <c:v>5.5309020438691894</c:v>
                </c:pt>
                <c:pt idx="14">
                  <c:v>56.50969529085873</c:v>
                </c:pt>
                <c:pt idx="15">
                  <c:v>51.528662420382169</c:v>
                </c:pt>
                <c:pt idx="16">
                  <c:v>56.680161943319838</c:v>
                </c:pt>
                <c:pt idx="17">
                  <c:v>59.503105590062113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33-47E8-966E-2B36F2EA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dikes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spidergrams'!$AK$68:$AK$82</c:f>
              <c:numCache>
                <c:formatCode>0.0</c:formatCode>
                <c:ptCount val="15"/>
                <c:pt idx="0">
                  <c:v>970.46413502109715</c:v>
                </c:pt>
                <c:pt idx="1">
                  <c:v>628.05872756933115</c:v>
                </c:pt>
                <c:pt idx="2">
                  <c:v>382.54310344827587</c:v>
                </c:pt>
                <c:pt idx="3">
                  <c:v>214.66083150984682</c:v>
                </c:pt>
                <c:pt idx="4">
                  <c:v>144.15474007924774</c:v>
                </c:pt>
                <c:pt idx="5">
                  <c:v>73.64864864864866</c:v>
                </c:pt>
                <c:pt idx="6">
                  <c:v>23.978685612788635</c:v>
                </c:pt>
                <c:pt idx="7">
                  <c:v>34.974874371859293</c:v>
                </c:pt>
                <c:pt idx="8">
                  <c:v>31.02493074792244</c:v>
                </c:pt>
                <c:pt idx="9">
                  <c:v>28.089430894308943</c:v>
                </c:pt>
                <c:pt idx="10">
                  <c:v>25.641025641025639</c:v>
                </c:pt>
                <c:pt idx="11">
                  <c:v>28.4375</c:v>
                </c:pt>
                <c:pt idx="12">
                  <c:v>29.1497975708502</c:v>
                </c:pt>
                <c:pt idx="13">
                  <c:v>29.565217391304344</c:v>
                </c:pt>
                <c:pt idx="14">
                  <c:v>31.056910569105693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6-42E4-B7AA-6B46A09F56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spidergrams'!$AL$68:$AL$82</c:f>
              <c:numCache>
                <c:formatCode>0.0</c:formatCode>
                <c:ptCount val="15"/>
                <c:pt idx="0">
                  <c:v>843.88185654008441</c:v>
                </c:pt>
                <c:pt idx="1">
                  <c:v>453.50734094616638</c:v>
                </c:pt>
                <c:pt idx="2">
                  <c:v>228.44827586206898</c:v>
                </c:pt>
                <c:pt idx="3">
                  <c:v>109.84682713347921</c:v>
                </c:pt>
                <c:pt idx="4">
                  <c:v>71.747737891063935</c:v>
                </c:pt>
                <c:pt idx="5">
                  <c:v>33.648648648648653</c:v>
                </c:pt>
                <c:pt idx="6">
                  <c:v>8.0994671403197174</c:v>
                </c:pt>
                <c:pt idx="7">
                  <c:v>15.628140703517586</c:v>
                </c:pt>
                <c:pt idx="8">
                  <c:v>16.066481994459831</c:v>
                </c:pt>
                <c:pt idx="9">
                  <c:v>16.910569105691057</c:v>
                </c:pt>
                <c:pt idx="10">
                  <c:v>18.131868131868131</c:v>
                </c:pt>
                <c:pt idx="11">
                  <c:v>21.6875</c:v>
                </c:pt>
                <c:pt idx="12">
                  <c:v>25.829959514170042</c:v>
                </c:pt>
                <c:pt idx="13">
                  <c:v>31.118012422360245</c:v>
                </c:pt>
                <c:pt idx="14">
                  <c:v>36.382113821138212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6-42E4-B7AA-6B46A09F56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spidergrams'!$AM$68:$AM$82</c:f>
              <c:numCache>
                <c:formatCode>0.0</c:formatCode>
                <c:ptCount val="15"/>
                <c:pt idx="0">
                  <c:v>995.78059071729967</c:v>
                </c:pt>
                <c:pt idx="1">
                  <c:v>603.58890701468192</c:v>
                </c:pt>
                <c:pt idx="2">
                  <c:v>342.67241379310349</c:v>
                </c:pt>
                <c:pt idx="3">
                  <c:v>165.42669584245075</c:v>
                </c:pt>
                <c:pt idx="4">
                  <c:v>109.60523981311727</c:v>
                </c:pt>
                <c:pt idx="5">
                  <c:v>53.78378378378379</c:v>
                </c:pt>
                <c:pt idx="6">
                  <c:v>14.458259325044406</c:v>
                </c:pt>
                <c:pt idx="7">
                  <c:v>24.070351758793969</c:v>
                </c:pt>
                <c:pt idx="8">
                  <c:v>24.37673130193906</c:v>
                </c:pt>
                <c:pt idx="9">
                  <c:v>21.788617886178862</c:v>
                </c:pt>
                <c:pt idx="10">
                  <c:v>21.61172161172161</c:v>
                </c:pt>
                <c:pt idx="11">
                  <c:v>23.6875</c:v>
                </c:pt>
                <c:pt idx="12">
                  <c:v>24.129554655870443</c:v>
                </c:pt>
                <c:pt idx="13">
                  <c:v>26.645962732919255</c:v>
                </c:pt>
                <c:pt idx="14">
                  <c:v>28.780487804878046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6-42E4-B7AA-6B46A09F56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spidergrams'!$AN$68:$AN$82</c:f>
              <c:numCache>
                <c:formatCode>0.0</c:formatCode>
                <c:ptCount val="15"/>
                <c:pt idx="0">
                  <c:v>818.56540084388189</c:v>
                </c:pt>
                <c:pt idx="1">
                  <c:v>469.82055464926589</c:v>
                </c:pt>
                <c:pt idx="2">
                  <c:v>254.31034482758625</c:v>
                </c:pt>
                <c:pt idx="3">
                  <c:v>110.28446389496717</c:v>
                </c:pt>
                <c:pt idx="4">
                  <c:v>74.398988704240338</c:v>
                </c:pt>
                <c:pt idx="5">
                  <c:v>38.513513513513516</c:v>
                </c:pt>
                <c:pt idx="6">
                  <c:v>14.564831261101244</c:v>
                </c:pt>
                <c:pt idx="7">
                  <c:v>18.291457286432159</c:v>
                </c:pt>
                <c:pt idx="8">
                  <c:v>17.174515235457065</c:v>
                </c:pt>
                <c:pt idx="9">
                  <c:v>16.504065040650406</c:v>
                </c:pt>
                <c:pt idx="10">
                  <c:v>17.399267399267398</c:v>
                </c:pt>
                <c:pt idx="11">
                  <c:v>20.5625</c:v>
                </c:pt>
                <c:pt idx="12">
                  <c:v>22.995951417004047</c:v>
                </c:pt>
                <c:pt idx="13">
                  <c:v>26.273291925465841</c:v>
                </c:pt>
                <c:pt idx="14">
                  <c:v>28.983739837398371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6-42E4-B7AA-6B46A09F56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spidergrams'!$AO$68:$AO$82</c:f>
              <c:numCache>
                <c:formatCode>0.0</c:formatCode>
                <c:ptCount val="15"/>
                <c:pt idx="0">
                  <c:v>856.54008438818573</c:v>
                </c:pt>
                <c:pt idx="1">
                  <c:v>398.04241435562807</c:v>
                </c:pt>
                <c:pt idx="2">
                  <c:v>175.64655172413796</c:v>
                </c:pt>
                <c:pt idx="3">
                  <c:v>64.113785557986873</c:v>
                </c:pt>
                <c:pt idx="4">
                  <c:v>42.631217103317759</c:v>
                </c:pt>
                <c:pt idx="5">
                  <c:v>21.148648648648649</c:v>
                </c:pt>
                <c:pt idx="6">
                  <c:v>7.4777975133214927</c:v>
                </c:pt>
                <c:pt idx="7">
                  <c:v>12.060301507537687</c:v>
                </c:pt>
                <c:pt idx="8">
                  <c:v>15.789473684210526</c:v>
                </c:pt>
                <c:pt idx="9">
                  <c:v>16.829268292682926</c:v>
                </c:pt>
                <c:pt idx="10">
                  <c:v>20.329670329670332</c:v>
                </c:pt>
                <c:pt idx="11">
                  <c:v>27.875</c:v>
                </c:pt>
                <c:pt idx="12">
                  <c:v>35.587044534412954</c:v>
                </c:pt>
                <c:pt idx="13">
                  <c:v>45.590062111801238</c:v>
                </c:pt>
                <c:pt idx="14">
                  <c:v>48.780487804878049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6-42E4-B7AA-6B46A09F56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spidergrams'!$AP$68:$AP$82</c:f>
              <c:numCache>
                <c:formatCode>0.0</c:formatCode>
                <c:ptCount val="15"/>
                <c:pt idx="0">
                  <c:v>696.20253164556971</c:v>
                </c:pt>
                <c:pt idx="1">
                  <c:v>505.70962479608482</c:v>
                </c:pt>
                <c:pt idx="2">
                  <c:v>381.4655172413793</c:v>
                </c:pt>
                <c:pt idx="3">
                  <c:v>245.07658643326039</c:v>
                </c:pt>
                <c:pt idx="4">
                  <c:v>172.20045537879236</c:v>
                </c:pt>
                <c:pt idx="5">
                  <c:v>99.324324324324323</c:v>
                </c:pt>
                <c:pt idx="6">
                  <c:v>69.449378330373008</c:v>
                </c:pt>
                <c:pt idx="7">
                  <c:v>43.517587939698494</c:v>
                </c:pt>
                <c:pt idx="8">
                  <c:v>34.34903047091413</c:v>
                </c:pt>
                <c:pt idx="9">
                  <c:v>27.195121951219516</c:v>
                </c:pt>
                <c:pt idx="10">
                  <c:v>21.794871794871792</c:v>
                </c:pt>
                <c:pt idx="11">
                  <c:v>20.1875</c:v>
                </c:pt>
                <c:pt idx="12">
                  <c:v>16.963562753036438</c:v>
                </c:pt>
                <c:pt idx="13">
                  <c:v>16.335403726708073</c:v>
                </c:pt>
                <c:pt idx="14">
                  <c:v>17.235772357723576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26-42E4-B7AA-6B46A09F56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spidergrams'!$AQ$68:$AQ$82</c:f>
              <c:numCache>
                <c:formatCode>0.0</c:formatCode>
                <c:ptCount val="15"/>
                <c:pt idx="0">
                  <c:v>1012.6582278481013</c:v>
                </c:pt>
                <c:pt idx="1">
                  <c:v>592.16965742251227</c:v>
                </c:pt>
                <c:pt idx="2">
                  <c:v>342.67241379310349</c:v>
                </c:pt>
                <c:pt idx="3">
                  <c:v>169.58424507658643</c:v>
                </c:pt>
                <c:pt idx="4">
                  <c:v>113.91374415991484</c:v>
                </c:pt>
                <c:pt idx="5">
                  <c:v>58.243243243243242</c:v>
                </c:pt>
                <c:pt idx="6">
                  <c:v>18.294849023090588</c:v>
                </c:pt>
                <c:pt idx="7">
                  <c:v>27.236180904522612</c:v>
                </c:pt>
                <c:pt idx="8">
                  <c:v>27.423822714681439</c:v>
                </c:pt>
                <c:pt idx="9">
                  <c:v>26.219512195121954</c:v>
                </c:pt>
                <c:pt idx="10">
                  <c:v>26.92307692307692</c:v>
                </c:pt>
                <c:pt idx="11">
                  <c:v>29.312500000000004</c:v>
                </c:pt>
                <c:pt idx="12">
                  <c:v>30.445344129554655</c:v>
                </c:pt>
                <c:pt idx="13">
                  <c:v>32.732919254658384</c:v>
                </c:pt>
                <c:pt idx="14">
                  <c:v>34.471544715447152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26-42E4-B7AA-6B46A09F56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spidergrams'!$AR$68:$AR$82</c:f>
              <c:numCache>
                <c:formatCode>0.0</c:formatCode>
                <c:ptCount val="15"/>
                <c:pt idx="0">
                  <c:v>852.32067510548529</c:v>
                </c:pt>
                <c:pt idx="1">
                  <c:v>404.56769983686786</c:v>
                </c:pt>
                <c:pt idx="2">
                  <c:v>188.57758620689657</c:v>
                </c:pt>
                <c:pt idx="3">
                  <c:v>70.897155361050324</c:v>
                </c:pt>
                <c:pt idx="4">
                  <c:v>48.117496599444081</c:v>
                </c:pt>
                <c:pt idx="5">
                  <c:v>25.337837837837839</c:v>
                </c:pt>
                <c:pt idx="6">
                  <c:v>9.5381882770870359</c:v>
                </c:pt>
                <c:pt idx="7">
                  <c:v>14.120603015075377</c:v>
                </c:pt>
                <c:pt idx="8">
                  <c:v>15.51246537396122</c:v>
                </c:pt>
                <c:pt idx="9">
                  <c:v>17.520325203252032</c:v>
                </c:pt>
                <c:pt idx="10">
                  <c:v>20.329670329670332</c:v>
                </c:pt>
                <c:pt idx="11">
                  <c:v>27.3125</c:v>
                </c:pt>
                <c:pt idx="12">
                  <c:v>32.712550607287454</c:v>
                </c:pt>
                <c:pt idx="13">
                  <c:v>41.180124223602483</c:v>
                </c:pt>
                <c:pt idx="14">
                  <c:v>45.934959349593491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26-42E4-B7AA-6B46A09F56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spidergrams'!$AS$68:$AS$82</c:f>
              <c:numCache>
                <c:formatCode>0.0</c:formatCode>
                <c:ptCount val="15"/>
                <c:pt idx="0">
                  <c:v>894.51476793248946</c:v>
                </c:pt>
                <c:pt idx="1">
                  <c:v>615.00815660685157</c:v>
                </c:pt>
                <c:pt idx="2">
                  <c:v>420.25862068965517</c:v>
                </c:pt>
                <c:pt idx="3">
                  <c:v>236.32385120350108</c:v>
                </c:pt>
                <c:pt idx="4">
                  <c:v>160.72949316931812</c:v>
                </c:pt>
                <c:pt idx="5">
                  <c:v>85.135135135135144</c:v>
                </c:pt>
                <c:pt idx="6">
                  <c:v>37.655417406749564</c:v>
                </c:pt>
                <c:pt idx="7">
                  <c:v>34.773869346733669</c:v>
                </c:pt>
                <c:pt idx="8">
                  <c:v>31.578947368421051</c:v>
                </c:pt>
                <c:pt idx="9">
                  <c:v>27.68292682926829</c:v>
                </c:pt>
                <c:pt idx="10">
                  <c:v>23.443223443223442</c:v>
                </c:pt>
                <c:pt idx="11">
                  <c:v>23.875</c:v>
                </c:pt>
                <c:pt idx="12">
                  <c:v>22.064777327935225</c:v>
                </c:pt>
                <c:pt idx="13">
                  <c:v>22.422360248447205</c:v>
                </c:pt>
                <c:pt idx="14">
                  <c:v>23.211382113821134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26-42E4-B7AA-6B46A09F56F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spidergrams'!$AT$68:$AT$82</c:f>
              <c:numCache>
                <c:formatCode>0.0</c:formatCode>
                <c:ptCount val="15"/>
                <c:pt idx="0">
                  <c:v>772.15189873417728</c:v>
                </c:pt>
                <c:pt idx="1">
                  <c:v>350.73409461663948</c:v>
                </c:pt>
                <c:pt idx="2">
                  <c:v>151.93965517241381</c:v>
                </c:pt>
                <c:pt idx="3">
                  <c:v>55.579868708971546</c:v>
                </c:pt>
                <c:pt idx="4">
                  <c:v>37.148042462593878</c:v>
                </c:pt>
                <c:pt idx="5">
                  <c:v>18.716216216216218</c:v>
                </c:pt>
                <c:pt idx="6">
                  <c:v>7.4245115452930728</c:v>
                </c:pt>
                <c:pt idx="7">
                  <c:v>10.85427135678392</c:v>
                </c:pt>
                <c:pt idx="8">
                  <c:v>14.681440443213297</c:v>
                </c:pt>
                <c:pt idx="9">
                  <c:v>17.35772357723577</c:v>
                </c:pt>
                <c:pt idx="10">
                  <c:v>20.879120879120876</c:v>
                </c:pt>
                <c:pt idx="11">
                  <c:v>28.3125</c:v>
                </c:pt>
                <c:pt idx="12">
                  <c:v>37.773279352226723</c:v>
                </c:pt>
                <c:pt idx="13">
                  <c:v>46.086956521739125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26-42E4-B7AA-6B46A09F56F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spidergrams'!$AU$68:$AU$82</c:f>
              <c:numCache>
                <c:formatCode>0.0</c:formatCode>
                <c:ptCount val="15"/>
                <c:pt idx="0">
                  <c:v>848.10126582278485</c:v>
                </c:pt>
                <c:pt idx="1">
                  <c:v>469.82055464926589</c:v>
                </c:pt>
                <c:pt idx="2">
                  <c:v>258.62068965517244</c:v>
                </c:pt>
                <c:pt idx="3">
                  <c:v>120.35010940919037</c:v>
                </c:pt>
                <c:pt idx="4">
                  <c:v>79.702081731622215</c:v>
                </c:pt>
                <c:pt idx="5">
                  <c:v>39.054054054054056</c:v>
                </c:pt>
                <c:pt idx="6">
                  <c:v>16.074600355239788</c:v>
                </c:pt>
                <c:pt idx="7">
                  <c:v>18.241206030150753</c:v>
                </c:pt>
                <c:pt idx="8">
                  <c:v>17.451523545706372</c:v>
                </c:pt>
                <c:pt idx="9">
                  <c:v>16.747967479674799</c:v>
                </c:pt>
                <c:pt idx="10">
                  <c:v>16.666666666666668</c:v>
                </c:pt>
                <c:pt idx="11">
                  <c:v>20.375</c:v>
                </c:pt>
                <c:pt idx="12">
                  <c:v>22.631578947368425</c:v>
                </c:pt>
                <c:pt idx="13">
                  <c:v>25.465838509316768</c:v>
                </c:pt>
                <c:pt idx="14">
                  <c:v>28.008130081300809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26-42E4-B7AA-6B46A09F56F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spidergrams'!$AV$68:$AV$82</c:f>
              <c:numCache>
                <c:formatCode>0.0</c:formatCode>
                <c:ptCount val="15"/>
                <c:pt idx="0">
                  <c:v>928.27004219409287</c:v>
                </c:pt>
                <c:pt idx="1">
                  <c:v>566.06851549755299</c:v>
                </c:pt>
                <c:pt idx="2">
                  <c:v>334.05172413793105</c:v>
                </c:pt>
                <c:pt idx="3">
                  <c:v>151.85995623632385</c:v>
                </c:pt>
                <c:pt idx="4">
                  <c:v>101.16646460464841</c:v>
                </c:pt>
                <c:pt idx="5">
                  <c:v>50.472972972972975</c:v>
                </c:pt>
                <c:pt idx="6">
                  <c:v>25.22202486678508</c:v>
                </c:pt>
                <c:pt idx="7">
                  <c:v>25.175879396984921</c:v>
                </c:pt>
                <c:pt idx="8">
                  <c:v>22.714681440443211</c:v>
                </c:pt>
                <c:pt idx="9">
                  <c:v>20.609756097560979</c:v>
                </c:pt>
                <c:pt idx="10">
                  <c:v>20.512820512820515</c:v>
                </c:pt>
                <c:pt idx="11">
                  <c:v>22.625</c:v>
                </c:pt>
                <c:pt idx="12">
                  <c:v>23.481781376518217</c:v>
                </c:pt>
                <c:pt idx="13">
                  <c:v>24.099378881987576</c:v>
                </c:pt>
                <c:pt idx="14">
                  <c:v>23.211382113821134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26-42E4-B7AA-6B46A09F56F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spidergrams'!$AW$68:$AW$82</c:f>
              <c:numCache>
                <c:formatCode>0.0</c:formatCode>
                <c:ptCount val="15"/>
                <c:pt idx="0">
                  <c:v>784.81012658227849</c:v>
                </c:pt>
                <c:pt idx="1">
                  <c:v>463.2952691680261</c:v>
                </c:pt>
                <c:pt idx="2">
                  <c:v>261.85344827586209</c:v>
                </c:pt>
                <c:pt idx="3">
                  <c:v>119.69365426695843</c:v>
                </c:pt>
                <c:pt idx="4">
                  <c:v>79.069800106452192</c:v>
                </c:pt>
                <c:pt idx="5">
                  <c:v>38.445945945945951</c:v>
                </c:pt>
                <c:pt idx="6">
                  <c:v>25.577264653641208</c:v>
                </c:pt>
                <c:pt idx="7">
                  <c:v>17.437185929648241</c:v>
                </c:pt>
                <c:pt idx="8">
                  <c:v>16.343490304709139</c:v>
                </c:pt>
                <c:pt idx="9">
                  <c:v>14.146341463414634</c:v>
                </c:pt>
                <c:pt idx="10">
                  <c:v>13.91941391941392</c:v>
                </c:pt>
                <c:pt idx="11">
                  <c:v>16.1875</c:v>
                </c:pt>
                <c:pt idx="12">
                  <c:v>15.62753036437247</c:v>
                </c:pt>
                <c:pt idx="13">
                  <c:v>16.459627329192546</c:v>
                </c:pt>
                <c:pt idx="14">
                  <c:v>18.130081300813007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26-42E4-B7AA-6B46A09F56F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spidergrams'!$AX$68:$AX$82</c:f>
              <c:numCache>
                <c:formatCode>0.0</c:formatCode>
                <c:ptCount val="15"/>
                <c:pt idx="0">
                  <c:v>864.9789029535865</c:v>
                </c:pt>
                <c:pt idx="1">
                  <c:v>477.97716150081567</c:v>
                </c:pt>
                <c:pt idx="2">
                  <c:v>264.00862068965517</c:v>
                </c:pt>
                <c:pt idx="3">
                  <c:v>129.97811816192561</c:v>
                </c:pt>
                <c:pt idx="4">
                  <c:v>85.056626648530369</c:v>
                </c:pt>
                <c:pt idx="5">
                  <c:v>40.135135135135137</c:v>
                </c:pt>
                <c:pt idx="6">
                  <c:v>27.531083481349913</c:v>
                </c:pt>
                <c:pt idx="7">
                  <c:v>17.638190954773869</c:v>
                </c:pt>
                <c:pt idx="8">
                  <c:v>16.620498614958446</c:v>
                </c:pt>
                <c:pt idx="9">
                  <c:v>14.471544715447155</c:v>
                </c:pt>
                <c:pt idx="10">
                  <c:v>13.736263736263735</c:v>
                </c:pt>
                <c:pt idx="11">
                  <c:v>15.375</c:v>
                </c:pt>
                <c:pt idx="12">
                  <c:v>15.668016194331985</c:v>
                </c:pt>
                <c:pt idx="13">
                  <c:v>16.956521739130434</c:v>
                </c:pt>
                <c:pt idx="14">
                  <c:v>17.845528455284551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26-42E4-B7AA-6B46A09F56F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spidergrams'!$AY$68:$AY$82</c:f>
              <c:numCache>
                <c:formatCode>0.0</c:formatCode>
                <c:ptCount val="15"/>
                <c:pt idx="0">
                  <c:v>793.24894514767936</c:v>
                </c:pt>
                <c:pt idx="1">
                  <c:v>450.24469820554651</c:v>
                </c:pt>
                <c:pt idx="2">
                  <c:v>217.67241379310346</c:v>
                </c:pt>
                <c:pt idx="3">
                  <c:v>107.22100656455142</c:v>
                </c:pt>
                <c:pt idx="4">
                  <c:v>70.02942220119462</c:v>
                </c:pt>
                <c:pt idx="5">
                  <c:v>32.837837837837839</c:v>
                </c:pt>
                <c:pt idx="6">
                  <c:v>18.650088809946716</c:v>
                </c:pt>
                <c:pt idx="7">
                  <c:v>14.020100502512562</c:v>
                </c:pt>
                <c:pt idx="8">
                  <c:v>11.911357340720221</c:v>
                </c:pt>
                <c:pt idx="9">
                  <c:v>12.032520325203253</c:v>
                </c:pt>
                <c:pt idx="10">
                  <c:v>11.172161172161172</c:v>
                </c:pt>
                <c:pt idx="11">
                  <c:v>12.1875</c:v>
                </c:pt>
                <c:pt idx="12">
                  <c:v>13.319838056680164</c:v>
                </c:pt>
                <c:pt idx="13">
                  <c:v>14.099378881987578</c:v>
                </c:pt>
                <c:pt idx="14">
                  <c:v>15.040650406504065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26-42E4-B7AA-6B46A09F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dikes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spidergrams'!$AK$84:$AK$101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91.286307053941897</c:v>
                </c:pt>
                <c:pt idx="2">
                  <c:v>1006.8965517241379</c:v>
                </c:pt>
                <c:pt idx="3">
                  <c:v>94.033807636363647</c:v>
                </c:pt>
                <c:pt idx="4">
                  <c:v>1166.6666666666667</c:v>
                </c:pt>
                <c:pt idx="5">
                  <c:v>970.46413502109715</c:v>
                </c:pt>
                <c:pt idx="6">
                  <c:v>628.05872756933115</c:v>
                </c:pt>
                <c:pt idx="7">
                  <c:v>1.9310344827586208</c:v>
                </c:pt>
                <c:pt idx="8">
                  <c:v>214.66083150984682</c:v>
                </c:pt>
                <c:pt idx="9">
                  <c:v>202.09768518518521</c:v>
                </c:pt>
                <c:pt idx="10">
                  <c:v>73.64864864864866</c:v>
                </c:pt>
                <c:pt idx="11">
                  <c:v>204.18848167539267</c:v>
                </c:pt>
                <c:pt idx="12">
                  <c:v>192.23300970873788</c:v>
                </c:pt>
                <c:pt idx="13">
                  <c:v>5.2720667265452628</c:v>
                </c:pt>
                <c:pt idx="14">
                  <c:v>31.02493074792244</c:v>
                </c:pt>
                <c:pt idx="15">
                  <c:v>27.388535031847134</c:v>
                </c:pt>
                <c:pt idx="16">
                  <c:v>29.1497975708502</c:v>
                </c:pt>
                <c:pt idx="17">
                  <c:v>29.565217391304344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DD8-8E2C-308A78D3DE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spidergrams'!$AL$84:$AL$101</c:f>
              <c:numCache>
                <c:formatCode>0.0</c:formatCode>
                <c:ptCount val="18"/>
                <c:pt idx="0">
                  <c:v>1.2448132780082988</c:v>
                </c:pt>
                <c:pt idx="1">
                  <c:v>102.90456431535269</c:v>
                </c:pt>
                <c:pt idx="2">
                  <c:v>1527.5862068965516</c:v>
                </c:pt>
                <c:pt idx="3">
                  <c:v>93.279122181818181</c:v>
                </c:pt>
                <c:pt idx="4">
                  <c:v>1183.3333333333335</c:v>
                </c:pt>
                <c:pt idx="5">
                  <c:v>843.88185654008441</c:v>
                </c:pt>
                <c:pt idx="6">
                  <c:v>453.50734094616638</c:v>
                </c:pt>
                <c:pt idx="7">
                  <c:v>0.82758620689655171</c:v>
                </c:pt>
                <c:pt idx="8">
                  <c:v>109.84682713347921</c:v>
                </c:pt>
                <c:pt idx="9">
                  <c:v>40.419537037037038</c:v>
                </c:pt>
                <c:pt idx="10">
                  <c:v>33.648648648648653</c:v>
                </c:pt>
                <c:pt idx="11">
                  <c:v>346.85863874345551</c:v>
                </c:pt>
                <c:pt idx="12">
                  <c:v>298.05825242718447</c:v>
                </c:pt>
                <c:pt idx="13">
                  <c:v>3.3239903908967543</c:v>
                </c:pt>
                <c:pt idx="14">
                  <c:v>16.066481994459831</c:v>
                </c:pt>
                <c:pt idx="15">
                  <c:v>21.337579617834393</c:v>
                </c:pt>
                <c:pt idx="16">
                  <c:v>25.829959514170042</c:v>
                </c:pt>
                <c:pt idx="17">
                  <c:v>31.118012422360245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DD8-8E2C-308A78D3DE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spidergrams'!$AM$84:$AM$101</c:f>
              <c:numCache>
                <c:formatCode>0.0</c:formatCode>
                <c:ptCount val="18"/>
                <c:pt idx="0">
                  <c:v>2.4896265560165975</c:v>
                </c:pt>
                <c:pt idx="1">
                  <c:v>100.8298755186722</c:v>
                </c:pt>
                <c:pt idx="2">
                  <c:v>1268.9655172413791</c:v>
                </c:pt>
                <c:pt idx="3">
                  <c:v>102.18441054545455</c:v>
                </c:pt>
                <c:pt idx="4">
                  <c:v>1212.5</c:v>
                </c:pt>
                <c:pt idx="5">
                  <c:v>995.78059071729967</c:v>
                </c:pt>
                <c:pt idx="6">
                  <c:v>603.58890701468192</c:v>
                </c:pt>
                <c:pt idx="7">
                  <c:v>3.5862068965517242</c:v>
                </c:pt>
                <c:pt idx="8">
                  <c:v>165.42669584245075</c:v>
                </c:pt>
                <c:pt idx="9">
                  <c:v>161.67814814814815</c:v>
                </c:pt>
                <c:pt idx="10">
                  <c:v>53.78378378378379</c:v>
                </c:pt>
                <c:pt idx="11">
                  <c:v>264.9214659685864</c:v>
                </c:pt>
                <c:pt idx="12">
                  <c:v>205.82524271844662</c:v>
                </c:pt>
                <c:pt idx="13">
                  <c:v>4.9178710291546235</c:v>
                </c:pt>
                <c:pt idx="14">
                  <c:v>24.37673130193906</c:v>
                </c:pt>
                <c:pt idx="15">
                  <c:v>20.891719745222929</c:v>
                </c:pt>
                <c:pt idx="16">
                  <c:v>24.129554655870443</c:v>
                </c:pt>
                <c:pt idx="17">
                  <c:v>26.645962732919255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2-4DD8-8E2C-308A78D3DE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spidergrams'!$AN$84:$AN$101</c:f>
              <c:numCache>
                <c:formatCode>0.0</c:formatCode>
                <c:ptCount val="18"/>
                <c:pt idx="0">
                  <c:v>2.904564315352697</c:v>
                </c:pt>
                <c:pt idx="1">
                  <c:v>92.116182572614107</c:v>
                </c:pt>
                <c:pt idx="2">
                  <c:v>1313.7931034482758</c:v>
                </c:pt>
                <c:pt idx="3">
                  <c:v>95.84505272727273</c:v>
                </c:pt>
                <c:pt idx="4">
                  <c:v>933.33333333333337</c:v>
                </c:pt>
                <c:pt idx="5">
                  <c:v>818.56540084388189</c:v>
                </c:pt>
                <c:pt idx="6">
                  <c:v>469.82055464926589</c:v>
                </c:pt>
                <c:pt idx="7">
                  <c:v>5.5172413793103452</c:v>
                </c:pt>
                <c:pt idx="8">
                  <c:v>110.28446389496717</c:v>
                </c:pt>
                <c:pt idx="9">
                  <c:v>161.67814814814815</c:v>
                </c:pt>
                <c:pt idx="10">
                  <c:v>38.513513513513516</c:v>
                </c:pt>
                <c:pt idx="11">
                  <c:v>260.47120418848169</c:v>
                </c:pt>
                <c:pt idx="12">
                  <c:v>184.46601941747574</c:v>
                </c:pt>
                <c:pt idx="13">
                  <c:v>4.2503483686876526</c:v>
                </c:pt>
                <c:pt idx="14">
                  <c:v>17.174515235457065</c:v>
                </c:pt>
                <c:pt idx="15">
                  <c:v>18.662420382165603</c:v>
                </c:pt>
                <c:pt idx="16">
                  <c:v>22.995951417004047</c:v>
                </c:pt>
                <c:pt idx="17">
                  <c:v>26.273291925465841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2-4DD8-8E2C-308A78D3DE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spidergrams'!$AO$84:$AO$101</c:f>
              <c:numCache>
                <c:formatCode>0.0</c:formatCode>
                <c:ptCount val="18"/>
                <c:pt idx="0">
                  <c:v>0.82987551867219911</c:v>
                </c:pt>
                <c:pt idx="1">
                  <c:v>122.82157676348547</c:v>
                </c:pt>
                <c:pt idx="2">
                  <c:v>1958.6206896551723</c:v>
                </c:pt>
                <c:pt idx="3">
                  <c:v>85.128519272727274</c:v>
                </c:pt>
                <c:pt idx="4">
                  <c:v>1337.5</c:v>
                </c:pt>
                <c:pt idx="5">
                  <c:v>856.54008438818573</c:v>
                </c:pt>
                <c:pt idx="6">
                  <c:v>398.04241435562807</c:v>
                </c:pt>
                <c:pt idx="7">
                  <c:v>0.41379310344827586</c:v>
                </c:pt>
                <c:pt idx="8">
                  <c:v>64.113785557986873</c:v>
                </c:pt>
                <c:pt idx="9">
                  <c:v>0</c:v>
                </c:pt>
                <c:pt idx="10">
                  <c:v>21.148648648648649</c:v>
                </c:pt>
                <c:pt idx="11">
                  <c:v>501.30890052356023</c:v>
                </c:pt>
                <c:pt idx="12">
                  <c:v>331.06796116504859</c:v>
                </c:pt>
                <c:pt idx="13">
                  <c:v>2.2341574758486384</c:v>
                </c:pt>
                <c:pt idx="14">
                  <c:v>15.789473684210526</c:v>
                </c:pt>
                <c:pt idx="15">
                  <c:v>24.840764331210192</c:v>
                </c:pt>
                <c:pt idx="16">
                  <c:v>35.587044534412954</c:v>
                </c:pt>
                <c:pt idx="17">
                  <c:v>45.590062111801238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2-4DD8-8E2C-308A78D3DE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spidergrams'!$AP$84:$AP$101</c:f>
              <c:numCache>
                <c:formatCode>0.0</c:formatCode>
                <c:ptCount val="18"/>
                <c:pt idx="0">
                  <c:v>222.40663900414935</c:v>
                </c:pt>
                <c:pt idx="1">
                  <c:v>53.112033195020743</c:v>
                </c:pt>
                <c:pt idx="2">
                  <c:v>565.51724137931024</c:v>
                </c:pt>
                <c:pt idx="3">
                  <c:v>117.73093090909092</c:v>
                </c:pt>
                <c:pt idx="4">
                  <c:v>541.66666666666674</c:v>
                </c:pt>
                <c:pt idx="5">
                  <c:v>696.20253164556971</c:v>
                </c:pt>
                <c:pt idx="6">
                  <c:v>505.70962479608482</c:v>
                </c:pt>
                <c:pt idx="7">
                  <c:v>240.9655172413793</c:v>
                </c:pt>
                <c:pt idx="8">
                  <c:v>245.07658643326039</c:v>
                </c:pt>
                <c:pt idx="9">
                  <c:v>1293.4251851851852</c:v>
                </c:pt>
                <c:pt idx="10">
                  <c:v>99.324324324324323</c:v>
                </c:pt>
                <c:pt idx="11">
                  <c:v>120.41884816753927</c:v>
                </c:pt>
                <c:pt idx="12">
                  <c:v>92.233009708737868</c:v>
                </c:pt>
                <c:pt idx="13">
                  <c:v>13.582042703787147</c:v>
                </c:pt>
                <c:pt idx="14">
                  <c:v>34.34903047091413</c:v>
                </c:pt>
                <c:pt idx="15">
                  <c:v>19.235668789808916</c:v>
                </c:pt>
                <c:pt idx="16">
                  <c:v>16.963562753036438</c:v>
                </c:pt>
                <c:pt idx="17">
                  <c:v>16.335403726708073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2-4DD8-8E2C-308A78D3DE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spidergrams'!$AQ$84:$AQ$101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95.020746887966794</c:v>
                </c:pt>
                <c:pt idx="2">
                  <c:v>1296.5517241379309</c:v>
                </c:pt>
                <c:pt idx="3">
                  <c:v>92.222562545454565</c:v>
                </c:pt>
                <c:pt idx="4">
                  <c:v>1091.6666666666667</c:v>
                </c:pt>
                <c:pt idx="5">
                  <c:v>1012.6582278481013</c:v>
                </c:pt>
                <c:pt idx="6">
                  <c:v>592.16965742251227</c:v>
                </c:pt>
                <c:pt idx="7">
                  <c:v>1.9310344827586208</c:v>
                </c:pt>
                <c:pt idx="8">
                  <c:v>169.58424507658643</c:v>
                </c:pt>
                <c:pt idx="9">
                  <c:v>80.839074074074077</c:v>
                </c:pt>
                <c:pt idx="10">
                  <c:v>58.243243243243242</c:v>
                </c:pt>
                <c:pt idx="11">
                  <c:v>296.33507853403142</c:v>
                </c:pt>
                <c:pt idx="12">
                  <c:v>212.62135922330097</c:v>
                </c:pt>
                <c:pt idx="13">
                  <c:v>4.046004697116131</c:v>
                </c:pt>
                <c:pt idx="14">
                  <c:v>27.423822714681439</c:v>
                </c:pt>
                <c:pt idx="15">
                  <c:v>24.904458598726116</c:v>
                </c:pt>
                <c:pt idx="16">
                  <c:v>30.445344129554655</c:v>
                </c:pt>
                <c:pt idx="17">
                  <c:v>32.732919254658384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2-4DD8-8E2C-308A78D3DE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spidergrams'!$AR$84:$AR$101</c:f>
              <c:numCache>
                <c:formatCode>0.0</c:formatCode>
                <c:ptCount val="18"/>
                <c:pt idx="0">
                  <c:v>2.0746887966804977</c:v>
                </c:pt>
                <c:pt idx="1">
                  <c:v>109.12863070539419</c:v>
                </c:pt>
                <c:pt idx="2">
                  <c:v>1896.5517241379309</c:v>
                </c:pt>
                <c:pt idx="3">
                  <c:v>72.902614909090914</c:v>
                </c:pt>
                <c:pt idx="4">
                  <c:v>1325</c:v>
                </c:pt>
                <c:pt idx="5">
                  <c:v>852.32067510548529</c:v>
                </c:pt>
                <c:pt idx="6">
                  <c:v>404.56769983686786</c:v>
                </c:pt>
                <c:pt idx="7">
                  <c:v>1.9310344827586208</c:v>
                </c:pt>
                <c:pt idx="8">
                  <c:v>70.897155361050324</c:v>
                </c:pt>
                <c:pt idx="9">
                  <c:v>40.419537037037038</c:v>
                </c:pt>
                <c:pt idx="10">
                  <c:v>25.337837837837839</c:v>
                </c:pt>
                <c:pt idx="11">
                  <c:v>469.8952879581152</c:v>
                </c:pt>
                <c:pt idx="12">
                  <c:v>312.621359223301</c:v>
                </c:pt>
                <c:pt idx="13">
                  <c:v>2.465746970296363</c:v>
                </c:pt>
                <c:pt idx="14">
                  <c:v>15.51246537396122</c:v>
                </c:pt>
                <c:pt idx="15">
                  <c:v>24.331210191082803</c:v>
                </c:pt>
                <c:pt idx="16">
                  <c:v>32.712550607287454</c:v>
                </c:pt>
                <c:pt idx="17">
                  <c:v>41.180124223602483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12-4DD8-8E2C-308A78D3DE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spidergrams'!$AS$84:$AS$101</c:f>
              <c:numCache>
                <c:formatCode>0.0</c:formatCode>
                <c:ptCount val="18"/>
                <c:pt idx="0">
                  <c:v>32.365145228215766</c:v>
                </c:pt>
                <c:pt idx="1">
                  <c:v>60.995850622406635</c:v>
                </c:pt>
                <c:pt idx="2">
                  <c:v>727.58620689655174</c:v>
                </c:pt>
                <c:pt idx="3">
                  <c:v>101.88253636363638</c:v>
                </c:pt>
                <c:pt idx="4">
                  <c:v>725</c:v>
                </c:pt>
                <c:pt idx="5">
                  <c:v>894.51476793248946</c:v>
                </c:pt>
                <c:pt idx="6">
                  <c:v>615.00815660685157</c:v>
                </c:pt>
                <c:pt idx="7">
                  <c:v>38.344827586206897</c:v>
                </c:pt>
                <c:pt idx="8">
                  <c:v>236.32385120350108</c:v>
                </c:pt>
                <c:pt idx="9">
                  <c:v>404.19537037037043</c:v>
                </c:pt>
                <c:pt idx="10">
                  <c:v>85.135135135135144</c:v>
                </c:pt>
                <c:pt idx="11">
                  <c:v>153.92670157068062</c:v>
                </c:pt>
                <c:pt idx="12">
                  <c:v>127.18446601941748</c:v>
                </c:pt>
                <c:pt idx="13">
                  <c:v>8.092009394232262</c:v>
                </c:pt>
                <c:pt idx="14">
                  <c:v>31.578947368421051</c:v>
                </c:pt>
                <c:pt idx="15">
                  <c:v>21.656050955414013</c:v>
                </c:pt>
                <c:pt idx="16">
                  <c:v>22.064777327935225</c:v>
                </c:pt>
                <c:pt idx="17">
                  <c:v>22.422360248447205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12-4DD8-8E2C-308A78D3DE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spidergrams'!$AT$84:$AT$101</c:f>
              <c:numCache>
                <c:formatCode>0.0</c:formatCode>
                <c:ptCount val="18"/>
                <c:pt idx="0">
                  <c:v>1.2448132780082988</c:v>
                </c:pt>
                <c:pt idx="1">
                  <c:v>136.92946058091286</c:v>
                </c:pt>
                <c:pt idx="2">
                  <c:v>1934.4827586206895</c:v>
                </c:pt>
                <c:pt idx="3">
                  <c:v>95.39224145454547</c:v>
                </c:pt>
                <c:pt idx="4">
                  <c:v>1504.1666666666667</c:v>
                </c:pt>
                <c:pt idx="5">
                  <c:v>772.15189873417728</c:v>
                </c:pt>
                <c:pt idx="6">
                  <c:v>350.73409461663948</c:v>
                </c:pt>
                <c:pt idx="7">
                  <c:v>0.41379310344827586</c:v>
                </c:pt>
                <c:pt idx="8">
                  <c:v>55.579868708971546</c:v>
                </c:pt>
                <c:pt idx="9">
                  <c:v>0</c:v>
                </c:pt>
                <c:pt idx="10">
                  <c:v>18.716216216216218</c:v>
                </c:pt>
                <c:pt idx="11">
                  <c:v>542.40837696335086</c:v>
                </c:pt>
                <c:pt idx="12">
                  <c:v>367.96116504854371</c:v>
                </c:pt>
                <c:pt idx="13">
                  <c:v>2.1115512729057251</c:v>
                </c:pt>
                <c:pt idx="14">
                  <c:v>14.681440443213297</c:v>
                </c:pt>
                <c:pt idx="15">
                  <c:v>25.159235668789808</c:v>
                </c:pt>
                <c:pt idx="16">
                  <c:v>37.773279352226723</c:v>
                </c:pt>
                <c:pt idx="17">
                  <c:v>46.086956521739125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12-4DD8-8E2C-308A78D3DED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spidergrams'!$AU$84:$AU$101</c:f>
              <c:numCache>
                <c:formatCode>0.0</c:formatCode>
                <c:ptCount val="18"/>
                <c:pt idx="0">
                  <c:v>2.904564315352697</c:v>
                </c:pt>
                <c:pt idx="1">
                  <c:v>83.817427385892117</c:v>
                </c:pt>
                <c:pt idx="2">
                  <c:v>1344.8275862068965</c:v>
                </c:pt>
                <c:pt idx="3">
                  <c:v>94.184744727272744</c:v>
                </c:pt>
                <c:pt idx="4">
                  <c:v>904.16666666666674</c:v>
                </c:pt>
                <c:pt idx="5">
                  <c:v>848.10126582278485</c:v>
                </c:pt>
                <c:pt idx="6">
                  <c:v>469.82055464926589</c:v>
                </c:pt>
                <c:pt idx="7">
                  <c:v>5.3793103448275863</c:v>
                </c:pt>
                <c:pt idx="8">
                  <c:v>120.35010940919037</c:v>
                </c:pt>
                <c:pt idx="9">
                  <c:v>121.25861111111112</c:v>
                </c:pt>
                <c:pt idx="10">
                  <c:v>39.054054054054056</c:v>
                </c:pt>
                <c:pt idx="11">
                  <c:v>255.49738219895289</c:v>
                </c:pt>
                <c:pt idx="12">
                  <c:v>179.61165048543691</c:v>
                </c:pt>
                <c:pt idx="13">
                  <c:v>4.4955607745734794</c:v>
                </c:pt>
                <c:pt idx="14">
                  <c:v>17.451523545706372</c:v>
                </c:pt>
                <c:pt idx="15">
                  <c:v>17.32484076433121</c:v>
                </c:pt>
                <c:pt idx="16">
                  <c:v>22.631578947368425</c:v>
                </c:pt>
                <c:pt idx="17">
                  <c:v>25.465838509316768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12-4DD8-8E2C-308A78D3DED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spidergrams'!$AV$84:$AV$101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87.966804979253112</c:v>
                </c:pt>
                <c:pt idx="2">
                  <c:v>1037.9310344827586</c:v>
                </c:pt>
                <c:pt idx="3">
                  <c:v>125.88153381818184</c:v>
                </c:pt>
                <c:pt idx="4">
                  <c:v>845.83333333333337</c:v>
                </c:pt>
                <c:pt idx="5">
                  <c:v>928.27004219409287</c:v>
                </c:pt>
                <c:pt idx="6">
                  <c:v>566.06851549755299</c:v>
                </c:pt>
                <c:pt idx="7">
                  <c:v>20.275862068965516</c:v>
                </c:pt>
                <c:pt idx="8">
                  <c:v>151.85995623632385</c:v>
                </c:pt>
                <c:pt idx="9">
                  <c:v>161.67814814814815</c:v>
                </c:pt>
                <c:pt idx="10">
                  <c:v>50.472972972972975</c:v>
                </c:pt>
                <c:pt idx="11">
                  <c:v>265.70680628272254</c:v>
                </c:pt>
                <c:pt idx="12">
                  <c:v>190.29126213592235</c:v>
                </c:pt>
                <c:pt idx="13">
                  <c:v>5.5172791324310886</c:v>
                </c:pt>
                <c:pt idx="14">
                  <c:v>22.714681440443211</c:v>
                </c:pt>
                <c:pt idx="15">
                  <c:v>20.636942675159233</c:v>
                </c:pt>
                <c:pt idx="16">
                  <c:v>23.481781376518217</c:v>
                </c:pt>
                <c:pt idx="17">
                  <c:v>24.099378881987576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12-4DD8-8E2C-308A78D3DED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spidergrams'!$AW$84:$AW$101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65.145228215767631</c:v>
                </c:pt>
                <c:pt idx="2">
                  <c:v>889.65517241379314</c:v>
                </c:pt>
                <c:pt idx="3">
                  <c:v>123.16466618181821</c:v>
                </c:pt>
                <c:pt idx="4">
                  <c:v>654.16666666666674</c:v>
                </c:pt>
                <c:pt idx="5">
                  <c:v>784.81012658227849</c:v>
                </c:pt>
                <c:pt idx="6">
                  <c:v>463.2952691680261</c:v>
                </c:pt>
                <c:pt idx="7">
                  <c:v>37.379310344827587</c:v>
                </c:pt>
                <c:pt idx="8">
                  <c:v>119.69365426695843</c:v>
                </c:pt>
                <c:pt idx="9">
                  <c:v>121.25861111111112</c:v>
                </c:pt>
                <c:pt idx="10">
                  <c:v>38.445945945945951</c:v>
                </c:pt>
                <c:pt idx="11">
                  <c:v>189.52879581151834</c:v>
                </c:pt>
                <c:pt idx="12">
                  <c:v>133.98058252427185</c:v>
                </c:pt>
                <c:pt idx="13">
                  <c:v>4.9314939405927261</c:v>
                </c:pt>
                <c:pt idx="14">
                  <c:v>16.343490304709139</c:v>
                </c:pt>
                <c:pt idx="15">
                  <c:v>14.585987261146496</c:v>
                </c:pt>
                <c:pt idx="16">
                  <c:v>15.62753036437247</c:v>
                </c:pt>
                <c:pt idx="17">
                  <c:v>16.459627329192546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12-4DD8-8E2C-308A78D3DED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spidergrams'!$AX$84:$AX$101</c:f>
              <c:numCache>
                <c:formatCode>0.0</c:formatCode>
                <c:ptCount val="18"/>
                <c:pt idx="0">
                  <c:v>9.9585062240663902</c:v>
                </c:pt>
                <c:pt idx="1">
                  <c:v>65.560165975103729</c:v>
                </c:pt>
                <c:pt idx="2">
                  <c:v>968.9655172413793</c:v>
                </c:pt>
                <c:pt idx="3">
                  <c:v>111.08969890909093</c:v>
                </c:pt>
                <c:pt idx="4">
                  <c:v>637.5</c:v>
                </c:pt>
                <c:pt idx="5">
                  <c:v>864.9789029535865</c:v>
                </c:pt>
                <c:pt idx="6">
                  <c:v>477.97716150081567</c:v>
                </c:pt>
                <c:pt idx="7">
                  <c:v>35.310344827586206</c:v>
                </c:pt>
                <c:pt idx="8">
                  <c:v>129.97811816192561</c:v>
                </c:pt>
                <c:pt idx="9">
                  <c:v>161.67814814814815</c:v>
                </c:pt>
                <c:pt idx="10">
                  <c:v>40.135135135135137</c:v>
                </c:pt>
                <c:pt idx="11">
                  <c:v>197.64397905759162</c:v>
                </c:pt>
                <c:pt idx="12">
                  <c:v>133.98058252427185</c:v>
                </c:pt>
                <c:pt idx="13">
                  <c:v>4.890625206278421</c:v>
                </c:pt>
                <c:pt idx="14">
                  <c:v>16.620498614958446</c:v>
                </c:pt>
                <c:pt idx="15">
                  <c:v>14.076433121019109</c:v>
                </c:pt>
                <c:pt idx="16">
                  <c:v>15.668016194331985</c:v>
                </c:pt>
                <c:pt idx="17">
                  <c:v>16.956521739130434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12-4DD8-8E2C-308A78D3DED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spidergrams'!$AY$84:$AY$101</c:f>
              <c:numCache>
                <c:formatCode>0.0</c:formatCode>
                <c:ptCount val="18"/>
                <c:pt idx="0">
                  <c:v>3.7344398340248959</c:v>
                </c:pt>
                <c:pt idx="1">
                  <c:v>66.804979253112023</c:v>
                </c:pt>
                <c:pt idx="2">
                  <c:v>865.51724137931035</c:v>
                </c:pt>
                <c:pt idx="3">
                  <c:v>117.42905672727274</c:v>
                </c:pt>
                <c:pt idx="4">
                  <c:v>691.66666666666674</c:v>
                </c:pt>
                <c:pt idx="5">
                  <c:v>793.24894514767936</c:v>
                </c:pt>
                <c:pt idx="6">
                  <c:v>450.24469820554651</c:v>
                </c:pt>
                <c:pt idx="7">
                  <c:v>24.96551724137931</c:v>
                </c:pt>
                <c:pt idx="8">
                  <c:v>107.22100656455142</c:v>
                </c:pt>
                <c:pt idx="9">
                  <c:v>161.67814814814815</c:v>
                </c:pt>
                <c:pt idx="10">
                  <c:v>32.837837837837839</c:v>
                </c:pt>
                <c:pt idx="11">
                  <c:v>175.91623036649216</c:v>
                </c:pt>
                <c:pt idx="12">
                  <c:v>134.95145631067962</c:v>
                </c:pt>
                <c:pt idx="13">
                  <c:v>4.1004963428685368</c:v>
                </c:pt>
                <c:pt idx="14">
                  <c:v>11.911357340720221</c:v>
                </c:pt>
                <c:pt idx="15">
                  <c:v>12.738853503184712</c:v>
                </c:pt>
                <c:pt idx="16">
                  <c:v>13.319838056680164</c:v>
                </c:pt>
                <c:pt idx="17">
                  <c:v>14.099378881987578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12-4DD8-8E2C-308A78D3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At val="0.1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plug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spidergrams'!$BA$68:$BA$82</c:f>
              <c:numCache>
                <c:formatCode>0.0</c:formatCode>
                <c:ptCount val="15"/>
                <c:pt idx="0">
                  <c:v>890.29535864978902</c:v>
                </c:pt>
                <c:pt idx="1">
                  <c:v>681.89233278955953</c:v>
                </c:pt>
                <c:pt idx="2">
                  <c:v>523.70689655172418</c:v>
                </c:pt>
                <c:pt idx="3">
                  <c:v>315.09846827133475</c:v>
                </c:pt>
                <c:pt idx="4">
                  <c:v>220.38707197350521</c:v>
                </c:pt>
                <c:pt idx="5">
                  <c:v>125.67567567567569</c:v>
                </c:pt>
                <c:pt idx="6">
                  <c:v>73.179396092362353</c:v>
                </c:pt>
                <c:pt idx="7">
                  <c:v>54.2713567839196</c:v>
                </c:pt>
                <c:pt idx="8">
                  <c:v>45.429362880886423</c:v>
                </c:pt>
                <c:pt idx="9">
                  <c:v>35.731707317073166</c:v>
                </c:pt>
                <c:pt idx="10">
                  <c:v>29.85347985347985</c:v>
                </c:pt>
                <c:pt idx="11">
                  <c:v>28.249999999999996</c:v>
                </c:pt>
                <c:pt idx="12">
                  <c:v>24.534412955465587</c:v>
                </c:pt>
                <c:pt idx="13">
                  <c:v>23.788819875776397</c:v>
                </c:pt>
                <c:pt idx="14">
                  <c:v>24.349593495934958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5-4B3E-94C4-3C855AD944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spidergrams'!$BB$68:$BB$82</c:f>
              <c:numCache>
                <c:formatCode>0.0</c:formatCode>
                <c:ptCount val="15"/>
                <c:pt idx="0">
                  <c:v>957.80590717299583</c:v>
                </c:pt>
                <c:pt idx="1">
                  <c:v>637.84665579119087</c:v>
                </c:pt>
                <c:pt idx="2">
                  <c:v>428.87931034482756</c:v>
                </c:pt>
                <c:pt idx="3">
                  <c:v>238.51203501094091</c:v>
                </c:pt>
                <c:pt idx="4">
                  <c:v>163.85061210006506</c:v>
                </c:pt>
                <c:pt idx="5">
                  <c:v>89.189189189189193</c:v>
                </c:pt>
                <c:pt idx="6">
                  <c:v>38.543516873889878</c:v>
                </c:pt>
                <c:pt idx="7">
                  <c:v>41.055276381909543</c:v>
                </c:pt>
                <c:pt idx="8">
                  <c:v>34.072022160664822</c:v>
                </c:pt>
                <c:pt idx="9">
                  <c:v>29.796747967479675</c:v>
                </c:pt>
                <c:pt idx="10">
                  <c:v>25.457875457875456</c:v>
                </c:pt>
                <c:pt idx="11">
                  <c:v>28.125</c:v>
                </c:pt>
                <c:pt idx="12">
                  <c:v>26.599190283400812</c:v>
                </c:pt>
                <c:pt idx="13">
                  <c:v>26.832298136645964</c:v>
                </c:pt>
                <c:pt idx="14">
                  <c:v>28.252032520325201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5-4B3E-94C4-3C855AD944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spidergrams'!$BC$68:$BC$82</c:f>
              <c:numCache>
                <c:formatCode>0.0</c:formatCode>
                <c:ptCount val="15"/>
                <c:pt idx="0">
                  <c:v>949.36708860759495</c:v>
                </c:pt>
                <c:pt idx="1">
                  <c:v>670.47308319738988</c:v>
                </c:pt>
                <c:pt idx="2">
                  <c:v>429.95689655172413</c:v>
                </c:pt>
                <c:pt idx="3">
                  <c:v>212.91028446389495</c:v>
                </c:pt>
                <c:pt idx="4">
                  <c:v>152.06325034005559</c:v>
                </c:pt>
                <c:pt idx="5">
                  <c:v>91.216216216216225</c:v>
                </c:pt>
                <c:pt idx="6">
                  <c:v>16.021314387211369</c:v>
                </c:pt>
                <c:pt idx="7">
                  <c:v>44.371859296482413</c:v>
                </c:pt>
                <c:pt idx="8">
                  <c:v>44.044321329639892</c:v>
                </c:pt>
                <c:pt idx="9">
                  <c:v>43.08943089430894</c:v>
                </c:pt>
                <c:pt idx="10">
                  <c:v>44.139194139194139</c:v>
                </c:pt>
                <c:pt idx="11">
                  <c:v>46.6875</c:v>
                </c:pt>
                <c:pt idx="12">
                  <c:v>46.558704453441294</c:v>
                </c:pt>
                <c:pt idx="13">
                  <c:v>47.763975155279503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5-4B3E-94C4-3C855AD944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spidergrams'!$BD$68:$BD$82</c:f>
              <c:numCache>
                <c:formatCode>0.0</c:formatCode>
                <c:ptCount val="15"/>
                <c:pt idx="0">
                  <c:v>759.49367088607596</c:v>
                </c:pt>
                <c:pt idx="1">
                  <c:v>582.38172920065256</c:v>
                </c:pt>
                <c:pt idx="2">
                  <c:v>451.50862068965517</c:v>
                </c:pt>
                <c:pt idx="3">
                  <c:v>282.2757111597374</c:v>
                </c:pt>
                <c:pt idx="4">
                  <c:v>202.28650422851734</c:v>
                </c:pt>
                <c:pt idx="5">
                  <c:v>122.29729729729732</c:v>
                </c:pt>
                <c:pt idx="6">
                  <c:v>79.751332149200721</c:v>
                </c:pt>
                <c:pt idx="7">
                  <c:v>58.291457286432156</c:v>
                </c:pt>
                <c:pt idx="8">
                  <c:v>44.875346260387815</c:v>
                </c:pt>
                <c:pt idx="9">
                  <c:v>36.178861788617887</c:v>
                </c:pt>
                <c:pt idx="10">
                  <c:v>31.868131868131865</c:v>
                </c:pt>
                <c:pt idx="11">
                  <c:v>30.375</c:v>
                </c:pt>
                <c:pt idx="12">
                  <c:v>23.805668016194332</c:v>
                </c:pt>
                <c:pt idx="13">
                  <c:v>26.770186335403725</c:v>
                </c:pt>
                <c:pt idx="14">
                  <c:v>24.796747967479675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5-4B3E-94C4-3C855AD944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spidergrams'!$BE$68:$BE$82</c:f>
              <c:numCache>
                <c:formatCode>0.0</c:formatCode>
                <c:ptCount val="15"/>
                <c:pt idx="0">
                  <c:v>1004.2194092827004</c:v>
                </c:pt>
                <c:pt idx="1">
                  <c:v>690.04893964110931</c:v>
                </c:pt>
                <c:pt idx="2">
                  <c:v>488.14655172413791</c:v>
                </c:pt>
                <c:pt idx="3">
                  <c:v>291.02844638949671</c:v>
                </c:pt>
                <c:pt idx="4">
                  <c:v>196.86557454609971</c:v>
                </c:pt>
                <c:pt idx="5">
                  <c:v>102.70270270270271</c:v>
                </c:pt>
                <c:pt idx="6">
                  <c:v>84.902309058614577</c:v>
                </c:pt>
                <c:pt idx="7">
                  <c:v>44.874371859296481</c:v>
                </c:pt>
                <c:pt idx="8">
                  <c:v>34.903047091412745</c:v>
                </c:pt>
                <c:pt idx="9">
                  <c:v>27.764227642276424</c:v>
                </c:pt>
                <c:pt idx="10">
                  <c:v>22.893772893772894</c:v>
                </c:pt>
                <c:pt idx="11">
                  <c:v>22.6875</c:v>
                </c:pt>
                <c:pt idx="12">
                  <c:v>17.975708502024293</c:v>
                </c:pt>
                <c:pt idx="13">
                  <c:v>17.080745341614907</c:v>
                </c:pt>
                <c:pt idx="14">
                  <c:v>16.869918699186989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5-4B3E-94C4-3C855AD9441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'C. spidergrams'!$A$68:$A$82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'C. spidergrams'!$BF$68:$BF$82</c:f>
              <c:numCache>
                <c:formatCode>0.0</c:formatCode>
                <c:ptCount val="15"/>
                <c:pt idx="0">
                  <c:v>1101.2658227848101</c:v>
                </c:pt>
                <c:pt idx="1">
                  <c:v>557.91190864600333</c:v>
                </c:pt>
                <c:pt idx="2">
                  <c:v>323.27586206896552</c:v>
                </c:pt>
                <c:pt idx="3">
                  <c:v>150.98468271334792</c:v>
                </c:pt>
                <c:pt idx="4">
                  <c:v>102.65450351883612</c:v>
                </c:pt>
                <c:pt idx="5">
                  <c:v>54.324324324324323</c:v>
                </c:pt>
                <c:pt idx="6">
                  <c:v>25.577264653641208</c:v>
                </c:pt>
                <c:pt idx="7">
                  <c:v>25.678391959798994</c:v>
                </c:pt>
                <c:pt idx="8">
                  <c:v>24.099722991689749</c:v>
                </c:pt>
                <c:pt idx="9">
                  <c:v>23.495934959349594</c:v>
                </c:pt>
                <c:pt idx="10">
                  <c:v>26.373626373626372</c:v>
                </c:pt>
                <c:pt idx="11">
                  <c:v>31.312499999999996</c:v>
                </c:pt>
                <c:pt idx="12">
                  <c:v>36.275303643724698</c:v>
                </c:pt>
                <c:pt idx="13">
                  <c:v>41.428571428571423</c:v>
                </c:pt>
                <c:pt idx="14">
                  <c:v>46.341463414634141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5-4B3E-94C4-3C855AD9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 val="autoZero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Phonolite plug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spidergrams'!$BA$84:$BA$101</c:f>
              <c:numCache>
                <c:formatCode>0.0</c:formatCode>
                <c:ptCount val="18"/>
                <c:pt idx="0">
                  <c:v>114.93775933609957</c:v>
                </c:pt>
                <c:pt idx="1">
                  <c:v>63.900414937759329</c:v>
                </c:pt>
                <c:pt idx="2">
                  <c:v>589.65517241379314</c:v>
                </c:pt>
                <c:pt idx="3">
                  <c:v>113.50469236363637</c:v>
                </c:pt>
                <c:pt idx="4">
                  <c:v>645.83333333333337</c:v>
                </c:pt>
                <c:pt idx="5">
                  <c:v>890.29535864978902</c:v>
                </c:pt>
                <c:pt idx="6">
                  <c:v>681.89233278955953</c:v>
                </c:pt>
                <c:pt idx="7">
                  <c:v>118.20689655172414</c:v>
                </c:pt>
                <c:pt idx="8">
                  <c:v>315.09846827133475</c:v>
                </c:pt>
                <c:pt idx="9">
                  <c:v>889.22981481481486</c:v>
                </c:pt>
                <c:pt idx="10">
                  <c:v>125.67567567567569</c:v>
                </c:pt>
                <c:pt idx="11">
                  <c:v>119.3717277486911</c:v>
                </c:pt>
                <c:pt idx="12">
                  <c:v>111.65048543689321</c:v>
                </c:pt>
                <c:pt idx="13">
                  <c:v>11.211656113557495</c:v>
                </c:pt>
                <c:pt idx="14">
                  <c:v>45.429362880886423</c:v>
                </c:pt>
                <c:pt idx="15">
                  <c:v>26.178343949044585</c:v>
                </c:pt>
                <c:pt idx="16">
                  <c:v>24.534412955465587</c:v>
                </c:pt>
                <c:pt idx="17">
                  <c:v>23.788819875776397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2-491C-A8D4-3487078ABD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spidergrams'!$BB$84:$BB$101</c:f>
              <c:numCache>
                <c:formatCode>0.0</c:formatCode>
                <c:ptCount val="18"/>
                <c:pt idx="0">
                  <c:v>27.385892116182571</c:v>
                </c:pt>
                <c:pt idx="1">
                  <c:v>73.443983402489621</c:v>
                </c:pt>
                <c:pt idx="2">
                  <c:v>955.17241379310337</c:v>
                </c:pt>
                <c:pt idx="3">
                  <c:v>107.76908290909091</c:v>
                </c:pt>
                <c:pt idx="4">
                  <c:v>900</c:v>
                </c:pt>
                <c:pt idx="5">
                  <c:v>957.80590717299583</c:v>
                </c:pt>
                <c:pt idx="6">
                  <c:v>637.84665579119087</c:v>
                </c:pt>
                <c:pt idx="7">
                  <c:v>36.827586206896555</c:v>
                </c:pt>
                <c:pt idx="8">
                  <c:v>238.51203501094091</c:v>
                </c:pt>
                <c:pt idx="9">
                  <c:v>282.9367592592593</c:v>
                </c:pt>
                <c:pt idx="10">
                  <c:v>89.189189189189193</c:v>
                </c:pt>
                <c:pt idx="11">
                  <c:v>219.10994764397907</c:v>
                </c:pt>
                <c:pt idx="12">
                  <c:v>172.81553398058253</c:v>
                </c:pt>
                <c:pt idx="13">
                  <c:v>7.3018805308223786</c:v>
                </c:pt>
                <c:pt idx="14">
                  <c:v>34.072022160664822</c:v>
                </c:pt>
                <c:pt idx="15">
                  <c:v>24.840764331210192</c:v>
                </c:pt>
                <c:pt idx="16">
                  <c:v>26.599190283400812</c:v>
                </c:pt>
                <c:pt idx="17">
                  <c:v>26.832298136645964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2-491C-A8D4-3487078ABD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spidergrams'!$BC$84:$BC$101</c:f>
              <c:numCache>
                <c:formatCode>0.0</c:formatCode>
                <c:ptCount val="18"/>
                <c:pt idx="0">
                  <c:v>1.6597510373443982</c:v>
                </c:pt>
                <c:pt idx="1">
                  <c:v>113.69294605809128</c:v>
                </c:pt>
                <c:pt idx="2">
                  <c:v>1772.4137931034481</c:v>
                </c:pt>
                <c:pt idx="3">
                  <c:v>96.297864000000018</c:v>
                </c:pt>
                <c:pt idx="4">
                  <c:v>1612.5</c:v>
                </c:pt>
                <c:pt idx="5">
                  <c:v>949.36708860759495</c:v>
                </c:pt>
                <c:pt idx="6">
                  <c:v>670.47308319738988</c:v>
                </c:pt>
                <c:pt idx="7">
                  <c:v>1.103448275862069</c:v>
                </c:pt>
                <c:pt idx="8">
                  <c:v>212.91028446389495</c:v>
                </c:pt>
                <c:pt idx="9">
                  <c:v>121.25861111111112</c:v>
                </c:pt>
                <c:pt idx="10">
                  <c:v>91.216216216216225</c:v>
                </c:pt>
                <c:pt idx="11">
                  <c:v>466.23036649214663</c:v>
                </c:pt>
                <c:pt idx="12">
                  <c:v>334.95145631067965</c:v>
                </c:pt>
                <c:pt idx="13">
                  <c:v>5.4355416638024794</c:v>
                </c:pt>
                <c:pt idx="14">
                  <c:v>44.044321329639892</c:v>
                </c:pt>
                <c:pt idx="15">
                  <c:v>41.3375796178344</c:v>
                </c:pt>
                <c:pt idx="16">
                  <c:v>46.558704453441294</c:v>
                </c:pt>
                <c:pt idx="17">
                  <c:v>47.763975155279503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2-491C-A8D4-3487078ABD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spidergrams'!$BD$84:$BD$101</c:f>
              <c:numCache>
                <c:formatCode>0.0</c:formatCode>
                <c:ptCount val="18"/>
                <c:pt idx="0">
                  <c:v>83.402489626556019</c:v>
                </c:pt>
                <c:pt idx="1">
                  <c:v>58.921161825726138</c:v>
                </c:pt>
                <c:pt idx="2">
                  <c:v>672.41379310344826</c:v>
                </c:pt>
                <c:pt idx="3">
                  <c:v>116.97624545454546</c:v>
                </c:pt>
                <c:pt idx="4">
                  <c:v>750</c:v>
                </c:pt>
                <c:pt idx="5">
                  <c:v>759.49367088607596</c:v>
                </c:pt>
                <c:pt idx="6">
                  <c:v>582.38172920065256</c:v>
                </c:pt>
                <c:pt idx="7">
                  <c:v>102.75862068965517</c:v>
                </c:pt>
                <c:pt idx="8">
                  <c:v>282.2757111597374</c:v>
                </c:pt>
                <c:pt idx="9">
                  <c:v>687.13212962962973</c:v>
                </c:pt>
                <c:pt idx="10">
                  <c:v>122.29729729729732</c:v>
                </c:pt>
                <c:pt idx="11">
                  <c:v>156.54450261780104</c:v>
                </c:pt>
                <c:pt idx="12">
                  <c:v>122.33009708737865</c:v>
                </c:pt>
                <c:pt idx="13">
                  <c:v>11.988162065529277</c:v>
                </c:pt>
                <c:pt idx="14">
                  <c:v>44.875346260387815</c:v>
                </c:pt>
                <c:pt idx="15">
                  <c:v>27.643312101910826</c:v>
                </c:pt>
                <c:pt idx="16">
                  <c:v>23.805668016194332</c:v>
                </c:pt>
                <c:pt idx="17">
                  <c:v>26.770186335403725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2-491C-A8D4-3487078ABD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spidergrams'!$BE$84:$BE$101</c:f>
              <c:numCache>
                <c:formatCode>0.0</c:formatCode>
                <c:ptCount val="18"/>
                <c:pt idx="0">
                  <c:v>90.456431535269701</c:v>
                </c:pt>
                <c:pt idx="1">
                  <c:v>41.908713692946058</c:v>
                </c:pt>
                <c:pt idx="2">
                  <c:v>582.75862068965512</c:v>
                </c:pt>
                <c:pt idx="3">
                  <c:v>85.430393454545467</c:v>
                </c:pt>
                <c:pt idx="4">
                  <c:v>591.66666666666674</c:v>
                </c:pt>
                <c:pt idx="5">
                  <c:v>1004.2194092827004</c:v>
                </c:pt>
                <c:pt idx="6">
                  <c:v>690.04893964110931</c:v>
                </c:pt>
                <c:pt idx="7">
                  <c:v>138.20689655172413</c:v>
                </c:pt>
                <c:pt idx="8">
                  <c:v>291.02844638949671</c:v>
                </c:pt>
                <c:pt idx="9">
                  <c:v>646.71259259259261</c:v>
                </c:pt>
                <c:pt idx="10">
                  <c:v>102.70270270270271</c:v>
                </c:pt>
                <c:pt idx="11">
                  <c:v>122.25130890052357</c:v>
                </c:pt>
                <c:pt idx="12">
                  <c:v>105.82524271844662</c:v>
                </c:pt>
                <c:pt idx="13">
                  <c:v>10.353412692957104</c:v>
                </c:pt>
                <c:pt idx="14">
                  <c:v>34.903047091412745</c:v>
                </c:pt>
                <c:pt idx="15">
                  <c:v>19.936305732484076</c:v>
                </c:pt>
                <c:pt idx="16">
                  <c:v>17.975708502024293</c:v>
                </c:pt>
                <c:pt idx="17">
                  <c:v>17.080745341614907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2-491C-A8D4-3487078ABD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'C. spidergrams'!$A$84:$A$101</c:f>
              <c:strCache>
                <c:ptCount val="18"/>
                <c:pt idx="0">
                  <c:v>Ba</c:v>
                </c:pt>
                <c:pt idx="1">
                  <c:v>Rb</c:v>
                </c:pt>
                <c:pt idx="2">
                  <c:v>Th</c:v>
                </c:pt>
                <c:pt idx="3">
                  <c:v>K</c:v>
                </c:pt>
                <c:pt idx="4">
                  <c:v>Nb</c:v>
                </c:pt>
                <c:pt idx="5">
                  <c:v>La</c:v>
                </c:pt>
                <c:pt idx="6">
                  <c:v>Ce</c:v>
                </c:pt>
                <c:pt idx="7">
                  <c:v>Sr</c:v>
                </c:pt>
                <c:pt idx="8">
                  <c:v>Nd</c:v>
                </c:pt>
                <c:pt idx="9">
                  <c:v>P</c:v>
                </c:pt>
                <c:pt idx="10">
                  <c:v>Sm</c:v>
                </c:pt>
                <c:pt idx="11">
                  <c:v>Zr</c:v>
                </c:pt>
                <c:pt idx="12">
                  <c:v>Hf</c:v>
                </c:pt>
                <c:pt idx="13">
                  <c:v>Ti</c:v>
                </c:pt>
                <c:pt idx="14">
                  <c:v>Tb</c:v>
                </c:pt>
                <c:pt idx="15">
                  <c:v>Y</c:v>
                </c:pt>
                <c:pt idx="16">
                  <c:v>Tm</c:v>
                </c:pt>
                <c:pt idx="17">
                  <c:v>Yb</c:v>
                </c:pt>
              </c:strCache>
            </c:strRef>
          </c:cat>
          <c:val>
            <c:numRef>
              <c:f>'C. spidergrams'!$BF$84:$BF$101</c:f>
              <c:numCache>
                <c:formatCode>0.0</c:formatCode>
                <c:ptCount val="18"/>
                <c:pt idx="0">
                  <c:v>36.514522821576762</c:v>
                </c:pt>
                <c:pt idx="1">
                  <c:v>150.62240663900414</c:v>
                </c:pt>
                <c:pt idx="2">
                  <c:v>2168.9655172413791</c:v>
                </c:pt>
                <c:pt idx="3">
                  <c:v>126.7871563636364</c:v>
                </c:pt>
                <c:pt idx="4">
                  <c:v>1545.8333333333335</c:v>
                </c:pt>
                <c:pt idx="5">
                  <c:v>1101.2658227848101</c:v>
                </c:pt>
                <c:pt idx="6">
                  <c:v>557.91190864600333</c:v>
                </c:pt>
                <c:pt idx="7">
                  <c:v>32.413793103448278</c:v>
                </c:pt>
                <c:pt idx="8">
                  <c:v>150.98468271334792</c:v>
                </c:pt>
                <c:pt idx="9">
                  <c:v>80.839074074074077</c:v>
                </c:pt>
                <c:pt idx="10">
                  <c:v>54.324324324324323</c:v>
                </c:pt>
                <c:pt idx="11">
                  <c:v>499.73821989528795</c:v>
                </c:pt>
                <c:pt idx="12">
                  <c:v>349.51456310679612</c:v>
                </c:pt>
                <c:pt idx="13">
                  <c:v>5.3538041951738711</c:v>
                </c:pt>
                <c:pt idx="14">
                  <c:v>24.099722991689749</c:v>
                </c:pt>
                <c:pt idx="15">
                  <c:v>27.515923566878982</c:v>
                </c:pt>
                <c:pt idx="16">
                  <c:v>36.275303643724698</c:v>
                </c:pt>
                <c:pt idx="17">
                  <c:v>41.428571428571423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02-491C-A8D4-3487078AB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132016"/>
        <c:axId val="802243264"/>
      </c:lineChart>
      <c:catAx>
        <c:axId val="8071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243264"/>
        <c:crossesAt val="0.1"/>
        <c:auto val="1"/>
        <c:lblAlgn val="ctr"/>
        <c:lblOffset val="100"/>
        <c:noMultiLvlLbl val="0"/>
      </c:catAx>
      <c:valAx>
        <c:axId val="80224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diagrams'!$J$61:$J$65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0.89</c:v>
                </c:pt>
                <c:pt idx="2">
                  <c:v>0.42</c:v>
                </c:pt>
                <c:pt idx="3">
                  <c:v>0.21</c:v>
                </c:pt>
                <c:pt idx="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2-43B7-84A8-BD8ED5106B05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diagrams'!$J$67</c:f>
              <c:numCache>
                <c:formatCode>General</c:formatCode>
                <c:ptCount val="1"/>
                <c:pt idx="0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2-43B7-84A8-BD8ED5106B05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diagrams'!$J$66</c:f>
              <c:numCache>
                <c:formatCode>General</c:formatCode>
                <c:ptCount val="1"/>
                <c:pt idx="0">
                  <c:v>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2-43B7-84A8-BD8ED5106B05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diagrams'!$J$54:$J$59</c:f>
              <c:numCache>
                <c:formatCode>General</c:formatCode>
                <c:ptCount val="6"/>
                <c:pt idx="0">
                  <c:v>1.98</c:v>
                </c:pt>
                <c:pt idx="1">
                  <c:v>1.19</c:v>
                </c:pt>
                <c:pt idx="2">
                  <c:v>0.84</c:v>
                </c:pt>
                <c:pt idx="3">
                  <c:v>1.97</c:v>
                </c:pt>
                <c:pt idx="4">
                  <c:v>2.21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2-43B7-84A8-BD8ED5106B05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diagrams'!$J$38:$J$52</c:f>
              <c:numCache>
                <c:formatCode>General</c:formatCode>
                <c:ptCount val="15"/>
                <c:pt idx="0">
                  <c:v>1</c:v>
                </c:pt>
                <c:pt idx="1">
                  <c:v>0.77</c:v>
                </c:pt>
                <c:pt idx="2">
                  <c:v>0.93</c:v>
                </c:pt>
                <c:pt idx="3">
                  <c:v>1.04</c:v>
                </c:pt>
                <c:pt idx="4">
                  <c:v>0.69</c:v>
                </c:pt>
                <c:pt idx="5">
                  <c:v>2.2999999999999998</c:v>
                </c:pt>
                <c:pt idx="6">
                  <c:v>0.83</c:v>
                </c:pt>
                <c:pt idx="7">
                  <c:v>0.73</c:v>
                </c:pt>
                <c:pt idx="8">
                  <c:v>1.34</c:v>
                </c:pt>
                <c:pt idx="9">
                  <c:v>0.67</c:v>
                </c:pt>
                <c:pt idx="10">
                  <c:v>1.1000000000000001</c:v>
                </c:pt>
                <c:pt idx="11">
                  <c:v>1.33</c:v>
                </c:pt>
                <c:pt idx="12">
                  <c:v>1.54</c:v>
                </c:pt>
                <c:pt idx="13">
                  <c:v>1.57</c:v>
                </c:pt>
                <c:pt idx="14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82-43B7-84A8-BD8ED510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802296587926508"/>
          <c:y val="3.2125961250774528E-2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diagrams'!$N$61:$N$65</c:f>
              <c:numCache>
                <c:formatCode>General</c:formatCode>
                <c:ptCount val="5"/>
                <c:pt idx="0">
                  <c:v>1.67</c:v>
                </c:pt>
                <c:pt idx="1">
                  <c:v>2.2799999999999998</c:v>
                </c:pt>
                <c:pt idx="2">
                  <c:v>1.59</c:v>
                </c:pt>
                <c:pt idx="3">
                  <c:v>0.99</c:v>
                </c:pt>
                <c:pt idx="4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D-4815-9DAD-4F9A75E5EE64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diagrams'!$N$67</c:f>
              <c:numCache>
                <c:formatCode>General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D-4815-9DAD-4F9A75E5EE64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diagrams'!$N$66</c:f>
              <c:numCache>
                <c:formatCode>General</c:formatCode>
                <c:ptCount val="1"/>
                <c:pt idx="0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1D-4815-9DAD-4F9A75E5EE64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diagrams'!$N$54:$N$59</c:f>
              <c:numCache>
                <c:formatCode>General</c:formatCode>
                <c:ptCount val="6"/>
                <c:pt idx="0">
                  <c:v>1.06</c:v>
                </c:pt>
                <c:pt idx="1">
                  <c:v>0.71</c:v>
                </c:pt>
                <c:pt idx="2">
                  <c:v>0.74</c:v>
                </c:pt>
                <c:pt idx="3">
                  <c:v>0.83</c:v>
                </c:pt>
                <c:pt idx="4">
                  <c:v>0.72</c:v>
                </c:pt>
                <c:pt idx="5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1D-4815-9DAD-4F9A75E5EE64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diagrams'!$N$38:$N$52</c:f>
              <c:numCache>
                <c:formatCode>General</c:formatCode>
                <c:ptCount val="15"/>
                <c:pt idx="0">
                  <c:v>2.0699999999999998</c:v>
                </c:pt>
                <c:pt idx="1">
                  <c:v>1.97</c:v>
                </c:pt>
                <c:pt idx="2">
                  <c:v>1.51</c:v>
                </c:pt>
                <c:pt idx="3">
                  <c:v>4.22</c:v>
                </c:pt>
                <c:pt idx="4">
                  <c:v>3.23</c:v>
                </c:pt>
                <c:pt idx="5">
                  <c:v>2</c:v>
                </c:pt>
                <c:pt idx="6">
                  <c:v>3.89</c:v>
                </c:pt>
                <c:pt idx="7">
                  <c:v>4.9400000000000004</c:v>
                </c:pt>
                <c:pt idx="8">
                  <c:v>0.75</c:v>
                </c:pt>
                <c:pt idx="9">
                  <c:v>3.62</c:v>
                </c:pt>
                <c:pt idx="10">
                  <c:v>4.6100000000000003</c:v>
                </c:pt>
                <c:pt idx="11">
                  <c:v>0.95</c:v>
                </c:pt>
                <c:pt idx="12">
                  <c:v>2.4500000000000002</c:v>
                </c:pt>
                <c:pt idx="13">
                  <c:v>1.38</c:v>
                </c:pt>
                <c:pt idx="14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1D-4815-9DAD-4F9A75E5E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LOI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524518810148733"/>
          <c:y val="3.2125980716779093E-2"/>
          <c:w val="0.4697548118985127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diagrams'!$K$61:$K$65</c:f>
              <c:numCache>
                <c:formatCode>General</c:formatCode>
                <c:ptCount val="5"/>
                <c:pt idx="0">
                  <c:v>4.51</c:v>
                </c:pt>
                <c:pt idx="1">
                  <c:v>3.39</c:v>
                </c:pt>
                <c:pt idx="2">
                  <c:v>6.37</c:v>
                </c:pt>
                <c:pt idx="3">
                  <c:v>8.61</c:v>
                </c:pt>
                <c:pt idx="4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4-4710-B5BE-A9F44754EAA8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diagrams'!$K$67</c:f>
              <c:numCache>
                <c:formatCode>General</c:formatCode>
                <c:ptCount val="1"/>
                <c:pt idx="0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4-4710-B5BE-A9F44754EAA8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diagrams'!$K$66</c:f>
              <c:numCache>
                <c:formatCode>General</c:formatCode>
                <c:ptCount val="1"/>
                <c:pt idx="0">
                  <c:v>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C4-4710-B5BE-A9F44754EAA8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diagrams'!$K$54:$K$59</c:f>
              <c:numCache>
                <c:formatCode>General</c:formatCode>
                <c:ptCount val="6"/>
                <c:pt idx="0">
                  <c:v>6.92</c:v>
                </c:pt>
                <c:pt idx="1">
                  <c:v>7.58</c:v>
                </c:pt>
                <c:pt idx="2">
                  <c:v>8.52</c:v>
                </c:pt>
                <c:pt idx="3">
                  <c:v>6.23</c:v>
                </c:pt>
                <c:pt idx="4">
                  <c:v>7.29</c:v>
                </c:pt>
                <c:pt idx="5">
                  <c:v>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C4-4710-B5BE-A9F44754EAA8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diagrams'!$K$38:$K$52</c:f>
              <c:numCache>
                <c:formatCode>General</c:formatCode>
                <c:ptCount val="15"/>
                <c:pt idx="0">
                  <c:v>8.8800000000000008</c:v>
                </c:pt>
                <c:pt idx="1">
                  <c:v>8.9600000000000009</c:v>
                </c:pt>
                <c:pt idx="2">
                  <c:v>9.2899999999999991</c:v>
                </c:pt>
                <c:pt idx="3">
                  <c:v>9.49</c:v>
                </c:pt>
                <c:pt idx="4">
                  <c:v>10.65</c:v>
                </c:pt>
                <c:pt idx="5">
                  <c:v>5.9</c:v>
                </c:pt>
                <c:pt idx="6">
                  <c:v>9.75</c:v>
                </c:pt>
                <c:pt idx="7">
                  <c:v>10.14</c:v>
                </c:pt>
                <c:pt idx="8">
                  <c:v>8.14</c:v>
                </c:pt>
                <c:pt idx="9">
                  <c:v>9.06</c:v>
                </c:pt>
                <c:pt idx="10">
                  <c:v>9.11</c:v>
                </c:pt>
                <c:pt idx="11">
                  <c:v>5.95</c:v>
                </c:pt>
                <c:pt idx="12">
                  <c:v>7.75</c:v>
                </c:pt>
                <c:pt idx="13">
                  <c:v>7.4</c:v>
                </c:pt>
                <c:pt idx="14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C4-4710-B5BE-A9F44754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Na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13407699037624"/>
          <c:y val="0.44497923028951308"/>
          <c:w val="0.37531036745406826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'A. data and binary diagrams'!$C$61</c:f>
              <c:strCache>
                <c:ptCount val="1"/>
                <c:pt idx="0">
                  <c:v>Trachyte dike (Qz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diagrams'!$D$61:$D$65</c:f>
              <c:numCache>
                <c:formatCode>General</c:formatCode>
                <c:ptCount val="5"/>
                <c:pt idx="0">
                  <c:v>58.1</c:v>
                </c:pt>
                <c:pt idx="1">
                  <c:v>58.44</c:v>
                </c:pt>
                <c:pt idx="2">
                  <c:v>60.44</c:v>
                </c:pt>
                <c:pt idx="3">
                  <c:v>64.09</c:v>
                </c:pt>
                <c:pt idx="4">
                  <c:v>59.42</c:v>
                </c:pt>
              </c:numCache>
            </c:numRef>
          </c:xVal>
          <c:yVal>
            <c:numRef>
              <c:f>'A. data and binary diagrams'!$L$61:$L$65</c:f>
              <c:numCache>
                <c:formatCode>General</c:formatCode>
                <c:ptCount val="5"/>
                <c:pt idx="0">
                  <c:v>5.99</c:v>
                </c:pt>
                <c:pt idx="1">
                  <c:v>8.16</c:v>
                </c:pt>
                <c:pt idx="2">
                  <c:v>5.4</c:v>
                </c:pt>
                <c:pt idx="3">
                  <c:v>2.54</c:v>
                </c:pt>
                <c:pt idx="4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8-4A3A-B4DC-113DEE66753D}"/>
            </c:ext>
          </c:extLst>
        </c:ser>
        <c:ser>
          <c:idx val="4"/>
          <c:order val="1"/>
          <c:tx>
            <c:strRef>
              <c:f>'A. data and binary diagrams'!$C$67</c:f>
              <c:strCache>
                <c:ptCount val="1"/>
                <c:pt idx="0">
                  <c:v>Trachyte pebble (Hy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diagrams'!$D$67</c:f>
              <c:numCache>
                <c:formatCode>General</c:formatCode>
                <c:ptCount val="1"/>
                <c:pt idx="0">
                  <c:v>61.39</c:v>
                </c:pt>
              </c:numCache>
            </c:numRef>
          </c:xVal>
          <c:yVal>
            <c:numRef>
              <c:f>'A. data and binary diagrams'!$L$67</c:f>
              <c:numCache>
                <c:formatCode>General</c:formatCode>
                <c:ptCount val="1"/>
                <c:pt idx="0">
                  <c:v>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8-4A3A-B4DC-113DEE66753D}"/>
            </c:ext>
          </c:extLst>
        </c:ser>
        <c:ser>
          <c:idx val="3"/>
          <c:order val="2"/>
          <c:tx>
            <c:strRef>
              <c:f>'A. data and binary diagrams'!$C$66</c:f>
              <c:strCache>
                <c:ptCount val="1"/>
                <c:pt idx="0">
                  <c:v>Trachyte dike (Ne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diagrams'!$D$66</c:f>
              <c:numCache>
                <c:formatCode>General</c:formatCode>
                <c:ptCount val="1"/>
                <c:pt idx="0">
                  <c:v>59.34</c:v>
                </c:pt>
              </c:numCache>
            </c:numRef>
          </c:xVal>
          <c:yVal>
            <c:numRef>
              <c:f>'A. data and binary diagrams'!$L$66</c:f>
              <c:numCache>
                <c:formatCode>General</c:formatCode>
                <c:ptCount val="1"/>
                <c:pt idx="0">
                  <c:v>8.89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8-4A3A-B4DC-113DEE66753D}"/>
            </c:ext>
          </c:extLst>
        </c:ser>
        <c:ser>
          <c:idx val="2"/>
          <c:order val="3"/>
          <c:tx>
            <c:strRef>
              <c:f>'A. data and binary diagrams'!$B$56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diagrams'!$D$54:$D$59</c:f>
              <c:numCache>
                <c:formatCode>General</c:formatCode>
                <c:ptCount val="6"/>
                <c:pt idx="0">
                  <c:v>57.26</c:v>
                </c:pt>
                <c:pt idx="1">
                  <c:v>58.6</c:v>
                </c:pt>
                <c:pt idx="2">
                  <c:v>59.57</c:v>
                </c:pt>
                <c:pt idx="3">
                  <c:v>58.67</c:v>
                </c:pt>
                <c:pt idx="4">
                  <c:v>58.51</c:v>
                </c:pt>
                <c:pt idx="5">
                  <c:v>58.66</c:v>
                </c:pt>
              </c:numCache>
            </c:numRef>
          </c:xVal>
          <c:yVal>
            <c:numRef>
              <c:f>'A. data and binary diagrams'!$L$54:$L$59</c:f>
              <c:numCache>
                <c:formatCode>General</c:formatCode>
                <c:ptCount val="6"/>
                <c:pt idx="0">
                  <c:v>7.52</c:v>
                </c:pt>
                <c:pt idx="1">
                  <c:v>7.14</c:v>
                </c:pt>
                <c:pt idx="2">
                  <c:v>6.38</c:v>
                </c:pt>
                <c:pt idx="3">
                  <c:v>7.75</c:v>
                </c:pt>
                <c:pt idx="4">
                  <c:v>5.66</c:v>
                </c:pt>
                <c:pt idx="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8-4A3A-B4DC-113DEE66753D}"/>
            </c:ext>
          </c:extLst>
        </c:ser>
        <c:ser>
          <c:idx val="1"/>
          <c:order val="4"/>
          <c:tx>
            <c:strRef>
              <c:f>'A. data and binary diagrams'!$B$50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diagrams'!$D$38:$D$52</c:f>
              <c:numCache>
                <c:formatCode>General</c:formatCode>
                <c:ptCount val="15"/>
                <c:pt idx="0">
                  <c:v>56.36</c:v>
                </c:pt>
                <c:pt idx="1">
                  <c:v>58.03</c:v>
                </c:pt>
                <c:pt idx="2">
                  <c:v>56.99</c:v>
                </c:pt>
                <c:pt idx="3">
                  <c:v>54.58</c:v>
                </c:pt>
                <c:pt idx="4">
                  <c:v>55.72</c:v>
                </c:pt>
                <c:pt idx="5">
                  <c:v>56.28</c:v>
                </c:pt>
                <c:pt idx="6">
                  <c:v>55.98</c:v>
                </c:pt>
                <c:pt idx="7">
                  <c:v>55.45</c:v>
                </c:pt>
                <c:pt idx="8">
                  <c:v>57.64</c:v>
                </c:pt>
                <c:pt idx="9">
                  <c:v>55.31</c:v>
                </c:pt>
                <c:pt idx="10">
                  <c:v>54.31</c:v>
                </c:pt>
                <c:pt idx="11">
                  <c:v>58.09</c:v>
                </c:pt>
                <c:pt idx="12">
                  <c:v>55.23</c:v>
                </c:pt>
                <c:pt idx="13">
                  <c:v>56.3</c:v>
                </c:pt>
                <c:pt idx="14">
                  <c:v>56.45</c:v>
                </c:pt>
              </c:numCache>
            </c:numRef>
          </c:xVal>
          <c:yVal>
            <c:numRef>
              <c:f>'A. data and binary diagrams'!$L$38:$L$52</c:f>
              <c:numCache>
                <c:formatCode>General</c:formatCode>
                <c:ptCount val="15"/>
                <c:pt idx="0">
                  <c:v>6.23</c:v>
                </c:pt>
                <c:pt idx="1">
                  <c:v>6.18</c:v>
                </c:pt>
                <c:pt idx="2">
                  <c:v>6.77</c:v>
                </c:pt>
                <c:pt idx="3">
                  <c:v>6.35</c:v>
                </c:pt>
                <c:pt idx="4">
                  <c:v>5.64</c:v>
                </c:pt>
                <c:pt idx="5">
                  <c:v>7.8</c:v>
                </c:pt>
                <c:pt idx="6">
                  <c:v>6.11</c:v>
                </c:pt>
                <c:pt idx="7">
                  <c:v>4.83</c:v>
                </c:pt>
                <c:pt idx="8">
                  <c:v>6.75</c:v>
                </c:pt>
                <c:pt idx="9">
                  <c:v>6.32</c:v>
                </c:pt>
                <c:pt idx="10">
                  <c:v>6.24</c:v>
                </c:pt>
                <c:pt idx="11">
                  <c:v>8.34</c:v>
                </c:pt>
                <c:pt idx="12">
                  <c:v>8.16</c:v>
                </c:pt>
                <c:pt idx="13">
                  <c:v>7.36</c:v>
                </c:pt>
                <c:pt idx="14">
                  <c:v>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8-4A3A-B4DC-113DEE66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57480314962"/>
              <c:y val="0.8859595815450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pt-BR" sz="14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302296587926509"/>
          <c:y val="0.46212443952653631"/>
          <c:w val="0.42253258967629048"/>
          <c:h val="0.30639601799339988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58333333333333"/>
          <c:y val="5.5103948659269646E-2"/>
          <c:w val="0.79219444444444442"/>
          <c:h val="0.74132680644724991"/>
        </c:manualLayout>
      </c:layout>
      <c:scatterChart>
        <c:scatterStyle val="lineMarker"/>
        <c:varyColors val="0"/>
        <c:ser>
          <c:idx val="2"/>
          <c:order val="0"/>
          <c:tx>
            <c:strRef>
              <c:f>'A. data and binary diagrams'!$B$17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diagrams'!$D$17:$D$25</c:f>
              <c:numCache>
                <c:formatCode>General</c:formatCode>
                <c:ptCount val="9"/>
                <c:pt idx="0">
                  <c:v>57.32</c:v>
                </c:pt>
                <c:pt idx="1">
                  <c:v>58.78</c:v>
                </c:pt>
                <c:pt idx="2">
                  <c:v>54.76</c:v>
                </c:pt>
                <c:pt idx="3">
                  <c:v>54.41</c:v>
                </c:pt>
                <c:pt idx="4">
                  <c:v>56.2</c:v>
                </c:pt>
                <c:pt idx="5">
                  <c:v>55.68</c:v>
                </c:pt>
                <c:pt idx="6">
                  <c:v>57.87</c:v>
                </c:pt>
                <c:pt idx="7">
                  <c:v>50.89</c:v>
                </c:pt>
                <c:pt idx="8">
                  <c:v>54.24</c:v>
                </c:pt>
              </c:numCache>
            </c:numRef>
          </c:xVal>
          <c:yVal>
            <c:numRef>
              <c:f>'A. data and binary diagrams'!$E$17:$E$25</c:f>
              <c:numCache>
                <c:formatCode>General</c:formatCode>
                <c:ptCount val="9"/>
                <c:pt idx="0">
                  <c:v>0.498</c:v>
                </c:pt>
                <c:pt idx="1">
                  <c:v>0.65600000000000003</c:v>
                </c:pt>
                <c:pt idx="2">
                  <c:v>0.86099999999999999</c:v>
                </c:pt>
                <c:pt idx="3">
                  <c:v>0.99299999999999999</c:v>
                </c:pt>
                <c:pt idx="4">
                  <c:v>0.49</c:v>
                </c:pt>
                <c:pt idx="5">
                  <c:v>0.52</c:v>
                </c:pt>
                <c:pt idx="6">
                  <c:v>0.98499999999999999</c:v>
                </c:pt>
                <c:pt idx="7">
                  <c:v>0.41399999999999998</c:v>
                </c:pt>
                <c:pt idx="8">
                  <c:v>0.86799999999999999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C-4704-B6DA-DDA6DBC3C7E8}"/>
            </c:ext>
          </c:extLst>
        </c:ser>
        <c:ser>
          <c:idx val="1"/>
          <c:order val="1"/>
          <c:tx>
            <c:strRef>
              <c:f>'A. data and binary diagrams'!$B$27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diagrams'!$D$27:$D$36</c:f>
              <c:numCache>
                <c:formatCode>General</c:formatCode>
                <c:ptCount val="10"/>
                <c:pt idx="0">
                  <c:v>58.79</c:v>
                </c:pt>
                <c:pt idx="1">
                  <c:v>56.25</c:v>
                </c:pt>
                <c:pt idx="2">
                  <c:v>57.34</c:v>
                </c:pt>
                <c:pt idx="3">
                  <c:v>56.69</c:v>
                </c:pt>
                <c:pt idx="4">
                  <c:v>59.22</c:v>
                </c:pt>
                <c:pt idx="5">
                  <c:v>56.39</c:v>
                </c:pt>
                <c:pt idx="6">
                  <c:v>54.73</c:v>
                </c:pt>
                <c:pt idx="7">
                  <c:v>57.52</c:v>
                </c:pt>
                <c:pt idx="8">
                  <c:v>59.21</c:v>
                </c:pt>
                <c:pt idx="9">
                  <c:v>56.51</c:v>
                </c:pt>
              </c:numCache>
            </c:numRef>
          </c:xVal>
          <c:yVal>
            <c:numRef>
              <c:f>'A. data and binary diagrams'!$E$27:$E$36</c:f>
              <c:numCache>
                <c:formatCode>General</c:formatCode>
                <c:ptCount val="10"/>
                <c:pt idx="0">
                  <c:v>0.40799999999999997</c:v>
                </c:pt>
                <c:pt idx="1">
                  <c:v>0.63</c:v>
                </c:pt>
                <c:pt idx="2">
                  <c:v>0.495</c:v>
                </c:pt>
                <c:pt idx="3">
                  <c:v>0.90400000000000003</c:v>
                </c:pt>
                <c:pt idx="4">
                  <c:v>0.84399999999999997</c:v>
                </c:pt>
                <c:pt idx="5">
                  <c:v>0.97299999999999998</c:v>
                </c:pt>
                <c:pt idx="6">
                  <c:v>1.514</c:v>
                </c:pt>
                <c:pt idx="7">
                  <c:v>0.76100000000000001</c:v>
                </c:pt>
                <c:pt idx="8">
                  <c:v>0.57199999999999995</c:v>
                </c:pt>
                <c:pt idx="9">
                  <c:v>1.165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13-43F1-895B-33F2E7C99FD2}"/>
            </c:ext>
          </c:extLst>
        </c:ser>
        <c:ser>
          <c:idx val="4"/>
          <c:order val="2"/>
          <c:tx>
            <c:strRef>
              <c:f>'A. data and binary diagrams'!$B$6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diagrams'!$D$6:$D$7</c:f>
              <c:numCache>
                <c:formatCode>General</c:formatCode>
                <c:ptCount val="2"/>
                <c:pt idx="0">
                  <c:v>63.72</c:v>
                </c:pt>
                <c:pt idx="1">
                  <c:v>61.37</c:v>
                </c:pt>
              </c:numCache>
            </c:numRef>
          </c:xVal>
          <c:yVal>
            <c:numRef>
              <c:f>'A. data and binary diagrams'!$E$6:$E$7</c:f>
              <c:numCache>
                <c:formatCode>General</c:formatCode>
                <c:ptCount val="2"/>
                <c:pt idx="0">
                  <c:v>0.60199999999999998</c:v>
                </c:pt>
                <c:pt idx="1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C-4704-B6DA-DDA6DBC3C7E8}"/>
            </c:ext>
          </c:extLst>
        </c:ser>
        <c:ser>
          <c:idx val="3"/>
          <c:order val="3"/>
          <c:tx>
            <c:strRef>
              <c:f>'A. data and binary diagrams'!$B$8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diagrams'!$D$8</c:f>
              <c:numCache>
                <c:formatCode>General</c:formatCode>
                <c:ptCount val="1"/>
                <c:pt idx="0">
                  <c:v>69.67</c:v>
                </c:pt>
              </c:numCache>
            </c:numRef>
          </c:xVal>
          <c:yVal>
            <c:numRef>
              <c:f>'A. data and binary diagrams'!$E$8</c:f>
              <c:numCache>
                <c:formatCode>General</c:formatCode>
                <c:ptCount val="1"/>
                <c:pt idx="0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C-4704-B6DA-DDA6DBC3C7E8}"/>
            </c:ext>
          </c:extLst>
        </c:ser>
        <c:ser>
          <c:idx val="0"/>
          <c:order val="4"/>
          <c:tx>
            <c:strRef>
              <c:f>'A. data and binary diagrams'!$B$3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'A. data and binary diagrams'!$D$3:$D$5</c:f>
              <c:numCache>
                <c:formatCode>General</c:formatCode>
                <c:ptCount val="3"/>
                <c:pt idx="0">
                  <c:v>73.69</c:v>
                </c:pt>
                <c:pt idx="1">
                  <c:v>72.66</c:v>
                </c:pt>
                <c:pt idx="2">
                  <c:v>76.23</c:v>
                </c:pt>
              </c:numCache>
            </c:numRef>
          </c:xVal>
          <c:yVal>
            <c:numRef>
              <c:f>'A. data and binary diagrams'!$E$3:$E$5</c:f>
              <c:numCache>
                <c:formatCode>General</c:formatCode>
                <c:ptCount val="3"/>
                <c:pt idx="0">
                  <c:v>5.5E-2</c:v>
                </c:pt>
                <c:pt idx="1">
                  <c:v>7.3999999999999996E-2</c:v>
                </c:pt>
                <c:pt idx="2">
                  <c:v>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C-4704-B6DA-DDA6DBC3C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49071"/>
        <c:axId val="1688391823"/>
      </c:scatterChart>
      <c:valAx>
        <c:axId val="1654049071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0.43890160679055235"/>
              <c:y val="0.8966106338427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88391823"/>
        <c:crosses val="autoZero"/>
        <c:crossBetween val="midCat"/>
      </c:valAx>
      <c:valAx>
        <c:axId val="1688391823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TiO</a:t>
                </a:r>
                <a:r>
                  <a:rPr lang="pt-BR" sz="170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pt-BR" sz="1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(wt.%)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7587445456621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65404907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587239113917384"/>
          <c:y val="5.2402512476566937E-2"/>
          <c:w val="0.56717103838303917"/>
          <c:h val="0.47122373468119727"/>
        </c:manualLayout>
      </c:layout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194823</xdr:colOff>
      <xdr:row>66</xdr:row>
      <xdr:rowOff>37505</xdr:rowOff>
    </xdr:from>
    <xdr:to>
      <xdr:col>21</xdr:col>
      <xdr:colOff>335498</xdr:colOff>
      <xdr:row>88</xdr:row>
      <xdr:rowOff>71839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0BBA30-1AB4-46BA-9072-57EADBD45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70832</xdr:rowOff>
    </xdr:from>
    <xdr:to>
      <xdr:col>11</xdr:col>
      <xdr:colOff>81668</xdr:colOff>
      <xdr:row>91</xdr:row>
      <xdr:rowOff>115557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7A5EAB5-FF22-428B-B96B-FBB51598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107</xdr:row>
      <xdr:rowOff>153959</xdr:rowOff>
    </xdr:from>
    <xdr:to>
      <xdr:col>11</xdr:col>
      <xdr:colOff>143074</xdr:colOff>
      <xdr:row>130</xdr:row>
      <xdr:rowOff>18575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97886F5-CC45-4668-9B0E-7BDB25C7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151057</xdr:colOff>
      <xdr:row>88</xdr:row>
      <xdr:rowOff>115585</xdr:rowOff>
    </xdr:from>
    <xdr:to>
      <xdr:col>23</xdr:col>
      <xdr:colOff>291731</xdr:colOff>
      <xdr:row>110</xdr:row>
      <xdr:rowOff>157457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1C3B43-85EA-481E-A153-07E75C137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151287</xdr:colOff>
      <xdr:row>86</xdr:row>
      <xdr:rowOff>76199</xdr:rowOff>
    </xdr:from>
    <xdr:to>
      <xdr:col>11</xdr:col>
      <xdr:colOff>385354</xdr:colOff>
      <xdr:row>108</xdr:row>
      <xdr:rowOff>118071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8CB0154-422B-41EB-8676-B86C779F7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450316</xdr:colOff>
      <xdr:row>111</xdr:row>
      <xdr:rowOff>150222</xdr:rowOff>
    </xdr:from>
    <xdr:to>
      <xdr:col>19</xdr:col>
      <xdr:colOff>590991</xdr:colOff>
      <xdr:row>134</xdr:row>
      <xdr:rowOff>4447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E0D05F0-D2B8-441E-A87C-09D7C6B10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132</xdr:row>
      <xdr:rowOff>169718</xdr:rowOff>
    </xdr:from>
    <xdr:to>
      <xdr:col>10</xdr:col>
      <xdr:colOff>302227</xdr:colOff>
      <xdr:row>155</xdr:row>
      <xdr:rowOff>8660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2F96F9D-328E-4DBA-8071-D693236BE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519416</xdr:colOff>
      <xdr:row>128</xdr:row>
      <xdr:rowOff>148318</xdr:rowOff>
    </xdr:from>
    <xdr:to>
      <xdr:col>19</xdr:col>
      <xdr:colOff>50490</xdr:colOff>
      <xdr:row>150</xdr:row>
      <xdr:rowOff>181632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FDF6AB-7E30-472E-A7F3-DE2F4FC84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29</xdr:col>
      <xdr:colOff>419099</xdr:colOff>
      <xdr:row>89</xdr:row>
      <xdr:rowOff>138545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B622D7-3A69-4906-889A-0A5CED9FB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71</xdr:row>
      <xdr:rowOff>0</xdr:rowOff>
    </xdr:from>
    <xdr:to>
      <xdr:col>40</xdr:col>
      <xdr:colOff>419099</xdr:colOff>
      <xdr:row>90</xdr:row>
      <xdr:rowOff>138545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FAE3C20-D828-4C2B-A94C-AB31448E1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93</xdr:row>
      <xdr:rowOff>0</xdr:rowOff>
    </xdr:from>
    <xdr:to>
      <xdr:col>29</xdr:col>
      <xdr:colOff>419099</xdr:colOff>
      <xdr:row>112</xdr:row>
      <xdr:rowOff>138545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D6790ED-4BDD-476C-BBBE-E4933D08F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40</xdr:col>
      <xdr:colOff>419099</xdr:colOff>
      <xdr:row>113</xdr:row>
      <xdr:rowOff>138545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81C2EA1-464D-422C-843F-867FE7BAC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114</xdr:row>
      <xdr:rowOff>0</xdr:rowOff>
    </xdr:from>
    <xdr:to>
      <xdr:col>29</xdr:col>
      <xdr:colOff>419099</xdr:colOff>
      <xdr:row>133</xdr:row>
      <xdr:rowOff>138545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B5F2A351-3127-45E8-8CEE-D6C8A141C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135</xdr:row>
      <xdr:rowOff>95250</xdr:rowOff>
    </xdr:from>
    <xdr:to>
      <xdr:col>29</xdr:col>
      <xdr:colOff>419099</xdr:colOff>
      <xdr:row>155</xdr:row>
      <xdr:rowOff>43295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D612524-08B6-44E8-BD02-30A56EF2F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590550</xdr:colOff>
      <xdr:row>135</xdr:row>
      <xdr:rowOff>0</xdr:rowOff>
    </xdr:from>
    <xdr:to>
      <xdr:col>40</xdr:col>
      <xdr:colOff>400049</xdr:colOff>
      <xdr:row>154</xdr:row>
      <xdr:rowOff>138545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E29CA2-C0A8-42F7-B6E3-3D614902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159</xdr:row>
      <xdr:rowOff>95250</xdr:rowOff>
    </xdr:from>
    <xdr:to>
      <xdr:col>29</xdr:col>
      <xdr:colOff>419099</xdr:colOff>
      <xdr:row>179</xdr:row>
      <xdr:rowOff>43295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BF41BD29-2CB8-4064-9A81-ABDCF481E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590550</xdr:colOff>
      <xdr:row>159</xdr:row>
      <xdr:rowOff>0</xdr:rowOff>
    </xdr:from>
    <xdr:to>
      <xdr:col>40</xdr:col>
      <xdr:colOff>400049</xdr:colOff>
      <xdr:row>178</xdr:row>
      <xdr:rowOff>138545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B34743E-F826-419D-AD8E-10428CD3F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72</xdr:row>
      <xdr:rowOff>0</xdr:rowOff>
    </xdr:from>
    <xdr:to>
      <xdr:col>51</xdr:col>
      <xdr:colOff>419099</xdr:colOff>
      <xdr:row>91</xdr:row>
      <xdr:rowOff>138546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FF873E-3AB6-404B-92F5-1951B045F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0</xdr:colOff>
      <xdr:row>72</xdr:row>
      <xdr:rowOff>0</xdr:rowOff>
    </xdr:from>
    <xdr:to>
      <xdr:col>61</xdr:col>
      <xdr:colOff>419099</xdr:colOff>
      <xdr:row>91</xdr:row>
      <xdr:rowOff>138546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91DB85-491E-42D5-89F6-33EE56366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51</xdr:col>
      <xdr:colOff>581890</xdr:colOff>
      <xdr:row>113</xdr:row>
      <xdr:rowOff>166254</xdr:rowOff>
    </xdr:from>
    <xdr:to>
      <xdr:col>61</xdr:col>
      <xdr:colOff>391389</xdr:colOff>
      <xdr:row>133</xdr:row>
      <xdr:rowOff>124690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0AE3E1-E77B-4BE3-8D2D-37B4FB5F6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93</xdr:row>
      <xdr:rowOff>0</xdr:rowOff>
    </xdr:from>
    <xdr:to>
      <xdr:col>51</xdr:col>
      <xdr:colOff>419099</xdr:colOff>
      <xdr:row>112</xdr:row>
      <xdr:rowOff>138545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8B32A8-08FE-43E7-9817-80CE177EA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41564</xdr:colOff>
      <xdr:row>92</xdr:row>
      <xdr:rowOff>27709</xdr:rowOff>
    </xdr:from>
    <xdr:to>
      <xdr:col>61</xdr:col>
      <xdr:colOff>460663</xdr:colOff>
      <xdr:row>111</xdr:row>
      <xdr:rowOff>155863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F089CA9-3650-40C3-B171-CD20B5505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41</xdr:col>
      <xdr:colOff>457200</xdr:colOff>
      <xdr:row>115</xdr:row>
      <xdr:rowOff>13855</xdr:rowOff>
    </xdr:from>
    <xdr:to>
      <xdr:col>51</xdr:col>
      <xdr:colOff>266699</xdr:colOff>
      <xdr:row>134</xdr:row>
      <xdr:rowOff>142009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20653D5-2E4B-4348-970A-38F9F5D83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43</xdr:col>
      <xdr:colOff>0</xdr:colOff>
      <xdr:row>137</xdr:row>
      <xdr:rowOff>0</xdr:rowOff>
    </xdr:from>
    <xdr:to>
      <xdr:col>52</xdr:col>
      <xdr:colOff>419099</xdr:colOff>
      <xdr:row>156</xdr:row>
      <xdr:rowOff>138544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87F9E00-3979-4AB6-88AA-FB5102269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332510</xdr:colOff>
      <xdr:row>113</xdr:row>
      <xdr:rowOff>138547</xdr:rowOff>
    </xdr:from>
    <xdr:to>
      <xdr:col>40</xdr:col>
      <xdr:colOff>142009</xdr:colOff>
      <xdr:row>133</xdr:row>
      <xdr:rowOff>96982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A8711F6-8C4A-468A-A2CD-B66DD62D1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53</xdr:col>
      <xdr:colOff>0</xdr:colOff>
      <xdr:row>137</xdr:row>
      <xdr:rowOff>0</xdr:rowOff>
    </xdr:from>
    <xdr:to>
      <xdr:col>62</xdr:col>
      <xdr:colOff>419099</xdr:colOff>
      <xdr:row>156</xdr:row>
      <xdr:rowOff>138544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4F34676-B839-474B-AA57-C1493D896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6858052" y="12760037"/>
    <xdr:ext cx="9637059" cy="5997388"/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14E9645-DDB4-4C66-A6ED-F9B61FFE9C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62</xdr:col>
      <xdr:colOff>563186</xdr:colOff>
      <xdr:row>1</xdr:row>
      <xdr:rowOff>43641</xdr:rowOff>
    </xdr:from>
    <xdr:to>
      <xdr:col>80</xdr:col>
      <xdr:colOff>274320</xdr:colOff>
      <xdr:row>37</xdr:row>
      <xdr:rowOff>0</xdr:rowOff>
    </xdr:to>
    <xdr:graphicFrame macro="">
      <xdr:nvGraphicFramePr>
        <xdr:cNvPr id="8" name="Gráfico 8">
          <a:extLst>
            <a:ext uri="{FF2B5EF4-FFF2-40B4-BE49-F238E27FC236}">
              <a16:creationId xmlns:a16="http://schemas.microsoft.com/office/drawing/2014/main" id="{41C82C8C-DBAE-4C43-9578-B82B32BA2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absoluteAnchor>
    <xdr:pos x="47402163" y="473207"/>
    <xdr:ext cx="10662237" cy="7103249"/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698D173-AB05-4ABF-94A4-E9F1787BAB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58706657" y="1045029"/>
    <xdr:ext cx="10682968" cy="6648284"/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3EA6C3D-DCF9-475D-A4E3-834E50E57F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0432486" y="12758454"/>
    <xdr:ext cx="9741757" cy="5997388"/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C080806-39AE-486F-A81D-8196CBB4F1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75938743" y="870857"/>
    <xdr:ext cx="9637059" cy="5997388"/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B3DDF31-E655-46BE-84EA-84DA9F2B5A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62</xdr:col>
      <xdr:colOff>590550</xdr:colOff>
      <xdr:row>39</xdr:row>
      <xdr:rowOff>60960</xdr:rowOff>
    </xdr:from>
    <xdr:to>
      <xdr:col>80</xdr:col>
      <xdr:colOff>95250</xdr:colOff>
      <xdr:row>78</xdr:row>
      <xdr:rowOff>27231</xdr:rowOff>
    </xdr:to>
    <xdr:graphicFrame macro="">
      <xdr:nvGraphicFramePr>
        <xdr:cNvPr id="2" name="Gráfico 8">
          <a:extLst>
            <a:ext uri="{FF2B5EF4-FFF2-40B4-BE49-F238E27FC236}">
              <a16:creationId xmlns:a16="http://schemas.microsoft.com/office/drawing/2014/main" id="{67419A07-9101-4410-963D-6F7C2346F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absoluteAnchor>
    <xdr:pos x="47258968" y="7742464"/>
    <xdr:ext cx="10662237" cy="7103249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E7E6F7-49E4-4538-8E9F-91F805591A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388620</xdr:colOff>
      <xdr:row>7</xdr:row>
      <xdr:rowOff>197775</xdr:rowOff>
    </xdr:from>
    <xdr:to>
      <xdr:col>81</xdr:col>
      <xdr:colOff>541019</xdr:colOff>
      <xdr:row>36</xdr:row>
      <xdr:rowOff>62865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FEB2594-5B32-2B04-4FE9-5080EFAD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30480</xdr:colOff>
      <xdr:row>67</xdr:row>
      <xdr:rowOff>144780</xdr:rowOff>
    </xdr:from>
    <xdr:to>
      <xdr:col>81</xdr:col>
      <xdr:colOff>243840</xdr:colOff>
      <xdr:row>100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54E23E-E80F-42C3-BA60-7C09EDE1F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82</xdr:col>
      <xdr:colOff>289560</xdr:colOff>
      <xdr:row>7</xdr:row>
      <xdr:rowOff>140970</xdr:rowOff>
    </xdr:from>
    <xdr:to>
      <xdr:col>95</xdr:col>
      <xdr:colOff>441959</xdr:colOff>
      <xdr:row>36</xdr:row>
      <xdr:rowOff>89880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2FFEC4-8DDE-40EE-AB88-29DD0A2F2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40821</xdr:colOff>
      <xdr:row>37</xdr:row>
      <xdr:rowOff>136416</xdr:rowOff>
    </xdr:from>
    <xdr:to>
      <xdr:col>95</xdr:col>
      <xdr:colOff>193220</xdr:colOff>
      <xdr:row>67</xdr:row>
      <xdr:rowOff>44505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58B7D2B-D1AF-4D9A-A769-FBF55002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83</xdr:col>
      <xdr:colOff>49530</xdr:colOff>
      <xdr:row>69</xdr:row>
      <xdr:rowOff>345</xdr:rowOff>
    </xdr:from>
    <xdr:to>
      <xdr:col>96</xdr:col>
      <xdr:colOff>262890</xdr:colOff>
      <xdr:row>101</xdr:row>
      <xdr:rowOff>38445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66327D-9ED2-4CC5-916B-F9420C461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600620</xdr:colOff>
      <xdr:row>36</xdr:row>
      <xdr:rowOff>79738</xdr:rowOff>
    </xdr:from>
    <xdr:to>
      <xdr:col>82</xdr:col>
      <xdr:colOff>97971</xdr:colOff>
      <xdr:row>65</xdr:row>
      <xdr:rowOff>167713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F5FD35-F4BF-4563-A7EA-33FCF6682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927448</xdr:colOff>
      <xdr:row>106</xdr:row>
      <xdr:rowOff>154555</xdr:rowOff>
    </xdr:from>
    <xdr:to>
      <xdr:col>35</xdr:col>
      <xdr:colOff>747049</xdr:colOff>
      <xdr:row>124</xdr:row>
      <xdr:rowOff>144107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38CB18-4023-2BA6-7F77-D445A9DB5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72118</xdr:colOff>
      <xdr:row>105</xdr:row>
      <xdr:rowOff>49258</xdr:rowOff>
    </xdr:from>
    <xdr:to>
      <xdr:col>20</xdr:col>
      <xdr:colOff>1037054</xdr:colOff>
      <xdr:row>123</xdr:row>
      <xdr:rowOff>41388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B93FDF-1481-4BF1-BEEF-A501059A5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631371</xdr:colOff>
      <xdr:row>106</xdr:row>
      <xdr:rowOff>90057</xdr:rowOff>
    </xdr:from>
    <xdr:to>
      <xdr:col>31</xdr:col>
      <xdr:colOff>450971</xdr:colOff>
      <xdr:row>124</xdr:row>
      <xdr:rowOff>90495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94D4381-165F-4048-98D9-329F85C50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744870</xdr:colOff>
      <xdr:row>106</xdr:row>
      <xdr:rowOff>65315</xdr:rowOff>
    </xdr:from>
    <xdr:to>
      <xdr:col>25</xdr:col>
      <xdr:colOff>549390</xdr:colOff>
      <xdr:row>124</xdr:row>
      <xdr:rowOff>57445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A024151-6C47-4170-84FD-C551FF649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19050</xdr:colOff>
      <xdr:row>108</xdr:row>
      <xdr:rowOff>76200</xdr:rowOff>
    </xdr:from>
    <xdr:to>
      <xdr:col>66</xdr:col>
      <xdr:colOff>372050</xdr:colOff>
      <xdr:row>126</xdr:row>
      <xdr:rowOff>76638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9F458FC-440C-4567-8A1B-AEC268F80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1212272</xdr:colOff>
      <xdr:row>107</xdr:row>
      <xdr:rowOff>64077</xdr:rowOff>
    </xdr:from>
    <xdr:to>
      <xdr:col>51</xdr:col>
      <xdr:colOff>1068499</xdr:colOff>
      <xdr:row>125</xdr:row>
      <xdr:rowOff>56208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91FBD4F-0E10-4C97-8019-B317484A5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770659</xdr:colOff>
      <xdr:row>112</xdr:row>
      <xdr:rowOff>114301</xdr:rowOff>
    </xdr:from>
    <xdr:to>
      <xdr:col>47</xdr:col>
      <xdr:colOff>590259</xdr:colOff>
      <xdr:row>130</xdr:row>
      <xdr:rowOff>114739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756CC43-F731-4B58-8278-890F05BC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109</xdr:row>
      <xdr:rowOff>0</xdr:rowOff>
    </xdr:from>
    <xdr:to>
      <xdr:col>55</xdr:col>
      <xdr:colOff>1094476</xdr:colOff>
      <xdr:row>126</xdr:row>
      <xdr:rowOff>163580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198E7B2-B552-4CD7-9B8F-89EBFA4CE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323850</xdr:colOff>
      <xdr:row>109</xdr:row>
      <xdr:rowOff>152400</xdr:rowOff>
    </xdr:from>
    <xdr:to>
      <xdr:col>60</xdr:col>
      <xdr:colOff>781050</xdr:colOff>
      <xdr:row>127</xdr:row>
      <xdr:rowOff>152838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9FA16D0-D87B-43B2-BF65-ABD2F7C7D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480060</xdr:colOff>
      <xdr:row>44</xdr:row>
      <xdr:rowOff>114300</xdr:rowOff>
    </xdr:from>
    <xdr:to>
      <xdr:col>23</xdr:col>
      <xdr:colOff>563880</xdr:colOff>
      <xdr:row>50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E65AA5-6DAE-4AD2-8FEE-A97BD2B9C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5940" y="8161020"/>
          <a:ext cx="922782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04F7-0263-49F2-8959-D3C16CA13D6C}">
  <dimension ref="B2:B7"/>
  <sheetViews>
    <sheetView workbookViewId="0">
      <selection activeCell="J12" sqref="J12"/>
    </sheetView>
  </sheetViews>
  <sheetFormatPr defaultRowHeight="13.8"/>
  <cols>
    <col min="1" max="16384" width="8.88671875" style="11"/>
  </cols>
  <sheetData>
    <row r="2" spans="2:2" ht="22.8">
      <c r="B2" s="10" t="s">
        <v>224</v>
      </c>
    </row>
    <row r="3" spans="2:2" ht="18">
      <c r="B3" s="12" t="s">
        <v>222</v>
      </c>
    </row>
    <row r="4" spans="2:2" ht="18">
      <c r="B4" s="12" t="s">
        <v>221</v>
      </c>
    </row>
    <row r="5" spans="2:2" ht="18">
      <c r="B5" s="12" t="s">
        <v>219</v>
      </c>
    </row>
    <row r="6" spans="2:2" ht="18">
      <c r="B6" s="12" t="s">
        <v>220</v>
      </c>
    </row>
    <row r="7" spans="2:2" ht="18">
      <c r="B7" s="12" t="s">
        <v>225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0789-BAE9-46B2-B04F-0EBFE490E080}">
  <dimension ref="A1:AS120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A61" activeCellId="1" sqref="A52 A61:A67"/>
    </sheetView>
  </sheetViews>
  <sheetFormatPr defaultRowHeight="13.8"/>
  <cols>
    <col min="1" max="1" width="12.6640625" style="11" customWidth="1"/>
    <col min="2" max="2" width="8.88671875" style="11"/>
    <col min="3" max="3" width="19.44140625" style="11" customWidth="1"/>
    <col min="4" max="4" width="9.5546875" style="11" customWidth="1"/>
    <col min="5" max="16384" width="8.88671875" style="11"/>
  </cols>
  <sheetData>
    <row r="1" spans="1:45" s="46" customFormat="1" ht="18">
      <c r="A1" s="46" t="s">
        <v>223</v>
      </c>
    </row>
    <row r="2" spans="1:45">
      <c r="A2" s="11" t="s">
        <v>126</v>
      </c>
      <c r="B2" s="11" t="s">
        <v>127</v>
      </c>
      <c r="C2" s="11" t="s">
        <v>204</v>
      </c>
      <c r="D2" s="11" t="s">
        <v>2</v>
      </c>
      <c r="E2" s="11" t="s">
        <v>1</v>
      </c>
      <c r="F2" s="11" t="s">
        <v>3</v>
      </c>
      <c r="G2" s="11" t="s">
        <v>144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0</v>
      </c>
      <c r="M2" s="11" t="s">
        <v>8</v>
      </c>
      <c r="N2" s="11" t="s">
        <v>35</v>
      </c>
      <c r="O2" s="11" t="s">
        <v>9</v>
      </c>
      <c r="Q2" s="11" t="s">
        <v>57</v>
      </c>
      <c r="R2" s="11" t="s">
        <v>55</v>
      </c>
      <c r="S2" s="11" t="s">
        <v>56</v>
      </c>
      <c r="T2" s="11" t="s">
        <v>128</v>
      </c>
      <c r="U2" s="11" t="s">
        <v>58</v>
      </c>
      <c r="V2" s="11" t="s">
        <v>61</v>
      </c>
      <c r="W2" s="11" t="s">
        <v>59</v>
      </c>
      <c r="X2" s="11" t="s">
        <v>60</v>
      </c>
      <c r="Y2" s="11" t="s">
        <v>62</v>
      </c>
      <c r="Z2" s="11" t="s">
        <v>63</v>
      </c>
      <c r="AA2" s="11" t="s">
        <v>65</v>
      </c>
      <c r="AB2" s="11" t="s">
        <v>66</v>
      </c>
      <c r="AC2" s="11" t="s">
        <v>67</v>
      </c>
      <c r="AD2" s="11" t="s">
        <v>68</v>
      </c>
      <c r="AE2" s="11" t="s">
        <v>69</v>
      </c>
      <c r="AF2" s="11" t="s">
        <v>70</v>
      </c>
      <c r="AG2" s="11" t="s">
        <v>71</v>
      </c>
      <c r="AH2" s="11" t="s">
        <v>72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78</v>
      </c>
      <c r="AO2" s="11" t="s">
        <v>79</v>
      </c>
      <c r="AP2" s="11" t="s">
        <v>64</v>
      </c>
      <c r="AQ2" s="11" t="s">
        <v>80</v>
      </c>
      <c r="AR2" s="11" t="s">
        <v>81</v>
      </c>
      <c r="AS2" s="11" t="s">
        <v>82</v>
      </c>
    </row>
    <row r="3" spans="1:45">
      <c r="A3" s="11" t="s">
        <v>118</v>
      </c>
      <c r="B3" s="11" t="s">
        <v>168</v>
      </c>
      <c r="C3" s="11" t="s">
        <v>205</v>
      </c>
      <c r="D3" s="11">
        <v>73.69</v>
      </c>
      <c r="E3" s="11">
        <v>5.5E-2</v>
      </c>
      <c r="F3" s="11">
        <v>13.82</v>
      </c>
      <c r="G3" s="11">
        <v>1.26</v>
      </c>
      <c r="H3" s="11">
        <v>2.8000000000000001E-2</v>
      </c>
      <c r="I3" s="11">
        <v>0.57999999999999996</v>
      </c>
      <c r="J3" s="11">
        <v>0.28000000000000003</v>
      </c>
      <c r="K3" s="11">
        <v>4.7699999999999996</v>
      </c>
      <c r="L3" s="11">
        <v>4.41</v>
      </c>
      <c r="M3" s="11">
        <v>0.05</v>
      </c>
      <c r="N3" s="11">
        <v>0.8</v>
      </c>
      <c r="O3" s="11">
        <f t="shared" ref="O3:O36" si="0">SUM(D3:N3)</f>
        <v>99.742999999999995</v>
      </c>
      <c r="Q3" s="11">
        <v>3</v>
      </c>
      <c r="R3" s="11">
        <v>30</v>
      </c>
      <c r="S3" s="11">
        <v>30</v>
      </c>
      <c r="T3" s="11">
        <v>2</v>
      </c>
      <c r="V3" s="11">
        <v>193</v>
      </c>
      <c r="W3" s="11">
        <v>181</v>
      </c>
      <c r="X3" s="11">
        <v>77</v>
      </c>
      <c r="Y3" s="11">
        <v>13.2</v>
      </c>
      <c r="Z3" s="11">
        <v>46</v>
      </c>
      <c r="AA3" s="11">
        <v>7.9</v>
      </c>
      <c r="AB3" s="11">
        <v>13.2</v>
      </c>
      <c r="AC3" s="11">
        <v>26.4</v>
      </c>
      <c r="AD3" s="11">
        <v>3.08</v>
      </c>
      <c r="AE3" s="11">
        <v>11</v>
      </c>
      <c r="AF3" s="11">
        <v>2.77</v>
      </c>
      <c r="AG3" s="11">
        <v>0.34100000000000003</v>
      </c>
      <c r="AH3" s="11">
        <v>2.6</v>
      </c>
      <c r="AI3" s="11">
        <v>0.46</v>
      </c>
      <c r="AJ3" s="11">
        <v>2.5499999999999998</v>
      </c>
      <c r="AK3" s="11">
        <v>0.41</v>
      </c>
      <c r="AL3" s="11">
        <v>1.1000000000000001</v>
      </c>
      <c r="AM3" s="11">
        <v>0.14799999999999999</v>
      </c>
      <c r="AN3" s="11">
        <v>0.89</v>
      </c>
      <c r="AO3" s="11">
        <v>0.13100000000000001</v>
      </c>
      <c r="AP3" s="11">
        <v>1.8</v>
      </c>
      <c r="AQ3" s="11">
        <v>35</v>
      </c>
      <c r="AR3" s="11">
        <v>9.86</v>
      </c>
      <c r="AS3" s="11">
        <v>4.2699999999999996</v>
      </c>
    </row>
    <row r="4" spans="1:45">
      <c r="A4" s="11" t="s">
        <v>116</v>
      </c>
      <c r="B4" s="11" t="s">
        <v>168</v>
      </c>
      <c r="C4" s="11" t="s">
        <v>205</v>
      </c>
      <c r="D4" s="11">
        <v>72.66</v>
      </c>
      <c r="E4" s="11">
        <v>7.3999999999999996E-2</v>
      </c>
      <c r="F4" s="11">
        <v>14.47</v>
      </c>
      <c r="G4" s="11">
        <v>1.63</v>
      </c>
      <c r="H4" s="11">
        <v>2.5000000000000001E-2</v>
      </c>
      <c r="I4" s="11">
        <v>0.13</v>
      </c>
      <c r="J4" s="11">
        <v>0.64</v>
      </c>
      <c r="K4" s="11">
        <v>3.88</v>
      </c>
      <c r="L4" s="11">
        <v>5.86</v>
      </c>
      <c r="M4" s="11">
        <v>0.06</v>
      </c>
      <c r="N4" s="11">
        <v>1.1499999999999999</v>
      </c>
      <c r="O4" s="11">
        <f t="shared" si="0"/>
        <v>100.57899999999999</v>
      </c>
      <c r="Q4" s="11">
        <v>2</v>
      </c>
      <c r="T4" s="11">
        <v>1</v>
      </c>
      <c r="U4" s="11">
        <v>6</v>
      </c>
      <c r="V4" s="11">
        <v>370</v>
      </c>
      <c r="W4" s="11">
        <v>270</v>
      </c>
      <c r="X4" s="11">
        <v>78</v>
      </c>
      <c r="Y4" s="11">
        <v>16.3</v>
      </c>
      <c r="Z4" s="11">
        <v>58</v>
      </c>
      <c r="AA4" s="11">
        <v>10.1</v>
      </c>
      <c r="AB4" s="11">
        <v>22.8</v>
      </c>
      <c r="AC4" s="11">
        <v>42.7</v>
      </c>
      <c r="AD4" s="11">
        <v>5.0599999999999996</v>
      </c>
      <c r="AE4" s="11">
        <v>17.8</v>
      </c>
      <c r="AF4" s="11">
        <v>4.2</v>
      </c>
      <c r="AG4" s="11">
        <v>0.36399999999999999</v>
      </c>
      <c r="AH4" s="11">
        <v>3.62</v>
      </c>
      <c r="AI4" s="11">
        <v>0.55000000000000004</v>
      </c>
      <c r="AJ4" s="11">
        <v>3.1</v>
      </c>
      <c r="AK4" s="11">
        <v>0.52</v>
      </c>
      <c r="AL4" s="11">
        <v>1.38</v>
      </c>
      <c r="AM4" s="11">
        <v>0.184</v>
      </c>
      <c r="AN4" s="11">
        <v>1.1299999999999999</v>
      </c>
      <c r="AO4" s="11">
        <v>0.16300000000000001</v>
      </c>
      <c r="AP4" s="11">
        <v>2.1</v>
      </c>
      <c r="AQ4" s="11">
        <v>38</v>
      </c>
      <c r="AR4" s="11">
        <v>18.899999999999999</v>
      </c>
      <c r="AS4" s="11">
        <v>11.6</v>
      </c>
    </row>
    <row r="5" spans="1:45">
      <c r="A5" s="11" t="s">
        <v>151</v>
      </c>
      <c r="B5" s="11" t="s">
        <v>168</v>
      </c>
      <c r="C5" s="11" t="s">
        <v>205</v>
      </c>
      <c r="D5" s="11">
        <v>76.23</v>
      </c>
      <c r="E5" s="11">
        <v>8.5999999999999993E-2</v>
      </c>
      <c r="F5" s="11">
        <v>13.43</v>
      </c>
      <c r="G5" s="11">
        <v>1.1499999999999999</v>
      </c>
      <c r="H5" s="11">
        <v>2.5000000000000001E-2</v>
      </c>
      <c r="I5" s="11">
        <v>0.09</v>
      </c>
      <c r="J5" s="11">
        <v>0.56000000000000005</v>
      </c>
      <c r="K5" s="11">
        <v>3.49</v>
      </c>
      <c r="L5" s="11">
        <v>4.5599999999999996</v>
      </c>
      <c r="M5" s="11">
        <v>0.05</v>
      </c>
      <c r="N5" s="11">
        <v>0.63</v>
      </c>
      <c r="O5" s="11">
        <f t="shared" si="0"/>
        <v>100.30100000000002</v>
      </c>
      <c r="Q5" s="11">
        <v>2</v>
      </c>
      <c r="T5" s="11">
        <v>1</v>
      </c>
      <c r="U5" s="11">
        <v>6</v>
      </c>
      <c r="V5" s="11">
        <v>200</v>
      </c>
      <c r="W5" s="11">
        <v>211</v>
      </c>
      <c r="X5" s="11">
        <v>71</v>
      </c>
      <c r="Y5" s="11">
        <v>31.6</v>
      </c>
      <c r="Z5" s="11">
        <v>31</v>
      </c>
      <c r="AA5" s="11">
        <v>8.4</v>
      </c>
      <c r="AB5" s="11">
        <v>14.4</v>
      </c>
      <c r="AC5" s="11">
        <v>26</v>
      </c>
      <c r="AD5" s="11">
        <v>3.29</v>
      </c>
      <c r="AE5" s="11">
        <v>11</v>
      </c>
      <c r="AF5" s="11">
        <v>2.81</v>
      </c>
      <c r="AG5" s="11">
        <v>0.42099999999999999</v>
      </c>
      <c r="AH5" s="11">
        <v>3.04</v>
      </c>
      <c r="AI5" s="11">
        <v>0.69</v>
      </c>
      <c r="AJ5" s="11">
        <v>4.78</v>
      </c>
      <c r="AK5" s="11">
        <v>1.03</v>
      </c>
      <c r="AL5" s="11">
        <v>3.35</v>
      </c>
      <c r="AM5" s="11">
        <v>0.55800000000000005</v>
      </c>
      <c r="AN5" s="11">
        <v>3.74</v>
      </c>
      <c r="AO5" s="11">
        <v>0.56899999999999995</v>
      </c>
      <c r="AP5" s="11">
        <v>0.8</v>
      </c>
      <c r="AQ5" s="11">
        <v>43</v>
      </c>
      <c r="AR5" s="11">
        <v>12.2</v>
      </c>
      <c r="AS5" s="11">
        <v>8.7899999999999991</v>
      </c>
    </row>
    <row r="6" spans="1:45">
      <c r="A6" s="11" t="s">
        <v>119</v>
      </c>
      <c r="B6" s="11" t="s">
        <v>120</v>
      </c>
      <c r="C6" s="11" t="s">
        <v>205</v>
      </c>
      <c r="D6" s="11">
        <v>63.72</v>
      </c>
      <c r="E6" s="11">
        <v>0.60199999999999998</v>
      </c>
      <c r="F6" s="11">
        <v>18.21</v>
      </c>
      <c r="G6" s="11">
        <v>2.25</v>
      </c>
      <c r="H6" s="11">
        <v>8.6999999999999994E-2</v>
      </c>
      <c r="I6" s="11">
        <v>0.46</v>
      </c>
      <c r="J6" s="11">
        <v>1.1299999999999999</v>
      </c>
      <c r="K6" s="11">
        <v>5.24</v>
      </c>
      <c r="L6" s="11">
        <v>7.56</v>
      </c>
      <c r="M6" s="11">
        <v>0.13</v>
      </c>
      <c r="N6" s="11">
        <v>1.26</v>
      </c>
      <c r="O6" s="11">
        <f t="shared" si="0"/>
        <v>100.649</v>
      </c>
      <c r="Q6" s="11">
        <v>2</v>
      </c>
      <c r="T6" s="11">
        <v>1</v>
      </c>
      <c r="U6" s="11">
        <v>14</v>
      </c>
      <c r="V6" s="11">
        <v>263</v>
      </c>
      <c r="W6" s="11">
        <v>147</v>
      </c>
      <c r="X6" s="11">
        <v>386</v>
      </c>
      <c r="Y6" s="11">
        <v>19.3</v>
      </c>
      <c r="Z6" s="11">
        <v>181</v>
      </c>
      <c r="AA6" s="11">
        <v>45.7</v>
      </c>
      <c r="AB6" s="11">
        <v>82.5</v>
      </c>
      <c r="AC6" s="11">
        <v>143</v>
      </c>
      <c r="AD6" s="11">
        <v>17.100000000000001</v>
      </c>
      <c r="AE6" s="11">
        <v>64.5</v>
      </c>
      <c r="AF6" s="11">
        <v>9.9</v>
      </c>
      <c r="AG6" s="11">
        <v>4.82</v>
      </c>
      <c r="AH6" s="11">
        <v>6.84</v>
      </c>
      <c r="AI6" s="11">
        <v>0.83</v>
      </c>
      <c r="AJ6" s="11">
        <v>4.2</v>
      </c>
      <c r="AK6" s="11">
        <v>0.73</v>
      </c>
      <c r="AL6" s="11">
        <v>1.76</v>
      </c>
      <c r="AM6" s="11">
        <v>0.22500000000000001</v>
      </c>
      <c r="AN6" s="11">
        <v>1.36</v>
      </c>
      <c r="AO6" s="11">
        <v>0.19800000000000001</v>
      </c>
      <c r="AP6" s="11">
        <v>4.3</v>
      </c>
      <c r="AQ6" s="11">
        <v>17</v>
      </c>
      <c r="AR6" s="11">
        <v>5.95</v>
      </c>
      <c r="AS6" s="11">
        <v>1.76</v>
      </c>
    </row>
    <row r="7" spans="1:45">
      <c r="A7" s="11" t="s">
        <v>154</v>
      </c>
      <c r="B7" s="11" t="s">
        <v>120</v>
      </c>
      <c r="C7" s="11" t="s">
        <v>205</v>
      </c>
      <c r="D7" s="11">
        <v>61.37</v>
      </c>
      <c r="E7" s="11">
        <v>0.80500000000000005</v>
      </c>
      <c r="F7" s="11">
        <v>17.149999999999999</v>
      </c>
      <c r="G7" s="11">
        <v>3.97</v>
      </c>
      <c r="H7" s="11">
        <v>0.13400000000000001</v>
      </c>
      <c r="I7" s="11">
        <v>0.88</v>
      </c>
      <c r="J7" s="11">
        <v>1.83</v>
      </c>
      <c r="K7" s="11">
        <v>4.67</v>
      </c>
      <c r="L7" s="11">
        <v>6.19</v>
      </c>
      <c r="M7" s="11">
        <v>0.32</v>
      </c>
      <c r="N7" s="11">
        <v>0.71</v>
      </c>
      <c r="O7" s="11">
        <f t="shared" si="0"/>
        <v>98.028999999999968</v>
      </c>
      <c r="Q7" s="11">
        <v>5</v>
      </c>
      <c r="T7" s="11">
        <v>3</v>
      </c>
      <c r="U7" s="11">
        <v>33</v>
      </c>
      <c r="V7" s="11">
        <v>1819</v>
      </c>
      <c r="W7" s="11">
        <v>163</v>
      </c>
      <c r="X7" s="11">
        <v>1096</v>
      </c>
      <c r="Y7" s="11">
        <v>28.3</v>
      </c>
      <c r="Z7" s="11">
        <v>467</v>
      </c>
      <c r="AA7" s="11">
        <v>91.2</v>
      </c>
      <c r="AB7" s="11">
        <v>100</v>
      </c>
      <c r="AC7" s="11">
        <v>188</v>
      </c>
      <c r="AD7" s="11">
        <v>20.2</v>
      </c>
      <c r="AE7" s="11">
        <v>69.599999999999994</v>
      </c>
      <c r="AF7" s="11">
        <v>10.3</v>
      </c>
      <c r="AG7" s="11">
        <v>2.69</v>
      </c>
      <c r="AH7" s="11">
        <v>6.76</v>
      </c>
      <c r="AI7" s="11">
        <v>0.94</v>
      </c>
      <c r="AJ7" s="11">
        <v>5.5</v>
      </c>
      <c r="AK7" s="11">
        <v>1</v>
      </c>
      <c r="AL7" s="11">
        <v>2.83</v>
      </c>
      <c r="AM7" s="11">
        <v>0.42099999999999999</v>
      </c>
      <c r="AN7" s="11">
        <v>2.75</v>
      </c>
      <c r="AO7" s="11">
        <v>0.40100000000000002</v>
      </c>
      <c r="AP7" s="11">
        <v>10.6</v>
      </c>
      <c r="AQ7" s="11">
        <v>12</v>
      </c>
      <c r="AR7" s="11">
        <v>18.2</v>
      </c>
      <c r="AS7" s="11">
        <v>4.4800000000000004</v>
      </c>
    </row>
    <row r="8" spans="1:45">
      <c r="A8" s="11" t="s">
        <v>121</v>
      </c>
      <c r="B8" s="11" t="s">
        <v>117</v>
      </c>
      <c r="C8" s="11" t="s">
        <v>205</v>
      </c>
      <c r="D8" s="11">
        <v>69.67</v>
      </c>
      <c r="E8" s="11">
        <v>0.33600000000000002</v>
      </c>
      <c r="F8" s="11">
        <v>15.69</v>
      </c>
      <c r="G8" s="11">
        <v>2.29</v>
      </c>
      <c r="H8" s="11">
        <v>6.7000000000000004E-2</v>
      </c>
      <c r="I8" s="11">
        <v>0.23</v>
      </c>
      <c r="J8" s="11">
        <v>0.31</v>
      </c>
      <c r="K8" s="11">
        <v>4.8499999999999996</v>
      </c>
      <c r="L8" s="11">
        <v>6.08</v>
      </c>
      <c r="M8" s="11">
        <v>0.06</v>
      </c>
      <c r="N8" s="11">
        <v>0.68</v>
      </c>
      <c r="O8" s="11">
        <f t="shared" si="0"/>
        <v>100.26300000000001</v>
      </c>
      <c r="Q8" s="11">
        <v>2</v>
      </c>
      <c r="T8" s="11">
        <v>1</v>
      </c>
      <c r="U8" s="11">
        <v>13</v>
      </c>
      <c r="V8" s="11">
        <v>272</v>
      </c>
      <c r="W8" s="11">
        <v>255</v>
      </c>
      <c r="X8" s="11">
        <v>106</v>
      </c>
      <c r="Y8" s="11">
        <v>28.2</v>
      </c>
      <c r="Z8" s="11">
        <v>456</v>
      </c>
      <c r="AA8" s="11">
        <v>74.8</v>
      </c>
      <c r="AB8" s="11">
        <v>103</v>
      </c>
      <c r="AC8" s="11">
        <v>171</v>
      </c>
      <c r="AD8" s="11">
        <v>16</v>
      </c>
      <c r="AE8" s="11">
        <v>51.4</v>
      </c>
      <c r="AF8" s="11">
        <v>7.4</v>
      </c>
      <c r="AG8" s="11">
        <v>1.22</v>
      </c>
      <c r="AH8" s="11">
        <v>5.25</v>
      </c>
      <c r="AI8" s="11">
        <v>0.83</v>
      </c>
      <c r="AJ8" s="11">
        <v>4.84</v>
      </c>
      <c r="AK8" s="11">
        <v>0.99</v>
      </c>
      <c r="AL8" s="11">
        <v>2.91</v>
      </c>
      <c r="AM8" s="11">
        <v>0.43099999999999999</v>
      </c>
      <c r="AN8" s="11">
        <v>3.13</v>
      </c>
      <c r="AO8" s="11">
        <v>0.51500000000000001</v>
      </c>
      <c r="AP8" s="11">
        <v>11.1</v>
      </c>
      <c r="AQ8" s="11">
        <v>28</v>
      </c>
      <c r="AR8" s="11">
        <v>35.5</v>
      </c>
      <c r="AS8" s="11">
        <v>12.2</v>
      </c>
    </row>
    <row r="10" spans="1:45">
      <c r="A10" s="11" t="s">
        <v>106</v>
      </c>
      <c r="B10" s="11" t="s">
        <v>107</v>
      </c>
      <c r="C10" s="11" t="s">
        <v>161</v>
      </c>
      <c r="D10" s="11">
        <v>46.57</v>
      </c>
      <c r="E10" s="11">
        <v>3.0449999999999999</v>
      </c>
      <c r="F10" s="11">
        <v>12.84</v>
      </c>
      <c r="G10" s="11">
        <v>16.079999999999998</v>
      </c>
      <c r="H10" s="11">
        <v>0.27600000000000002</v>
      </c>
      <c r="I10" s="11">
        <v>5.0599999999999996</v>
      </c>
      <c r="J10" s="11">
        <v>8</v>
      </c>
      <c r="K10" s="11">
        <v>3.69</v>
      </c>
      <c r="L10" s="11">
        <v>2.1800000000000002</v>
      </c>
      <c r="M10" s="11">
        <v>0.89</v>
      </c>
      <c r="N10" s="11">
        <v>0.42</v>
      </c>
      <c r="O10" s="11">
        <f t="shared" si="0"/>
        <v>99.051000000000002</v>
      </c>
      <c r="Q10" s="11">
        <v>34</v>
      </c>
      <c r="R10" s="11">
        <v>130</v>
      </c>
      <c r="S10" s="11">
        <v>90</v>
      </c>
      <c r="T10" s="11">
        <v>45</v>
      </c>
      <c r="U10" s="11">
        <v>424</v>
      </c>
      <c r="V10" s="11">
        <v>215</v>
      </c>
      <c r="W10" s="11">
        <v>100</v>
      </c>
      <c r="X10" s="11">
        <v>167</v>
      </c>
      <c r="Y10" s="11">
        <v>46.6</v>
      </c>
      <c r="Z10" s="11">
        <v>213</v>
      </c>
      <c r="AA10" s="11">
        <v>22.8</v>
      </c>
      <c r="AB10" s="11">
        <v>38.299999999999997</v>
      </c>
      <c r="AC10" s="11">
        <v>86.2</v>
      </c>
      <c r="AD10" s="11">
        <v>11.7</v>
      </c>
      <c r="AE10" s="11">
        <v>43.7</v>
      </c>
      <c r="AF10" s="11">
        <v>9.99</v>
      </c>
      <c r="AG10" s="11">
        <v>2.97</v>
      </c>
      <c r="AH10" s="11">
        <v>9.4</v>
      </c>
      <c r="AI10" s="11">
        <v>1.49</v>
      </c>
      <c r="AJ10" s="11">
        <v>9</v>
      </c>
      <c r="AK10" s="11">
        <v>1.86</v>
      </c>
      <c r="AL10" s="11">
        <v>5.13</v>
      </c>
      <c r="AM10" s="11">
        <v>0.753</v>
      </c>
      <c r="AN10" s="11">
        <v>4.83</v>
      </c>
      <c r="AO10" s="11">
        <v>0.69499999999999995</v>
      </c>
      <c r="AP10" s="11">
        <v>5</v>
      </c>
      <c r="AQ10" s="11">
        <v>7</v>
      </c>
      <c r="AR10" s="11">
        <v>2.48</v>
      </c>
      <c r="AS10" s="11">
        <v>1.42</v>
      </c>
    </row>
    <row r="11" spans="1:45">
      <c r="A11" s="11" t="s">
        <v>108</v>
      </c>
      <c r="B11" s="11" t="s">
        <v>107</v>
      </c>
      <c r="C11" s="11" t="s">
        <v>161</v>
      </c>
      <c r="D11" s="11">
        <v>45.96</v>
      </c>
      <c r="E11" s="11">
        <v>3.1019999999999999</v>
      </c>
      <c r="F11" s="11">
        <v>13.46</v>
      </c>
      <c r="G11" s="11">
        <v>17.25</v>
      </c>
      <c r="H11" s="11">
        <v>0.22900000000000001</v>
      </c>
      <c r="I11" s="11">
        <v>5.89</v>
      </c>
      <c r="J11" s="11">
        <v>9.23</v>
      </c>
      <c r="K11" s="11">
        <v>2.58</v>
      </c>
      <c r="L11" s="11">
        <v>1.46</v>
      </c>
      <c r="M11" s="11">
        <v>0.89</v>
      </c>
      <c r="N11" s="11">
        <v>0.43</v>
      </c>
      <c r="O11" s="11">
        <f t="shared" si="0"/>
        <v>100.48099999999999</v>
      </c>
      <c r="Q11" s="11">
        <v>35</v>
      </c>
      <c r="R11" s="11">
        <v>150</v>
      </c>
      <c r="S11" s="11">
        <v>120</v>
      </c>
      <c r="T11" s="11">
        <v>52</v>
      </c>
      <c r="U11" s="11">
        <v>453</v>
      </c>
      <c r="V11" s="11">
        <v>242</v>
      </c>
      <c r="W11" s="11">
        <v>65</v>
      </c>
      <c r="X11" s="11">
        <v>187</v>
      </c>
      <c r="Y11" s="11">
        <v>45.9</v>
      </c>
      <c r="Z11" s="11">
        <v>241</v>
      </c>
      <c r="AA11" s="11">
        <v>15</v>
      </c>
      <c r="AB11" s="11">
        <v>25.5</v>
      </c>
      <c r="AC11" s="11">
        <v>59.1</v>
      </c>
      <c r="AD11" s="11">
        <v>8.32</v>
      </c>
      <c r="AE11" s="11">
        <v>33.200000000000003</v>
      </c>
      <c r="AF11" s="11">
        <v>8.2799999999999994</v>
      </c>
      <c r="AG11" s="11">
        <v>2.5</v>
      </c>
      <c r="AH11" s="11">
        <v>8.61</v>
      </c>
      <c r="AI11" s="11">
        <v>1.41</v>
      </c>
      <c r="AJ11" s="11">
        <v>8.73</v>
      </c>
      <c r="AK11" s="11">
        <v>1.73</v>
      </c>
      <c r="AL11" s="11">
        <v>4.83</v>
      </c>
      <c r="AM11" s="11">
        <v>0.68400000000000005</v>
      </c>
      <c r="AN11" s="11">
        <v>4.58</v>
      </c>
      <c r="AO11" s="11">
        <v>0.72099999999999997</v>
      </c>
      <c r="AP11" s="11">
        <v>5.2</v>
      </c>
      <c r="AQ11" s="11">
        <v>7</v>
      </c>
      <c r="AR11" s="11">
        <v>2.8</v>
      </c>
      <c r="AS11" s="11">
        <v>0.86</v>
      </c>
    </row>
    <row r="12" spans="1:45">
      <c r="A12" s="11" t="s">
        <v>109</v>
      </c>
      <c r="B12" s="11" t="s">
        <v>107</v>
      </c>
      <c r="C12" s="11" t="s">
        <v>161</v>
      </c>
      <c r="D12" s="11">
        <v>53.6</v>
      </c>
      <c r="E12" s="11">
        <v>2.1640000000000001</v>
      </c>
      <c r="F12" s="11">
        <v>14.44</v>
      </c>
      <c r="G12" s="11">
        <v>14.68</v>
      </c>
      <c r="H12" s="11">
        <v>0.22600000000000001</v>
      </c>
      <c r="I12" s="11">
        <v>4.5999999999999996</v>
      </c>
      <c r="J12" s="11">
        <v>7.28</v>
      </c>
      <c r="K12" s="11">
        <v>2.52</v>
      </c>
      <c r="L12" s="11">
        <v>0.77</v>
      </c>
      <c r="M12" s="11">
        <v>0.32</v>
      </c>
      <c r="N12" s="11">
        <v>-0.06</v>
      </c>
      <c r="O12" s="11">
        <f t="shared" si="0"/>
        <v>100.53999999999999</v>
      </c>
      <c r="Q12" s="11">
        <v>33</v>
      </c>
      <c r="R12" s="11">
        <v>100</v>
      </c>
      <c r="S12" s="11">
        <v>90</v>
      </c>
      <c r="T12" s="11">
        <v>46</v>
      </c>
      <c r="U12" s="11">
        <v>354</v>
      </c>
      <c r="V12" s="11">
        <v>172</v>
      </c>
      <c r="W12" s="11">
        <v>101</v>
      </c>
      <c r="X12" s="11">
        <v>96</v>
      </c>
      <c r="Y12" s="11">
        <v>38.299999999999997</v>
      </c>
      <c r="Z12" s="11">
        <v>176</v>
      </c>
      <c r="AA12" s="11">
        <v>11</v>
      </c>
      <c r="AB12" s="11">
        <v>24</v>
      </c>
      <c r="AC12" s="11">
        <v>52.6</v>
      </c>
      <c r="AD12" s="11">
        <v>7.2</v>
      </c>
      <c r="AE12" s="11">
        <v>29.2</v>
      </c>
      <c r="AF12" s="11">
        <v>7.07</v>
      </c>
      <c r="AG12" s="11">
        <v>1.74</v>
      </c>
      <c r="AH12" s="11">
        <v>7.65</v>
      </c>
      <c r="AI12" s="11">
        <v>1.29</v>
      </c>
      <c r="AJ12" s="11">
        <v>7.71</v>
      </c>
      <c r="AK12" s="11">
        <v>1.54</v>
      </c>
      <c r="AL12" s="11">
        <v>4.24</v>
      </c>
      <c r="AM12" s="11">
        <v>0.62</v>
      </c>
      <c r="AN12" s="11">
        <v>4</v>
      </c>
      <c r="AO12" s="11">
        <v>0.61499999999999999</v>
      </c>
      <c r="AP12" s="11">
        <v>4</v>
      </c>
      <c r="AQ12" s="11">
        <v>7</v>
      </c>
      <c r="AR12" s="11">
        <v>4.5599999999999996</v>
      </c>
      <c r="AS12" s="11">
        <v>2.41</v>
      </c>
    </row>
    <row r="13" spans="1:45" ht="13.8" customHeight="1">
      <c r="A13" s="11" t="s">
        <v>150</v>
      </c>
      <c r="B13" s="11" t="s">
        <v>158</v>
      </c>
      <c r="C13" s="11" t="s">
        <v>162</v>
      </c>
      <c r="D13" s="11">
        <v>67.44</v>
      </c>
      <c r="E13" s="11">
        <v>0.91500000000000004</v>
      </c>
      <c r="F13" s="11">
        <v>14.83</v>
      </c>
      <c r="G13" s="11">
        <v>5.25</v>
      </c>
      <c r="H13" s="11">
        <v>7.3999999999999996E-2</v>
      </c>
      <c r="I13" s="11">
        <v>1.03</v>
      </c>
      <c r="J13" s="11">
        <v>2.5499999999999998</v>
      </c>
      <c r="K13" s="11">
        <v>3.07</v>
      </c>
      <c r="L13" s="11">
        <v>4.0999999999999996</v>
      </c>
      <c r="M13" s="11">
        <v>0.34</v>
      </c>
      <c r="N13" s="11">
        <v>0.72</v>
      </c>
      <c r="O13" s="11">
        <f t="shared" si="0"/>
        <v>100.31899999999999</v>
      </c>
      <c r="Q13" s="11">
        <v>10</v>
      </c>
      <c r="T13" s="11">
        <v>8</v>
      </c>
      <c r="U13" s="11">
        <v>52</v>
      </c>
      <c r="V13" s="11">
        <v>998</v>
      </c>
      <c r="W13" s="11">
        <v>173</v>
      </c>
      <c r="X13" s="11">
        <v>215</v>
      </c>
      <c r="Y13" s="11">
        <v>39.9</v>
      </c>
      <c r="Z13" s="11">
        <v>436</v>
      </c>
      <c r="AA13" s="11">
        <v>22.2</v>
      </c>
      <c r="AB13" s="11">
        <v>67.3</v>
      </c>
      <c r="AC13" s="11">
        <v>146</v>
      </c>
      <c r="AD13" s="11">
        <v>16.600000000000001</v>
      </c>
      <c r="AE13" s="11">
        <v>56</v>
      </c>
      <c r="AF13" s="11">
        <v>11.4</v>
      </c>
      <c r="AG13" s="11">
        <v>1.69</v>
      </c>
      <c r="AH13" s="11">
        <v>9.4499999999999993</v>
      </c>
      <c r="AI13" s="11">
        <v>1.35</v>
      </c>
      <c r="AJ13" s="11">
        <v>7.81</v>
      </c>
      <c r="AK13" s="11">
        <v>1.49</v>
      </c>
      <c r="AL13" s="11">
        <v>4.1500000000000004</v>
      </c>
      <c r="AM13" s="11">
        <v>0.57599999999999996</v>
      </c>
      <c r="AN13" s="11">
        <v>3.26</v>
      </c>
      <c r="AO13" s="11">
        <v>0.47899999999999998</v>
      </c>
      <c r="AP13" s="11">
        <v>9.9</v>
      </c>
      <c r="AQ13" s="11">
        <v>18</v>
      </c>
      <c r="AR13" s="11">
        <v>24.8</v>
      </c>
      <c r="AS13" s="11">
        <v>1.6</v>
      </c>
    </row>
    <row r="14" spans="1:45" ht="13.8" customHeight="1">
      <c r="A14" s="11" t="s">
        <v>122</v>
      </c>
      <c r="B14" s="11" t="s">
        <v>158</v>
      </c>
      <c r="C14" s="11" t="s">
        <v>162</v>
      </c>
      <c r="D14" s="11">
        <v>65.2</v>
      </c>
      <c r="E14" s="11">
        <v>0.67</v>
      </c>
      <c r="F14" s="11">
        <v>14.79</v>
      </c>
      <c r="G14" s="11">
        <v>6.11</v>
      </c>
      <c r="H14" s="11">
        <v>0.06</v>
      </c>
      <c r="I14" s="11">
        <v>2.4300000000000002</v>
      </c>
      <c r="J14" s="11">
        <v>1.91</v>
      </c>
      <c r="K14" s="11">
        <v>3.88</v>
      </c>
      <c r="L14" s="11">
        <v>2.86</v>
      </c>
      <c r="M14" s="11">
        <v>0.22</v>
      </c>
      <c r="N14" s="11">
        <v>1.37</v>
      </c>
      <c r="O14" s="11">
        <f t="shared" si="0"/>
        <v>99.5</v>
      </c>
      <c r="R14" s="11">
        <v>55</v>
      </c>
      <c r="S14" s="11">
        <v>176</v>
      </c>
      <c r="T14" s="11">
        <v>17</v>
      </c>
      <c r="U14" s="11">
        <v>101</v>
      </c>
      <c r="V14" s="11">
        <v>411.62</v>
      </c>
      <c r="W14" s="11">
        <v>117.78</v>
      </c>
      <c r="X14" s="11">
        <v>83.34</v>
      </c>
      <c r="Y14" s="11">
        <v>23.5</v>
      </c>
      <c r="Z14" s="11">
        <v>187.02</v>
      </c>
      <c r="AA14" s="11">
        <v>12.97</v>
      </c>
      <c r="AB14" s="11">
        <v>36.340000000000003</v>
      </c>
      <c r="AC14" s="11">
        <v>73.78</v>
      </c>
      <c r="AD14" s="11">
        <v>9.09</v>
      </c>
      <c r="AE14" s="11">
        <v>32.72</v>
      </c>
      <c r="AF14" s="11">
        <v>6.4</v>
      </c>
      <c r="AG14" s="11">
        <v>1.0720000000000001</v>
      </c>
      <c r="AH14" s="11">
        <v>5.3209999999999997</v>
      </c>
      <c r="AI14" s="11">
        <v>0.77</v>
      </c>
      <c r="AJ14" s="11">
        <v>4.258</v>
      </c>
      <c r="AK14" s="11">
        <v>0.83599999999999997</v>
      </c>
      <c r="AL14" s="11">
        <v>2.1829999999999998</v>
      </c>
      <c r="AM14" s="11">
        <v>0.29799999999999999</v>
      </c>
      <c r="AN14" s="11">
        <v>1.855</v>
      </c>
      <c r="AO14" s="11">
        <v>0.28100000000000003</v>
      </c>
      <c r="AP14" s="11">
        <v>4.75</v>
      </c>
      <c r="AQ14" s="11">
        <v>62.89</v>
      </c>
      <c r="AR14" s="11">
        <v>41.02</v>
      </c>
      <c r="AS14" s="11">
        <v>13.18</v>
      </c>
    </row>
    <row r="15" spans="1:45" ht="13.8" customHeight="1">
      <c r="A15" s="11" t="s">
        <v>124</v>
      </c>
      <c r="B15" s="11" t="s">
        <v>158</v>
      </c>
      <c r="C15" s="11" t="s">
        <v>162</v>
      </c>
      <c r="D15" s="11">
        <v>70.819999999999993</v>
      </c>
      <c r="E15" s="11">
        <v>0.14000000000000001</v>
      </c>
      <c r="F15" s="11">
        <v>15.43</v>
      </c>
      <c r="G15" s="11">
        <v>2.16</v>
      </c>
      <c r="H15" s="11">
        <v>7.0000000000000007E-2</v>
      </c>
      <c r="I15" s="11">
        <v>0.25</v>
      </c>
      <c r="J15" s="11">
        <v>1.32</v>
      </c>
      <c r="K15" s="11">
        <v>3.99</v>
      </c>
      <c r="L15" s="11">
        <v>5.85</v>
      </c>
      <c r="M15" s="11">
        <v>0.05</v>
      </c>
      <c r="N15" s="11">
        <v>0.4</v>
      </c>
      <c r="O15" s="11">
        <f t="shared" si="0"/>
        <v>100.47999999999996</v>
      </c>
      <c r="V15" s="11">
        <v>583.41999999999996</v>
      </c>
      <c r="W15" s="11">
        <v>136.63999999999999</v>
      </c>
      <c r="X15" s="11">
        <v>147.94999999999999</v>
      </c>
      <c r="Y15" s="11">
        <v>39.58</v>
      </c>
      <c r="Z15" s="11">
        <v>45.36</v>
      </c>
      <c r="AA15" s="11">
        <v>46.78</v>
      </c>
      <c r="AB15" s="11">
        <v>54.57</v>
      </c>
      <c r="AC15" s="11">
        <v>77.03</v>
      </c>
      <c r="AD15" s="11">
        <v>11.66</v>
      </c>
      <c r="AE15" s="11">
        <v>40.590000000000003</v>
      </c>
      <c r="AF15" s="11">
        <v>8.2240000000000002</v>
      </c>
      <c r="AG15" s="11">
        <v>1.3420000000000001</v>
      </c>
      <c r="AH15" s="11">
        <v>8.0050000000000008</v>
      </c>
      <c r="AI15" s="11">
        <v>1.3080000000000001</v>
      </c>
      <c r="AJ15" s="11">
        <v>7.6769999999999996</v>
      </c>
      <c r="AK15" s="11">
        <v>1.4670000000000001</v>
      </c>
      <c r="AL15" s="11">
        <v>3.7389999999999999</v>
      </c>
      <c r="AM15" s="11">
        <v>0.49</v>
      </c>
      <c r="AN15" s="11">
        <v>2.8090000000000002</v>
      </c>
      <c r="AO15" s="11">
        <v>0.38300000000000001</v>
      </c>
      <c r="AP15" s="11">
        <v>1.17</v>
      </c>
      <c r="AQ15" s="11">
        <v>14.81</v>
      </c>
      <c r="AR15" s="11">
        <v>5.15</v>
      </c>
      <c r="AS15" s="11">
        <v>0.75</v>
      </c>
    </row>
    <row r="17" spans="1:45">
      <c r="A17" s="11" t="s">
        <v>145</v>
      </c>
      <c r="B17" s="11" t="s">
        <v>157</v>
      </c>
      <c r="C17" s="11" t="s">
        <v>206</v>
      </c>
      <c r="D17" s="11">
        <v>57.32</v>
      </c>
      <c r="E17" s="11">
        <v>0.498</v>
      </c>
      <c r="F17" s="11">
        <v>21.81</v>
      </c>
      <c r="G17" s="11">
        <v>2.6</v>
      </c>
      <c r="H17" s="11">
        <v>0.23100000000000001</v>
      </c>
      <c r="I17" s="11">
        <v>0.24</v>
      </c>
      <c r="J17" s="11">
        <v>1.29</v>
      </c>
      <c r="K17" s="11">
        <v>8.67</v>
      </c>
      <c r="L17" s="11">
        <v>7.06</v>
      </c>
      <c r="M17" s="11">
        <v>0.05</v>
      </c>
      <c r="N17" s="11">
        <v>0.85</v>
      </c>
      <c r="O17" s="11">
        <f t="shared" si="0"/>
        <v>100.61899999999999</v>
      </c>
      <c r="U17" s="11">
        <v>15</v>
      </c>
      <c r="V17" s="11">
        <v>3</v>
      </c>
      <c r="W17" s="11">
        <v>187</v>
      </c>
      <c r="X17" s="11">
        <v>11</v>
      </c>
      <c r="Y17" s="11">
        <v>56.7</v>
      </c>
      <c r="Z17" s="11">
        <v>687</v>
      </c>
      <c r="AA17" s="11">
        <v>204</v>
      </c>
      <c r="AB17" s="11">
        <v>245</v>
      </c>
      <c r="AC17" s="11">
        <v>434</v>
      </c>
      <c r="AD17" s="11">
        <v>43.7</v>
      </c>
      <c r="AE17" s="11">
        <v>132</v>
      </c>
      <c r="AF17" s="11">
        <v>15.6</v>
      </c>
      <c r="AG17" s="11">
        <v>2.19</v>
      </c>
      <c r="AH17" s="11">
        <v>10.4</v>
      </c>
      <c r="AI17" s="11">
        <v>1.66</v>
      </c>
      <c r="AJ17" s="11">
        <v>9.89</v>
      </c>
      <c r="AK17" s="11">
        <v>2.0099999999999998</v>
      </c>
      <c r="AL17" s="11">
        <v>6</v>
      </c>
      <c r="AM17" s="11">
        <v>0.85899999999999999</v>
      </c>
      <c r="AN17" s="11">
        <v>5.58</v>
      </c>
      <c r="AO17" s="11">
        <v>0.90900000000000003</v>
      </c>
      <c r="AP17" s="11">
        <v>15.1</v>
      </c>
      <c r="AQ17" s="11">
        <v>11</v>
      </c>
      <c r="AR17" s="11">
        <v>22.1</v>
      </c>
      <c r="AS17" s="11">
        <v>1.6</v>
      </c>
    </row>
    <row r="18" spans="1:45">
      <c r="A18" s="11" t="s">
        <v>146</v>
      </c>
      <c r="B18" s="11" t="s">
        <v>157</v>
      </c>
      <c r="C18" s="11" t="s">
        <v>206</v>
      </c>
      <c r="D18" s="11">
        <v>58.78</v>
      </c>
      <c r="E18" s="11">
        <v>0.65600000000000003</v>
      </c>
      <c r="F18" s="11">
        <v>19.649999999999999</v>
      </c>
      <c r="G18" s="11">
        <v>2.6</v>
      </c>
      <c r="H18" s="11">
        <v>0.23499999999999999</v>
      </c>
      <c r="I18" s="11">
        <v>0.32</v>
      </c>
      <c r="J18" s="11">
        <v>1.3</v>
      </c>
      <c r="K18" s="11">
        <v>7.01</v>
      </c>
      <c r="L18" s="11">
        <v>7.07</v>
      </c>
      <c r="M18" s="11">
        <v>0.05</v>
      </c>
      <c r="N18" s="11">
        <v>1.6</v>
      </c>
      <c r="O18" s="11">
        <f t="shared" si="0"/>
        <v>99.270999999999972</v>
      </c>
      <c r="U18" s="11">
        <v>16</v>
      </c>
      <c r="V18" s="11">
        <v>5</v>
      </c>
      <c r="W18" s="11">
        <v>168</v>
      </c>
      <c r="X18" s="11">
        <v>38</v>
      </c>
      <c r="Y18" s="11">
        <v>51.5</v>
      </c>
      <c r="Z18" s="11">
        <v>805</v>
      </c>
      <c r="AA18" s="11">
        <v>214</v>
      </c>
      <c r="AB18" s="11">
        <v>250</v>
      </c>
      <c r="AC18" s="11">
        <v>453</v>
      </c>
      <c r="AD18" s="11">
        <v>50.1</v>
      </c>
      <c r="AE18" s="11">
        <v>171</v>
      </c>
      <c r="AF18" s="11">
        <v>22.7</v>
      </c>
      <c r="AG18" s="11">
        <v>3.16</v>
      </c>
      <c r="AH18" s="11">
        <v>14</v>
      </c>
      <c r="AI18" s="11">
        <v>1.93</v>
      </c>
      <c r="AJ18" s="11">
        <v>10.4</v>
      </c>
      <c r="AK18" s="11">
        <v>1.92</v>
      </c>
      <c r="AL18" s="11">
        <v>4.83</v>
      </c>
      <c r="AM18" s="11">
        <v>0.65</v>
      </c>
      <c r="AN18" s="11">
        <v>4.1399999999999997</v>
      </c>
      <c r="AO18" s="11">
        <v>0.65200000000000002</v>
      </c>
      <c r="AP18" s="11">
        <v>18.7</v>
      </c>
      <c r="AQ18" s="11">
        <v>23</v>
      </c>
      <c r="AR18" s="11">
        <v>23.6</v>
      </c>
      <c r="AS18" s="11">
        <v>6.04</v>
      </c>
    </row>
    <row r="19" spans="1:45">
      <c r="A19" s="11" t="s">
        <v>147</v>
      </c>
      <c r="B19" s="11" t="s">
        <v>157</v>
      </c>
      <c r="C19" s="11" t="s">
        <v>206</v>
      </c>
      <c r="D19" s="11">
        <v>54.76</v>
      </c>
      <c r="E19" s="11">
        <v>0.86099999999999999</v>
      </c>
      <c r="F19" s="11">
        <v>21.52</v>
      </c>
      <c r="G19" s="11">
        <v>3.08</v>
      </c>
      <c r="H19" s="11">
        <v>0.17299999999999999</v>
      </c>
      <c r="I19" s="11">
        <v>0.37</v>
      </c>
      <c r="J19" s="11">
        <v>1.81</v>
      </c>
      <c r="K19" s="11">
        <v>7.94</v>
      </c>
      <c r="L19" s="11">
        <v>7.41</v>
      </c>
      <c r="M19" s="11">
        <v>0.09</v>
      </c>
      <c r="N19" s="11">
        <v>1.05</v>
      </c>
      <c r="O19" s="11">
        <f t="shared" si="0"/>
        <v>99.063999999999993</v>
      </c>
      <c r="U19" s="11">
        <v>41</v>
      </c>
      <c r="V19" s="11">
        <v>9</v>
      </c>
      <c r="W19" s="11">
        <v>116</v>
      </c>
      <c r="X19" s="11">
        <v>94</v>
      </c>
      <c r="Y19" s="11">
        <v>39.4</v>
      </c>
      <c r="Z19" s="11">
        <v>285</v>
      </c>
      <c r="AA19" s="11">
        <v>176</v>
      </c>
      <c r="AB19" s="11">
        <v>222</v>
      </c>
      <c r="AC19" s="11">
        <v>455</v>
      </c>
      <c r="AD19" s="11">
        <v>51.3</v>
      </c>
      <c r="AE19" s="11">
        <v>163</v>
      </c>
      <c r="AF19" s="11">
        <v>18.899999999999999</v>
      </c>
      <c r="AG19" s="11">
        <v>3.13</v>
      </c>
      <c r="AH19" s="11">
        <v>10.5</v>
      </c>
      <c r="AI19" s="11">
        <v>1.52</v>
      </c>
      <c r="AJ19" s="11">
        <v>8.06</v>
      </c>
      <c r="AK19" s="11">
        <v>1.44</v>
      </c>
      <c r="AL19" s="11">
        <v>3.78</v>
      </c>
      <c r="AM19" s="11">
        <v>0.47099999999999997</v>
      </c>
      <c r="AN19" s="11">
        <v>2.7</v>
      </c>
      <c r="AO19" s="11">
        <v>0.39600000000000002</v>
      </c>
      <c r="AP19" s="11">
        <v>9</v>
      </c>
      <c r="AQ19" s="11">
        <v>9</v>
      </c>
      <c r="AR19" s="11">
        <v>10.7</v>
      </c>
      <c r="AS19" s="11">
        <v>1.53</v>
      </c>
    </row>
    <row r="20" spans="1:45">
      <c r="A20" s="11" t="s">
        <v>148</v>
      </c>
      <c r="B20" s="11" t="s">
        <v>157</v>
      </c>
      <c r="C20" s="11" t="s">
        <v>206</v>
      </c>
      <c r="D20" s="11">
        <v>54.41</v>
      </c>
      <c r="E20" s="11">
        <v>0.99299999999999999</v>
      </c>
      <c r="F20" s="11">
        <v>21.37</v>
      </c>
      <c r="G20" s="11">
        <v>4</v>
      </c>
      <c r="H20" s="11">
        <v>0.254</v>
      </c>
      <c r="I20" s="11">
        <v>0.41</v>
      </c>
      <c r="J20" s="11">
        <v>2.52</v>
      </c>
      <c r="K20" s="11">
        <v>7.98</v>
      </c>
      <c r="L20" s="11">
        <v>7.69</v>
      </c>
      <c r="M20" s="11">
        <v>0.17</v>
      </c>
      <c r="N20" s="11">
        <v>0.53</v>
      </c>
      <c r="O20" s="11">
        <f t="shared" si="0"/>
        <v>100.327</v>
      </c>
      <c r="U20" s="11">
        <v>45</v>
      </c>
      <c r="V20" s="11">
        <v>10</v>
      </c>
      <c r="W20" s="11">
        <v>144</v>
      </c>
      <c r="X20" s="11">
        <v>122</v>
      </c>
      <c r="Y20" s="11">
        <v>89.3</v>
      </c>
      <c r="Z20" s="11">
        <v>487</v>
      </c>
      <c r="AA20" s="11">
        <v>272</v>
      </c>
      <c r="AB20" s="11">
        <v>500</v>
      </c>
      <c r="AC20" s="11">
        <v>1010</v>
      </c>
      <c r="AD20" s="11">
        <v>114</v>
      </c>
      <c r="AE20" s="11">
        <v>365</v>
      </c>
      <c r="AF20" s="11">
        <v>42.8</v>
      </c>
      <c r="AG20" s="11">
        <v>7.51</v>
      </c>
      <c r="AH20" s="11">
        <v>25.1</v>
      </c>
      <c r="AI20" s="11">
        <v>3.49</v>
      </c>
      <c r="AJ20" s="11">
        <v>18.899999999999999</v>
      </c>
      <c r="AK20" s="11">
        <v>3.46</v>
      </c>
      <c r="AL20" s="11">
        <v>8.57</v>
      </c>
      <c r="AM20" s="11">
        <v>1.02</v>
      </c>
      <c r="AN20" s="11">
        <v>5.42</v>
      </c>
      <c r="AO20" s="11">
        <v>0.752</v>
      </c>
      <c r="AP20" s="11">
        <v>13.5</v>
      </c>
      <c r="AQ20" s="11">
        <v>14</v>
      </c>
      <c r="AR20" s="11">
        <v>40.1</v>
      </c>
      <c r="AS20" s="11">
        <v>4.33</v>
      </c>
    </row>
    <row r="21" spans="1:45">
      <c r="A21" s="11" t="s">
        <v>153</v>
      </c>
      <c r="B21" s="11" t="s">
        <v>157</v>
      </c>
      <c r="C21" s="11" t="s">
        <v>206</v>
      </c>
      <c r="D21" s="11">
        <v>56.2</v>
      </c>
      <c r="E21" s="11">
        <v>0.49</v>
      </c>
      <c r="F21" s="11">
        <v>22.69</v>
      </c>
      <c r="G21" s="11">
        <v>2.34</v>
      </c>
      <c r="H21" s="11">
        <v>0.16500000000000001</v>
      </c>
      <c r="I21" s="11">
        <v>0.26</v>
      </c>
      <c r="J21" s="11">
        <v>1.22</v>
      </c>
      <c r="K21" s="11">
        <v>7.53</v>
      </c>
      <c r="L21" s="11">
        <v>7.72</v>
      </c>
      <c r="M21" s="11">
        <v>0.05</v>
      </c>
      <c r="N21" s="11">
        <v>1.23</v>
      </c>
      <c r="O21" s="11">
        <f t="shared" si="0"/>
        <v>99.895000000000024</v>
      </c>
      <c r="T21" s="11">
        <v>1</v>
      </c>
      <c r="U21" s="11">
        <v>16</v>
      </c>
      <c r="V21" s="11">
        <v>27</v>
      </c>
      <c r="W21" s="11">
        <v>156</v>
      </c>
      <c r="X21" s="11">
        <v>426</v>
      </c>
      <c r="Y21" s="11">
        <v>32.799999999999997</v>
      </c>
      <c r="Z21" s="11">
        <v>565</v>
      </c>
      <c r="AA21" s="11">
        <v>185</v>
      </c>
      <c r="AB21" s="11">
        <v>192</v>
      </c>
      <c r="AC21" s="11">
        <v>343</v>
      </c>
      <c r="AD21" s="11">
        <v>30.4</v>
      </c>
      <c r="AE21" s="11">
        <v>88.2</v>
      </c>
      <c r="AF21" s="11">
        <v>10.199999999999999</v>
      </c>
      <c r="AG21" s="11">
        <v>2.38</v>
      </c>
      <c r="AH21" s="11">
        <v>6.54</v>
      </c>
      <c r="AI21" s="11">
        <v>0.9</v>
      </c>
      <c r="AJ21" s="11">
        <v>5.81</v>
      </c>
      <c r="AK21" s="11">
        <v>1.1100000000000001</v>
      </c>
      <c r="AL21" s="11">
        <v>3.13</v>
      </c>
      <c r="AM21" s="11">
        <v>0.43099999999999999</v>
      </c>
      <c r="AN21" s="11">
        <v>2.78</v>
      </c>
      <c r="AO21" s="11">
        <v>0.38700000000000001</v>
      </c>
      <c r="AP21" s="11">
        <v>12.5</v>
      </c>
      <c r="AQ21" s="11">
        <v>12</v>
      </c>
      <c r="AR21" s="11">
        <v>21.4</v>
      </c>
      <c r="AS21" s="11">
        <v>3.72</v>
      </c>
    </row>
    <row r="22" spans="1:45">
      <c r="A22" s="11" t="s">
        <v>155</v>
      </c>
      <c r="B22" s="11" t="s">
        <v>157</v>
      </c>
      <c r="C22" s="11" t="s">
        <v>206</v>
      </c>
      <c r="D22" s="11">
        <v>55.68</v>
      </c>
      <c r="E22" s="11">
        <v>0.52</v>
      </c>
      <c r="F22" s="11">
        <v>21.61</v>
      </c>
      <c r="G22" s="11">
        <v>2.54</v>
      </c>
      <c r="H22" s="11">
        <v>0.191</v>
      </c>
      <c r="I22" s="11">
        <v>0.3</v>
      </c>
      <c r="J22" s="11">
        <v>1.19</v>
      </c>
      <c r="K22" s="11">
        <v>6.19</v>
      </c>
      <c r="L22" s="11">
        <v>9.52</v>
      </c>
      <c r="M22" s="11">
        <v>0.08</v>
      </c>
      <c r="N22" s="11">
        <v>1.35</v>
      </c>
      <c r="O22" s="11">
        <f t="shared" si="0"/>
        <v>99.170999999999992</v>
      </c>
      <c r="T22" s="11">
        <v>1</v>
      </c>
      <c r="U22" s="11">
        <v>19</v>
      </c>
      <c r="V22" s="11">
        <v>136</v>
      </c>
      <c r="W22" s="11">
        <v>483</v>
      </c>
      <c r="X22" s="11">
        <v>393</v>
      </c>
      <c r="Y22" s="11">
        <v>30.8</v>
      </c>
      <c r="Z22" s="11">
        <v>863</v>
      </c>
      <c r="AA22" s="11">
        <v>204</v>
      </c>
      <c r="AB22" s="11">
        <v>168</v>
      </c>
      <c r="AC22" s="11">
        <v>293</v>
      </c>
      <c r="AD22" s="11">
        <v>26.5</v>
      </c>
      <c r="AE22" s="11">
        <v>79.3</v>
      </c>
      <c r="AF22" s="11">
        <v>10.1</v>
      </c>
      <c r="AG22" s="11">
        <v>1.96</v>
      </c>
      <c r="AH22" s="11">
        <v>6.02</v>
      </c>
      <c r="AI22" s="11">
        <v>0.89</v>
      </c>
      <c r="AJ22" s="11">
        <v>5.55</v>
      </c>
      <c r="AK22" s="11">
        <v>1</v>
      </c>
      <c r="AL22" s="11">
        <v>2.88</v>
      </c>
      <c r="AM22" s="11">
        <v>0.39</v>
      </c>
      <c r="AN22" s="11">
        <v>2.59</v>
      </c>
      <c r="AO22" s="11">
        <v>0.378</v>
      </c>
      <c r="AP22" s="11">
        <v>18.399999999999999</v>
      </c>
      <c r="AQ22" s="11">
        <v>15</v>
      </c>
      <c r="AR22" s="11">
        <v>29.8</v>
      </c>
      <c r="AS22" s="11">
        <v>8.35</v>
      </c>
    </row>
    <row r="23" spans="1:45">
      <c r="A23" s="11" t="s">
        <v>156</v>
      </c>
      <c r="B23" s="11" t="s">
        <v>157</v>
      </c>
      <c r="C23" s="11" t="s">
        <v>206</v>
      </c>
      <c r="D23" s="11">
        <v>57.87</v>
      </c>
      <c r="E23" s="11">
        <v>0.98499999999999999</v>
      </c>
      <c r="F23" s="11">
        <v>19.66</v>
      </c>
      <c r="G23" s="11">
        <v>3.28</v>
      </c>
      <c r="H23" s="11">
        <v>0.25800000000000001</v>
      </c>
      <c r="I23" s="11">
        <v>0.5</v>
      </c>
      <c r="J23" s="11">
        <v>1.58</v>
      </c>
      <c r="K23" s="11">
        <v>6.18</v>
      </c>
      <c r="L23" s="11">
        <v>6.87</v>
      </c>
      <c r="M23" s="11">
        <v>0.13</v>
      </c>
      <c r="N23" s="11">
        <v>1.88</v>
      </c>
      <c r="O23" s="11">
        <f t="shared" si="0"/>
        <v>99.192999999999984</v>
      </c>
      <c r="U23" s="11">
        <v>22</v>
      </c>
      <c r="V23" s="11">
        <v>62</v>
      </c>
      <c r="W23" s="11">
        <v>168</v>
      </c>
      <c r="X23" s="11">
        <v>485</v>
      </c>
      <c r="Y23" s="11">
        <v>63.2</v>
      </c>
      <c r="Z23" s="11">
        <v>482</v>
      </c>
      <c r="AA23" s="11">
        <v>235</v>
      </c>
      <c r="AB23" s="11">
        <v>273</v>
      </c>
      <c r="AC23" s="11">
        <v>570</v>
      </c>
      <c r="AD23" s="11">
        <v>62</v>
      </c>
      <c r="AE23" s="11">
        <v>228</v>
      </c>
      <c r="AF23" s="11">
        <v>32.700000000000003</v>
      </c>
      <c r="AG23" s="11">
        <v>4.53</v>
      </c>
      <c r="AH23" s="11">
        <v>19.899999999999999</v>
      </c>
      <c r="AI23" s="11">
        <v>2.75</v>
      </c>
      <c r="AJ23" s="11">
        <v>14.6</v>
      </c>
      <c r="AK23" s="11">
        <v>2.44</v>
      </c>
      <c r="AL23" s="11">
        <v>6.04</v>
      </c>
      <c r="AM23" s="11">
        <v>0.69399999999999995</v>
      </c>
      <c r="AN23" s="11">
        <v>4.05</v>
      </c>
      <c r="AO23" s="11">
        <v>0.52600000000000002</v>
      </c>
      <c r="AP23" s="11">
        <v>13.1</v>
      </c>
      <c r="AQ23" s="11">
        <v>14</v>
      </c>
      <c r="AR23" s="11">
        <v>16.7</v>
      </c>
      <c r="AS23" s="11">
        <v>3.56</v>
      </c>
    </row>
    <row r="24" spans="1:45" ht="13.8" customHeight="1">
      <c r="A24" s="11" t="s">
        <v>200</v>
      </c>
      <c r="B24" s="11" t="s">
        <v>157</v>
      </c>
      <c r="C24" s="11" t="s">
        <v>206</v>
      </c>
      <c r="D24" s="11">
        <v>50.89</v>
      </c>
      <c r="E24" s="11">
        <v>0.41399999999999998</v>
      </c>
      <c r="F24" s="11">
        <v>24.2</v>
      </c>
      <c r="G24" s="11">
        <v>2.11</v>
      </c>
      <c r="H24" s="11">
        <v>0.13600000000000001</v>
      </c>
      <c r="I24" s="11">
        <v>0.25</v>
      </c>
      <c r="J24" s="11">
        <v>2.0299999999999998</v>
      </c>
      <c r="K24" s="11">
        <v>10.77</v>
      </c>
      <c r="L24" s="11">
        <v>5.65</v>
      </c>
      <c r="M24" s="11">
        <v>0.08</v>
      </c>
      <c r="N24" s="11">
        <v>2.09</v>
      </c>
      <c r="O24" s="11">
        <f t="shared" si="0"/>
        <v>98.62</v>
      </c>
      <c r="T24" s="11">
        <v>1</v>
      </c>
      <c r="U24" s="11">
        <v>15</v>
      </c>
      <c r="V24" s="11">
        <v>13</v>
      </c>
      <c r="W24" s="11">
        <v>105</v>
      </c>
      <c r="X24" s="11">
        <v>68</v>
      </c>
      <c r="Y24" s="11">
        <v>26.4</v>
      </c>
      <c r="Z24" s="11">
        <v>231</v>
      </c>
      <c r="AA24" s="11">
        <v>119</v>
      </c>
      <c r="AB24" s="11">
        <v>146</v>
      </c>
      <c r="AC24" s="11">
        <v>283</v>
      </c>
      <c r="AD24" s="11">
        <v>30.5</v>
      </c>
      <c r="AE24" s="11">
        <v>97</v>
      </c>
      <c r="AF24" s="11">
        <v>11.2</v>
      </c>
      <c r="AG24" s="11">
        <v>1.77</v>
      </c>
      <c r="AH24" s="11">
        <v>6.51</v>
      </c>
      <c r="AI24" s="11">
        <v>0.94</v>
      </c>
      <c r="AJ24" s="11">
        <v>5.3</v>
      </c>
      <c r="AK24" s="11">
        <v>0.97</v>
      </c>
      <c r="AL24" s="11">
        <v>2.69</v>
      </c>
      <c r="AM24" s="11">
        <v>0.34699999999999998</v>
      </c>
      <c r="AN24" s="11">
        <v>2.0699999999999998</v>
      </c>
      <c r="AO24" s="11">
        <v>0.313</v>
      </c>
      <c r="AP24" s="11">
        <v>6.4</v>
      </c>
      <c r="AQ24" s="11">
        <v>7</v>
      </c>
      <c r="AR24" s="11">
        <v>10.3</v>
      </c>
      <c r="AS24" s="11">
        <v>1.44</v>
      </c>
    </row>
    <row r="25" spans="1:45" ht="13.8" customHeight="1">
      <c r="A25" s="11" t="s">
        <v>201</v>
      </c>
      <c r="B25" s="11" t="s">
        <v>157</v>
      </c>
      <c r="C25" s="11" t="s">
        <v>206</v>
      </c>
      <c r="D25" s="11">
        <v>54.24</v>
      </c>
      <c r="E25" s="11">
        <v>0.86799999999999999</v>
      </c>
      <c r="F25" s="11">
        <v>22.53</v>
      </c>
      <c r="G25" s="11">
        <v>2.62</v>
      </c>
      <c r="H25" s="11">
        <v>0.18099999999999999</v>
      </c>
      <c r="I25" s="11">
        <v>0.25</v>
      </c>
      <c r="J25" s="11">
        <v>1.81</v>
      </c>
      <c r="K25" s="11">
        <v>8.3800000000000008</v>
      </c>
      <c r="L25" s="11">
        <v>7.28</v>
      </c>
      <c r="M25" s="11">
        <v>7.0000000000000007E-2</v>
      </c>
      <c r="N25" s="11">
        <v>0.65</v>
      </c>
      <c r="O25" s="11">
        <f t="shared" si="0"/>
        <v>98.879000000000005</v>
      </c>
      <c r="U25" s="11">
        <v>24</v>
      </c>
      <c r="V25" s="11">
        <v>9</v>
      </c>
      <c r="W25" s="11">
        <v>144</v>
      </c>
      <c r="X25" s="11">
        <v>64</v>
      </c>
      <c r="Y25" s="11">
        <v>52.5</v>
      </c>
      <c r="Z25" s="11">
        <v>532</v>
      </c>
      <c r="AA25" s="11">
        <v>272</v>
      </c>
      <c r="AB25" s="11">
        <v>284</v>
      </c>
      <c r="AC25" s="11">
        <v>574</v>
      </c>
      <c r="AD25" s="11">
        <v>63.3</v>
      </c>
      <c r="AE25" s="11">
        <v>194</v>
      </c>
      <c r="AF25" s="11">
        <v>21.9</v>
      </c>
      <c r="AG25" s="11">
        <v>3.7</v>
      </c>
      <c r="AH25" s="11">
        <v>12.4</v>
      </c>
      <c r="AI25" s="11">
        <v>1.76</v>
      </c>
      <c r="AJ25" s="11">
        <v>9.98</v>
      </c>
      <c r="AK25" s="11">
        <v>1.89</v>
      </c>
      <c r="AL25" s="11">
        <v>5.09</v>
      </c>
      <c r="AM25" s="11">
        <v>0.71099999999999997</v>
      </c>
      <c r="AN25" s="11">
        <v>4.32</v>
      </c>
      <c r="AO25" s="11">
        <v>0.61499999999999999</v>
      </c>
      <c r="AP25" s="11">
        <v>14.8</v>
      </c>
      <c r="AQ25" s="11">
        <v>9</v>
      </c>
      <c r="AR25" s="11">
        <v>17.3</v>
      </c>
      <c r="AS25" s="11">
        <v>3.13</v>
      </c>
    </row>
    <row r="26" spans="1:45" ht="13.8" customHeight="1"/>
    <row r="27" spans="1:45">
      <c r="A27" s="11" t="s">
        <v>176</v>
      </c>
      <c r="B27" s="11" t="s">
        <v>203</v>
      </c>
      <c r="C27" s="11" t="s">
        <v>207</v>
      </c>
      <c r="D27" s="11">
        <v>58.79</v>
      </c>
      <c r="E27" s="11">
        <v>0.40799999999999997</v>
      </c>
      <c r="F27" s="11">
        <v>20.81</v>
      </c>
      <c r="G27" s="11">
        <v>2.81</v>
      </c>
      <c r="H27" s="11">
        <v>0.25900000000000001</v>
      </c>
      <c r="I27" s="11">
        <v>0.2</v>
      </c>
      <c r="J27" s="11">
        <v>0.84</v>
      </c>
      <c r="K27" s="11">
        <v>8.32</v>
      </c>
      <c r="L27" s="11">
        <v>6.94</v>
      </c>
      <c r="M27" s="11">
        <v>0.04</v>
      </c>
      <c r="N27" s="11">
        <v>0.86</v>
      </c>
      <c r="O27" s="11">
        <f t="shared" si="0"/>
        <v>100.27700000000002</v>
      </c>
      <c r="Q27" s="11">
        <v>2</v>
      </c>
      <c r="U27" s="11">
        <v>15</v>
      </c>
      <c r="V27" s="11">
        <v>5</v>
      </c>
      <c r="W27" s="11">
        <v>204</v>
      </c>
      <c r="X27" s="11">
        <v>42</v>
      </c>
      <c r="Y27" s="11">
        <v>42.3</v>
      </c>
      <c r="Z27" s="11">
        <v>468</v>
      </c>
      <c r="AA27" s="11">
        <v>168</v>
      </c>
      <c r="AB27" s="11">
        <v>230</v>
      </c>
      <c r="AC27" s="11">
        <v>428</v>
      </c>
      <c r="AD27" s="11">
        <v>41.7</v>
      </c>
      <c r="AE27" s="11">
        <v>116</v>
      </c>
      <c r="AF27" s="11">
        <v>14.3</v>
      </c>
      <c r="AG27" s="11">
        <v>1.01</v>
      </c>
      <c r="AH27" s="11">
        <v>8.9499999999999993</v>
      </c>
      <c r="AI27" s="11">
        <v>1.4</v>
      </c>
      <c r="AJ27" s="11">
        <v>8.35</v>
      </c>
      <c r="AK27" s="11">
        <v>1.53</v>
      </c>
      <c r="AL27" s="11">
        <v>4.16</v>
      </c>
      <c r="AM27" s="11">
        <v>0.54400000000000004</v>
      </c>
      <c r="AN27" s="11">
        <v>3.37</v>
      </c>
      <c r="AO27" s="11">
        <v>0.52100000000000002</v>
      </c>
      <c r="AP27" s="11">
        <v>12.3</v>
      </c>
      <c r="AQ27" s="11">
        <v>11</v>
      </c>
      <c r="AR27" s="11">
        <v>40.299999999999997</v>
      </c>
      <c r="AS27" s="11">
        <v>5.63</v>
      </c>
    </row>
    <row r="28" spans="1:45">
      <c r="A28" s="11" t="s">
        <v>179</v>
      </c>
      <c r="B28" s="11" t="s">
        <v>203</v>
      </c>
      <c r="C28" s="11" t="s">
        <v>207</v>
      </c>
      <c r="D28" s="11">
        <v>56.25</v>
      </c>
      <c r="E28" s="11">
        <v>0.63</v>
      </c>
      <c r="F28" s="11">
        <v>21.71</v>
      </c>
      <c r="G28" s="11">
        <v>2.5</v>
      </c>
      <c r="H28" s="11">
        <v>0.17100000000000001</v>
      </c>
      <c r="I28" s="11">
        <v>0.21</v>
      </c>
      <c r="J28" s="11">
        <v>1.34</v>
      </c>
      <c r="K28" s="11">
        <v>8.2899999999999991</v>
      </c>
      <c r="L28" s="11">
        <v>6.99</v>
      </c>
      <c r="M28" s="11">
        <v>0.05</v>
      </c>
      <c r="N28" s="11">
        <v>1.79</v>
      </c>
      <c r="O28" s="11">
        <f t="shared" si="0"/>
        <v>99.930999999999997</v>
      </c>
      <c r="U28" s="11">
        <v>17</v>
      </c>
      <c r="V28" s="11">
        <v>6</v>
      </c>
      <c r="W28" s="11">
        <v>125</v>
      </c>
      <c r="X28" s="11">
        <v>50</v>
      </c>
      <c r="Y28" s="11">
        <v>32.1</v>
      </c>
      <c r="Z28" s="11">
        <v>153</v>
      </c>
      <c r="AA28" s="11">
        <v>145</v>
      </c>
      <c r="AB28" s="11">
        <v>180</v>
      </c>
      <c r="AC28" s="11">
        <v>372</v>
      </c>
      <c r="AD28" s="11">
        <v>40.5</v>
      </c>
      <c r="AE28" s="11">
        <v>126</v>
      </c>
      <c r="AF28" s="11">
        <v>14.7</v>
      </c>
      <c r="AG28" s="11">
        <v>2.13</v>
      </c>
      <c r="AH28" s="11">
        <v>7.91</v>
      </c>
      <c r="AI28" s="11">
        <v>1.18</v>
      </c>
      <c r="AJ28" s="11">
        <v>6.5</v>
      </c>
      <c r="AK28" s="11">
        <v>1.19</v>
      </c>
      <c r="AL28" s="11">
        <v>3.11</v>
      </c>
      <c r="AM28" s="11">
        <v>0.39900000000000002</v>
      </c>
      <c r="AN28" s="11">
        <v>2.41</v>
      </c>
      <c r="AO28" s="11">
        <v>0.34</v>
      </c>
      <c r="AP28" s="11">
        <v>5.2</v>
      </c>
      <c r="AQ28" s="11">
        <v>9</v>
      </c>
      <c r="AR28" s="11">
        <v>9.93</v>
      </c>
      <c r="AS28" s="11">
        <v>0.85</v>
      </c>
    </row>
    <row r="29" spans="1:45">
      <c r="A29" s="11" t="s">
        <v>180</v>
      </c>
      <c r="B29" s="11" t="s">
        <v>203</v>
      </c>
      <c r="C29" s="11" t="s">
        <v>207</v>
      </c>
      <c r="D29" s="11">
        <v>57.34</v>
      </c>
      <c r="E29" s="11">
        <v>0.495</v>
      </c>
      <c r="F29" s="11">
        <v>21.93</v>
      </c>
      <c r="G29" s="11">
        <v>2.5099999999999998</v>
      </c>
      <c r="H29" s="11">
        <v>0.221</v>
      </c>
      <c r="I29" s="11">
        <v>0.25</v>
      </c>
      <c r="J29" s="11">
        <v>1.1000000000000001</v>
      </c>
      <c r="K29" s="11">
        <v>8.1199999999999992</v>
      </c>
      <c r="L29" s="11">
        <v>7.41</v>
      </c>
      <c r="M29" s="11">
        <v>0.06</v>
      </c>
      <c r="N29" s="11">
        <v>1.07</v>
      </c>
      <c r="O29" s="11">
        <f t="shared" si="0"/>
        <v>100.506</v>
      </c>
      <c r="T29" s="11">
        <v>10</v>
      </c>
      <c r="U29" s="11">
        <v>13</v>
      </c>
      <c r="V29" s="11">
        <v>27</v>
      </c>
      <c r="W29" s="11">
        <v>196</v>
      </c>
      <c r="X29" s="11">
        <v>100</v>
      </c>
      <c r="Y29" s="11">
        <v>31.7</v>
      </c>
      <c r="Z29" s="11">
        <v>610</v>
      </c>
      <c r="AA29" s="11">
        <v>185</v>
      </c>
      <c r="AB29" s="11">
        <v>210</v>
      </c>
      <c r="AC29" s="11">
        <v>355</v>
      </c>
      <c r="AD29" s="11">
        <v>34.6</v>
      </c>
      <c r="AE29" s="11">
        <v>93.4</v>
      </c>
      <c r="AF29" s="11">
        <v>10.4</v>
      </c>
      <c r="AG29" s="11">
        <v>1.53</v>
      </c>
      <c r="AH29" s="11">
        <v>5.88</v>
      </c>
      <c r="AI29" s="11">
        <v>0.99</v>
      </c>
      <c r="AJ29" s="11">
        <v>5.94</v>
      </c>
      <c r="AK29" s="11">
        <v>1.21</v>
      </c>
      <c r="AL29" s="11">
        <v>3.64</v>
      </c>
      <c r="AM29" s="11">
        <v>0.52900000000000003</v>
      </c>
      <c r="AN29" s="11">
        <v>3.4</v>
      </c>
      <c r="AO29" s="11">
        <v>0.53800000000000003</v>
      </c>
      <c r="AP29" s="11">
        <v>11.7</v>
      </c>
      <c r="AQ29" s="11">
        <v>7</v>
      </c>
      <c r="AR29" s="11">
        <v>22.8</v>
      </c>
      <c r="AS29" s="11">
        <v>3.99</v>
      </c>
    </row>
    <row r="30" spans="1:45">
      <c r="A30" s="11" t="s">
        <v>183</v>
      </c>
      <c r="B30" s="11" t="s">
        <v>203</v>
      </c>
      <c r="C30" s="11" t="s">
        <v>207</v>
      </c>
      <c r="D30" s="11">
        <v>56.69</v>
      </c>
      <c r="E30" s="11">
        <v>0.90400000000000003</v>
      </c>
      <c r="F30" s="11">
        <v>20.079999999999998</v>
      </c>
      <c r="G30" s="11">
        <v>3.45</v>
      </c>
      <c r="H30" s="11">
        <v>0.187</v>
      </c>
      <c r="I30" s="11">
        <v>0.65</v>
      </c>
      <c r="J30" s="11">
        <v>1.99</v>
      </c>
      <c r="K30" s="11">
        <v>6.38</v>
      </c>
      <c r="L30" s="11">
        <v>7.34</v>
      </c>
      <c r="M30" s="11">
        <v>0.27</v>
      </c>
      <c r="N30" s="11">
        <v>2.25</v>
      </c>
      <c r="O30" s="11">
        <f t="shared" si="0"/>
        <v>100.191</v>
      </c>
      <c r="Q30" s="11">
        <v>2</v>
      </c>
      <c r="R30" s="11">
        <v>20</v>
      </c>
      <c r="T30" s="11">
        <v>6</v>
      </c>
      <c r="U30" s="11">
        <v>33</v>
      </c>
      <c r="V30" s="11">
        <v>401</v>
      </c>
      <c r="W30" s="11">
        <v>125</v>
      </c>
      <c r="X30" s="11">
        <v>1274</v>
      </c>
      <c r="Y30" s="11">
        <v>32.200000000000003</v>
      </c>
      <c r="Z30" s="11">
        <v>436</v>
      </c>
      <c r="AA30" s="11">
        <v>137</v>
      </c>
      <c r="AB30" s="11">
        <v>179</v>
      </c>
      <c r="AC30" s="11">
        <v>344</v>
      </c>
      <c r="AD30" s="11">
        <v>39.299999999999997</v>
      </c>
      <c r="AE30" s="11">
        <v>122</v>
      </c>
      <c r="AF30" s="11">
        <v>16.100000000000001</v>
      </c>
      <c r="AG30" s="11">
        <v>3.6</v>
      </c>
      <c r="AH30" s="11">
        <v>9.41</v>
      </c>
      <c r="AI30" s="11">
        <v>1.38</v>
      </c>
      <c r="AJ30" s="11">
        <v>7.17</v>
      </c>
      <c r="AK30" s="11">
        <v>1.31</v>
      </c>
      <c r="AL30" s="11">
        <v>3.69</v>
      </c>
      <c r="AM30" s="11">
        <v>0.51200000000000001</v>
      </c>
      <c r="AN30" s="11">
        <v>3.07</v>
      </c>
      <c r="AO30" s="11">
        <v>0.46200000000000002</v>
      </c>
      <c r="AP30" s="11">
        <v>9.4</v>
      </c>
      <c r="AQ30" s="11">
        <v>12</v>
      </c>
      <c r="AR30" s="11">
        <v>15.7</v>
      </c>
      <c r="AS30" s="11">
        <v>2.87</v>
      </c>
    </row>
    <row r="31" spans="1:45">
      <c r="A31" s="11" t="s">
        <v>185</v>
      </c>
      <c r="B31" s="11" t="s">
        <v>203</v>
      </c>
      <c r="C31" s="11" t="s">
        <v>207</v>
      </c>
      <c r="D31" s="11">
        <v>59.22</v>
      </c>
      <c r="E31" s="11">
        <v>0.84399999999999997</v>
      </c>
      <c r="F31" s="11">
        <v>20.99</v>
      </c>
      <c r="G31" s="11">
        <v>2.37</v>
      </c>
      <c r="H31" s="11">
        <v>0.20799999999999999</v>
      </c>
      <c r="I31" s="11">
        <v>0.53</v>
      </c>
      <c r="J31" s="11">
        <v>0.98</v>
      </c>
      <c r="K31" s="11">
        <v>4.25</v>
      </c>
      <c r="L31" s="11">
        <v>8.42</v>
      </c>
      <c r="M31" s="11">
        <v>0.19</v>
      </c>
      <c r="N31" s="11">
        <v>2.17</v>
      </c>
      <c r="O31" s="11">
        <f t="shared" si="0"/>
        <v>100.17200000000001</v>
      </c>
      <c r="Q31" s="11">
        <v>2</v>
      </c>
      <c r="T31" s="11">
        <v>15</v>
      </c>
      <c r="U31" s="11">
        <v>24</v>
      </c>
      <c r="V31" s="11">
        <v>194</v>
      </c>
      <c r="W31" s="11">
        <v>167</v>
      </c>
      <c r="X31" s="11">
        <v>673</v>
      </c>
      <c r="Y31" s="11">
        <v>42.6</v>
      </c>
      <c r="Z31" s="11">
        <v>431</v>
      </c>
      <c r="AA31" s="11">
        <v>162</v>
      </c>
      <c r="AB31" s="11">
        <v>227</v>
      </c>
      <c r="AC31" s="11">
        <v>457</v>
      </c>
      <c r="AD31" s="11">
        <v>54.1</v>
      </c>
      <c r="AE31" s="11">
        <v>173</v>
      </c>
      <c r="AF31" s="11">
        <v>22.9</v>
      </c>
      <c r="AG31" s="11">
        <v>5.1100000000000003</v>
      </c>
      <c r="AH31" s="11">
        <v>13.1</v>
      </c>
      <c r="AI31" s="11">
        <v>1.92</v>
      </c>
      <c r="AJ31" s="11">
        <v>10.1</v>
      </c>
      <c r="AK31" s="11">
        <v>1.76</v>
      </c>
      <c r="AL31" s="11">
        <v>4.68</v>
      </c>
      <c r="AM31" s="11">
        <v>0.61399999999999999</v>
      </c>
      <c r="AN31" s="11">
        <v>3.44</v>
      </c>
      <c r="AO31" s="11">
        <v>0.48399999999999999</v>
      </c>
      <c r="AP31" s="11">
        <v>9.6</v>
      </c>
      <c r="AQ31" s="11">
        <v>10</v>
      </c>
      <c r="AR31" s="11">
        <v>15.4</v>
      </c>
      <c r="AS31" s="11">
        <v>4.42</v>
      </c>
    </row>
    <row r="32" spans="1:45">
      <c r="A32" s="11" t="s">
        <v>189</v>
      </c>
      <c r="B32" s="11" t="s">
        <v>203</v>
      </c>
      <c r="C32" s="11" t="s">
        <v>207</v>
      </c>
      <c r="D32" s="11">
        <v>56.39</v>
      </c>
      <c r="E32" s="11">
        <v>0.97299999999999998</v>
      </c>
      <c r="F32" s="11">
        <v>20.02</v>
      </c>
      <c r="G32" s="11">
        <v>3.64</v>
      </c>
      <c r="H32" s="11">
        <v>0.185</v>
      </c>
      <c r="I32" s="11">
        <v>0.74</v>
      </c>
      <c r="J32" s="11">
        <v>2.48</v>
      </c>
      <c r="K32" s="11">
        <v>5.94</v>
      </c>
      <c r="L32" s="11">
        <v>7.31</v>
      </c>
      <c r="M32" s="11">
        <v>0.32</v>
      </c>
      <c r="N32" s="11">
        <v>2.33</v>
      </c>
      <c r="O32" s="11">
        <f t="shared" si="0"/>
        <v>100.32799999999999</v>
      </c>
      <c r="Q32" s="11">
        <v>2</v>
      </c>
      <c r="T32" s="11">
        <v>11</v>
      </c>
      <c r="U32" s="11">
        <v>38</v>
      </c>
      <c r="V32" s="11">
        <v>455</v>
      </c>
      <c r="W32" s="11">
        <v>123</v>
      </c>
      <c r="X32" s="11">
        <v>1492</v>
      </c>
      <c r="Y32" s="11">
        <v>32.799999999999997</v>
      </c>
      <c r="Z32" s="11">
        <v>424</v>
      </c>
      <c r="AA32" s="11">
        <v>129</v>
      </c>
      <c r="AB32" s="11">
        <v>180</v>
      </c>
      <c r="AC32" s="11">
        <v>350</v>
      </c>
      <c r="AD32" s="11">
        <v>40.5</v>
      </c>
      <c r="AE32" s="11">
        <v>129</v>
      </c>
      <c r="AF32" s="11">
        <v>17</v>
      </c>
      <c r="AG32" s="11">
        <v>4.17</v>
      </c>
      <c r="AH32" s="11">
        <v>9.4700000000000006</v>
      </c>
      <c r="AI32" s="11">
        <v>1.4</v>
      </c>
      <c r="AJ32" s="11">
        <v>7.73</v>
      </c>
      <c r="AK32" s="11">
        <v>1.31</v>
      </c>
      <c r="AL32" s="11">
        <v>3.81</v>
      </c>
      <c r="AM32" s="11">
        <v>0.497</v>
      </c>
      <c r="AN32" s="11">
        <v>3.03</v>
      </c>
      <c r="AO32" s="11">
        <v>0.439</v>
      </c>
      <c r="AP32" s="11">
        <v>9</v>
      </c>
      <c r="AQ32" s="11">
        <v>11</v>
      </c>
      <c r="AR32" s="11">
        <v>14.8</v>
      </c>
      <c r="AS32" s="11">
        <v>2.71</v>
      </c>
    </row>
    <row r="33" spans="1:45">
      <c r="A33" s="11" t="s">
        <v>190</v>
      </c>
      <c r="B33" s="11" t="s">
        <v>203</v>
      </c>
      <c r="C33" s="11" t="s">
        <v>207</v>
      </c>
      <c r="D33" s="11">
        <v>54.73</v>
      </c>
      <c r="E33" s="11">
        <v>1.514</v>
      </c>
      <c r="F33" s="11">
        <v>19.09</v>
      </c>
      <c r="G33" s="11">
        <v>5.45</v>
      </c>
      <c r="H33" s="11">
        <v>0.26500000000000001</v>
      </c>
      <c r="I33" s="11">
        <v>1.58</v>
      </c>
      <c r="J33" s="11">
        <v>3.5</v>
      </c>
      <c r="K33" s="11">
        <v>5.83</v>
      </c>
      <c r="L33" s="11">
        <v>6.7</v>
      </c>
      <c r="M33" s="11">
        <v>0.74</v>
      </c>
      <c r="N33" s="11">
        <v>1.18</v>
      </c>
      <c r="O33" s="11">
        <f t="shared" si="0"/>
        <v>100.57900000000001</v>
      </c>
      <c r="Q33" s="11">
        <v>5</v>
      </c>
      <c r="R33" s="11">
        <v>40</v>
      </c>
      <c r="T33" s="11">
        <v>11</v>
      </c>
      <c r="U33" s="11">
        <v>82</v>
      </c>
      <c r="V33" s="11">
        <v>898</v>
      </c>
      <c r="W33" s="11">
        <v>112</v>
      </c>
      <c r="X33" s="11">
        <v>1816</v>
      </c>
      <c r="Y33" s="11">
        <v>34.200000000000003</v>
      </c>
      <c r="Z33" s="11">
        <v>292</v>
      </c>
      <c r="AA33" s="11">
        <v>109</v>
      </c>
      <c r="AB33" s="11">
        <v>195</v>
      </c>
      <c r="AC33" s="11">
        <v>390</v>
      </c>
      <c r="AD33" s="11">
        <v>45</v>
      </c>
      <c r="AE33" s="11">
        <v>146</v>
      </c>
      <c r="AF33" s="11">
        <v>19.5</v>
      </c>
      <c r="AG33" s="11">
        <v>4.68</v>
      </c>
      <c r="AH33" s="11">
        <v>11.5</v>
      </c>
      <c r="AI33" s="11">
        <v>1.59</v>
      </c>
      <c r="AJ33" s="11">
        <v>8.23</v>
      </c>
      <c r="AK33" s="11">
        <v>1.4</v>
      </c>
      <c r="AL33" s="11">
        <v>3.76</v>
      </c>
      <c r="AM33" s="11">
        <v>0.48699999999999999</v>
      </c>
      <c r="AN33" s="11">
        <v>2.79</v>
      </c>
      <c r="AO33" s="11">
        <v>0.38100000000000001</v>
      </c>
      <c r="AP33" s="11">
        <v>6.4</v>
      </c>
      <c r="AQ33" s="11">
        <v>7</v>
      </c>
      <c r="AR33" s="11">
        <v>9.9700000000000006</v>
      </c>
      <c r="AS33" s="11">
        <v>1.73</v>
      </c>
    </row>
    <row r="34" spans="1:45">
      <c r="A34" s="11" t="s">
        <v>193</v>
      </c>
      <c r="B34" s="11" t="s">
        <v>203</v>
      </c>
      <c r="C34" s="11" t="s">
        <v>207</v>
      </c>
      <c r="D34" s="11">
        <v>57.52</v>
      </c>
      <c r="E34" s="11">
        <v>0.76100000000000001</v>
      </c>
      <c r="F34" s="11">
        <v>20.75</v>
      </c>
      <c r="G34" s="11">
        <v>3</v>
      </c>
      <c r="H34" s="11">
        <v>0.192</v>
      </c>
      <c r="I34" s="11">
        <v>0.48</v>
      </c>
      <c r="J34" s="11">
        <v>1.83</v>
      </c>
      <c r="K34" s="11">
        <v>7.52</v>
      </c>
      <c r="L34" s="11">
        <v>7.43</v>
      </c>
      <c r="M34" s="11">
        <v>0.18</v>
      </c>
      <c r="N34" s="11">
        <v>0.93</v>
      </c>
      <c r="O34" s="11">
        <f t="shared" si="0"/>
        <v>100.59300000000002</v>
      </c>
      <c r="Q34" s="11">
        <v>2</v>
      </c>
      <c r="T34" s="11">
        <v>9</v>
      </c>
      <c r="U34" s="11">
        <v>27</v>
      </c>
      <c r="V34" s="11">
        <v>232</v>
      </c>
      <c r="W34" s="11">
        <v>154</v>
      </c>
      <c r="X34" s="11">
        <v>722</v>
      </c>
      <c r="Y34" s="11">
        <v>37.4</v>
      </c>
      <c r="Z34" s="11">
        <v>433</v>
      </c>
      <c r="AA34" s="11">
        <v>143</v>
      </c>
      <c r="AB34" s="11">
        <v>180</v>
      </c>
      <c r="AC34" s="11">
        <v>363</v>
      </c>
      <c r="AD34" s="11">
        <v>42.7</v>
      </c>
      <c r="AE34" s="11">
        <v>121</v>
      </c>
      <c r="AF34" s="11">
        <v>15.9</v>
      </c>
      <c r="AG34" s="11">
        <v>3.19</v>
      </c>
      <c r="AH34" s="11">
        <v>9.73</v>
      </c>
      <c r="AI34" s="11">
        <v>1.46</v>
      </c>
      <c r="AJ34" s="11">
        <v>7.85</v>
      </c>
      <c r="AK34" s="11">
        <v>1.49</v>
      </c>
      <c r="AL34" s="11">
        <v>4.33</v>
      </c>
      <c r="AM34" s="11">
        <v>0.58899999999999997</v>
      </c>
      <c r="AN34" s="11">
        <v>3.46</v>
      </c>
      <c r="AO34" s="11">
        <v>0.47299999999999998</v>
      </c>
      <c r="AP34" s="11">
        <v>10</v>
      </c>
      <c r="AQ34" s="11">
        <v>12</v>
      </c>
      <c r="AR34" s="11">
        <v>15</v>
      </c>
      <c r="AS34" s="11">
        <v>2.77</v>
      </c>
    </row>
    <row r="35" spans="1:45">
      <c r="A35" s="11" t="s">
        <v>195</v>
      </c>
      <c r="B35" s="11" t="s">
        <v>203</v>
      </c>
      <c r="C35" s="11" t="s">
        <v>207</v>
      </c>
      <c r="D35" s="11">
        <v>59.21</v>
      </c>
      <c r="E35" s="11">
        <v>0.57199999999999995</v>
      </c>
      <c r="F35" s="11">
        <v>19.899999999999999</v>
      </c>
      <c r="G35" s="11">
        <v>2.67</v>
      </c>
      <c r="H35" s="11">
        <v>0.246</v>
      </c>
      <c r="I35" s="11">
        <v>0.27</v>
      </c>
      <c r="J35" s="11">
        <v>1.28</v>
      </c>
      <c r="K35" s="11">
        <v>7.1</v>
      </c>
      <c r="L35" s="11">
        <v>7.12</v>
      </c>
      <c r="M35" s="11">
        <v>0.05</v>
      </c>
      <c r="N35" s="11">
        <v>1.23</v>
      </c>
      <c r="O35" s="11">
        <f t="shared" si="0"/>
        <v>99.647999999999996</v>
      </c>
      <c r="Q35" s="11">
        <v>2</v>
      </c>
      <c r="T35" s="11">
        <v>7</v>
      </c>
      <c r="U35" s="11">
        <v>13</v>
      </c>
      <c r="V35" s="11">
        <v>18</v>
      </c>
      <c r="W35" s="11">
        <v>168</v>
      </c>
      <c r="X35" s="11">
        <v>66</v>
      </c>
      <c r="Y35" s="11">
        <v>43.2</v>
      </c>
      <c r="Z35" s="11">
        <v>751</v>
      </c>
      <c r="AA35" s="11">
        <v>213</v>
      </c>
      <c r="AB35" s="11">
        <v>217</v>
      </c>
      <c r="AC35" s="11">
        <v>405</v>
      </c>
      <c r="AD35" s="11">
        <v>42.3</v>
      </c>
      <c r="AE35" s="11">
        <v>110</v>
      </c>
      <c r="AF35" s="11">
        <v>13.9</v>
      </c>
      <c r="AG35" s="11">
        <v>1.78</v>
      </c>
      <c r="AH35" s="11">
        <v>8.25</v>
      </c>
      <c r="AI35" s="11">
        <v>1.32</v>
      </c>
      <c r="AJ35" s="11">
        <v>7.84</v>
      </c>
      <c r="AK35" s="11">
        <v>1.61</v>
      </c>
      <c r="AL35" s="11">
        <v>4.84</v>
      </c>
      <c r="AM35" s="11">
        <v>0.73699999999999999</v>
      </c>
      <c r="AN35" s="11">
        <v>4.58</v>
      </c>
      <c r="AO35" s="11">
        <v>0.70099999999999996</v>
      </c>
      <c r="AP35" s="11">
        <v>15.6</v>
      </c>
      <c r="AQ35" s="11">
        <v>17</v>
      </c>
      <c r="AR35" s="11">
        <v>25.6</v>
      </c>
      <c r="AS35" s="11">
        <v>4.8099999999999996</v>
      </c>
    </row>
    <row r="36" spans="1:45" ht="13.8" customHeight="1">
      <c r="A36" s="11" t="s">
        <v>198</v>
      </c>
      <c r="B36" s="11" t="s">
        <v>203</v>
      </c>
      <c r="C36" s="11" t="s">
        <v>207</v>
      </c>
      <c r="D36" s="11">
        <v>56.51</v>
      </c>
      <c r="E36" s="11">
        <v>1.165</v>
      </c>
      <c r="F36" s="11">
        <v>19.22</v>
      </c>
      <c r="G36" s="11">
        <v>4.2699999999999996</v>
      </c>
      <c r="H36" s="11">
        <v>0.17499999999999999</v>
      </c>
      <c r="I36" s="11">
        <v>0.97</v>
      </c>
      <c r="J36" s="11">
        <v>2.83</v>
      </c>
      <c r="K36" s="11">
        <v>5.33</v>
      </c>
      <c r="L36" s="11">
        <v>7.29</v>
      </c>
      <c r="M36" s="11">
        <v>0.38</v>
      </c>
      <c r="N36" s="11">
        <v>1.61</v>
      </c>
      <c r="O36" s="11">
        <f t="shared" si="0"/>
        <v>99.749999999999986</v>
      </c>
      <c r="Q36" s="11">
        <v>3</v>
      </c>
      <c r="T36" s="11">
        <v>2</v>
      </c>
      <c r="U36" s="11">
        <v>50</v>
      </c>
      <c r="V36" s="11">
        <v>918</v>
      </c>
      <c r="W36" s="11">
        <v>112</v>
      </c>
      <c r="X36" s="11">
        <v>2816</v>
      </c>
      <c r="Y36" s="11">
        <v>32.9</v>
      </c>
      <c r="Z36" s="11">
        <v>339</v>
      </c>
      <c r="AA36" s="11">
        <v>129</v>
      </c>
      <c r="AB36" s="11">
        <v>150</v>
      </c>
      <c r="AC36" s="11">
        <v>298</v>
      </c>
      <c r="AD36" s="11">
        <v>34.799999999999997</v>
      </c>
      <c r="AE36" s="11">
        <v>125</v>
      </c>
      <c r="AF36" s="11">
        <v>16.8</v>
      </c>
      <c r="AG36" s="11">
        <v>4.97</v>
      </c>
      <c r="AH36" s="11">
        <v>10.3</v>
      </c>
      <c r="AI36" s="11">
        <v>1.31</v>
      </c>
      <c r="AJ36" s="11">
        <v>7.21</v>
      </c>
      <c r="AK36" s="11">
        <v>1.19</v>
      </c>
      <c r="AL36" s="11">
        <v>3.19</v>
      </c>
      <c r="AM36" s="11">
        <v>0.42499999999999999</v>
      </c>
      <c r="AN36" s="11">
        <v>2.44</v>
      </c>
      <c r="AO36" s="11">
        <v>0.376</v>
      </c>
      <c r="AP36" s="11">
        <v>8.8000000000000007</v>
      </c>
      <c r="AQ36" s="11">
        <v>11</v>
      </c>
      <c r="AR36" s="11">
        <v>11.5</v>
      </c>
      <c r="AS36" s="11">
        <v>2.2999999999999998</v>
      </c>
    </row>
    <row r="37" spans="1:45" ht="13.8" customHeight="1"/>
    <row r="38" spans="1:45" ht="13.8" customHeight="1">
      <c r="A38" s="11" t="s">
        <v>202</v>
      </c>
      <c r="B38" s="11" t="s">
        <v>211</v>
      </c>
      <c r="C38" s="11" t="s">
        <v>210</v>
      </c>
      <c r="D38" s="11">
        <v>56.36</v>
      </c>
      <c r="E38" s="11">
        <v>0.38700000000000001</v>
      </c>
      <c r="F38" s="11">
        <v>20.78</v>
      </c>
      <c r="G38" s="11">
        <v>2.54</v>
      </c>
      <c r="H38" s="11">
        <v>0.25900000000000001</v>
      </c>
      <c r="I38" s="11">
        <v>0.18</v>
      </c>
      <c r="J38" s="11">
        <v>1</v>
      </c>
      <c r="K38" s="11">
        <v>8.8800000000000008</v>
      </c>
      <c r="L38" s="11">
        <v>6.23</v>
      </c>
      <c r="M38" s="11">
        <v>0.05</v>
      </c>
      <c r="N38" s="11">
        <v>2.0699999999999998</v>
      </c>
      <c r="O38" s="11">
        <v>98.736000000000004</v>
      </c>
      <c r="U38" s="11">
        <v>13</v>
      </c>
      <c r="V38" s="11">
        <v>4</v>
      </c>
      <c r="W38" s="11">
        <v>220</v>
      </c>
      <c r="X38" s="11">
        <v>14</v>
      </c>
      <c r="Y38" s="11">
        <v>43</v>
      </c>
      <c r="Z38" s="11">
        <v>780</v>
      </c>
      <c r="AA38" s="11">
        <v>280</v>
      </c>
      <c r="AB38" s="11">
        <v>230</v>
      </c>
      <c r="AC38" s="11">
        <v>385</v>
      </c>
      <c r="AD38" s="11">
        <v>35.5</v>
      </c>
      <c r="AE38" s="11">
        <v>98.1</v>
      </c>
      <c r="AF38" s="11">
        <v>10.9</v>
      </c>
      <c r="AG38" s="11">
        <v>1.35</v>
      </c>
      <c r="AH38" s="11">
        <v>6.96</v>
      </c>
      <c r="AI38" s="11">
        <v>1.1200000000000001</v>
      </c>
      <c r="AJ38" s="11">
        <v>6.91</v>
      </c>
      <c r="AK38" s="11">
        <v>1.4</v>
      </c>
      <c r="AL38" s="11">
        <v>4.55</v>
      </c>
      <c r="AM38" s="11">
        <v>0.72</v>
      </c>
      <c r="AN38" s="11">
        <v>4.76</v>
      </c>
      <c r="AO38" s="11">
        <v>0.76400000000000001</v>
      </c>
      <c r="AP38" s="11">
        <v>19.8</v>
      </c>
      <c r="AQ38" s="11">
        <v>24</v>
      </c>
      <c r="AR38" s="11">
        <v>29.2</v>
      </c>
      <c r="AS38" s="11">
        <v>6.49</v>
      </c>
    </row>
    <row r="39" spans="1:45" ht="13.8" customHeight="1">
      <c r="A39" s="11" t="s">
        <v>199</v>
      </c>
      <c r="B39" s="11" t="s">
        <v>211</v>
      </c>
      <c r="C39" s="11" t="s">
        <v>210</v>
      </c>
      <c r="D39" s="11">
        <v>58.03</v>
      </c>
      <c r="E39" s="11">
        <v>0.24399999999999999</v>
      </c>
      <c r="F39" s="11">
        <v>20.09</v>
      </c>
      <c r="G39" s="11">
        <v>2.56</v>
      </c>
      <c r="H39" s="11">
        <v>0.311</v>
      </c>
      <c r="I39" s="11">
        <v>0.1</v>
      </c>
      <c r="J39" s="11">
        <v>0.77</v>
      </c>
      <c r="K39" s="11">
        <v>8.9600000000000009</v>
      </c>
      <c r="L39" s="11">
        <v>6.18</v>
      </c>
      <c r="M39" s="11">
        <v>0.01</v>
      </c>
      <c r="N39" s="11">
        <v>1.97</v>
      </c>
      <c r="O39" s="11">
        <v>99.225000000000009</v>
      </c>
      <c r="U39" s="11">
        <v>10</v>
      </c>
      <c r="V39" s="11">
        <v>3</v>
      </c>
      <c r="W39" s="11">
        <v>248</v>
      </c>
      <c r="X39" s="11">
        <v>6</v>
      </c>
      <c r="Y39" s="11">
        <v>33.5</v>
      </c>
      <c r="Z39" s="11">
        <v>1325</v>
      </c>
      <c r="AA39" s="11">
        <v>284</v>
      </c>
      <c r="AB39" s="11">
        <v>200</v>
      </c>
      <c r="AC39" s="11">
        <v>278</v>
      </c>
      <c r="AD39" s="11">
        <v>21.2</v>
      </c>
      <c r="AE39" s="11">
        <v>50.2</v>
      </c>
      <c r="AF39" s="11">
        <v>4.9800000000000004</v>
      </c>
      <c r="AG39" s="11">
        <v>0.45600000000000002</v>
      </c>
      <c r="AH39" s="11">
        <v>3.11</v>
      </c>
      <c r="AI39" s="11">
        <v>0.57999999999999996</v>
      </c>
      <c r="AJ39" s="11">
        <v>4.16</v>
      </c>
      <c r="AK39" s="11">
        <v>0.99</v>
      </c>
      <c r="AL39" s="11">
        <v>3.47</v>
      </c>
      <c r="AM39" s="11">
        <v>0.63800000000000001</v>
      </c>
      <c r="AN39" s="11">
        <v>5.01</v>
      </c>
      <c r="AO39" s="11">
        <v>0.89500000000000002</v>
      </c>
      <c r="AP39" s="11">
        <v>30.7</v>
      </c>
      <c r="AQ39" s="11">
        <v>30</v>
      </c>
      <c r="AR39" s="11">
        <v>44.3</v>
      </c>
      <c r="AS39" s="11">
        <v>10.7</v>
      </c>
    </row>
    <row r="40" spans="1:45">
      <c r="A40" s="11" t="s">
        <v>197</v>
      </c>
      <c r="B40" s="11" t="s">
        <v>54</v>
      </c>
      <c r="C40" s="11" t="s">
        <v>215</v>
      </c>
      <c r="D40" s="11">
        <v>56.99</v>
      </c>
      <c r="E40" s="11">
        <v>0.36099999999999999</v>
      </c>
      <c r="F40" s="11">
        <v>21.81</v>
      </c>
      <c r="G40" s="11">
        <v>2.36</v>
      </c>
      <c r="H40" s="11">
        <v>0.245</v>
      </c>
      <c r="I40" s="11">
        <v>0.17</v>
      </c>
      <c r="J40" s="11">
        <v>0.93</v>
      </c>
      <c r="K40" s="11">
        <v>9.2899999999999991</v>
      </c>
      <c r="L40" s="11">
        <v>6.77</v>
      </c>
      <c r="M40" s="11">
        <v>0.04</v>
      </c>
      <c r="N40" s="11">
        <v>1.51</v>
      </c>
      <c r="O40" s="11">
        <v>100.47600000000001</v>
      </c>
      <c r="T40" s="11">
        <v>7</v>
      </c>
      <c r="U40" s="11">
        <v>10</v>
      </c>
      <c r="V40" s="11">
        <v>6</v>
      </c>
      <c r="W40" s="11">
        <v>243</v>
      </c>
      <c r="X40" s="11">
        <v>26</v>
      </c>
      <c r="Y40" s="11">
        <v>32.799999999999997</v>
      </c>
      <c r="Z40" s="11">
        <v>1012</v>
      </c>
      <c r="AA40" s="11">
        <v>291</v>
      </c>
      <c r="AB40" s="11">
        <v>236</v>
      </c>
      <c r="AC40" s="11">
        <v>370</v>
      </c>
      <c r="AD40" s="11">
        <v>31.8</v>
      </c>
      <c r="AE40" s="11">
        <v>75.599999999999994</v>
      </c>
      <c r="AF40" s="11">
        <v>7.96</v>
      </c>
      <c r="AG40" s="11">
        <v>0.81399999999999995</v>
      </c>
      <c r="AH40" s="11">
        <v>4.79</v>
      </c>
      <c r="AI40" s="11">
        <v>0.88</v>
      </c>
      <c r="AJ40" s="11">
        <v>5.36</v>
      </c>
      <c r="AK40" s="11">
        <v>1.18</v>
      </c>
      <c r="AL40" s="11">
        <v>3.79</v>
      </c>
      <c r="AM40" s="11">
        <v>0.59599999999999997</v>
      </c>
      <c r="AN40" s="11">
        <v>4.29</v>
      </c>
      <c r="AO40" s="11">
        <v>0.70799999999999996</v>
      </c>
      <c r="AP40" s="11">
        <v>21.2</v>
      </c>
      <c r="AQ40" s="11">
        <v>13</v>
      </c>
      <c r="AR40" s="11">
        <v>36.799999999999997</v>
      </c>
      <c r="AS40" s="11">
        <v>6.65</v>
      </c>
    </row>
    <row r="41" spans="1:45">
      <c r="A41" s="11" t="s">
        <v>191</v>
      </c>
      <c r="B41" s="11" t="s">
        <v>54</v>
      </c>
      <c r="C41" s="11" t="s">
        <v>215</v>
      </c>
      <c r="D41" s="11">
        <v>54.58</v>
      </c>
      <c r="E41" s="11">
        <v>0.312</v>
      </c>
      <c r="F41" s="11">
        <v>21.23</v>
      </c>
      <c r="G41" s="11">
        <v>2.34</v>
      </c>
      <c r="H41" s="11">
        <v>0.251</v>
      </c>
      <c r="I41" s="11">
        <v>0.15</v>
      </c>
      <c r="J41" s="11">
        <v>1.04</v>
      </c>
      <c r="K41" s="11">
        <v>9.49</v>
      </c>
      <c r="L41" s="11">
        <v>6.35</v>
      </c>
      <c r="M41" s="11">
        <v>0.04</v>
      </c>
      <c r="N41" s="11">
        <v>4.22</v>
      </c>
      <c r="O41" s="11">
        <v>100.00300000000001</v>
      </c>
      <c r="T41" s="11">
        <v>9</v>
      </c>
      <c r="U41" s="11">
        <v>14</v>
      </c>
      <c r="V41" s="11">
        <v>7</v>
      </c>
      <c r="W41" s="11">
        <v>222</v>
      </c>
      <c r="X41" s="11">
        <v>40</v>
      </c>
      <c r="Y41" s="11">
        <v>29.3</v>
      </c>
      <c r="Z41" s="11">
        <v>995</v>
      </c>
      <c r="AA41" s="11">
        <v>224</v>
      </c>
      <c r="AB41" s="11">
        <v>194</v>
      </c>
      <c r="AC41" s="11">
        <v>288</v>
      </c>
      <c r="AD41" s="11">
        <v>23.6</v>
      </c>
      <c r="AE41" s="11">
        <v>50.4</v>
      </c>
      <c r="AF41" s="11">
        <v>5.7</v>
      </c>
      <c r="AG41" s="11">
        <v>0.82</v>
      </c>
      <c r="AH41" s="11">
        <v>3.64</v>
      </c>
      <c r="AI41" s="11">
        <v>0.62</v>
      </c>
      <c r="AJ41" s="11">
        <v>4.0599999999999996</v>
      </c>
      <c r="AK41" s="11">
        <v>0.95</v>
      </c>
      <c r="AL41" s="11">
        <v>3.29</v>
      </c>
      <c r="AM41" s="11">
        <v>0.56799999999999995</v>
      </c>
      <c r="AN41" s="11">
        <v>4.2300000000000004</v>
      </c>
      <c r="AO41" s="11">
        <v>0.71299999999999997</v>
      </c>
      <c r="AP41" s="11">
        <v>19</v>
      </c>
      <c r="AQ41" s="11">
        <v>23</v>
      </c>
      <c r="AR41" s="11">
        <v>38.1</v>
      </c>
      <c r="AS41" s="11">
        <v>8.25</v>
      </c>
    </row>
    <row r="42" spans="1:45">
      <c r="A42" s="11" t="s">
        <v>192</v>
      </c>
      <c r="B42" s="11" t="s">
        <v>54</v>
      </c>
      <c r="C42" s="11" t="s">
        <v>209</v>
      </c>
      <c r="D42" s="11">
        <v>55.72</v>
      </c>
      <c r="E42" s="11">
        <v>0.16400000000000001</v>
      </c>
      <c r="F42" s="11">
        <v>20.51</v>
      </c>
      <c r="G42" s="11">
        <v>2.76</v>
      </c>
      <c r="H42" s="11">
        <v>0.39400000000000002</v>
      </c>
      <c r="I42" s="11">
        <v>0.05</v>
      </c>
      <c r="J42" s="11">
        <v>0.69</v>
      </c>
      <c r="K42" s="11">
        <v>10.65</v>
      </c>
      <c r="L42" s="11">
        <v>5.64</v>
      </c>
      <c r="N42" s="11">
        <v>3.23</v>
      </c>
      <c r="O42" s="11">
        <v>99.808000000000021</v>
      </c>
      <c r="T42" s="11">
        <v>8</v>
      </c>
      <c r="U42" s="11">
        <v>6</v>
      </c>
      <c r="V42" s="11">
        <v>2</v>
      </c>
      <c r="W42" s="11">
        <v>296</v>
      </c>
      <c r="X42" s="11">
        <v>3</v>
      </c>
      <c r="Y42" s="11">
        <v>39</v>
      </c>
      <c r="Z42" s="11">
        <v>1915</v>
      </c>
      <c r="AA42" s="11">
        <v>321</v>
      </c>
      <c r="AB42" s="11">
        <v>203</v>
      </c>
      <c r="AC42" s="11">
        <v>244</v>
      </c>
      <c r="AD42" s="11">
        <v>16.3</v>
      </c>
      <c r="AE42" s="11">
        <v>29.3</v>
      </c>
      <c r="AF42" s="11">
        <v>3.13</v>
      </c>
      <c r="AG42" s="11">
        <v>0.42099999999999999</v>
      </c>
      <c r="AH42" s="11">
        <v>2.4</v>
      </c>
      <c r="AI42" s="11">
        <v>0.56999999999999995</v>
      </c>
      <c r="AJ42" s="11">
        <v>4.1399999999999997</v>
      </c>
      <c r="AK42" s="11">
        <v>1.1100000000000001</v>
      </c>
      <c r="AL42" s="11">
        <v>4.46</v>
      </c>
      <c r="AM42" s="11">
        <v>0.879</v>
      </c>
      <c r="AN42" s="11">
        <v>7.34</v>
      </c>
      <c r="AO42" s="11">
        <v>1.2</v>
      </c>
      <c r="AP42" s="11">
        <v>34.1</v>
      </c>
      <c r="AQ42" s="11">
        <v>46</v>
      </c>
      <c r="AR42" s="11">
        <v>56.8</v>
      </c>
      <c r="AS42" s="11">
        <v>15.8</v>
      </c>
    </row>
    <row r="43" spans="1:45">
      <c r="A43" s="11" t="s">
        <v>188</v>
      </c>
      <c r="B43" s="11" t="s">
        <v>54</v>
      </c>
      <c r="C43" s="11" t="s">
        <v>215</v>
      </c>
      <c r="D43" s="11">
        <v>56.28</v>
      </c>
      <c r="E43" s="11">
        <v>0.997</v>
      </c>
      <c r="F43" s="11">
        <v>20.260000000000002</v>
      </c>
      <c r="G43" s="11">
        <v>3.7</v>
      </c>
      <c r="H43" s="11">
        <v>0.17899999999999999</v>
      </c>
      <c r="I43" s="11">
        <v>0.75</v>
      </c>
      <c r="J43" s="11">
        <v>2.2999999999999998</v>
      </c>
      <c r="K43" s="11">
        <v>5.9</v>
      </c>
      <c r="L43" s="11">
        <v>7.8</v>
      </c>
      <c r="M43" s="11">
        <v>0.32</v>
      </c>
      <c r="N43" s="11">
        <v>2</v>
      </c>
      <c r="O43" s="11">
        <v>100.486</v>
      </c>
      <c r="Q43" s="11">
        <v>2</v>
      </c>
      <c r="T43" s="11">
        <v>17</v>
      </c>
      <c r="U43" s="11">
        <v>41</v>
      </c>
      <c r="V43" s="11">
        <v>536</v>
      </c>
      <c r="W43" s="11">
        <v>128</v>
      </c>
      <c r="X43" s="11">
        <v>1747</v>
      </c>
      <c r="Y43" s="11">
        <v>30.2</v>
      </c>
      <c r="Z43" s="11">
        <v>460</v>
      </c>
      <c r="AA43" s="11">
        <v>130</v>
      </c>
      <c r="AB43" s="11">
        <v>165</v>
      </c>
      <c r="AC43" s="11">
        <v>310</v>
      </c>
      <c r="AD43" s="11">
        <v>35.4</v>
      </c>
      <c r="AE43" s="11">
        <v>112</v>
      </c>
      <c r="AF43" s="11">
        <v>14.7</v>
      </c>
      <c r="AG43" s="11">
        <v>3.91</v>
      </c>
      <c r="AH43" s="11">
        <v>8.66</v>
      </c>
      <c r="AI43" s="11">
        <v>1.24</v>
      </c>
      <c r="AJ43" s="11">
        <v>6.69</v>
      </c>
      <c r="AK43" s="11">
        <v>1.19</v>
      </c>
      <c r="AL43" s="11">
        <v>3.23</v>
      </c>
      <c r="AM43" s="11">
        <v>0.41899999999999998</v>
      </c>
      <c r="AN43" s="11">
        <v>2.63</v>
      </c>
      <c r="AO43" s="11">
        <v>0.42399999999999999</v>
      </c>
      <c r="AP43" s="11">
        <v>9.5</v>
      </c>
      <c r="AQ43" s="11">
        <v>11</v>
      </c>
      <c r="AR43" s="11">
        <v>16.399999999999999</v>
      </c>
      <c r="AS43" s="11">
        <v>3.21</v>
      </c>
    </row>
    <row r="44" spans="1:45">
      <c r="A44" s="11" t="s">
        <v>184</v>
      </c>
      <c r="B44" s="11" t="s">
        <v>211</v>
      </c>
      <c r="C44" s="11" t="s">
        <v>210</v>
      </c>
      <c r="D44" s="11">
        <v>55.98</v>
      </c>
      <c r="E44" s="11">
        <v>0.29699999999999999</v>
      </c>
      <c r="F44" s="11">
        <v>21.01</v>
      </c>
      <c r="G44" s="11">
        <v>2.4300000000000002</v>
      </c>
      <c r="H44" s="11">
        <v>0.30299999999999999</v>
      </c>
      <c r="I44" s="11">
        <v>0.14000000000000001</v>
      </c>
      <c r="J44" s="11">
        <v>0.83</v>
      </c>
      <c r="K44" s="11">
        <v>9.75</v>
      </c>
      <c r="L44" s="11">
        <v>6.11</v>
      </c>
      <c r="M44" s="11">
        <v>0.02</v>
      </c>
      <c r="N44" s="11">
        <v>3.89</v>
      </c>
      <c r="O44" s="11">
        <v>100.75999999999999</v>
      </c>
      <c r="T44" s="11">
        <v>6</v>
      </c>
      <c r="U44" s="11">
        <v>9</v>
      </c>
      <c r="V44" s="11">
        <v>4</v>
      </c>
      <c r="W44" s="11">
        <v>229</v>
      </c>
      <c r="X44" s="11">
        <v>14</v>
      </c>
      <c r="Y44" s="11">
        <v>39.1</v>
      </c>
      <c r="Z44" s="11">
        <v>1132</v>
      </c>
      <c r="AA44" s="11">
        <v>262</v>
      </c>
      <c r="AB44" s="11">
        <v>240</v>
      </c>
      <c r="AC44" s="11">
        <v>363</v>
      </c>
      <c r="AD44" s="11">
        <v>31.8</v>
      </c>
      <c r="AE44" s="11">
        <v>77.5</v>
      </c>
      <c r="AF44" s="11">
        <v>8.6199999999999992</v>
      </c>
      <c r="AG44" s="11">
        <v>1.03</v>
      </c>
      <c r="AH44" s="11">
        <v>5.42</v>
      </c>
      <c r="AI44" s="11">
        <v>0.99</v>
      </c>
      <c r="AJ44" s="11">
        <v>6.45</v>
      </c>
      <c r="AK44" s="11">
        <v>1.47</v>
      </c>
      <c r="AL44" s="11">
        <v>4.6900000000000004</v>
      </c>
      <c r="AM44" s="11">
        <v>0.752</v>
      </c>
      <c r="AN44" s="11">
        <v>5.27</v>
      </c>
      <c r="AO44" s="11">
        <v>0.84799999999999998</v>
      </c>
      <c r="AP44" s="11">
        <v>21.9</v>
      </c>
      <c r="AQ44" s="11">
        <v>25</v>
      </c>
      <c r="AR44" s="11">
        <v>37.6</v>
      </c>
      <c r="AS44" s="11">
        <v>8.32</v>
      </c>
    </row>
    <row r="45" spans="1:45">
      <c r="A45" s="11" t="s">
        <v>182</v>
      </c>
      <c r="B45" s="11" t="s">
        <v>211</v>
      </c>
      <c r="C45" s="11" t="s">
        <v>210</v>
      </c>
      <c r="D45" s="11">
        <v>55.45</v>
      </c>
      <c r="E45" s="11">
        <v>0.18099999999999999</v>
      </c>
      <c r="F45" s="11">
        <v>20.61</v>
      </c>
      <c r="G45" s="11">
        <v>2.68</v>
      </c>
      <c r="H45" s="11">
        <v>0.376</v>
      </c>
      <c r="I45" s="11">
        <v>7.0000000000000007E-2</v>
      </c>
      <c r="J45" s="11">
        <v>0.73</v>
      </c>
      <c r="K45" s="11">
        <v>10.14</v>
      </c>
      <c r="L45" s="11">
        <v>4.83</v>
      </c>
      <c r="M45" s="11">
        <v>0.01</v>
      </c>
      <c r="N45" s="11">
        <v>4.9400000000000004</v>
      </c>
      <c r="O45" s="11">
        <v>100.01700000000001</v>
      </c>
      <c r="T45" s="11">
        <v>14</v>
      </c>
      <c r="U45" s="11">
        <v>7</v>
      </c>
      <c r="V45" s="11">
        <v>5</v>
      </c>
      <c r="W45" s="11">
        <v>263</v>
      </c>
      <c r="X45" s="11">
        <v>14</v>
      </c>
      <c r="Y45" s="11">
        <v>38.200000000000003</v>
      </c>
      <c r="Z45" s="11">
        <v>1795</v>
      </c>
      <c r="AA45" s="11">
        <v>318</v>
      </c>
      <c r="AB45" s="11">
        <v>202</v>
      </c>
      <c r="AC45" s="11">
        <v>248</v>
      </c>
      <c r="AD45" s="11">
        <v>17.5</v>
      </c>
      <c r="AE45" s="11">
        <v>32.4</v>
      </c>
      <c r="AF45" s="11">
        <v>3.75</v>
      </c>
      <c r="AG45" s="11">
        <v>0.53700000000000003</v>
      </c>
      <c r="AH45" s="11">
        <v>2.81</v>
      </c>
      <c r="AI45" s="11">
        <v>0.56000000000000005</v>
      </c>
      <c r="AJ45" s="11">
        <v>4.3099999999999996</v>
      </c>
      <c r="AK45" s="11">
        <v>1.1100000000000001</v>
      </c>
      <c r="AL45" s="11">
        <v>4.37</v>
      </c>
      <c r="AM45" s="11">
        <v>0.80800000000000005</v>
      </c>
      <c r="AN45" s="11">
        <v>6.63</v>
      </c>
      <c r="AO45" s="11">
        <v>1.1299999999999999</v>
      </c>
      <c r="AP45" s="11">
        <v>32.200000000000003</v>
      </c>
      <c r="AQ45" s="11">
        <v>44</v>
      </c>
      <c r="AR45" s="11">
        <v>55</v>
      </c>
      <c r="AS45" s="11">
        <v>14.6</v>
      </c>
    </row>
    <row r="46" spans="1:45">
      <c r="A46" s="11" t="s">
        <v>181</v>
      </c>
      <c r="B46" s="11" t="s">
        <v>211</v>
      </c>
      <c r="C46" s="11" t="s">
        <v>210</v>
      </c>
      <c r="D46" s="11">
        <v>57.64</v>
      </c>
      <c r="E46" s="11">
        <v>0.59399999999999997</v>
      </c>
      <c r="F46" s="11">
        <v>22.02</v>
      </c>
      <c r="G46" s="11">
        <v>2.75</v>
      </c>
      <c r="H46" s="11">
        <v>0.222</v>
      </c>
      <c r="I46" s="11">
        <v>0.35</v>
      </c>
      <c r="J46" s="11">
        <v>1.34</v>
      </c>
      <c r="K46" s="11">
        <v>8.14</v>
      </c>
      <c r="L46" s="11">
        <v>6.75</v>
      </c>
      <c r="M46" s="11">
        <v>0.1</v>
      </c>
      <c r="N46" s="11">
        <v>0.75</v>
      </c>
      <c r="O46" s="11">
        <v>100.65599999999999</v>
      </c>
      <c r="Q46" s="11">
        <v>1</v>
      </c>
      <c r="T46" s="11">
        <v>14</v>
      </c>
      <c r="U46" s="11">
        <v>17</v>
      </c>
      <c r="V46" s="11">
        <v>78</v>
      </c>
      <c r="W46" s="11">
        <v>147</v>
      </c>
      <c r="X46" s="11">
        <v>278</v>
      </c>
      <c r="Y46" s="11">
        <v>34</v>
      </c>
      <c r="Z46" s="11">
        <v>588</v>
      </c>
      <c r="AA46" s="11">
        <v>174</v>
      </c>
      <c r="AB46" s="11">
        <v>212</v>
      </c>
      <c r="AC46" s="11">
        <v>377</v>
      </c>
      <c r="AD46" s="11">
        <v>39</v>
      </c>
      <c r="AE46" s="11">
        <v>108</v>
      </c>
      <c r="AF46" s="11">
        <v>12.6</v>
      </c>
      <c r="AG46" s="11">
        <v>2.12</v>
      </c>
      <c r="AH46" s="11">
        <v>6.92</v>
      </c>
      <c r="AI46" s="11">
        <v>1.1399999999999999</v>
      </c>
      <c r="AJ46" s="11">
        <v>6.81</v>
      </c>
      <c r="AK46" s="11">
        <v>1.28</v>
      </c>
      <c r="AL46" s="11">
        <v>3.82</v>
      </c>
      <c r="AM46" s="11">
        <v>0.54500000000000004</v>
      </c>
      <c r="AN46" s="11">
        <v>3.61</v>
      </c>
      <c r="AO46" s="11">
        <v>0.57099999999999995</v>
      </c>
      <c r="AP46" s="11">
        <v>13.1</v>
      </c>
      <c r="AQ46" s="11">
        <v>13</v>
      </c>
      <c r="AR46" s="11">
        <v>21.1</v>
      </c>
      <c r="AS46" s="11">
        <v>3.56</v>
      </c>
    </row>
    <row r="47" spans="1:45">
      <c r="A47" s="11" t="s">
        <v>177</v>
      </c>
      <c r="B47" s="11" t="s">
        <v>211</v>
      </c>
      <c r="C47" s="11" t="s">
        <v>210</v>
      </c>
      <c r="D47" s="11">
        <v>55.31</v>
      </c>
      <c r="E47" s="11">
        <v>0.155</v>
      </c>
      <c r="F47" s="11">
        <v>20.399999999999999</v>
      </c>
      <c r="G47" s="11">
        <v>2.79</v>
      </c>
      <c r="H47" s="11">
        <v>0.40600000000000003</v>
      </c>
      <c r="I47" s="11">
        <v>0.04</v>
      </c>
      <c r="J47" s="11">
        <v>0.67</v>
      </c>
      <c r="K47" s="11">
        <v>9.06</v>
      </c>
      <c r="L47" s="11">
        <v>6.32</v>
      </c>
      <c r="N47" s="11">
        <v>3.62</v>
      </c>
      <c r="O47" s="11">
        <v>98.771000000000043</v>
      </c>
      <c r="T47" s="11">
        <v>11</v>
      </c>
      <c r="V47" s="11">
        <v>3</v>
      </c>
      <c r="W47" s="11">
        <v>330</v>
      </c>
      <c r="X47" s="11">
        <v>3</v>
      </c>
      <c r="Y47" s="11">
        <v>39.5</v>
      </c>
      <c r="Z47" s="11">
        <v>2072</v>
      </c>
      <c r="AA47" s="11">
        <v>361</v>
      </c>
      <c r="AB47" s="11">
        <v>183</v>
      </c>
      <c r="AC47" s="11">
        <v>215</v>
      </c>
      <c r="AD47" s="11">
        <v>14.1</v>
      </c>
      <c r="AE47" s="11">
        <v>25.4</v>
      </c>
      <c r="AF47" s="11">
        <v>2.77</v>
      </c>
      <c r="AG47" s="11">
        <v>0.41799999999999998</v>
      </c>
      <c r="AH47" s="11">
        <v>2.16</v>
      </c>
      <c r="AI47" s="11">
        <v>0.53</v>
      </c>
      <c r="AJ47" s="11">
        <v>4.2699999999999996</v>
      </c>
      <c r="AK47" s="11">
        <v>1.1399999999999999</v>
      </c>
      <c r="AL47" s="11">
        <v>4.53</v>
      </c>
      <c r="AM47" s="11">
        <v>0.93300000000000005</v>
      </c>
      <c r="AN47" s="11">
        <v>7.42</v>
      </c>
      <c r="AO47" s="11">
        <v>1.23</v>
      </c>
      <c r="AP47" s="11">
        <v>37.9</v>
      </c>
      <c r="AQ47" s="11">
        <v>50</v>
      </c>
      <c r="AR47" s="11">
        <v>56.1</v>
      </c>
      <c r="AS47" s="11">
        <v>17</v>
      </c>
    </row>
    <row r="48" spans="1:45">
      <c r="A48" s="11" t="s">
        <v>178</v>
      </c>
      <c r="B48" s="11" t="s">
        <v>211</v>
      </c>
      <c r="C48" s="11" t="s">
        <v>210</v>
      </c>
      <c r="D48" s="11">
        <v>54.31</v>
      </c>
      <c r="E48" s="11">
        <v>0.33</v>
      </c>
      <c r="F48" s="11">
        <v>21.88</v>
      </c>
      <c r="G48" s="11">
        <v>2.4</v>
      </c>
      <c r="H48" s="11">
        <v>0.25</v>
      </c>
      <c r="I48" s="11">
        <v>0.16</v>
      </c>
      <c r="J48" s="11">
        <v>1.1000000000000001</v>
      </c>
      <c r="K48" s="11">
        <v>9.11</v>
      </c>
      <c r="L48" s="11">
        <v>6.24</v>
      </c>
      <c r="M48" s="11">
        <v>0.03</v>
      </c>
      <c r="N48" s="11">
        <v>4.6100000000000003</v>
      </c>
      <c r="O48" s="11">
        <v>100.41999999999999</v>
      </c>
      <c r="T48" s="11">
        <v>5</v>
      </c>
      <c r="U48" s="11">
        <v>12</v>
      </c>
      <c r="V48" s="11">
        <v>7</v>
      </c>
      <c r="W48" s="11">
        <v>202</v>
      </c>
      <c r="X48" s="11">
        <v>39</v>
      </c>
      <c r="Y48" s="11">
        <v>27.2</v>
      </c>
      <c r="Z48" s="11">
        <v>976</v>
      </c>
      <c r="AA48" s="11">
        <v>217</v>
      </c>
      <c r="AB48" s="11">
        <v>201</v>
      </c>
      <c r="AC48" s="11">
        <v>288</v>
      </c>
      <c r="AD48" s="11">
        <v>24</v>
      </c>
      <c r="AE48" s="11">
        <v>55</v>
      </c>
      <c r="AF48" s="11">
        <v>5.78</v>
      </c>
      <c r="AG48" s="11">
        <v>0.90500000000000003</v>
      </c>
      <c r="AH48" s="11">
        <v>3.63</v>
      </c>
      <c r="AI48" s="11">
        <v>0.63</v>
      </c>
      <c r="AJ48" s="11">
        <v>4.12</v>
      </c>
      <c r="AK48" s="11">
        <v>0.91</v>
      </c>
      <c r="AL48" s="11">
        <v>3.26</v>
      </c>
      <c r="AM48" s="11">
        <v>0.55900000000000005</v>
      </c>
      <c r="AN48" s="11">
        <v>4.0999999999999996</v>
      </c>
      <c r="AO48" s="11">
        <v>0.68899999999999995</v>
      </c>
      <c r="AP48" s="11">
        <v>18.5</v>
      </c>
      <c r="AQ48" s="11">
        <v>21</v>
      </c>
      <c r="AR48" s="11">
        <v>39</v>
      </c>
      <c r="AS48" s="11">
        <v>8.14</v>
      </c>
    </row>
    <row r="49" spans="1:45">
      <c r="A49" s="11" t="s">
        <v>175</v>
      </c>
      <c r="B49" s="11" t="s">
        <v>211</v>
      </c>
      <c r="C49" s="11" t="s">
        <v>210</v>
      </c>
      <c r="D49" s="11">
        <v>58.09</v>
      </c>
      <c r="E49" s="11">
        <v>0.40500000000000003</v>
      </c>
      <c r="F49" s="11">
        <v>22.17</v>
      </c>
      <c r="G49" s="11">
        <v>2.4</v>
      </c>
      <c r="H49" s="11">
        <v>0.21299999999999999</v>
      </c>
      <c r="I49" s="11">
        <v>0.23</v>
      </c>
      <c r="J49" s="11">
        <v>1.33</v>
      </c>
      <c r="K49" s="11">
        <v>5.95</v>
      </c>
      <c r="L49" s="11">
        <v>8.34</v>
      </c>
      <c r="M49" s="11">
        <v>0.04</v>
      </c>
      <c r="N49" s="11">
        <v>0.95</v>
      </c>
      <c r="O49" s="11">
        <v>100.11800000000002</v>
      </c>
      <c r="T49" s="11">
        <v>13</v>
      </c>
      <c r="U49" s="11">
        <v>13</v>
      </c>
      <c r="V49" s="11">
        <v>24</v>
      </c>
      <c r="W49" s="11">
        <v>212</v>
      </c>
      <c r="X49" s="11">
        <v>147</v>
      </c>
      <c r="Y49" s="11">
        <v>32.4</v>
      </c>
      <c r="Z49" s="11">
        <v>1015</v>
      </c>
      <c r="AA49" s="11">
        <v>203</v>
      </c>
      <c r="AB49" s="11">
        <v>220</v>
      </c>
      <c r="AC49" s="11">
        <v>347</v>
      </c>
      <c r="AD49" s="11">
        <v>31</v>
      </c>
      <c r="AE49" s="11">
        <v>69.400000000000006</v>
      </c>
      <c r="AF49" s="11">
        <v>7.47</v>
      </c>
      <c r="AG49" s="11">
        <v>1.42</v>
      </c>
      <c r="AH49" s="11">
        <v>5.01</v>
      </c>
      <c r="AI49" s="11">
        <v>0.82</v>
      </c>
      <c r="AJ49" s="11">
        <v>5.07</v>
      </c>
      <c r="AK49" s="11">
        <v>1.1200000000000001</v>
      </c>
      <c r="AL49" s="11">
        <v>3.62</v>
      </c>
      <c r="AM49" s="11">
        <v>0.57999999999999996</v>
      </c>
      <c r="AN49" s="11">
        <v>3.88</v>
      </c>
      <c r="AO49" s="11">
        <v>0.57099999999999995</v>
      </c>
      <c r="AP49" s="11">
        <v>19.600000000000001</v>
      </c>
      <c r="AQ49" s="11">
        <v>19</v>
      </c>
      <c r="AR49" s="11">
        <v>30.1</v>
      </c>
      <c r="AS49" s="11">
        <v>6.79</v>
      </c>
    </row>
    <row r="50" spans="1:45">
      <c r="A50" s="11" t="s">
        <v>139</v>
      </c>
      <c r="B50" s="11" t="s">
        <v>211</v>
      </c>
      <c r="C50" s="11" t="s">
        <v>210</v>
      </c>
      <c r="D50" s="11">
        <v>55.23</v>
      </c>
      <c r="E50" s="11">
        <v>0.36199999999999999</v>
      </c>
      <c r="F50" s="11">
        <v>22.18</v>
      </c>
      <c r="G50" s="11">
        <v>2.2999999999999998</v>
      </c>
      <c r="H50" s="11">
        <v>0.17199999999999999</v>
      </c>
      <c r="I50" s="11">
        <v>0.16</v>
      </c>
      <c r="J50" s="11">
        <v>1.54</v>
      </c>
      <c r="K50" s="11">
        <v>7.75</v>
      </c>
      <c r="L50" s="11">
        <v>8.16</v>
      </c>
      <c r="M50" s="11">
        <v>0.03</v>
      </c>
      <c r="N50" s="11">
        <v>2.4500000000000002</v>
      </c>
      <c r="O50" s="11">
        <f t="shared" ref="O50:O65" si="1">SUM(D50:N50)</f>
        <v>100.33399999999999</v>
      </c>
      <c r="T50" s="11">
        <v>14</v>
      </c>
      <c r="U50" s="11">
        <v>25</v>
      </c>
      <c r="V50" s="11">
        <v>24</v>
      </c>
      <c r="W50" s="11">
        <v>157</v>
      </c>
      <c r="X50" s="11">
        <v>271</v>
      </c>
      <c r="Y50" s="11">
        <v>22.9</v>
      </c>
      <c r="Z50" s="11">
        <v>724</v>
      </c>
      <c r="AA50" s="11">
        <v>157</v>
      </c>
      <c r="AB50" s="11">
        <v>186</v>
      </c>
      <c r="AC50" s="11">
        <v>284</v>
      </c>
      <c r="AD50" s="11">
        <v>24.3</v>
      </c>
      <c r="AE50" s="11">
        <v>54.7</v>
      </c>
      <c r="AF50" s="11">
        <v>5.69</v>
      </c>
      <c r="AG50" s="11">
        <v>1.44</v>
      </c>
      <c r="AH50" s="11">
        <v>3.47</v>
      </c>
      <c r="AI50" s="11">
        <v>0.59</v>
      </c>
      <c r="AJ50" s="11">
        <v>3.48</v>
      </c>
      <c r="AK50" s="11">
        <v>0.76</v>
      </c>
      <c r="AL50" s="11">
        <v>2.59</v>
      </c>
      <c r="AM50" s="11">
        <v>0.38600000000000001</v>
      </c>
      <c r="AN50" s="11">
        <v>2.65</v>
      </c>
      <c r="AO50" s="11">
        <v>0.44600000000000001</v>
      </c>
      <c r="AP50" s="11">
        <v>13.8</v>
      </c>
      <c r="AQ50" s="11">
        <v>16</v>
      </c>
      <c r="AR50" s="11">
        <v>25.8</v>
      </c>
      <c r="AS50" s="11">
        <v>5.27</v>
      </c>
    </row>
    <row r="51" spans="1:45">
      <c r="A51" s="11" t="s">
        <v>140</v>
      </c>
      <c r="B51" s="11" t="s">
        <v>211</v>
      </c>
      <c r="C51" s="11" t="s">
        <v>210</v>
      </c>
      <c r="D51" s="11">
        <v>56.3</v>
      </c>
      <c r="E51" s="11">
        <v>0.35899999999999999</v>
      </c>
      <c r="F51" s="11">
        <v>22.25</v>
      </c>
      <c r="G51" s="11">
        <v>2.2999999999999998</v>
      </c>
      <c r="H51" s="11">
        <v>0.17599999999999999</v>
      </c>
      <c r="I51" s="11">
        <v>0.16</v>
      </c>
      <c r="J51" s="11">
        <v>1.57</v>
      </c>
      <c r="K51" s="11">
        <v>7.4</v>
      </c>
      <c r="L51" s="11">
        <v>7.36</v>
      </c>
      <c r="M51" s="11">
        <v>0.04</v>
      </c>
      <c r="N51" s="11">
        <v>1.38</v>
      </c>
      <c r="O51" s="11">
        <f t="shared" si="1"/>
        <v>99.294999999999987</v>
      </c>
      <c r="T51" s="11">
        <v>11</v>
      </c>
      <c r="U51" s="11">
        <v>23</v>
      </c>
      <c r="V51" s="11">
        <v>24</v>
      </c>
      <c r="W51" s="11">
        <v>158</v>
      </c>
      <c r="X51" s="11">
        <v>256</v>
      </c>
      <c r="Y51" s="11">
        <v>22.1</v>
      </c>
      <c r="Z51" s="11">
        <v>755</v>
      </c>
      <c r="AA51" s="11">
        <v>153</v>
      </c>
      <c r="AB51" s="11">
        <v>205</v>
      </c>
      <c r="AC51" s="11">
        <v>293</v>
      </c>
      <c r="AD51" s="11">
        <v>24.5</v>
      </c>
      <c r="AE51" s="11">
        <v>59.4</v>
      </c>
      <c r="AF51" s="11">
        <v>5.94</v>
      </c>
      <c r="AG51" s="11">
        <v>1.55</v>
      </c>
      <c r="AH51" s="11">
        <v>3.51</v>
      </c>
      <c r="AI51" s="11">
        <v>0.6</v>
      </c>
      <c r="AJ51" s="11">
        <v>3.56</v>
      </c>
      <c r="AK51" s="11">
        <v>0.75</v>
      </c>
      <c r="AL51" s="11">
        <v>2.46</v>
      </c>
      <c r="AM51" s="11">
        <v>0.38700000000000001</v>
      </c>
      <c r="AN51" s="11">
        <v>2.73</v>
      </c>
      <c r="AO51" s="11">
        <v>0.439</v>
      </c>
      <c r="AP51" s="11">
        <v>13.8</v>
      </c>
      <c r="AQ51" s="11">
        <v>20</v>
      </c>
      <c r="AR51" s="11">
        <v>28.1</v>
      </c>
      <c r="AS51" s="11">
        <v>5.94</v>
      </c>
    </row>
    <row r="52" spans="1:45">
      <c r="A52" s="11" t="s">
        <v>149</v>
      </c>
      <c r="B52" s="11" t="s">
        <v>54</v>
      </c>
      <c r="C52" s="11" t="s">
        <v>215</v>
      </c>
      <c r="D52" s="11">
        <v>56.45</v>
      </c>
      <c r="E52" s="11">
        <v>0.30099999999999999</v>
      </c>
      <c r="F52" s="11">
        <v>22.72</v>
      </c>
      <c r="G52" s="11">
        <v>2.36</v>
      </c>
      <c r="H52" s="11">
        <v>0.183</v>
      </c>
      <c r="I52" s="11">
        <v>0.17</v>
      </c>
      <c r="J52" s="11">
        <v>1.34</v>
      </c>
      <c r="K52" s="11">
        <v>7.77</v>
      </c>
      <c r="L52" s="11">
        <v>7.78</v>
      </c>
      <c r="M52" s="11">
        <v>0.04</v>
      </c>
      <c r="N52" s="11">
        <v>1.54</v>
      </c>
      <c r="O52" s="11">
        <f>SUM(D52:N52)</f>
        <v>100.65400000000002</v>
      </c>
      <c r="U52" s="11">
        <v>27</v>
      </c>
      <c r="V52" s="11">
        <v>9</v>
      </c>
      <c r="W52" s="11">
        <v>161</v>
      </c>
      <c r="X52" s="11">
        <v>181</v>
      </c>
      <c r="Y52" s="11">
        <v>20</v>
      </c>
      <c r="Z52" s="11">
        <v>672</v>
      </c>
      <c r="AA52" s="11">
        <v>166</v>
      </c>
      <c r="AB52" s="11">
        <v>188</v>
      </c>
      <c r="AC52" s="11">
        <v>276</v>
      </c>
      <c r="AD52" s="11">
        <v>20.2</v>
      </c>
      <c r="AE52" s="11">
        <v>49</v>
      </c>
      <c r="AF52" s="11">
        <v>4.8600000000000003</v>
      </c>
      <c r="AG52" s="11">
        <v>1.05</v>
      </c>
      <c r="AH52" s="11">
        <v>2.79</v>
      </c>
      <c r="AI52" s="11">
        <v>0.43</v>
      </c>
      <c r="AJ52" s="11">
        <v>2.96</v>
      </c>
      <c r="AK52" s="11">
        <v>0.61</v>
      </c>
      <c r="AL52" s="11">
        <v>1.95</v>
      </c>
      <c r="AM52" s="11">
        <v>0.32900000000000001</v>
      </c>
      <c r="AN52" s="11">
        <v>2.27</v>
      </c>
      <c r="AO52" s="11">
        <v>0.37</v>
      </c>
      <c r="AP52" s="11">
        <v>13.9</v>
      </c>
      <c r="AQ52" s="11">
        <v>16</v>
      </c>
      <c r="AR52" s="11">
        <v>25.1</v>
      </c>
      <c r="AS52" s="11">
        <v>4.82</v>
      </c>
    </row>
    <row r="54" spans="1:45">
      <c r="A54" s="11" t="s">
        <v>196</v>
      </c>
      <c r="B54" s="11" t="s">
        <v>163</v>
      </c>
      <c r="C54" s="11" t="s">
        <v>208</v>
      </c>
      <c r="D54" s="11">
        <v>57.26</v>
      </c>
      <c r="E54" s="11">
        <v>0.82299999999999995</v>
      </c>
      <c r="F54" s="11">
        <v>20.399999999999999</v>
      </c>
      <c r="G54" s="11">
        <v>3.15</v>
      </c>
      <c r="H54" s="11">
        <v>0.193</v>
      </c>
      <c r="I54" s="11">
        <v>0.55000000000000004</v>
      </c>
      <c r="J54" s="11">
        <v>1.98</v>
      </c>
      <c r="K54" s="11">
        <v>6.92</v>
      </c>
      <c r="L54" s="11">
        <v>7.52</v>
      </c>
      <c r="M54" s="11">
        <v>0.22</v>
      </c>
      <c r="N54" s="11">
        <v>1.06</v>
      </c>
      <c r="O54" s="11">
        <v>100.07600000000001</v>
      </c>
      <c r="Q54" s="11">
        <v>2</v>
      </c>
      <c r="R54" s="11">
        <v>20</v>
      </c>
      <c r="T54" s="11">
        <v>16</v>
      </c>
      <c r="U54" s="11">
        <v>28</v>
      </c>
      <c r="V54" s="11">
        <v>277</v>
      </c>
      <c r="W54" s="11">
        <v>154</v>
      </c>
      <c r="X54" s="11">
        <v>857</v>
      </c>
      <c r="Y54" s="11">
        <v>41.1</v>
      </c>
      <c r="Z54" s="11">
        <v>456</v>
      </c>
      <c r="AA54" s="11">
        <v>155</v>
      </c>
      <c r="AB54" s="11">
        <v>211</v>
      </c>
      <c r="AC54" s="11">
        <v>418</v>
      </c>
      <c r="AD54" s="11">
        <v>48.6</v>
      </c>
      <c r="AE54" s="11">
        <v>144</v>
      </c>
      <c r="AF54" s="11">
        <v>18.600000000000001</v>
      </c>
      <c r="AG54" s="11">
        <v>4.12</v>
      </c>
      <c r="AH54" s="11">
        <v>10.8</v>
      </c>
      <c r="AI54" s="11">
        <v>1.64</v>
      </c>
      <c r="AJ54" s="11">
        <v>8.7899999999999991</v>
      </c>
      <c r="AK54" s="11">
        <v>1.63</v>
      </c>
      <c r="AL54" s="11">
        <v>4.5199999999999996</v>
      </c>
      <c r="AM54" s="11">
        <v>0.60599999999999998</v>
      </c>
      <c r="AN54" s="11">
        <v>3.83</v>
      </c>
      <c r="AO54" s="11">
        <v>0.59899999999999998</v>
      </c>
      <c r="AP54" s="11">
        <v>11.5</v>
      </c>
      <c r="AQ54" s="11">
        <v>13</v>
      </c>
      <c r="AR54" s="11">
        <v>17.100000000000001</v>
      </c>
      <c r="AS54" s="11">
        <v>3</v>
      </c>
    </row>
    <row r="55" spans="1:45">
      <c r="A55" s="11" t="s">
        <v>194</v>
      </c>
      <c r="B55" s="11" t="s">
        <v>163</v>
      </c>
      <c r="C55" s="11" t="s">
        <v>208</v>
      </c>
      <c r="D55" s="11">
        <v>58.6</v>
      </c>
      <c r="E55" s="11">
        <v>0.53600000000000003</v>
      </c>
      <c r="F55" s="11">
        <v>21.68</v>
      </c>
      <c r="G55" s="11">
        <v>2.68</v>
      </c>
      <c r="H55" s="11">
        <v>0.24299999999999999</v>
      </c>
      <c r="I55" s="11">
        <v>0.27</v>
      </c>
      <c r="J55" s="11">
        <v>1.19</v>
      </c>
      <c r="K55" s="11">
        <v>7.58</v>
      </c>
      <c r="L55" s="11">
        <v>7.14</v>
      </c>
      <c r="M55" s="11">
        <v>7.0000000000000007E-2</v>
      </c>
      <c r="N55" s="11">
        <v>0.71</v>
      </c>
      <c r="O55" s="11">
        <v>100.69899999999998</v>
      </c>
      <c r="T55" s="11">
        <v>11</v>
      </c>
      <c r="U55" s="11">
        <v>18</v>
      </c>
      <c r="V55" s="11">
        <v>66</v>
      </c>
      <c r="W55" s="11">
        <v>177</v>
      </c>
      <c r="X55" s="11">
        <v>267</v>
      </c>
      <c r="Y55" s="11">
        <v>39</v>
      </c>
      <c r="Z55" s="11">
        <v>837</v>
      </c>
      <c r="AA55" s="11">
        <v>216</v>
      </c>
      <c r="AB55" s="11">
        <v>227</v>
      </c>
      <c r="AC55" s="11">
        <v>391</v>
      </c>
      <c r="AD55" s="11">
        <v>39.799999999999997</v>
      </c>
      <c r="AE55" s="11">
        <v>109</v>
      </c>
      <c r="AF55" s="11">
        <v>13.2</v>
      </c>
      <c r="AG55" s="11">
        <v>2.17</v>
      </c>
      <c r="AH55" s="11">
        <v>8.17</v>
      </c>
      <c r="AI55" s="11">
        <v>1.23</v>
      </c>
      <c r="AJ55" s="11">
        <v>7.33</v>
      </c>
      <c r="AK55" s="11">
        <v>1.39</v>
      </c>
      <c r="AL55" s="11">
        <v>4.5</v>
      </c>
      <c r="AM55" s="11">
        <v>0.65700000000000003</v>
      </c>
      <c r="AN55" s="11">
        <v>4.32</v>
      </c>
      <c r="AO55" s="11">
        <v>0.69499999999999995</v>
      </c>
      <c r="AP55" s="11">
        <v>17.8</v>
      </c>
      <c r="AQ55" s="11">
        <v>17</v>
      </c>
      <c r="AR55" s="11">
        <v>27.7</v>
      </c>
      <c r="AS55" s="11">
        <v>6.07</v>
      </c>
    </row>
    <row r="56" spans="1:45">
      <c r="A56" s="11" t="s">
        <v>141</v>
      </c>
      <c r="B56" s="11" t="s">
        <v>163</v>
      </c>
      <c r="C56" s="11" t="s">
        <v>208</v>
      </c>
      <c r="D56" s="11">
        <v>59.57</v>
      </c>
      <c r="E56" s="11">
        <v>0.39900000000000002</v>
      </c>
      <c r="F56" s="11">
        <v>20.89</v>
      </c>
      <c r="G56" s="11">
        <v>2.74</v>
      </c>
      <c r="H56" s="11">
        <v>0.36499999999999999</v>
      </c>
      <c r="I56" s="11">
        <v>0.2</v>
      </c>
      <c r="J56" s="11">
        <v>0.84</v>
      </c>
      <c r="K56" s="11">
        <v>8.52</v>
      </c>
      <c r="L56" s="11">
        <v>6.38</v>
      </c>
      <c r="M56" s="11">
        <v>0.03</v>
      </c>
      <c r="N56" s="11">
        <v>0.74</v>
      </c>
      <c r="O56" s="11">
        <f>SUM(D56:N56)</f>
        <v>100.67399999999999</v>
      </c>
      <c r="Q56" s="11">
        <v>2</v>
      </c>
      <c r="T56" s="11">
        <v>9</v>
      </c>
      <c r="U56" s="11">
        <v>11</v>
      </c>
      <c r="V56" s="11">
        <v>4</v>
      </c>
      <c r="W56" s="11">
        <v>274</v>
      </c>
      <c r="X56" s="11">
        <v>8</v>
      </c>
      <c r="Y56" s="11">
        <v>64.900000000000006</v>
      </c>
      <c r="Z56" s="11">
        <v>1781</v>
      </c>
      <c r="AA56" s="11">
        <v>387</v>
      </c>
      <c r="AB56" s="11">
        <v>225</v>
      </c>
      <c r="AC56" s="11">
        <v>411</v>
      </c>
      <c r="AD56" s="11">
        <v>39.9</v>
      </c>
      <c r="AE56" s="11">
        <v>97.3</v>
      </c>
      <c r="AF56" s="11">
        <v>13.5</v>
      </c>
      <c r="AG56" s="11">
        <v>0.90200000000000002</v>
      </c>
      <c r="AH56" s="11">
        <v>8.83</v>
      </c>
      <c r="AI56" s="11">
        <v>1.59</v>
      </c>
      <c r="AJ56" s="11">
        <v>10.6</v>
      </c>
      <c r="AK56" s="11">
        <v>2.41</v>
      </c>
      <c r="AL56" s="11">
        <v>7.47</v>
      </c>
      <c r="AM56" s="11">
        <v>1.1499999999999999</v>
      </c>
      <c r="AN56" s="11">
        <v>7.69</v>
      </c>
      <c r="AO56" s="11">
        <v>1.23</v>
      </c>
      <c r="AP56" s="11">
        <v>34.5</v>
      </c>
      <c r="AQ56" s="11">
        <v>29</v>
      </c>
      <c r="AR56" s="11">
        <v>51.4</v>
      </c>
      <c r="AS56" s="11">
        <v>11.1</v>
      </c>
    </row>
    <row r="57" spans="1:45">
      <c r="A57" s="11" t="s">
        <v>34</v>
      </c>
      <c r="B57" s="11" t="s">
        <v>163</v>
      </c>
      <c r="C57" s="11" t="s">
        <v>208</v>
      </c>
      <c r="D57" s="11">
        <v>58.67</v>
      </c>
      <c r="E57" s="11">
        <v>0.88</v>
      </c>
      <c r="F57" s="11">
        <v>19.18</v>
      </c>
      <c r="G57" s="11">
        <v>3.21</v>
      </c>
      <c r="H57" s="11">
        <v>0.2</v>
      </c>
      <c r="I57" s="11">
        <v>0.57999999999999996</v>
      </c>
      <c r="J57" s="11">
        <v>1.97</v>
      </c>
      <c r="K57" s="11">
        <v>6.23</v>
      </c>
      <c r="L57" s="11">
        <v>7.75</v>
      </c>
      <c r="M57" s="11">
        <v>0.17</v>
      </c>
      <c r="N57" s="11">
        <v>0.83</v>
      </c>
      <c r="O57" s="11">
        <f>SUM(D57:N57)</f>
        <v>99.67</v>
      </c>
      <c r="Q57" s="11">
        <v>2</v>
      </c>
      <c r="R57" s="11">
        <v>20</v>
      </c>
      <c r="T57" s="11">
        <v>9</v>
      </c>
      <c r="U57" s="11">
        <v>25</v>
      </c>
      <c r="V57" s="11">
        <v>201</v>
      </c>
      <c r="W57" s="11">
        <v>142</v>
      </c>
      <c r="X57" s="11">
        <v>745</v>
      </c>
      <c r="Y57" s="11">
        <v>43.4</v>
      </c>
      <c r="Z57" s="11">
        <v>598</v>
      </c>
      <c r="AA57" s="11">
        <v>180</v>
      </c>
      <c r="AB57" s="11">
        <v>180</v>
      </c>
      <c r="AC57" s="11">
        <v>357</v>
      </c>
      <c r="AD57" s="11">
        <v>41.9</v>
      </c>
      <c r="AE57" s="11">
        <v>129</v>
      </c>
      <c r="AF57" s="11">
        <v>18.100000000000001</v>
      </c>
      <c r="AG57" s="11">
        <v>4.49</v>
      </c>
      <c r="AH57" s="11">
        <v>11.6</v>
      </c>
      <c r="AI57" s="11">
        <v>1.62</v>
      </c>
      <c r="AJ57" s="11">
        <v>8.9</v>
      </c>
      <c r="AK57" s="11">
        <v>1.74</v>
      </c>
      <c r="AL57" s="11">
        <v>4.8600000000000003</v>
      </c>
      <c r="AM57" s="11">
        <v>0.58799999999999997</v>
      </c>
      <c r="AN57" s="11">
        <v>4.3099999999999996</v>
      </c>
      <c r="AO57" s="11">
        <v>0.61</v>
      </c>
      <c r="AP57" s="11">
        <v>12.6</v>
      </c>
      <c r="AQ57" s="11">
        <v>16</v>
      </c>
      <c r="AR57" s="11">
        <v>19.5</v>
      </c>
      <c r="AS57" s="11">
        <v>4.25</v>
      </c>
    </row>
    <row r="58" spans="1:45">
      <c r="A58" s="11" t="s">
        <v>186</v>
      </c>
      <c r="B58" s="11" t="s">
        <v>54</v>
      </c>
      <c r="C58" s="11" t="s">
        <v>215</v>
      </c>
      <c r="D58" s="11">
        <v>58.51</v>
      </c>
      <c r="E58" s="11">
        <v>0.76</v>
      </c>
      <c r="F58" s="11">
        <v>21.55</v>
      </c>
      <c r="G58" s="11">
        <v>3.13</v>
      </c>
      <c r="H58" s="11">
        <v>0.20399999999999999</v>
      </c>
      <c r="I58" s="11">
        <v>0.52</v>
      </c>
      <c r="J58" s="11">
        <v>2.21</v>
      </c>
      <c r="K58" s="11">
        <v>7.29</v>
      </c>
      <c r="L58" s="11">
        <v>5.66</v>
      </c>
      <c r="M58" s="11">
        <v>0.16</v>
      </c>
      <c r="N58" s="11">
        <v>0.72</v>
      </c>
      <c r="O58" s="11">
        <v>100.71399999999997</v>
      </c>
      <c r="Q58" s="11">
        <v>1</v>
      </c>
      <c r="T58" s="11">
        <v>13</v>
      </c>
      <c r="U58" s="11">
        <v>34</v>
      </c>
      <c r="V58" s="11">
        <v>218</v>
      </c>
      <c r="W58" s="11">
        <v>101</v>
      </c>
      <c r="X58" s="11">
        <v>1002</v>
      </c>
      <c r="Y58" s="11">
        <v>31.3</v>
      </c>
      <c r="Z58" s="11">
        <v>467</v>
      </c>
      <c r="AA58" s="11">
        <v>142</v>
      </c>
      <c r="AB58" s="11">
        <v>238</v>
      </c>
      <c r="AC58" s="11">
        <v>423</v>
      </c>
      <c r="AD58" s="11">
        <v>45.3</v>
      </c>
      <c r="AE58" s="11">
        <v>133</v>
      </c>
      <c r="AF58" s="11">
        <v>15.2</v>
      </c>
      <c r="AG58" s="11">
        <v>4.78</v>
      </c>
      <c r="AH58" s="11">
        <v>8.93</v>
      </c>
      <c r="AI58" s="11">
        <v>1.26</v>
      </c>
      <c r="AJ58" s="11">
        <v>6.83</v>
      </c>
      <c r="AK58" s="11">
        <v>1.25</v>
      </c>
      <c r="AL58" s="11">
        <v>3.63</v>
      </c>
      <c r="AM58" s="11">
        <v>0.44400000000000001</v>
      </c>
      <c r="AN58" s="11">
        <v>2.75</v>
      </c>
      <c r="AO58" s="11">
        <v>0.41499999999999998</v>
      </c>
      <c r="AP58" s="11">
        <v>10.9</v>
      </c>
      <c r="AQ58" s="11">
        <v>18</v>
      </c>
      <c r="AR58" s="11">
        <v>16.899999999999999</v>
      </c>
      <c r="AS58" s="11">
        <v>2.61</v>
      </c>
    </row>
    <row r="59" spans="1:45">
      <c r="A59" s="11" t="s">
        <v>187</v>
      </c>
      <c r="B59" s="11" t="s">
        <v>54</v>
      </c>
      <c r="C59" s="11" t="s">
        <v>215</v>
      </c>
      <c r="D59" s="11">
        <v>58.66</v>
      </c>
      <c r="E59" s="11">
        <v>0.39300000000000002</v>
      </c>
      <c r="F59" s="11">
        <v>22.34</v>
      </c>
      <c r="G59" s="11">
        <v>3.07</v>
      </c>
      <c r="H59" s="11">
        <v>0.34399999999999997</v>
      </c>
      <c r="I59" s="11">
        <v>0.18</v>
      </c>
      <c r="J59" s="11">
        <v>0.82</v>
      </c>
      <c r="K59" s="11">
        <v>5.57</v>
      </c>
      <c r="L59" s="11">
        <v>8.4</v>
      </c>
      <c r="M59" s="11">
        <v>0.02</v>
      </c>
      <c r="N59" s="11">
        <v>0.62</v>
      </c>
      <c r="O59" s="11">
        <v>100.41699999999999</v>
      </c>
      <c r="T59" s="11">
        <v>9</v>
      </c>
      <c r="U59" s="11">
        <v>23</v>
      </c>
      <c r="V59" s="11">
        <v>88</v>
      </c>
      <c r="W59" s="11">
        <v>363</v>
      </c>
      <c r="X59" s="11">
        <v>235</v>
      </c>
      <c r="Y59" s="11">
        <v>43.2</v>
      </c>
      <c r="Z59" s="11">
        <v>1909</v>
      </c>
      <c r="AA59" s="11">
        <v>371</v>
      </c>
      <c r="AB59" s="11">
        <v>261</v>
      </c>
      <c r="AC59" s="11">
        <v>342</v>
      </c>
      <c r="AD59" s="11">
        <v>30</v>
      </c>
      <c r="AE59" s="11">
        <v>69</v>
      </c>
      <c r="AF59" s="11">
        <v>8.0399999999999991</v>
      </c>
      <c r="AG59" s="11">
        <v>1.44</v>
      </c>
      <c r="AH59" s="11">
        <v>5.1100000000000003</v>
      </c>
      <c r="AI59" s="11">
        <v>0.87</v>
      </c>
      <c r="AJ59" s="11">
        <v>5.78</v>
      </c>
      <c r="AK59" s="11">
        <v>1.44</v>
      </c>
      <c r="AL59" s="11">
        <v>5.01</v>
      </c>
      <c r="AM59" s="11">
        <v>0.89600000000000002</v>
      </c>
      <c r="AN59" s="11">
        <v>6.67</v>
      </c>
      <c r="AO59" s="11">
        <v>1.1399999999999999</v>
      </c>
      <c r="AP59" s="11">
        <v>36</v>
      </c>
      <c r="AQ59" s="11">
        <v>40</v>
      </c>
      <c r="AR59" s="11">
        <v>62.9</v>
      </c>
      <c r="AS59" s="11">
        <v>7.13</v>
      </c>
    </row>
    <row r="61" spans="1:45">
      <c r="A61" s="11" t="s">
        <v>112</v>
      </c>
      <c r="B61" s="11" t="s">
        <v>111</v>
      </c>
      <c r="C61" s="45" t="s">
        <v>212</v>
      </c>
      <c r="D61" s="11">
        <v>58.1</v>
      </c>
      <c r="E61" s="11">
        <v>1.431</v>
      </c>
      <c r="F61" s="11">
        <v>20.14</v>
      </c>
      <c r="G61" s="11">
        <v>4.68</v>
      </c>
      <c r="H61" s="11">
        <v>0.13900000000000001</v>
      </c>
      <c r="I61" s="11">
        <v>0.81</v>
      </c>
      <c r="J61" s="11">
        <v>2.2999999999999998</v>
      </c>
      <c r="K61" s="11">
        <v>4.51</v>
      </c>
      <c r="L61" s="11">
        <v>5.99</v>
      </c>
      <c r="M61" s="11">
        <v>0.3</v>
      </c>
      <c r="N61" s="11">
        <v>1.67</v>
      </c>
      <c r="O61" s="11">
        <f t="shared" si="1"/>
        <v>100.07</v>
      </c>
      <c r="Q61" s="11">
        <v>2</v>
      </c>
      <c r="R61" s="11">
        <v>30</v>
      </c>
      <c r="T61" s="11">
        <v>14</v>
      </c>
      <c r="U61" s="11">
        <v>44</v>
      </c>
      <c r="V61" s="11">
        <v>1995</v>
      </c>
      <c r="W61" s="11">
        <v>155</v>
      </c>
      <c r="X61" s="11">
        <v>1821</v>
      </c>
      <c r="Y61" s="11">
        <v>593</v>
      </c>
      <c r="Z61" s="11">
        <v>636</v>
      </c>
      <c r="AA61" s="11">
        <v>135</v>
      </c>
      <c r="AB61" s="11">
        <v>632</v>
      </c>
      <c r="AC61" s="11">
        <v>256</v>
      </c>
      <c r="AD61" s="11">
        <v>125</v>
      </c>
      <c r="AE61" s="11">
        <v>517</v>
      </c>
      <c r="AF61" s="11">
        <v>71.099999999999994</v>
      </c>
      <c r="AG61" s="11">
        <v>19.7</v>
      </c>
      <c r="AH61" s="11">
        <v>76.3</v>
      </c>
      <c r="AI61" s="11">
        <v>10.199999999999999</v>
      </c>
      <c r="AJ61" s="11">
        <v>64.7</v>
      </c>
      <c r="AK61" s="11">
        <v>15.1</v>
      </c>
      <c r="AL61" s="11">
        <v>41.6</v>
      </c>
      <c r="AM61" s="11">
        <v>4.97</v>
      </c>
      <c r="AN61" s="11">
        <v>28</v>
      </c>
      <c r="AO61" s="11">
        <v>4.17</v>
      </c>
      <c r="AP61" s="11">
        <v>12.3</v>
      </c>
      <c r="AQ61" s="11">
        <v>14</v>
      </c>
      <c r="AR61" s="11">
        <v>19.7</v>
      </c>
      <c r="AS61" s="11">
        <v>4.34</v>
      </c>
    </row>
    <row r="62" spans="1:45">
      <c r="A62" s="11" t="s">
        <v>113</v>
      </c>
      <c r="B62" s="11" t="s">
        <v>111</v>
      </c>
      <c r="C62" s="45" t="s">
        <v>164</v>
      </c>
      <c r="D62" s="11">
        <v>58.44</v>
      </c>
      <c r="E62" s="11">
        <v>1.091</v>
      </c>
      <c r="F62" s="11">
        <v>21.82</v>
      </c>
      <c r="G62" s="11">
        <v>3.61</v>
      </c>
      <c r="H62" s="11">
        <v>0.16300000000000001</v>
      </c>
      <c r="I62" s="11">
        <v>0.52</v>
      </c>
      <c r="J62" s="11">
        <v>0.89</v>
      </c>
      <c r="K62" s="11">
        <v>3.39</v>
      </c>
      <c r="L62" s="11">
        <v>8.16</v>
      </c>
      <c r="M62" s="11">
        <v>0.13</v>
      </c>
      <c r="N62" s="11">
        <v>2.2799999999999998</v>
      </c>
      <c r="O62" s="11">
        <f t="shared" si="1"/>
        <v>100.49399999999999</v>
      </c>
      <c r="T62" s="11">
        <v>7</v>
      </c>
      <c r="U62" s="11">
        <v>25</v>
      </c>
      <c r="V62" s="11">
        <v>572</v>
      </c>
      <c r="W62" s="11">
        <v>192</v>
      </c>
      <c r="X62" s="11">
        <v>673</v>
      </c>
      <c r="Y62" s="11">
        <v>33.700000000000003</v>
      </c>
      <c r="Z62" s="11">
        <v>832</v>
      </c>
      <c r="AA62" s="11">
        <v>185</v>
      </c>
      <c r="AB62" s="11">
        <v>174</v>
      </c>
      <c r="AC62" s="11">
        <v>300</v>
      </c>
      <c r="AD62" s="11">
        <v>32.4</v>
      </c>
      <c r="AE62" s="11">
        <v>98.9</v>
      </c>
      <c r="AF62" s="11">
        <v>14</v>
      </c>
      <c r="AG62" s="11">
        <v>3.54</v>
      </c>
      <c r="AH62" s="11">
        <v>8.89</v>
      </c>
      <c r="AI62" s="11">
        <v>1.34</v>
      </c>
      <c r="AJ62" s="11">
        <v>7.34</v>
      </c>
      <c r="AK62" s="11">
        <v>1.31</v>
      </c>
      <c r="AL62" s="11">
        <v>3.58</v>
      </c>
      <c r="AM62" s="11">
        <v>0.47</v>
      </c>
      <c r="AN62" s="11">
        <v>3.26</v>
      </c>
      <c r="AO62" s="11">
        <v>0.5</v>
      </c>
      <c r="AP62" s="11">
        <v>14.5</v>
      </c>
      <c r="AQ62" s="11">
        <v>19</v>
      </c>
      <c r="AR62" s="11">
        <v>26.7</v>
      </c>
      <c r="AS62" s="11">
        <v>5.92</v>
      </c>
    </row>
    <row r="63" spans="1:45">
      <c r="A63" s="11" t="s">
        <v>143</v>
      </c>
      <c r="B63" s="11" t="s">
        <v>111</v>
      </c>
      <c r="C63" s="45" t="s">
        <v>164</v>
      </c>
      <c r="D63" s="11">
        <v>60.44</v>
      </c>
      <c r="E63" s="11">
        <v>0.35899999999999999</v>
      </c>
      <c r="F63" s="11">
        <v>23.48</v>
      </c>
      <c r="G63" s="11">
        <v>1.99</v>
      </c>
      <c r="H63" s="11">
        <v>0.17</v>
      </c>
      <c r="I63" s="11">
        <v>0.15</v>
      </c>
      <c r="J63" s="11">
        <v>0.42</v>
      </c>
      <c r="K63" s="11">
        <v>6.37</v>
      </c>
      <c r="L63" s="11">
        <v>5.4</v>
      </c>
      <c r="M63" s="11">
        <v>0.04</v>
      </c>
      <c r="N63" s="11">
        <v>1.59</v>
      </c>
      <c r="O63" s="11">
        <f t="shared" si="1"/>
        <v>100.40900000000002</v>
      </c>
      <c r="T63" s="11">
        <v>8</v>
      </c>
      <c r="U63" s="11">
        <v>11</v>
      </c>
      <c r="V63" s="11">
        <v>5</v>
      </c>
      <c r="W63" s="11">
        <v>190</v>
      </c>
      <c r="X63" s="11">
        <v>15</v>
      </c>
      <c r="Y63" s="11">
        <v>37.1</v>
      </c>
      <c r="Z63" s="11">
        <v>1142</v>
      </c>
      <c r="AA63" s="11">
        <v>238</v>
      </c>
      <c r="AB63" s="11">
        <v>273</v>
      </c>
      <c r="AC63" s="11">
        <v>386</v>
      </c>
      <c r="AD63" s="11">
        <v>34.9</v>
      </c>
      <c r="AE63" s="11">
        <v>80.8</v>
      </c>
      <c r="AF63" s="11">
        <v>8.27</v>
      </c>
      <c r="AG63" s="11">
        <v>0.95599999999999996</v>
      </c>
      <c r="AH63" s="11">
        <v>5.0599999999999996</v>
      </c>
      <c r="AI63" s="11">
        <v>0.89</v>
      </c>
      <c r="AJ63" s="11">
        <v>5.68</v>
      </c>
      <c r="AK63" s="11">
        <v>1.28</v>
      </c>
      <c r="AL63" s="11">
        <v>4.1399999999999997</v>
      </c>
      <c r="AM63" s="11">
        <v>0.68400000000000005</v>
      </c>
      <c r="AN63" s="11">
        <v>4.76</v>
      </c>
      <c r="AO63" s="11">
        <v>0.755</v>
      </c>
      <c r="AP63" s="11">
        <v>22</v>
      </c>
      <c r="AQ63" s="11">
        <v>21</v>
      </c>
      <c r="AR63" s="11">
        <v>35.4</v>
      </c>
      <c r="AS63" s="11">
        <v>6.35</v>
      </c>
    </row>
    <row r="64" spans="1:45">
      <c r="A64" s="11" t="s">
        <v>114</v>
      </c>
      <c r="B64" s="11" t="s">
        <v>111</v>
      </c>
      <c r="C64" s="45" t="s">
        <v>164</v>
      </c>
      <c r="D64" s="11">
        <v>64.09</v>
      </c>
      <c r="E64" s="11">
        <v>0.57099999999999995</v>
      </c>
      <c r="F64" s="11">
        <v>20.12</v>
      </c>
      <c r="G64" s="11">
        <v>2.8</v>
      </c>
      <c r="H64" s="11">
        <v>0.20300000000000001</v>
      </c>
      <c r="I64" s="11">
        <v>0.31</v>
      </c>
      <c r="J64" s="11">
        <v>0.21</v>
      </c>
      <c r="K64" s="11">
        <v>8.61</v>
      </c>
      <c r="L64" s="11">
        <v>2.54</v>
      </c>
      <c r="M64" s="11">
        <v>0.06</v>
      </c>
      <c r="N64" s="11">
        <v>0.99</v>
      </c>
      <c r="O64" s="11">
        <f t="shared" si="1"/>
        <v>100.504</v>
      </c>
      <c r="T64" s="11">
        <v>13</v>
      </c>
      <c r="U64" s="11">
        <v>16</v>
      </c>
      <c r="V64" s="11">
        <v>294</v>
      </c>
      <c r="W64" s="11">
        <v>119</v>
      </c>
      <c r="X64" s="11">
        <v>142</v>
      </c>
      <c r="Y64" s="11">
        <v>62.5</v>
      </c>
      <c r="Z64" s="11">
        <v>1545</v>
      </c>
      <c r="AA64" s="11">
        <v>298</v>
      </c>
      <c r="AB64" s="11">
        <v>295</v>
      </c>
      <c r="AC64" s="11">
        <v>507</v>
      </c>
      <c r="AD64" s="11">
        <v>55.2</v>
      </c>
      <c r="AE64" s="11">
        <v>161</v>
      </c>
      <c r="AF64" s="11">
        <v>21.4</v>
      </c>
      <c r="AG64" s="11">
        <v>2.06</v>
      </c>
      <c r="AH64" s="11">
        <v>13.6</v>
      </c>
      <c r="AI64" s="11">
        <v>2.2200000000000002</v>
      </c>
      <c r="AJ64" s="11">
        <v>12.6</v>
      </c>
      <c r="AK64" s="11">
        <v>2.37</v>
      </c>
      <c r="AL64" s="11">
        <v>6.95</v>
      </c>
      <c r="AM64" s="11">
        <v>0.92500000000000004</v>
      </c>
      <c r="AN64" s="11">
        <v>5.92</v>
      </c>
      <c r="AO64" s="11">
        <v>0.873</v>
      </c>
      <c r="AP64" s="11">
        <v>26.6</v>
      </c>
      <c r="AQ64" s="11">
        <v>51</v>
      </c>
      <c r="AR64" s="11">
        <v>42.6</v>
      </c>
      <c r="AS64" s="11">
        <v>11.6</v>
      </c>
    </row>
    <row r="65" spans="1:45">
      <c r="A65" s="11" t="s">
        <v>152</v>
      </c>
      <c r="B65" s="11" t="s">
        <v>111</v>
      </c>
      <c r="C65" s="45" t="s">
        <v>164</v>
      </c>
      <c r="D65" s="11">
        <v>59.42</v>
      </c>
      <c r="E65" s="11">
        <v>0.53400000000000003</v>
      </c>
      <c r="F65" s="11">
        <v>19.68</v>
      </c>
      <c r="G65" s="11">
        <v>4.3</v>
      </c>
      <c r="H65" s="11">
        <v>0.13300000000000001</v>
      </c>
      <c r="I65" s="11">
        <v>0.34</v>
      </c>
      <c r="J65" s="11">
        <v>0.28999999999999998</v>
      </c>
      <c r="K65" s="11">
        <v>4.12</v>
      </c>
      <c r="L65" s="11">
        <v>7.69</v>
      </c>
      <c r="M65" s="11">
        <v>0.09</v>
      </c>
      <c r="N65" s="11">
        <v>1.67</v>
      </c>
      <c r="O65" s="11">
        <f t="shared" si="1"/>
        <v>98.26700000000001</v>
      </c>
      <c r="T65" s="11">
        <v>1</v>
      </c>
      <c r="V65" s="11">
        <v>569</v>
      </c>
      <c r="W65" s="11">
        <v>225</v>
      </c>
      <c r="X65" s="11">
        <v>210</v>
      </c>
      <c r="Y65" s="11">
        <v>50</v>
      </c>
      <c r="Z65" s="11">
        <v>421</v>
      </c>
      <c r="AA65" s="11">
        <v>189</v>
      </c>
      <c r="AB65" s="11">
        <v>231</v>
      </c>
      <c r="AC65" s="11">
        <v>332</v>
      </c>
      <c r="AD65" s="11">
        <v>39</v>
      </c>
      <c r="AE65" s="11">
        <v>134</v>
      </c>
      <c r="AF65" s="11">
        <v>18.600000000000001</v>
      </c>
      <c r="AG65" s="11">
        <v>4.66</v>
      </c>
      <c r="AH65" s="11">
        <v>12.1</v>
      </c>
      <c r="AI65" s="11">
        <v>1.58</v>
      </c>
      <c r="AJ65" s="11">
        <v>9.1199999999999992</v>
      </c>
      <c r="AK65" s="11">
        <v>1.57</v>
      </c>
      <c r="AL65" s="11">
        <v>4.32</v>
      </c>
      <c r="AM65" s="11">
        <v>0.56299999999999994</v>
      </c>
      <c r="AN65" s="11">
        <v>3.61</v>
      </c>
      <c r="AO65" s="11">
        <v>0.53400000000000003</v>
      </c>
      <c r="AP65" s="11">
        <v>10.6</v>
      </c>
      <c r="AQ65" s="11">
        <v>24</v>
      </c>
      <c r="AR65" s="11">
        <v>22.9</v>
      </c>
      <c r="AS65" s="11">
        <v>0.91</v>
      </c>
    </row>
    <row r="66" spans="1:45">
      <c r="A66" s="11" t="s">
        <v>110</v>
      </c>
      <c r="B66" s="11" t="s">
        <v>111</v>
      </c>
      <c r="C66" s="45" t="s">
        <v>213</v>
      </c>
      <c r="D66" s="11">
        <v>59.34</v>
      </c>
      <c r="E66" s="11">
        <v>0.64600000000000002</v>
      </c>
      <c r="F66" s="11">
        <v>20.76</v>
      </c>
      <c r="G66" s="11">
        <v>2.8</v>
      </c>
      <c r="H66" s="11">
        <v>0.20899999999999999</v>
      </c>
      <c r="I66" s="11">
        <v>0.32</v>
      </c>
      <c r="J66" s="11">
        <v>1.24</v>
      </c>
      <c r="K66" s="11">
        <v>4.18</v>
      </c>
      <c r="L66" s="11">
        <v>8.89</v>
      </c>
      <c r="M66" s="11">
        <v>0.05</v>
      </c>
      <c r="N66" s="11">
        <v>1.77</v>
      </c>
      <c r="O66" s="11">
        <f>SUM(D66:N66)</f>
        <v>100.205</v>
      </c>
      <c r="T66" s="11">
        <v>5</v>
      </c>
      <c r="U66" s="11">
        <v>19</v>
      </c>
      <c r="V66" s="11">
        <v>108</v>
      </c>
      <c r="W66" s="11">
        <v>290</v>
      </c>
      <c r="X66" s="11">
        <v>104</v>
      </c>
      <c r="Y66" s="11">
        <v>33.6</v>
      </c>
      <c r="Z66" s="11">
        <v>1065</v>
      </c>
      <c r="AA66" s="11">
        <v>210</v>
      </c>
      <c r="AB66" s="11">
        <v>192</v>
      </c>
      <c r="AC66" s="11">
        <v>318</v>
      </c>
      <c r="AD66" s="11">
        <v>31</v>
      </c>
      <c r="AE66" s="11">
        <v>80.7</v>
      </c>
      <c r="AF66" s="11">
        <v>10.8</v>
      </c>
      <c r="AG66" s="11">
        <v>2.09</v>
      </c>
      <c r="AH66" s="11">
        <v>6.81</v>
      </c>
      <c r="AI66" s="11">
        <v>1.1200000000000001</v>
      </c>
      <c r="AJ66" s="11">
        <v>6.3</v>
      </c>
      <c r="AK66" s="11">
        <v>1.28</v>
      </c>
      <c r="AL66" s="11">
        <v>3.6</v>
      </c>
      <c r="AM66" s="11">
        <v>0.56899999999999995</v>
      </c>
      <c r="AN66" s="11">
        <v>3.91</v>
      </c>
      <c r="AO66" s="11">
        <v>0.60499999999999998</v>
      </c>
      <c r="AP66" s="11">
        <v>20</v>
      </c>
      <c r="AQ66" s="11">
        <v>36</v>
      </c>
      <c r="AR66" s="11">
        <v>37.4</v>
      </c>
      <c r="AS66" s="11">
        <v>11</v>
      </c>
    </row>
    <row r="67" spans="1:45">
      <c r="A67" s="11" t="s">
        <v>115</v>
      </c>
      <c r="B67" s="11" t="s">
        <v>111</v>
      </c>
      <c r="C67" s="45" t="s">
        <v>214</v>
      </c>
      <c r="D67" s="11">
        <v>61.39</v>
      </c>
      <c r="E67" s="11">
        <v>0.40600000000000003</v>
      </c>
      <c r="F67" s="11">
        <v>21.44</v>
      </c>
      <c r="G67" s="11">
        <v>2.67</v>
      </c>
      <c r="H67" s="11">
        <v>0.318</v>
      </c>
      <c r="I67" s="11">
        <v>0.12</v>
      </c>
      <c r="J67" s="11">
        <v>0.37</v>
      </c>
      <c r="K67" s="11">
        <v>6.19</v>
      </c>
      <c r="L67" s="11">
        <v>6.24</v>
      </c>
      <c r="M67" s="11">
        <v>0.04</v>
      </c>
      <c r="N67" s="11">
        <v>1.35</v>
      </c>
      <c r="O67" s="11">
        <f>SUM(D67:N67)</f>
        <v>100.53400000000001</v>
      </c>
      <c r="Q67" s="11">
        <v>2</v>
      </c>
      <c r="T67" s="11">
        <v>9</v>
      </c>
      <c r="U67" s="11">
        <v>10</v>
      </c>
      <c r="V67" s="11">
        <v>6</v>
      </c>
      <c r="W67" s="11">
        <v>282</v>
      </c>
      <c r="X67" s="11">
        <v>22</v>
      </c>
      <c r="Y67" s="11">
        <v>80.900000000000006</v>
      </c>
      <c r="Z67" s="11">
        <v>1837</v>
      </c>
      <c r="AA67" s="11">
        <v>428</v>
      </c>
      <c r="AB67" s="11">
        <v>274</v>
      </c>
      <c r="AC67" s="11">
        <v>471</v>
      </c>
      <c r="AD67" s="11">
        <v>49</v>
      </c>
      <c r="AE67" s="11">
        <v>123</v>
      </c>
      <c r="AF67" s="11">
        <v>16</v>
      </c>
      <c r="AG67" s="11">
        <v>1.04</v>
      </c>
      <c r="AH67" s="11">
        <v>11.3</v>
      </c>
      <c r="AI67" s="11">
        <v>2.04</v>
      </c>
      <c r="AJ67" s="11">
        <v>13</v>
      </c>
      <c r="AK67" s="11">
        <v>2.87</v>
      </c>
      <c r="AL67" s="11">
        <v>8.6199999999999992</v>
      </c>
      <c r="AM67" s="11">
        <v>1.4</v>
      </c>
      <c r="AN67" s="11">
        <v>9.58</v>
      </c>
      <c r="AO67" s="11">
        <v>1.43</v>
      </c>
      <c r="AP67" s="11">
        <v>39.200000000000003</v>
      </c>
      <c r="AQ67" s="11">
        <v>32</v>
      </c>
      <c r="AR67" s="11">
        <v>56.8</v>
      </c>
      <c r="AS67" s="11">
        <v>5.35</v>
      </c>
    </row>
    <row r="120" spans="18:18">
      <c r="R120" s="11" t="s">
        <v>167</v>
      </c>
    </row>
  </sheetData>
  <sortState xmlns:xlrd2="http://schemas.microsoft.com/office/spreadsheetml/2017/richdata2" ref="A3:AS65">
    <sortCondition ref="B3:B65"/>
  </sortState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72EA-0243-4F25-B423-FEAE7B32C369}">
  <dimension ref="A1:BJ78"/>
  <sheetViews>
    <sheetView zoomScale="70" zoomScaleNormal="70" workbookViewId="0">
      <pane xSplit="2" ySplit="3" topLeftCell="C4" activePane="bottomRight" state="frozen"/>
      <selection pane="topRight" activeCell="D1" sqref="D1"/>
      <selection pane="bottomLeft" activeCell="A4" sqref="A4"/>
      <selection pane="bottomRight"/>
    </sheetView>
  </sheetViews>
  <sheetFormatPr defaultRowHeight="13.8"/>
  <cols>
    <col min="1" max="1" width="13.33203125" style="2" bestFit="1" customWidth="1"/>
    <col min="2" max="2" width="24.21875" style="2" bestFit="1" customWidth="1"/>
    <col min="3" max="3" width="6.77734375" style="2" customWidth="1"/>
    <col min="4" max="4" width="5.6640625" style="2" bestFit="1" customWidth="1"/>
    <col min="5" max="6" width="6.88671875" style="2" bestFit="1" customWidth="1"/>
    <col min="7" max="10" width="5.5546875" style="2" bestFit="1" customWidth="1"/>
    <col min="11" max="11" width="6.109375" style="2" bestFit="1" customWidth="1"/>
    <col min="12" max="12" width="5.5546875" style="2" bestFit="1" customWidth="1"/>
    <col min="13" max="13" width="6.109375" style="2" bestFit="1" customWidth="1"/>
    <col min="14" max="14" width="5.5546875" style="2" bestFit="1" customWidth="1"/>
    <col min="15" max="15" width="6.5546875" style="2" bestFit="1" customWidth="1"/>
    <col min="16" max="16" width="8.88671875" style="2"/>
    <col min="17" max="17" width="9.44140625" style="2" bestFit="1" customWidth="1"/>
    <col min="18" max="18" width="11.21875" style="2" bestFit="1" customWidth="1"/>
    <col min="19" max="19" width="12.6640625" style="2" customWidth="1"/>
    <col min="20" max="20" width="6.109375" style="2" customWidth="1"/>
    <col min="21" max="21" width="5.6640625" style="2" bestFit="1" customWidth="1"/>
    <col min="22" max="23" width="6.88671875" style="2" bestFit="1" customWidth="1"/>
    <col min="24" max="27" width="5.5546875" style="2" bestFit="1" customWidth="1"/>
    <col min="28" max="28" width="6.109375" style="2" bestFit="1" customWidth="1"/>
    <col min="29" max="29" width="5.5546875" style="2" bestFit="1" customWidth="1"/>
    <col min="30" max="30" width="6.109375" style="2" bestFit="1" customWidth="1"/>
    <col min="31" max="31" width="5.5546875" style="2" bestFit="1" customWidth="1"/>
    <col min="32" max="32" width="8.88671875" style="2"/>
    <col min="33" max="33" width="6.5546875" style="2" customWidth="1"/>
    <col min="34" max="34" width="5.6640625" style="2" bestFit="1" customWidth="1"/>
    <col min="35" max="36" width="6.88671875" style="2" bestFit="1" customWidth="1"/>
    <col min="37" max="40" width="5.5546875" style="2" bestFit="1" customWidth="1"/>
    <col min="41" max="41" width="6.109375" style="2" bestFit="1" customWidth="1"/>
    <col min="42" max="42" width="5.5546875" style="2" bestFit="1" customWidth="1"/>
    <col min="43" max="43" width="6.109375" style="2" bestFit="1" customWidth="1"/>
    <col min="44" max="44" width="6.5546875" style="2" bestFit="1" customWidth="1"/>
    <col min="45" max="45" width="8.88671875" style="2"/>
    <col min="46" max="47" width="5.5546875" style="2" bestFit="1" customWidth="1"/>
    <col min="48" max="48" width="4.5546875" style="2" bestFit="1" customWidth="1"/>
    <col min="49" max="49" width="5.5546875" style="2" bestFit="1" customWidth="1"/>
    <col min="50" max="51" width="5.5546875" style="2" customWidth="1"/>
    <col min="52" max="52" width="11.33203125" style="2" bestFit="1" customWidth="1"/>
    <col min="53" max="53" width="7.44140625" style="2" bestFit="1" customWidth="1"/>
    <col min="54" max="54" width="6" style="2" bestFit="1" customWidth="1"/>
    <col min="55" max="55" width="4.5546875" style="2" bestFit="1" customWidth="1"/>
    <col min="56" max="133" width="8.88671875" style="2"/>
    <col min="134" max="134" width="10" style="2" customWidth="1"/>
    <col min="135" max="16384" width="8.88671875" style="2"/>
  </cols>
  <sheetData>
    <row r="1" spans="1:62" ht="17.399999999999999">
      <c r="A1" s="44" t="s">
        <v>221</v>
      </c>
    </row>
    <row r="2" spans="1:62">
      <c r="A2" s="15"/>
      <c r="B2" s="15"/>
      <c r="C2" s="16" t="s">
        <v>88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 t="s">
        <v>83</v>
      </c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 t="s">
        <v>89</v>
      </c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27"/>
    </row>
    <row r="3" spans="1:62" s="4" customFormat="1">
      <c r="A3" s="4" t="s">
        <v>53</v>
      </c>
      <c r="B3" s="4" t="s">
        <v>217</v>
      </c>
      <c r="C3" s="13" t="s">
        <v>2</v>
      </c>
      <c r="D3" s="4" t="s">
        <v>1</v>
      </c>
      <c r="E3" s="4" t="s">
        <v>3</v>
      </c>
      <c r="F3" s="4" t="s">
        <v>22</v>
      </c>
      <c r="G3" s="4" t="s">
        <v>23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0</v>
      </c>
      <c r="M3" s="4" t="s">
        <v>8</v>
      </c>
      <c r="N3" s="4" t="s">
        <v>35</v>
      </c>
      <c r="O3" s="4" t="s">
        <v>9</v>
      </c>
      <c r="Q3" s="4" t="s">
        <v>36</v>
      </c>
      <c r="R3" s="5" t="s">
        <v>37</v>
      </c>
      <c r="T3" s="13" t="s">
        <v>2</v>
      </c>
      <c r="U3" s="4" t="s">
        <v>1</v>
      </c>
      <c r="V3" s="4" t="s">
        <v>3</v>
      </c>
      <c r="W3" s="4" t="s">
        <v>22</v>
      </c>
      <c r="X3" s="4" t="s">
        <v>23</v>
      </c>
      <c r="Y3" s="4" t="s">
        <v>4</v>
      </c>
      <c r="Z3" s="4" t="s">
        <v>5</v>
      </c>
      <c r="AA3" s="4" t="s">
        <v>6</v>
      </c>
      <c r="AB3" s="4" t="s">
        <v>7</v>
      </c>
      <c r="AC3" s="4" t="s">
        <v>0</v>
      </c>
      <c r="AD3" s="4" t="s">
        <v>8</v>
      </c>
      <c r="AE3" s="4" t="s">
        <v>9</v>
      </c>
      <c r="AG3" s="13" t="s">
        <v>2</v>
      </c>
      <c r="AH3" s="4" t="s">
        <v>1</v>
      </c>
      <c r="AI3" s="4" t="s">
        <v>3</v>
      </c>
      <c r="AJ3" s="4" t="s">
        <v>22</v>
      </c>
      <c r="AK3" s="4" t="s">
        <v>23</v>
      </c>
      <c r="AL3" s="4" t="s">
        <v>4</v>
      </c>
      <c r="AM3" s="4" t="s">
        <v>5</v>
      </c>
      <c r="AN3" s="4" t="s">
        <v>6</v>
      </c>
      <c r="AO3" s="4" t="s">
        <v>7</v>
      </c>
      <c r="AP3" s="4" t="s">
        <v>0</v>
      </c>
      <c r="AQ3" s="4" t="s">
        <v>8</v>
      </c>
      <c r="AR3" s="4" t="s">
        <v>9</v>
      </c>
      <c r="AT3" s="4" t="s">
        <v>15</v>
      </c>
      <c r="AU3" s="4" t="s">
        <v>16</v>
      </c>
      <c r="AV3" s="4" t="s">
        <v>13</v>
      </c>
      <c r="AW3" s="4" t="s">
        <v>24</v>
      </c>
      <c r="AX3" s="4" t="s">
        <v>129</v>
      </c>
      <c r="AY3" s="4" t="s">
        <v>50</v>
      </c>
      <c r="AZ3" s="4" t="s">
        <v>28</v>
      </c>
      <c r="BA3" s="4" t="s">
        <v>27</v>
      </c>
      <c r="BB3" s="4" t="s">
        <v>26</v>
      </c>
      <c r="BC3" s="28" t="s">
        <v>38</v>
      </c>
      <c r="BE3" s="4" t="s">
        <v>135</v>
      </c>
      <c r="BF3" s="4" t="s">
        <v>136</v>
      </c>
      <c r="BG3" s="4" t="s">
        <v>137</v>
      </c>
    </row>
    <row r="4" spans="1:62">
      <c r="C4" s="1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4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14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29"/>
    </row>
    <row r="5" spans="1:62">
      <c r="A5" s="2" t="s">
        <v>122</v>
      </c>
      <c r="B5" s="2" t="s">
        <v>123</v>
      </c>
      <c r="C5" s="14">
        <v>65.2</v>
      </c>
      <c r="D5" s="3">
        <v>0.67</v>
      </c>
      <c r="E5" s="3">
        <v>14.79</v>
      </c>
      <c r="F5" s="3">
        <f>G5*R5</f>
        <v>1.8975155279503106</v>
      </c>
      <c r="G5" s="3">
        <f>Q5/(1.11+R5)</f>
        <v>3.7950310559006213</v>
      </c>
      <c r="H5" s="3">
        <v>0.06</v>
      </c>
      <c r="I5" s="3">
        <v>2.4300000000000002</v>
      </c>
      <c r="J5" s="3">
        <v>1.91</v>
      </c>
      <c r="K5" s="3">
        <v>3.88</v>
      </c>
      <c r="L5" s="3">
        <v>2.86</v>
      </c>
      <c r="M5" s="3">
        <v>0.22</v>
      </c>
      <c r="N5" s="3">
        <v>1.37</v>
      </c>
      <c r="O5" s="3">
        <f>SUM(C5:N5)</f>
        <v>99.082546583850927</v>
      </c>
      <c r="P5" s="3"/>
      <c r="Q5" s="3">
        <v>6.11</v>
      </c>
      <c r="R5" s="3">
        <v>0.5</v>
      </c>
      <c r="S5" s="7"/>
      <c r="T5" s="14">
        <f>(C5*(O5-N5))/O5</f>
        <v>64.298489057057012</v>
      </c>
      <c r="U5" s="3">
        <f>(D5*(O5-N5))/O5</f>
        <v>0.66073600718141401</v>
      </c>
      <c r="V5" s="3">
        <f>(E5*(O5-N5))/O5</f>
        <v>14.585500815243453</v>
      </c>
      <c r="W5" s="3">
        <f>(F5*(O5-N5))/O5</f>
        <v>1.8712788559740614</v>
      </c>
      <c r="X5" s="3">
        <f>(G5*(O5-N5))/O5</f>
        <v>3.7425577119481228</v>
      </c>
      <c r="Y5" s="3">
        <f>(H5*(O5-N5))/O5</f>
        <v>5.9170388702813194E-2</v>
      </c>
      <c r="Z5" s="3">
        <f>(I5*(O5-N5))/O5</f>
        <v>2.3964007424639346</v>
      </c>
      <c r="AA5" s="3">
        <f>(J5*(O5-N5))/O5</f>
        <v>1.8835907070395534</v>
      </c>
      <c r="AB5" s="3">
        <f>(K5*(O5-N5))/O5</f>
        <v>3.8263518027819199</v>
      </c>
      <c r="AC5" s="3">
        <f>(L5*(O5-N5))/O5</f>
        <v>2.8204551948340955</v>
      </c>
      <c r="AD5" s="3">
        <f>(M5*(O5-N5))/O5</f>
        <v>0.21695809191031507</v>
      </c>
      <c r="AE5" s="3">
        <f>SUM(T5:AD5)</f>
        <v>96.361489375136685</v>
      </c>
      <c r="AF5" s="3"/>
      <c r="AG5" s="14">
        <f>T5*100/AE5</f>
        <v>66.726333802025465</v>
      </c>
      <c r="AH5" s="3">
        <f>U5*100/AE5</f>
        <v>0.68568471851774637</v>
      </c>
      <c r="AI5" s="3">
        <f>V5*100/AE5</f>
        <v>15.136234308772341</v>
      </c>
      <c r="AJ5" s="3">
        <f>W5*100/AE5</f>
        <v>1.9419364189039725</v>
      </c>
      <c r="AK5" s="3">
        <f>X5*100/AE5</f>
        <v>3.883872837807945</v>
      </c>
      <c r="AL5" s="3">
        <f>Y5*100/AE5</f>
        <v>6.1404601658305642E-2</v>
      </c>
      <c r="AM5" s="3">
        <f>Z5*100/AE5</f>
        <v>2.4868863671613788</v>
      </c>
      <c r="AN5" s="3">
        <f>AA5*100/AE5</f>
        <v>1.9547131527893964</v>
      </c>
      <c r="AO5" s="3">
        <f>AB5*100/AE5</f>
        <v>3.9708309072370978</v>
      </c>
      <c r="AP5" s="3">
        <f>AC5*100/AE5</f>
        <v>2.9269526790459017</v>
      </c>
      <c r="AQ5" s="3">
        <f>AD5*100/AE5</f>
        <v>0.22515020608045405</v>
      </c>
      <c r="AR5" s="3">
        <f>SUM(AG5:AQ5)</f>
        <v>100.00000000000001</v>
      </c>
      <c r="AS5" s="3"/>
      <c r="AT5" s="3">
        <f>AP5*'D. diagram lines'!$G$41</f>
        <v>2.4296814404530074</v>
      </c>
      <c r="AU5" s="3">
        <f>AI5*'D. diagram lines'!$G$42</f>
        <v>8.0110999238778984</v>
      </c>
      <c r="AV5" s="3">
        <f>AO5*'D. diagram lines'!$G$40</f>
        <v>2.9457696856205513</v>
      </c>
      <c r="AW5" s="3">
        <f>AN5*'D. diagram lines'!$G$43</f>
        <v>1.3969506729224936</v>
      </c>
      <c r="AX5" s="3">
        <f>AQ5*'D. diagram lines'!$G$49</f>
        <v>9.8262013387570832E-2</v>
      </c>
      <c r="AY5" s="3">
        <f>AH5*'D. diagram lines'!$G$46</f>
        <v>0.41093865558143189</v>
      </c>
      <c r="AZ5" s="3">
        <f>SUM(AO5:AP5)</f>
        <v>6.8977835862829995</v>
      </c>
      <c r="BA5" s="3">
        <f>AU5/(AW5+AV5+AT5)</f>
        <v>1.1829038148719222</v>
      </c>
      <c r="BB5" s="3">
        <f>AU5/(AV5+AT5)</f>
        <v>1.4903121126002166</v>
      </c>
      <c r="BC5" s="29">
        <f>(AV5+AT5)/AU5</f>
        <v>0.67100038411098573</v>
      </c>
      <c r="BE5" s="2">
        <f>AT5*$BI$7</f>
        <v>20170.097665178262</v>
      </c>
      <c r="BF5" s="2">
        <f>AX5*$BI$8</f>
        <v>428.94414966089687</v>
      </c>
      <c r="BG5" s="2">
        <f>AY5*$BI$9</f>
        <v>2463.6224434627979</v>
      </c>
    </row>
    <row r="6" spans="1:62">
      <c r="A6" s="2" t="s">
        <v>124</v>
      </c>
      <c r="B6" s="2" t="s">
        <v>125</v>
      </c>
      <c r="C6" s="14">
        <v>70.819999999999993</v>
      </c>
      <c r="D6" s="3">
        <v>0.14000000000000001</v>
      </c>
      <c r="E6" s="3">
        <v>15.43</v>
      </c>
      <c r="F6" s="3">
        <f>G6*R6</f>
        <v>0.57218543046357617</v>
      </c>
      <c r="G6" s="3">
        <f>Q6/(1.11+R6)</f>
        <v>1.4304635761589404</v>
      </c>
      <c r="H6" s="3">
        <v>7.0000000000000007E-2</v>
      </c>
      <c r="I6" s="3">
        <v>0.25</v>
      </c>
      <c r="J6" s="3">
        <v>1.32</v>
      </c>
      <c r="K6" s="3">
        <v>3.99</v>
      </c>
      <c r="L6" s="3">
        <v>5.85</v>
      </c>
      <c r="M6" s="3">
        <v>0.05</v>
      </c>
      <c r="N6" s="3">
        <v>0.4</v>
      </c>
      <c r="O6" s="3">
        <f>SUM(C6:N6)</f>
        <v>100.32264900662248</v>
      </c>
      <c r="P6" s="3"/>
      <c r="Q6" s="3">
        <v>2.16</v>
      </c>
      <c r="R6" s="3">
        <v>0.4</v>
      </c>
      <c r="S6" s="7"/>
      <c r="T6" s="14">
        <f>(C6*(O6-N6))/O6</f>
        <v>70.53763106057805</v>
      </c>
      <c r="U6" s="3">
        <f>(D6*(O6-N6))/O6</f>
        <v>0.1394418010234528</v>
      </c>
      <c r="V6" s="3">
        <f>(E6*(O6-N6))/O6</f>
        <v>15.368478498513404</v>
      </c>
      <c r="W6" s="3">
        <f>(F6*(O6-N6))/O6</f>
        <v>0.56990404959443342</v>
      </c>
      <c r="X6" s="3">
        <f>(G6*(O6-N6))/O6</f>
        <v>1.4247601239860834</v>
      </c>
      <c r="Y6" s="3">
        <f>(H6*(O6-N6))/O6</f>
        <v>6.97209005117264E-2</v>
      </c>
      <c r="Z6" s="3">
        <f>(I6*(O6-N6))/O6</f>
        <v>0.24900321611330856</v>
      </c>
      <c r="AA6" s="3">
        <f>(J6*(O6-N6))/O6</f>
        <v>1.3147369810782692</v>
      </c>
      <c r="AB6" s="3">
        <f>(K6*(O6-N6))/O6</f>
        <v>3.974091329168405</v>
      </c>
      <c r="AC6" s="3">
        <f>(L6*(O6-N6))/O6</f>
        <v>5.82667525705142</v>
      </c>
      <c r="AD6" s="3">
        <f>(M6*(O6-N6))/O6</f>
        <v>4.9800643222661721E-2</v>
      </c>
      <c r="AE6" s="3">
        <f>SUM(T6:AD6)</f>
        <v>99.52424386084121</v>
      </c>
      <c r="AF6" s="3"/>
      <c r="AG6" s="14">
        <f>T6*100/AE6</f>
        <v>70.874822379164812</v>
      </c>
      <c r="AH6" s="3">
        <f>U6*100/AE6</f>
        <v>0.14010837522003777</v>
      </c>
      <c r="AI6" s="3">
        <f>V6*100/AE6</f>
        <v>15.44194449746559</v>
      </c>
      <c r="AJ6" s="3">
        <f>W6*100/AE6</f>
        <v>0.57262836419163965</v>
      </c>
      <c r="AK6" s="3">
        <f>X6*100/AE6</f>
        <v>1.431570910479099</v>
      </c>
      <c r="AL6" s="3">
        <f>Y6*100/AE6</f>
        <v>7.0054187610018887E-2</v>
      </c>
      <c r="AM6" s="3">
        <f>Z6*100/AE6</f>
        <v>0.25019352717863885</v>
      </c>
      <c r="AN6" s="3">
        <f>AA6*100/AE6</f>
        <v>1.3210218235032132</v>
      </c>
      <c r="AO6" s="3">
        <f>AB6*100/AE6</f>
        <v>3.9930886937710768</v>
      </c>
      <c r="AP6" s="3">
        <f>AC6*100/AE6</f>
        <v>5.8545285359801484</v>
      </c>
      <c r="AQ6" s="3">
        <f>AD6*100/AE6</f>
        <v>5.0038705435727783E-2</v>
      </c>
      <c r="AR6" s="3">
        <f>SUM(AG6:AQ6)</f>
        <v>99.999999999999986</v>
      </c>
      <c r="AS6" s="3"/>
      <c r="AT6" s="3">
        <f>AP6*'D. diagram lines'!$G$41</f>
        <v>4.8598801847081061</v>
      </c>
      <c r="AU6" s="3">
        <f>AI6*'D. diagram lines'!$G$42</f>
        <v>8.1729020484624666</v>
      </c>
      <c r="AV6" s="3">
        <f>AO6*'D. diagram lines'!$G$40</f>
        <v>2.9622816737591822</v>
      </c>
      <c r="AW6" s="3">
        <f>AN6*'D. diagram lines'!$G$43</f>
        <v>0.94407832814482506</v>
      </c>
      <c r="AX6" s="3">
        <f>AQ6*'D. diagram lines'!$G$49</f>
        <v>2.1838327528180077E-2</v>
      </c>
      <c r="AY6" s="3">
        <f>AH6*'D. diagram lines'!$G$46</f>
        <v>8.3968543841962534E-2</v>
      </c>
      <c r="AZ6" s="3">
        <f>SUM(AO6:AP6)</f>
        <v>9.8476172297512257</v>
      </c>
      <c r="BA6" s="3">
        <f>AU6/(AW6+AV6+AT6)</f>
        <v>0.93231555084974771</v>
      </c>
      <c r="BB6" s="3">
        <f>AU6/(AV6+AT6)</f>
        <v>1.0448392907665944</v>
      </c>
      <c r="BC6" s="29">
        <f>(AV6+AT6)/AU6</f>
        <v>0.95708498793752683</v>
      </c>
      <c r="BE6" s="2">
        <f>AT6*$BI$7</f>
        <v>40344.489748561733</v>
      </c>
      <c r="BF6" s="2">
        <f>AX6*$BI$8</f>
        <v>95.331069542039785</v>
      </c>
      <c r="BG6" s="2">
        <f>AY6*$BI$9</f>
        <v>503.40065687238797</v>
      </c>
      <c r="BI6" s="31" t="s">
        <v>134</v>
      </c>
      <c r="BJ6" s="32"/>
    </row>
    <row r="7" spans="1:62">
      <c r="A7" s="2" t="s">
        <v>106</v>
      </c>
      <c r="B7" s="2" t="s">
        <v>107</v>
      </c>
      <c r="C7" s="14">
        <v>46.57</v>
      </c>
      <c r="D7" s="3">
        <v>3.0449999999999999</v>
      </c>
      <c r="E7" s="3">
        <v>12.84</v>
      </c>
      <c r="F7" s="3">
        <f t="shared" ref="F7:F24" si="0">G7*R7</f>
        <v>2.9558823529411757</v>
      </c>
      <c r="G7" s="3">
        <f t="shared" ref="G7:G24" si="1">Q7/(1.11+R7)</f>
        <v>11.823529411764703</v>
      </c>
      <c r="H7" s="3">
        <v>0.27600000000000002</v>
      </c>
      <c r="I7" s="3">
        <v>5.0599999999999996</v>
      </c>
      <c r="J7" s="3">
        <v>8</v>
      </c>
      <c r="K7" s="3">
        <v>3.69</v>
      </c>
      <c r="L7" s="3">
        <v>2.1800000000000002</v>
      </c>
      <c r="M7" s="3">
        <v>0.89</v>
      </c>
      <c r="N7" s="3">
        <v>0.42</v>
      </c>
      <c r="O7" s="3">
        <f>SUM(C7:N7)</f>
        <v>97.750411764705873</v>
      </c>
      <c r="P7" s="3"/>
      <c r="Q7" s="3">
        <v>16.079999999999998</v>
      </c>
      <c r="R7" s="3">
        <v>0.25</v>
      </c>
      <c r="S7" s="3"/>
      <c r="T7" s="14">
        <f t="shared" ref="T7:T24" si="2">(C7*(O7-N7))/O7</f>
        <v>46.369904679203998</v>
      </c>
      <c r="U7" s="3">
        <f t="shared" ref="U7:U24" si="3">(D7*(O7-N7))/O7</f>
        <v>3.0319166791534502</v>
      </c>
      <c r="V7" s="3">
        <f t="shared" ref="V7:V24" si="4">(E7*(O7-N7))/O7</f>
        <v>12.784830922932775</v>
      </c>
      <c r="W7" s="3">
        <f t="shared" ref="W7:W24" si="5">(F7*(O7-N7))/O7</f>
        <v>2.9431819400649246</v>
      </c>
      <c r="X7" s="3">
        <f t="shared" ref="X7:X24" si="6">(G7*(O7-N7))/O7</f>
        <v>11.772727760259698</v>
      </c>
      <c r="Y7" s="3">
        <f t="shared" ref="Y7:Y24" si="7">(H7*(O7-N7))/O7</f>
        <v>0.27481412264248023</v>
      </c>
      <c r="Z7" s="3">
        <f t="shared" ref="Z7:Z24" si="8">(I7*(O7-N7))/O7</f>
        <v>5.0382589151121371</v>
      </c>
      <c r="AA7" s="3">
        <f t="shared" ref="AA7:AA24" si="9">(J7*(O7-N7))/O7</f>
        <v>7.9656267432602963</v>
      </c>
      <c r="AB7" s="3">
        <f t="shared" ref="AB7:AB24" si="10">(K7*(O7-N7))/O7</f>
        <v>3.6741453353288112</v>
      </c>
      <c r="AC7" s="3">
        <f t="shared" ref="AC7:AC24" si="11">(L7*(O7-N7))/O7</f>
        <v>2.1706332875384309</v>
      </c>
      <c r="AD7" s="3">
        <f t="shared" ref="AD7:AD24" si="12">(M7*(O7-N7))/O7</f>
        <v>0.88617597518770796</v>
      </c>
      <c r="AE7" s="3">
        <f t="shared" ref="AE7:AE24" si="13">SUM(T7:AD7)</f>
        <v>96.912216360684724</v>
      </c>
      <c r="AF7" s="3"/>
      <c r="AG7" s="14">
        <f t="shared" ref="AG7:AG24" si="14">T7*100/AE7</f>
        <v>47.847326601866172</v>
      </c>
      <c r="AH7" s="3">
        <f t="shared" ref="AH7:AH24" si="15">U7*100/AE7</f>
        <v>3.1285185635104678</v>
      </c>
      <c r="AI7" s="3">
        <f t="shared" ref="AI7:AI24" si="16">V7*100/AE7</f>
        <v>13.19217679982739</v>
      </c>
      <c r="AJ7" s="3">
        <f t="shared" ref="AJ7:AJ24" si="17">W7*100/AE7</f>
        <v>3.0369565887453098</v>
      </c>
      <c r="AK7" s="3">
        <f t="shared" ref="AK7:AK24" si="18">X7*100/AE7</f>
        <v>12.147826354981239</v>
      </c>
      <c r="AL7" s="3">
        <f t="shared" ref="AL7:AL24" si="19">Y7*100/AE7</f>
        <v>0.2835701555103084</v>
      </c>
      <c r="AM7" s="3">
        <f t="shared" ref="AM7:AM24" si="20">Z7*100/AE7</f>
        <v>5.1987861843556535</v>
      </c>
      <c r="AN7" s="3">
        <f t="shared" ref="AN7:AN24" si="21">AA7*100/AE7</f>
        <v>8.2194247974002437</v>
      </c>
      <c r="AO7" s="3">
        <f t="shared" ref="AO7:AO24" si="22">AB7*100/AE7</f>
        <v>3.7912096878008623</v>
      </c>
      <c r="AP7" s="3">
        <f t="shared" ref="AP7:AP24" si="23">AC7*100/AE7</f>
        <v>2.2397932572915664</v>
      </c>
      <c r="AQ7" s="3">
        <f t="shared" ref="AQ7:AQ24" si="24">AD7*100/AE7</f>
        <v>0.91441100871077707</v>
      </c>
      <c r="AR7" s="3">
        <f t="shared" ref="AR7:AR24" si="25">SUM(AG7:AQ7)</f>
        <v>99.999999999999986</v>
      </c>
      <c r="AS7" s="3"/>
      <c r="AT7" s="3">
        <f>AP7*'D. diagram lines'!$G$41</f>
        <v>1.8592661735368503</v>
      </c>
      <c r="AU7" s="3">
        <f>AI7*'D. diagram lines'!$G$42</f>
        <v>6.9821756456049942</v>
      </c>
      <c r="AV7" s="3">
        <f>AO7*'D. diagram lines'!$G$40</f>
        <v>2.812517286948752</v>
      </c>
      <c r="AW7" s="3">
        <f>AN7*'D. diagram lines'!$G$43</f>
        <v>5.8740746617369295</v>
      </c>
      <c r="AX7" s="3">
        <f>AQ7*'D. diagram lines'!$G$49</f>
        <v>0.39907521447070454</v>
      </c>
      <c r="AY7" s="3">
        <f>AH7*'D. diagram lines'!$G$46</f>
        <v>1.8749567807631846</v>
      </c>
      <c r="AZ7" s="3">
        <f t="shared" ref="AZ7:AZ24" si="26">SUM(AO7:AP7)</f>
        <v>6.0310029450924283</v>
      </c>
      <c r="BA7" s="3">
        <f t="shared" ref="BA7:BA24" si="27">AU7/(AW7+AV7+AT7)</f>
        <v>0.66207752509887796</v>
      </c>
      <c r="BB7" s="3">
        <f t="shared" ref="BB7:BB24" si="28">AU7/(AV7+AT7)</f>
        <v>1.4945417964383223</v>
      </c>
      <c r="BC7" s="29">
        <f t="shared" ref="BC7:BC24" si="29">(AV7+AT7)/AU7</f>
        <v>0.66910139440939254</v>
      </c>
      <c r="BE7" s="2">
        <f>AT7*$BI$7</f>
        <v>15434.772510263107</v>
      </c>
      <c r="BF7" s="2">
        <f>AX7*$BI$8</f>
        <v>1742.0870244811115</v>
      </c>
      <c r="BG7" s="2">
        <f>AY7*$BI$9</f>
        <v>11240.572145921175</v>
      </c>
      <c r="BI7" s="33">
        <v>8301.5400000000009</v>
      </c>
      <c r="BJ7" s="32" t="s">
        <v>131</v>
      </c>
    </row>
    <row r="8" spans="1:62">
      <c r="A8" s="2" t="s">
        <v>108</v>
      </c>
      <c r="B8" s="2" t="s">
        <v>107</v>
      </c>
      <c r="C8" s="14">
        <v>45.96</v>
      </c>
      <c r="D8" s="3">
        <v>3.1019999999999999</v>
      </c>
      <c r="E8" s="3">
        <v>13.46</v>
      </c>
      <c r="F8" s="3">
        <f t="shared" si="0"/>
        <v>3.1709558823529411</v>
      </c>
      <c r="G8" s="3">
        <f t="shared" si="1"/>
        <v>12.683823529411764</v>
      </c>
      <c r="H8" s="3">
        <v>0.22900000000000001</v>
      </c>
      <c r="I8" s="3">
        <v>5.89</v>
      </c>
      <c r="J8" s="3">
        <v>9.23</v>
      </c>
      <c r="K8" s="3">
        <v>2.58</v>
      </c>
      <c r="L8" s="3">
        <v>1.46</v>
      </c>
      <c r="M8" s="3">
        <v>0.89</v>
      </c>
      <c r="N8" s="3">
        <v>0.43</v>
      </c>
      <c r="O8" s="3">
        <f t="shared" ref="O8:O68" si="30">SUM(C8:N8)</f>
        <v>99.085779411764705</v>
      </c>
      <c r="P8" s="3"/>
      <c r="Q8" s="3">
        <v>17.25</v>
      </c>
      <c r="R8" s="3">
        <v>0.25</v>
      </c>
      <c r="S8" s="7"/>
      <c r="T8" s="14">
        <f t="shared" si="2"/>
        <v>45.760548573999969</v>
      </c>
      <c r="U8" s="3">
        <f t="shared" si="3"/>
        <v>3.0885383306472569</v>
      </c>
      <c r="V8" s="3">
        <f t="shared" si="4"/>
        <v>13.401587985335938</v>
      </c>
      <c r="W8" s="3">
        <f t="shared" si="5"/>
        <v>3.1571949669369608</v>
      </c>
      <c r="X8" s="3">
        <f t="shared" si="6"/>
        <v>12.628779867747843</v>
      </c>
      <c r="Y8" s="3">
        <f t="shared" si="7"/>
        <v>0.22800621460935583</v>
      </c>
      <c r="Z8" s="3">
        <f t="shared" si="8"/>
        <v>5.864439318991729</v>
      </c>
      <c r="AA8" s="3">
        <f t="shared" si="9"/>
        <v>9.1899448071805878</v>
      </c>
      <c r="AB8" s="3">
        <f t="shared" si="10"/>
        <v>2.568803640577022</v>
      </c>
      <c r="AC8" s="3">
        <f t="shared" si="11"/>
        <v>1.4536640756753689</v>
      </c>
      <c r="AD8" s="3">
        <f t="shared" si="12"/>
        <v>0.88613768996649223</v>
      </c>
      <c r="AE8" s="3">
        <f t="shared" si="13"/>
        <v>98.227645471668495</v>
      </c>
      <c r="AF8" s="3"/>
      <c r="AG8" s="14">
        <f t="shared" si="14"/>
        <v>46.586221581783249</v>
      </c>
      <c r="AH8" s="3">
        <f t="shared" si="15"/>
        <v>3.1442658691621337</v>
      </c>
      <c r="AI8" s="3">
        <f t="shared" si="16"/>
        <v>13.643397356196752</v>
      </c>
      <c r="AJ8" s="3">
        <f t="shared" si="17"/>
        <v>3.2141613002905394</v>
      </c>
      <c r="AK8" s="3">
        <f t="shared" si="18"/>
        <v>12.856645201162157</v>
      </c>
      <c r="AL8" s="3">
        <f t="shared" si="19"/>
        <v>0.23212020762028648</v>
      </c>
      <c r="AM8" s="3">
        <f t="shared" si="20"/>
        <v>5.9702533750370623</v>
      </c>
      <c r="AN8" s="3">
        <f t="shared" si="21"/>
        <v>9.3557620800665688</v>
      </c>
      <c r="AO8" s="3">
        <f t="shared" si="22"/>
        <v>2.615153430831175</v>
      </c>
      <c r="AP8" s="3">
        <f t="shared" si="23"/>
        <v>1.4798930267494246</v>
      </c>
      <c r="AQ8" s="3">
        <f t="shared" si="24"/>
        <v>0.90212657110067684</v>
      </c>
      <c r="AR8" s="3">
        <f t="shared" si="25"/>
        <v>100.00000000000001</v>
      </c>
      <c r="AS8" s="3"/>
      <c r="AT8" s="3">
        <f>AP8*'D. diagram lines'!$G$41</f>
        <v>1.2284683133725902</v>
      </c>
      <c r="AU8" s="3">
        <f>AI8*'D. diagram lines'!$G$42</f>
        <v>7.220991515592404</v>
      </c>
      <c r="AV8" s="3">
        <f>AO8*'D. diagram lines'!$G$40</f>
        <v>1.9400573531722722</v>
      </c>
      <c r="AW8" s="3">
        <f>AN8*'D. diagram lines'!$G$43</f>
        <v>6.6861667732686882</v>
      </c>
      <c r="AX8" s="3">
        <f>AQ8*'D. diagram lines'!$G$49</f>
        <v>0.39371393324464554</v>
      </c>
      <c r="AY8" s="3">
        <f>AH8*'D. diagram lines'!$G$46</f>
        <v>1.8843943202602209</v>
      </c>
      <c r="AZ8" s="3">
        <f t="shared" si="26"/>
        <v>4.0950464575805992</v>
      </c>
      <c r="BA8" s="3">
        <f t="shared" si="27"/>
        <v>0.73274651235376609</v>
      </c>
      <c r="BB8" s="3">
        <f t="shared" si="28"/>
        <v>2.2789752318675633</v>
      </c>
      <c r="BC8" s="29">
        <f t="shared" si="29"/>
        <v>0.43879371132108574</v>
      </c>
      <c r="BE8" s="2">
        <f>AT8*$BI$7</f>
        <v>10198.178842195093</v>
      </c>
      <c r="BF8" s="2">
        <f>AX8*$BI$8</f>
        <v>1718.6833699321837</v>
      </c>
      <c r="BG8" s="2">
        <f>AY8*$BI$9</f>
        <v>11297.151233335253</v>
      </c>
      <c r="BI8" s="33">
        <v>4365.3100000000004</v>
      </c>
      <c r="BJ8" s="32" t="s">
        <v>132</v>
      </c>
    </row>
    <row r="9" spans="1:62">
      <c r="A9" s="2" t="s">
        <v>109</v>
      </c>
      <c r="B9" s="2" t="s">
        <v>107</v>
      </c>
      <c r="C9" s="14">
        <v>53.6</v>
      </c>
      <c r="D9" s="3">
        <v>2.1640000000000001</v>
      </c>
      <c r="E9" s="3">
        <v>14.44</v>
      </c>
      <c r="F9" s="3">
        <f t="shared" si="0"/>
        <v>2.6985294117647056</v>
      </c>
      <c r="G9" s="3">
        <f t="shared" si="1"/>
        <v>10.794117647058822</v>
      </c>
      <c r="H9" s="3">
        <v>0.22600000000000001</v>
      </c>
      <c r="I9" s="3">
        <v>4.5999999999999996</v>
      </c>
      <c r="J9" s="3">
        <v>7.28</v>
      </c>
      <c r="K9" s="3">
        <v>2.52</v>
      </c>
      <c r="L9" s="3">
        <v>0.77</v>
      </c>
      <c r="M9" s="3">
        <v>0.32</v>
      </c>
      <c r="N9" s="3">
        <v>-0.06</v>
      </c>
      <c r="O9" s="3">
        <f t="shared" si="30"/>
        <v>99.352647058823521</v>
      </c>
      <c r="P9" s="3"/>
      <c r="Q9" s="3">
        <v>14.68</v>
      </c>
      <c r="R9" s="3">
        <v>0.25</v>
      </c>
      <c r="S9" s="3"/>
      <c r="T9" s="14">
        <f t="shared" si="2"/>
        <v>53.63236954520292</v>
      </c>
      <c r="U9" s="3">
        <f t="shared" si="3"/>
        <v>2.1653068599966252</v>
      </c>
      <c r="V9" s="3">
        <f t="shared" si="4"/>
        <v>14.448720452103172</v>
      </c>
      <c r="W9" s="3">
        <f t="shared" si="5"/>
        <v>2.700159079111264</v>
      </c>
      <c r="X9" s="3">
        <f t="shared" si="6"/>
        <v>10.800636316445056</v>
      </c>
      <c r="Y9" s="3">
        <f t="shared" si="7"/>
        <v>0.22613648353014665</v>
      </c>
      <c r="Z9" s="3">
        <f t="shared" si="8"/>
        <v>4.6027779833569662</v>
      </c>
      <c r="AA9" s="3">
        <f t="shared" si="9"/>
        <v>7.2843964606171125</v>
      </c>
      <c r="AB9" s="3">
        <f t="shared" si="10"/>
        <v>2.5215218517520777</v>
      </c>
      <c r="AC9" s="3">
        <f t="shared" si="11"/>
        <v>0.7704650102575793</v>
      </c>
      <c r="AD9" s="3">
        <f t="shared" si="12"/>
        <v>0.32019325101613683</v>
      </c>
      <c r="AE9" s="3">
        <f t="shared" si="13"/>
        <v>99.472683293389053</v>
      </c>
      <c r="AF9" s="3"/>
      <c r="AG9" s="14">
        <f t="shared" si="14"/>
        <v>53.916681212888648</v>
      </c>
      <c r="AH9" s="3">
        <f t="shared" si="15"/>
        <v>2.1767854131472206</v>
      </c>
      <c r="AI9" s="3">
        <f t="shared" si="16"/>
        <v>14.525314864069253</v>
      </c>
      <c r="AJ9" s="3">
        <f t="shared" si="17"/>
        <v>2.7144729484649548</v>
      </c>
      <c r="AK9" s="3">
        <f t="shared" si="18"/>
        <v>10.857891793859819</v>
      </c>
      <c r="AL9" s="3">
        <f t="shared" si="19"/>
        <v>0.227335260337926</v>
      </c>
      <c r="AM9" s="3">
        <f t="shared" si="20"/>
        <v>4.6271778652852191</v>
      </c>
      <c r="AN9" s="3">
        <f t="shared" si="21"/>
        <v>7.3230119259296522</v>
      </c>
      <c r="AO9" s="3">
        <f t="shared" si="22"/>
        <v>2.5348887435910337</v>
      </c>
      <c r="AP9" s="3">
        <f t="shared" si="23"/>
        <v>0.77454933831948247</v>
      </c>
      <c r="AQ9" s="3">
        <f t="shared" si="24"/>
        <v>0.32189063410679786</v>
      </c>
      <c r="AR9" s="3">
        <f t="shared" si="25"/>
        <v>100.00000000000001</v>
      </c>
      <c r="AS9" s="3"/>
      <c r="AT9" s="3">
        <f>AP9*'D. diagram lines'!$G$41</f>
        <v>0.64295817472643568</v>
      </c>
      <c r="AU9" s="3">
        <f>AI9*'D. diagram lines'!$G$42</f>
        <v>7.6877608015362213</v>
      </c>
      <c r="AV9" s="3">
        <f>AO9*'D. diagram lines'!$G$40</f>
        <v>1.8805128175268753</v>
      </c>
      <c r="AW9" s="3">
        <f>AN9*'D. diagram lines'!$G$43</f>
        <v>5.2334463617583573</v>
      </c>
      <c r="AX9" s="3">
        <f>AQ9*'D. diagram lines'!$G$49</f>
        <v>0.14048231333456326</v>
      </c>
      <c r="AY9" s="3">
        <f>AH9*'D. diagram lines'!$G$46</f>
        <v>1.3045722720811068</v>
      </c>
      <c r="AZ9" s="3">
        <f t="shared" si="26"/>
        <v>3.3094380819105162</v>
      </c>
      <c r="BA9" s="3">
        <f t="shared" si="27"/>
        <v>0.99108453148083619</v>
      </c>
      <c r="BB9" s="3">
        <f t="shared" si="28"/>
        <v>3.0465025455559145</v>
      </c>
      <c r="BC9" s="29">
        <f t="shared" si="29"/>
        <v>0.32824525338367105</v>
      </c>
      <c r="BE9" s="2">
        <f>AT9*$BI$7</f>
        <v>5337.5430058184957</v>
      </c>
      <c r="BF9" s="2">
        <f>AX9*$BI$8</f>
        <v>613.24884722250238</v>
      </c>
      <c r="BG9" s="2">
        <f>AY9*$BI$9</f>
        <v>7821.0542740761639</v>
      </c>
      <c r="BI9" s="33">
        <v>5995.11</v>
      </c>
      <c r="BJ9" s="32" t="s">
        <v>133</v>
      </c>
    </row>
    <row r="10" spans="1:62">
      <c r="C10" s="1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7"/>
      <c r="T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14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29"/>
    </row>
    <row r="11" spans="1:62">
      <c r="A11" s="2" t="s">
        <v>112</v>
      </c>
      <c r="B11" s="2" t="s">
        <v>142</v>
      </c>
      <c r="C11" s="14">
        <v>58.1</v>
      </c>
      <c r="D11" s="3">
        <v>1.431</v>
      </c>
      <c r="E11" s="3">
        <v>20.14</v>
      </c>
      <c r="F11" s="3">
        <f>G11*R11</f>
        <v>1.4534161490683228</v>
      </c>
      <c r="G11" s="3">
        <f>Q11/(1.11+R11)</f>
        <v>2.9068322981366457</v>
      </c>
      <c r="H11" s="3">
        <v>0.13900000000000001</v>
      </c>
      <c r="I11" s="3">
        <v>0.81</v>
      </c>
      <c r="J11" s="3">
        <v>2.2999999999999998</v>
      </c>
      <c r="K11" s="3">
        <v>4.51</v>
      </c>
      <c r="L11" s="3">
        <v>5.99</v>
      </c>
      <c r="M11" s="3">
        <v>0.3</v>
      </c>
      <c r="N11" s="3">
        <v>1.67</v>
      </c>
      <c r="O11" s="3">
        <f>SUM(C11:N11)</f>
        <v>99.750248447204953</v>
      </c>
      <c r="P11" s="3"/>
      <c r="Q11" s="3">
        <v>4.68</v>
      </c>
      <c r="R11" s="3">
        <v>0.5</v>
      </c>
      <c r="S11" s="3"/>
      <c r="T11" s="14">
        <f>(C11*(O11-N11))/O11</f>
        <v>57.127300668315087</v>
      </c>
      <c r="U11" s="3">
        <f>(D11*(O11-N11))/O11</f>
        <v>1.4070424656860394</v>
      </c>
      <c r="V11" s="3">
        <f>(E11*(O11-N11))/O11</f>
        <v>19.802819887433149</v>
      </c>
      <c r="W11" s="3">
        <f>(F11*(O11-N11))/O11</f>
        <v>1.4290833277798751</v>
      </c>
      <c r="X11" s="3">
        <f>(G11*(O11-N11))/O11</f>
        <v>2.8581666555597502</v>
      </c>
      <c r="Y11" s="3">
        <f>(H11*(O11-N11))/O11</f>
        <v>0.13667288800164884</v>
      </c>
      <c r="Z11" s="3">
        <f>(I11*(O11-N11))/O11</f>
        <v>0.7964391315203998</v>
      </c>
      <c r="AA11" s="3">
        <f>(J11*(O11-N11))/O11</f>
        <v>2.26149383024311</v>
      </c>
      <c r="AB11" s="3">
        <f>(K11*(O11-N11))/O11</f>
        <v>4.4344944236506203</v>
      </c>
      <c r="AC11" s="3">
        <f>(L11*(O11-N11))/O11</f>
        <v>5.8897165405027083</v>
      </c>
      <c r="AD11" s="3">
        <f>(M11*(O11-N11))/O11</f>
        <v>0.29497745611866655</v>
      </c>
      <c r="AE11" s="3">
        <f>SUM(T11:AD11)</f>
        <v>96.438207274811077</v>
      </c>
      <c r="AF11" s="3"/>
      <c r="AG11" s="14">
        <f>T11*100/AE11</f>
        <v>59.237207205153325</v>
      </c>
      <c r="AH11" s="3">
        <f>U11*100/AE11</f>
        <v>1.4590093547431051</v>
      </c>
      <c r="AI11" s="3">
        <f>V11*100/AE11</f>
        <v>20.534205733421484</v>
      </c>
      <c r="AJ11" s="3">
        <f>W11*100/AE11</f>
        <v>1.4818642612336705</v>
      </c>
      <c r="AK11" s="3">
        <f>X11*100/AE11</f>
        <v>2.9637285224673411</v>
      </c>
      <c r="AL11" s="3">
        <f>Y11*100/AE11</f>
        <v>0.1417206850519159</v>
      </c>
      <c r="AM11" s="3">
        <f>Z11*100/AE11</f>
        <v>0.82585435174138044</v>
      </c>
      <c r="AN11" s="3">
        <f>AA11*100/AE11</f>
        <v>2.3450185296360178</v>
      </c>
      <c r="AO11" s="3">
        <f>AB11*100/AE11</f>
        <v>4.5982754646341055</v>
      </c>
      <c r="AP11" s="3">
        <f>AC11*100/AE11</f>
        <v>6.1072439097911939</v>
      </c>
      <c r="AQ11" s="3">
        <f>AD11*100/AE11</f>
        <v>0.30587198212643713</v>
      </c>
      <c r="AR11" s="3">
        <f>SUM(AG11:AQ11)</f>
        <v>99.999999999999972</v>
      </c>
      <c r="AS11" s="3"/>
      <c r="AT11" s="3">
        <f>AP11*'D. diagram lines'!$G$41</f>
        <v>5.0696607725056495</v>
      </c>
      <c r="AU11" s="3">
        <f>AI11*'D. diagram lines'!$G$42</f>
        <v>10.868064713597066</v>
      </c>
      <c r="AV11" s="3">
        <f>AO11*'D. diagram lines'!$G$40</f>
        <v>3.411240817422978</v>
      </c>
      <c r="AW11" s="3">
        <f>AN11*'D. diagram lines'!$G$43</f>
        <v>1.6758853892787506</v>
      </c>
      <c r="AX11" s="3">
        <f>AQ11*'D. diagram lines'!$G$49</f>
        <v>0.13349131375811787</v>
      </c>
      <c r="AY11" s="3">
        <f>AH11*'D. diagram lines'!$G$46</f>
        <v>0.87440091127442354</v>
      </c>
      <c r="AZ11" s="3">
        <f>SUM(AO11:AP11)</f>
        <v>10.7055193744253</v>
      </c>
      <c r="BA11" s="3">
        <f>AU11/(AW11+AV11+AT11)</f>
        <v>1.0700297974000823</v>
      </c>
      <c r="BB11" s="3">
        <f>AU11/(AV11+AT11)</f>
        <v>1.2814751590212152</v>
      </c>
      <c r="BC11" s="29">
        <f>(AV11+AT11)/AU11</f>
        <v>0.78035067083453669</v>
      </c>
      <c r="BE11" s="2">
        <f>AT11*$BI$7</f>
        <v>42085.991689386552</v>
      </c>
      <c r="BF11" s="2">
        <f>AX11*$BI$8</f>
        <v>582.73096686144959</v>
      </c>
      <c r="BG11" s="2">
        <f>AY11*$BI$9</f>
        <v>5242.1296471904088</v>
      </c>
      <c r="BH11" s="30"/>
    </row>
    <row r="12" spans="1:62">
      <c r="A12" s="2" t="s">
        <v>113</v>
      </c>
      <c r="B12" s="2" t="s">
        <v>142</v>
      </c>
      <c r="C12" s="14">
        <v>58.44</v>
      </c>
      <c r="D12" s="3">
        <v>1.091</v>
      </c>
      <c r="E12" s="3">
        <v>21.82</v>
      </c>
      <c r="F12" s="3">
        <f>G12*R12</f>
        <v>1.1211180124223601</v>
      </c>
      <c r="G12" s="3">
        <f>Q12/(1.11+R12)</f>
        <v>2.2422360248447202</v>
      </c>
      <c r="H12" s="3">
        <v>0.16300000000000001</v>
      </c>
      <c r="I12" s="3">
        <v>0.52</v>
      </c>
      <c r="J12" s="3">
        <v>0.89</v>
      </c>
      <c r="K12" s="3">
        <v>3.39</v>
      </c>
      <c r="L12" s="3">
        <v>8.16</v>
      </c>
      <c r="M12" s="3">
        <v>0.13</v>
      </c>
      <c r="N12" s="3">
        <v>2.2799999999999998</v>
      </c>
      <c r="O12" s="3">
        <f>SUM(C12:N12)</f>
        <v>100.24735403726706</v>
      </c>
      <c r="P12" s="3"/>
      <c r="Q12" s="3">
        <v>3.61</v>
      </c>
      <c r="R12" s="3">
        <v>0.5</v>
      </c>
      <c r="S12" s="3"/>
      <c r="T12" s="14">
        <f>(C12*(O12-N12))/O12</f>
        <v>57.110855692106675</v>
      </c>
      <c r="U12" s="3">
        <f>(D12*(O12-N12))/O12</f>
        <v>1.0661865770035657</v>
      </c>
      <c r="V12" s="3">
        <f>(E12*(O12-N12))/O12</f>
        <v>21.323731540071318</v>
      </c>
      <c r="W12" s="3">
        <f>(F12*(O12-N12))/O12</f>
        <v>1.0956195931087418</v>
      </c>
      <c r="X12" s="3">
        <f>(G12*(O12-N12))/O12</f>
        <v>2.1912391862174836</v>
      </c>
      <c r="Y12" s="3">
        <f>(H12*(O12-N12))/O12</f>
        <v>0.15929276998311753</v>
      </c>
      <c r="Z12" s="3">
        <f>(I12*(O12-N12))/O12</f>
        <v>0.50817325393387192</v>
      </c>
      <c r="AA12" s="3">
        <f>(J12*(O12-N12))/O12</f>
        <v>0.86975806923297305</v>
      </c>
      <c r="AB12" s="3">
        <f>(K12*(O12-N12))/O12</f>
        <v>3.312898713145819</v>
      </c>
      <c r="AC12" s="3">
        <f>(L12*(O12-N12))/O12</f>
        <v>7.9744110617315282</v>
      </c>
      <c r="AD12" s="3">
        <f>(M12*(O12-N12))/O12</f>
        <v>0.12704331348346798</v>
      </c>
      <c r="AE12" s="3">
        <f>SUM(T12:AD12)</f>
        <v>95.739209770018547</v>
      </c>
      <c r="AF12" s="3"/>
      <c r="AG12" s="14">
        <f>T12*100/AE12</f>
        <v>59.652524633633831</v>
      </c>
      <c r="AH12" s="3">
        <f>U12*100/AE12</f>
        <v>1.1136362829448065</v>
      </c>
      <c r="AI12" s="3">
        <f>V12*100/AE12</f>
        <v>22.272725658896135</v>
      </c>
      <c r="AJ12" s="3">
        <f>W12*100/AE12</f>
        <v>1.1443791898226461</v>
      </c>
      <c r="AK12" s="3">
        <f>X12*100/AE12</f>
        <v>2.2887583796452922</v>
      </c>
      <c r="AL12" s="3">
        <f>Y12*100/AE12</f>
        <v>0.16638195611366041</v>
      </c>
      <c r="AM12" s="3">
        <f>Z12*100/AE12</f>
        <v>0.53078906244848723</v>
      </c>
      <c r="AN12" s="3">
        <f>AA12*100/AE12</f>
        <v>0.90846589534452604</v>
      </c>
      <c r="AO12" s="3">
        <f>AB12*100/AE12</f>
        <v>3.4603363878853299</v>
      </c>
      <c r="AP12" s="3">
        <f>AC12*100/AE12</f>
        <v>8.3293052876531828</v>
      </c>
      <c r="AQ12" s="3">
        <f>AD12*100/AE12</f>
        <v>0.13269726561212181</v>
      </c>
      <c r="AR12" s="3">
        <f>SUM(AG12:AQ12)</f>
        <v>100.00000000000001</v>
      </c>
      <c r="AS12" s="3"/>
      <c r="AT12" s="3">
        <f>AP12*'D. diagram lines'!$G$41</f>
        <v>6.91420760375083</v>
      </c>
      <c r="AU12" s="3">
        <f>AI12*'D. diagram lines'!$G$42</f>
        <v>11.78820485932396</v>
      </c>
      <c r="AV12" s="3">
        <f>AO12*'D. diagram lines'!$G$40</f>
        <v>2.5670581980472327</v>
      </c>
      <c r="AW12" s="3">
        <f>AN12*'D. diagram lines'!$G$43</f>
        <v>0.64924208547820828</v>
      </c>
      <c r="AX12" s="3">
        <f>AQ12*'D. diagram lines'!$G$49</f>
        <v>5.7912896093077655E-2</v>
      </c>
      <c r="AY12" s="3">
        <f>AH12*'D. diagram lines'!$G$46</f>
        <v>0.66741489865680548</v>
      </c>
      <c r="AZ12" s="3">
        <f>SUM(AO12:AP12)</f>
        <v>11.789641675538512</v>
      </c>
      <c r="BA12" s="3">
        <f>AU12/(AW12+AV12+AT12)</f>
        <v>1.1636341425813139</v>
      </c>
      <c r="BB12" s="3">
        <f>AU12/(AV12+AT12)</f>
        <v>1.2433155135349543</v>
      </c>
      <c r="BC12" s="29">
        <f>(AV12+AT12)/AU12</f>
        <v>0.80430107170209142</v>
      </c>
      <c r="BE12" s="2">
        <f>AT12*$BI$7</f>
        <v>57398.570990841668</v>
      </c>
      <c r="BF12" s="2">
        <f>AX12*$BI$8</f>
        <v>252.80774444407285</v>
      </c>
      <c r="BG12" s="2">
        <f>AY12*$BI$9</f>
        <v>4001.2257330864009</v>
      </c>
      <c r="BH12" s="30"/>
    </row>
    <row r="13" spans="1:62" ht="14.4" customHeight="1">
      <c r="A13" s="2" t="s">
        <v>114</v>
      </c>
      <c r="B13" s="2" t="s">
        <v>142</v>
      </c>
      <c r="C13" s="14">
        <v>64.09</v>
      </c>
      <c r="D13" s="3">
        <v>0.57099999999999995</v>
      </c>
      <c r="E13" s="3">
        <v>20.12</v>
      </c>
      <c r="F13" s="3">
        <f>G13*R13</f>
        <v>0.86956521739130421</v>
      </c>
      <c r="G13" s="3">
        <f>Q13/(1.11+R13)</f>
        <v>1.7391304347826084</v>
      </c>
      <c r="H13" s="3">
        <v>0.20300000000000001</v>
      </c>
      <c r="I13" s="3">
        <v>0.31</v>
      </c>
      <c r="J13" s="3">
        <v>0.21</v>
      </c>
      <c r="K13" s="3">
        <v>8.61</v>
      </c>
      <c r="L13" s="3">
        <v>2.54</v>
      </c>
      <c r="M13" s="3">
        <v>0.06</v>
      </c>
      <c r="N13" s="3">
        <v>0.99</v>
      </c>
      <c r="O13" s="3">
        <f>SUM(C13:N13)</f>
        <v>100.31269565217391</v>
      </c>
      <c r="P13" s="3"/>
      <c r="Q13" s="3">
        <v>2.8</v>
      </c>
      <c r="R13" s="3">
        <v>0.5</v>
      </c>
      <c r="S13" s="7"/>
      <c r="T13" s="14">
        <f>(C13*(O13-N13))/O13</f>
        <v>63.457486841147166</v>
      </c>
      <c r="U13" s="3">
        <f>(D13*(O13-N13))/O13</f>
        <v>0.56536472127157167</v>
      </c>
      <c r="V13" s="3">
        <f>(E13*(O13-N13))/O13</f>
        <v>19.921432910655032</v>
      </c>
      <c r="W13" s="3">
        <f>(F13*(O13-N13))/O13</f>
        <v>0.86098335684393756</v>
      </c>
      <c r="X13" s="3">
        <f>(G13*(O13-N13))/O13</f>
        <v>1.7219667136878751</v>
      </c>
      <c r="Y13" s="3">
        <f>(H13*(O13-N13))/O13</f>
        <v>0.20099656465521729</v>
      </c>
      <c r="Z13" s="3">
        <f>(I13*(O13-N13))/O13</f>
        <v>0.30694056671486381</v>
      </c>
      <c r="AA13" s="3">
        <f>(J13*(O13-N13))/O13</f>
        <v>0.20792748067781097</v>
      </c>
      <c r="AB13" s="3">
        <f>(K13*(O13-N13))/O13</f>
        <v>8.5250267077902482</v>
      </c>
      <c r="AC13" s="3">
        <f>(L13*(O13-N13))/O13</f>
        <v>2.5149323853411421</v>
      </c>
      <c r="AD13" s="3">
        <f>(M13*(O13-N13))/O13</f>
        <v>5.9407851622231694E-2</v>
      </c>
      <c r="AE13" s="3">
        <f>SUM(T13:AD13)</f>
        <v>98.342466100407066</v>
      </c>
      <c r="AF13" s="3"/>
      <c r="AG13" s="14">
        <f>T13*100/AE13</f>
        <v>64.527044477771639</v>
      </c>
      <c r="AH13" s="3">
        <f>U13*100/AE13</f>
        <v>0.57489378057119056</v>
      </c>
      <c r="AI13" s="3">
        <f>V13*100/AE13</f>
        <v>20.257202916098699</v>
      </c>
      <c r="AJ13" s="3">
        <f>W13*100/AE13</f>
        <v>0.87549498297600015</v>
      </c>
      <c r="AK13" s="3">
        <f>X13*100/AE13</f>
        <v>1.7509899659520003</v>
      </c>
      <c r="AL13" s="3">
        <f>Y13*100/AE13</f>
        <v>0.20438430377574732</v>
      </c>
      <c r="AM13" s="3">
        <f>Z13*100/AE13</f>
        <v>0.31211396143094411</v>
      </c>
      <c r="AN13" s="3">
        <f>AA13*100/AE13</f>
        <v>0.21143203838870409</v>
      </c>
      <c r="AO13" s="3">
        <f>AB13*100/AE13</f>
        <v>8.6687135739368664</v>
      </c>
      <c r="AP13" s="3">
        <f>AC13*100/AE13</f>
        <v>2.5573208452728968</v>
      </c>
      <c r="AQ13" s="3">
        <f>AD13*100/AE13</f>
        <v>6.0409153825344009E-2</v>
      </c>
      <c r="AR13" s="3">
        <f>SUM(AG13:AQ13)</f>
        <v>100.00000000000004</v>
      </c>
      <c r="AS13" s="3"/>
      <c r="AT13" s="3">
        <f>AP13*'D. diagram lines'!$G$41</f>
        <v>2.1228477793732421</v>
      </c>
      <c r="AU13" s="3">
        <f>AI13*'D. diagram lines'!$G$42</f>
        <v>10.721456435507553</v>
      </c>
      <c r="AV13" s="3">
        <f>AO13*'D. diagram lines'!$G$40</f>
        <v>6.4309043260667496</v>
      </c>
      <c r="AW13" s="3">
        <f>AN13*'D. diagram lines'!$G$43</f>
        <v>0.15110151987415271</v>
      </c>
      <c r="AX13" s="3">
        <f>AQ13*'D. diagram lines'!$G$49</f>
        <v>2.6364288912960911E-2</v>
      </c>
      <c r="AY13" s="3">
        <f>AH13*'D. diagram lines'!$G$46</f>
        <v>0.34454038555904815</v>
      </c>
      <c r="AZ13" s="3">
        <f>SUM(AO13:AP13)</f>
        <v>11.226034419209764</v>
      </c>
      <c r="BA13" s="3">
        <f>AU13/(AW13+AV13+AT13)</f>
        <v>1.2316641837984534</v>
      </c>
      <c r="BB13" s="3">
        <f>AU13/(AV13+AT13)</f>
        <v>1.2534214580159448</v>
      </c>
      <c r="BC13" s="29">
        <f>(AV13+AT13)/AU13</f>
        <v>0.79781624417289887</v>
      </c>
      <c r="BE13" s="2">
        <f>AT13*$BI$7</f>
        <v>17622.905754378146</v>
      </c>
      <c r="BF13" s="2">
        <f>AX13*$BI$8</f>
        <v>115.0882940346374</v>
      </c>
      <c r="BG13" s="2">
        <f>AY13*$BI$9</f>
        <v>2065.557510868905</v>
      </c>
      <c r="BH13" s="30"/>
    </row>
    <row r="14" spans="1:62">
      <c r="A14" s="2" t="s">
        <v>143</v>
      </c>
      <c r="B14" s="2" t="s">
        <v>142</v>
      </c>
      <c r="C14" s="2">
        <v>60.44</v>
      </c>
      <c r="D14" s="2">
        <v>0.35899999999999999</v>
      </c>
      <c r="E14" s="2">
        <v>23.48</v>
      </c>
      <c r="F14" s="3">
        <f>G14*R14</f>
        <v>0.61801242236024845</v>
      </c>
      <c r="G14" s="3">
        <f>Q14/(1.11+R14)</f>
        <v>1.2360248447204969</v>
      </c>
      <c r="H14" s="2">
        <v>0.17</v>
      </c>
      <c r="I14" s="2">
        <v>0.15</v>
      </c>
      <c r="J14" s="2">
        <v>0.42</v>
      </c>
      <c r="K14" s="2">
        <v>6.37</v>
      </c>
      <c r="L14" s="2">
        <v>5.4</v>
      </c>
      <c r="M14" s="2">
        <v>0.04</v>
      </c>
      <c r="N14" s="2">
        <v>1.59</v>
      </c>
      <c r="O14" s="3">
        <f>SUM(C14:N14)</f>
        <v>100.27303726708078</v>
      </c>
      <c r="P14" s="3"/>
      <c r="Q14" s="2">
        <v>1.99</v>
      </c>
      <c r="R14" s="3">
        <v>0.5</v>
      </c>
      <c r="S14" s="7"/>
      <c r="T14" s="14">
        <f>(C14*(O14-N14))/O14</f>
        <v>59.481620732560081</v>
      </c>
      <c r="U14" s="3">
        <f>(D14*(O14-N14))/O14</f>
        <v>0.35330744280259874</v>
      </c>
      <c r="V14" s="3">
        <f>(E14*(O14-N14))/O14</f>
        <v>23.107684559902562</v>
      </c>
      <c r="W14" s="3">
        <f>(F14*(O14-N14))/O14</f>
        <v>0.60821278151626468</v>
      </c>
      <c r="X14" s="3">
        <f>(G14*(O14-N14))/O14</f>
        <v>1.2164255630325294</v>
      </c>
      <c r="Y14" s="3">
        <f>(H14*(O14-N14))/O14</f>
        <v>0.1673043601015092</v>
      </c>
      <c r="Z14" s="3">
        <f>(I14*(O14-N14))/O14</f>
        <v>0.14762149420721399</v>
      </c>
      <c r="AA14" s="3">
        <f>(J14*(O14-N14))/O14</f>
        <v>0.4133401837801991</v>
      </c>
      <c r="AB14" s="3">
        <f>(K14*(O14-N14))/O14</f>
        <v>6.26899278733302</v>
      </c>
      <c r="AC14" s="3">
        <f>(L14*(O14-N14))/O14</f>
        <v>5.3143737914597038</v>
      </c>
      <c r="AD14" s="3">
        <f>(M14*(O14-N14))/O14</f>
        <v>3.9365731788590395E-2</v>
      </c>
      <c r="AE14" s="3">
        <f>SUM(T14:AD14)</f>
        <v>97.118249428484262</v>
      </c>
      <c r="AF14" s="3"/>
      <c r="AG14" s="14">
        <f>T14*100/AE14</f>
        <v>61.246594829081047</v>
      </c>
      <c r="AH14" s="3">
        <f>U14*100/AE14</f>
        <v>0.36379099178755947</v>
      </c>
      <c r="AI14" s="3">
        <f>V14*100/AE14</f>
        <v>23.793349546439831</v>
      </c>
      <c r="AJ14" s="3">
        <f>W14*100/AE14</f>
        <v>0.62626003361411409</v>
      </c>
      <c r="AK14" s="3">
        <f>X14*100/AE14</f>
        <v>1.2525200672282282</v>
      </c>
      <c r="AL14" s="3">
        <f>Y14*100/AE14</f>
        <v>0.17226871477405331</v>
      </c>
      <c r="AM14" s="3">
        <f>Z14*100/AE14</f>
        <v>0.15200180715357642</v>
      </c>
      <c r="AN14" s="3">
        <f>AA14*100/AE14</f>
        <v>0.42560506003001397</v>
      </c>
      <c r="AO14" s="3">
        <f>AB14*100/AE14</f>
        <v>6.4550100771218784</v>
      </c>
      <c r="AP14" s="3">
        <f>AC14*100/AE14</f>
        <v>5.4720650575287513</v>
      </c>
      <c r="AQ14" s="3">
        <f>AD14*100/AE14</f>
        <v>4.0533815240953716E-2</v>
      </c>
      <c r="AR14" s="3">
        <f>SUM(AG14:AQ14)</f>
        <v>100.00000000000001</v>
      </c>
      <c r="AS14" s="3"/>
      <c r="AT14" s="3">
        <f>AP14*'D. diagram lines'!$G$41</f>
        <v>4.5423948963749279</v>
      </c>
      <c r="AU14" s="3">
        <f>AI14*'D. diagram lines'!$G$42</f>
        <v>12.59301995806276</v>
      </c>
      <c r="AV14" s="3">
        <f>AO14*'D. diagram lines'!$G$40</f>
        <v>4.7886634938054851</v>
      </c>
      <c r="AW14" s="3">
        <f>AN14*'D. diagram lines'!$G$43</f>
        <v>0.30416190434883922</v>
      </c>
      <c r="AX14" s="3">
        <f>AQ14*'D. diagram lines'!$G$49</f>
        <v>1.7690120587465396E-2</v>
      </c>
      <c r="AY14" s="3">
        <f>AH14*'D. diagram lines'!$G$46</f>
        <v>0.21802408168142115</v>
      </c>
      <c r="AZ14" s="3">
        <f>SUM(AO14:AP14)</f>
        <v>11.927075134650629</v>
      </c>
      <c r="BA14" s="3">
        <f>AU14/(AW14+AV14+AT14)</f>
        <v>1.3069778970401857</v>
      </c>
      <c r="BB14" s="3">
        <f>AU14/(AV14+AT14)</f>
        <v>1.3495810905347123</v>
      </c>
      <c r="BC14" s="29">
        <f>(AV14+AT14)/AU14</f>
        <v>0.74097066638937104</v>
      </c>
      <c r="BE14" s="2">
        <f>AT14*$BI$7</f>
        <v>37708.872928052326</v>
      </c>
      <c r="BF14" s="2">
        <f>AX14*$BI$8</f>
        <v>77.222860301668575</v>
      </c>
      <c r="BG14" s="2">
        <f>AY14*$BI$9</f>
        <v>1307.0783523291047</v>
      </c>
      <c r="BH14" s="30"/>
    </row>
    <row r="15" spans="1:62">
      <c r="A15" s="2" t="s">
        <v>152</v>
      </c>
      <c r="B15" s="2" t="s">
        <v>142</v>
      </c>
      <c r="C15" s="2">
        <v>59.42</v>
      </c>
      <c r="D15" s="2">
        <v>0.53400000000000003</v>
      </c>
      <c r="E15" s="2">
        <v>19.68</v>
      </c>
      <c r="F15" s="3">
        <f>G15*R15</f>
        <v>1.3354037267080745</v>
      </c>
      <c r="G15" s="3">
        <f>Q15/(1.11+R15)</f>
        <v>2.670807453416149</v>
      </c>
      <c r="H15" s="3">
        <v>0.13300000000000001</v>
      </c>
      <c r="I15" s="2">
        <v>0.34</v>
      </c>
      <c r="J15" s="2">
        <v>0.28999999999999998</v>
      </c>
      <c r="K15" s="2">
        <v>4.12</v>
      </c>
      <c r="L15" s="2">
        <v>7.69</v>
      </c>
      <c r="M15" s="2">
        <v>0.09</v>
      </c>
      <c r="N15" s="2">
        <v>1.67</v>
      </c>
      <c r="O15" s="3">
        <f>SUM(C15:N15)</f>
        <v>97.973211180124238</v>
      </c>
      <c r="P15" s="3"/>
      <c r="Q15" s="3">
        <v>4.3</v>
      </c>
      <c r="R15" s="3">
        <v>0.5</v>
      </c>
      <c r="S15" s="7"/>
      <c r="T15" s="14">
        <f>(C15*(O15-N15))/O15</f>
        <v>58.407157828096885</v>
      </c>
      <c r="U15" s="3">
        <f>(D15*(O15-N15))/O15</f>
        <v>0.52489771592399426</v>
      </c>
      <c r="V15" s="3">
        <f>(E15*(O15-N15))/O15</f>
        <v>19.344545036300008</v>
      </c>
      <c r="W15" s="3">
        <f>(F15*(O15-N15))/O15</f>
        <v>1.3126411348042284</v>
      </c>
      <c r="X15" s="3">
        <f>(G15*(O15-N15))/O15</f>
        <v>2.6252822696084568</v>
      </c>
      <c r="Y15" s="3">
        <f>(H15*(O15-N15))/O15</f>
        <v>0.13073295171889743</v>
      </c>
      <c r="Z15" s="3">
        <f>(I15*(O15-N15))/O15</f>
        <v>0.33420453822876039</v>
      </c>
      <c r="AA15" s="3">
        <f>(J15*(O15-N15))/O15</f>
        <v>0.28505681201864852</v>
      </c>
      <c r="AB15" s="3">
        <f>(K15*(O15-N15))/O15</f>
        <v>4.0497726397132139</v>
      </c>
      <c r="AC15" s="3">
        <f>(L15*(O15-N15))/O15</f>
        <v>7.5589202911151974</v>
      </c>
      <c r="AD15" s="3">
        <f>(M15*(O15-N15))/O15</f>
        <v>8.846590717820127E-2</v>
      </c>
      <c r="AE15" s="3">
        <f>SUM(T15:AD15)</f>
        <v>94.6616771247065</v>
      </c>
      <c r="AF15" s="3"/>
      <c r="AG15" s="14">
        <f>T15*100/AE15</f>
        <v>61.700953968047479</v>
      </c>
      <c r="AH15" s="3">
        <f>U15*100/AE15</f>
        <v>0.55449864387306225</v>
      </c>
      <c r="AI15" s="3">
        <f>V15*100/AE15</f>
        <v>20.435455639366779</v>
      </c>
      <c r="AJ15" s="3">
        <f>W15*100/AE15</f>
        <v>1.386665834237192</v>
      </c>
      <c r="AK15" s="3">
        <f>X15*100/AE15</f>
        <v>2.7733316684743841</v>
      </c>
      <c r="AL15" s="3">
        <f>Y15*100/AE15</f>
        <v>0.13810546748149299</v>
      </c>
      <c r="AM15" s="3">
        <f>Z15*100/AE15</f>
        <v>0.35305157100532053</v>
      </c>
      <c r="AN15" s="3">
        <f>AA15*100/AE15</f>
        <v>0.30113222232806741</v>
      </c>
      <c r="AO15" s="3">
        <f>AB15*100/AE15</f>
        <v>4.2781543310056485</v>
      </c>
      <c r="AP15" s="3">
        <f>AC15*100/AE15</f>
        <v>7.9851958265615126</v>
      </c>
      <c r="AQ15" s="3">
        <f>AD15*100/AE15</f>
        <v>9.3454827619055422E-2</v>
      </c>
      <c r="AR15" s="3">
        <f>SUM(AG15:AQ15)</f>
        <v>99.999999999999986</v>
      </c>
      <c r="AS15" s="3"/>
      <c r="AT15" s="3">
        <f>AP15*'D. diagram lines'!$G$41</f>
        <v>6.6285602213779615</v>
      </c>
      <c r="AU15" s="3">
        <f>AI15*'D. diagram lines'!$G$42</f>
        <v>10.815799608893574</v>
      </c>
      <c r="AV15" s="3">
        <f>AO15*'D. diagram lines'!$G$40</f>
        <v>3.1737582468480112</v>
      </c>
      <c r="AW15" s="3">
        <f>AN15*'D. diagram lines'!$G$43</f>
        <v>0.21520644091412783</v>
      </c>
      <c r="AX15" s="3">
        <f>AQ15*'D. diagram lines'!$G$49</f>
        <v>4.0786369608541775E-2</v>
      </c>
      <c r="AY15" s="3">
        <f>AH15*'D. diagram lines'!$G$46</f>
        <v>0.33231734801892915</v>
      </c>
      <c r="AZ15" s="3">
        <f>SUM(AO15:AP15)</f>
        <v>12.26335015756716</v>
      </c>
      <c r="BA15" s="3">
        <f>AU15/(AW15+AV15+AT15)</f>
        <v>1.0796878177986979</v>
      </c>
      <c r="BB15" s="3">
        <f>AU15/(AV15+AT15)</f>
        <v>1.1033919826164371</v>
      </c>
      <c r="BC15" s="29">
        <f>(AV15+AT15)/AU15</f>
        <v>0.90629623538566306</v>
      </c>
      <c r="BE15" s="2">
        <f t="shared" ref="BE15" si="31">AT15*$BI$7</f>
        <v>55027.257820178005</v>
      </c>
      <c r="BF15" s="2">
        <f t="shared" ref="BF15" si="32">AX15*$BI$8</f>
        <v>178.0451471158635</v>
      </c>
      <c r="BG15" s="2">
        <f t="shared" ref="BG15" si="33">AY15*$BI$9</f>
        <v>1992.2790562817622</v>
      </c>
      <c r="BH15" s="30"/>
    </row>
    <row r="16" spans="1:62">
      <c r="A16" s="2" t="s">
        <v>110</v>
      </c>
      <c r="B16" s="2" t="s">
        <v>159</v>
      </c>
      <c r="C16" s="14">
        <v>59.34</v>
      </c>
      <c r="D16" s="3">
        <v>0.64600000000000002</v>
      </c>
      <c r="E16" s="3">
        <v>20.76</v>
      </c>
      <c r="F16" s="3">
        <f t="shared" si="0"/>
        <v>0.86956521739130421</v>
      </c>
      <c r="G16" s="3">
        <f t="shared" si="1"/>
        <v>1.7391304347826084</v>
      </c>
      <c r="H16" s="3">
        <v>0.20899999999999999</v>
      </c>
      <c r="I16" s="3">
        <v>0.32</v>
      </c>
      <c r="J16" s="3">
        <v>1.24</v>
      </c>
      <c r="K16" s="3">
        <v>4.18</v>
      </c>
      <c r="L16" s="3">
        <v>8.89</v>
      </c>
      <c r="M16" s="3">
        <v>0.05</v>
      </c>
      <c r="N16" s="3">
        <v>1.77</v>
      </c>
      <c r="O16" s="3">
        <f t="shared" si="30"/>
        <v>100.01369565217389</v>
      </c>
      <c r="P16" s="3"/>
      <c r="Q16" s="3">
        <v>2.8</v>
      </c>
      <c r="R16" s="3">
        <v>0.5</v>
      </c>
      <c r="S16" s="3"/>
      <c r="T16" s="14">
        <f t="shared" si="2"/>
        <v>58.289825828201799</v>
      </c>
      <c r="U16" s="3">
        <f t="shared" si="3"/>
        <v>0.634567365773818</v>
      </c>
      <c r="V16" s="3">
        <f t="shared" si="4"/>
        <v>20.392598318056443</v>
      </c>
      <c r="W16" s="3">
        <f t="shared" si="5"/>
        <v>0.85417602069433018</v>
      </c>
      <c r="X16" s="3">
        <f t="shared" si="6"/>
        <v>1.7083520413886604</v>
      </c>
      <c r="Y16" s="3">
        <f t="shared" si="7"/>
        <v>0.20530120657388226</v>
      </c>
      <c r="Z16" s="3">
        <f t="shared" si="8"/>
        <v>0.31433677561551354</v>
      </c>
      <c r="AA16" s="3">
        <f t="shared" si="9"/>
        <v>1.2180550055101149</v>
      </c>
      <c r="AB16" s="3">
        <f t="shared" si="10"/>
        <v>4.1060241314776453</v>
      </c>
      <c r="AC16" s="3">
        <f t="shared" si="11"/>
        <v>8.7326685475684851</v>
      </c>
      <c r="AD16" s="3">
        <f t="shared" si="12"/>
        <v>4.9115121189923991E-2</v>
      </c>
      <c r="AE16" s="3">
        <f t="shared" si="13"/>
        <v>96.505020362050601</v>
      </c>
      <c r="AF16" s="3"/>
      <c r="AG16" s="14">
        <f t="shared" si="14"/>
        <v>60.400822267608731</v>
      </c>
      <c r="AH16" s="3">
        <f t="shared" si="15"/>
        <v>0.65754855384016242</v>
      </c>
      <c r="AI16" s="3">
        <f t="shared" si="16"/>
        <v>21.131126900498099</v>
      </c>
      <c r="AJ16" s="3">
        <f t="shared" si="17"/>
        <v>0.8851104507203692</v>
      </c>
      <c r="AK16" s="3">
        <f t="shared" si="18"/>
        <v>1.7702209014407384</v>
      </c>
      <c r="AL16" s="3">
        <f t="shared" si="19"/>
        <v>0.21273629683064077</v>
      </c>
      <c r="AM16" s="3">
        <f t="shared" si="20"/>
        <v>0.32572064586509591</v>
      </c>
      <c r="AN16" s="3">
        <f t="shared" si="21"/>
        <v>1.2621675027272465</v>
      </c>
      <c r="AO16" s="3">
        <f t="shared" si="22"/>
        <v>4.2547259366128154</v>
      </c>
      <c r="AP16" s="3">
        <f t="shared" si="23"/>
        <v>9.0489266929396948</v>
      </c>
      <c r="AQ16" s="3">
        <f t="shared" si="24"/>
        <v>5.0893850916421235E-2</v>
      </c>
      <c r="AR16" s="3">
        <f t="shared" si="25"/>
        <v>100.00000000000003</v>
      </c>
      <c r="AS16" s="3"/>
      <c r="AT16" s="3">
        <f>AP16*'D. diagram lines'!$G$41</f>
        <v>7.5115697630691329</v>
      </c>
      <c r="AU16" s="3">
        <f>AI16*'D. diagram lines'!$G$42</f>
        <v>11.183995018227535</v>
      </c>
      <c r="AV16" s="3">
        <f>AO16*'D. diagram lines'!$G$40</f>
        <v>3.1563778406817886</v>
      </c>
      <c r="AW16" s="3">
        <f>AN16*'D. diagram lines'!$G$43</f>
        <v>0.90201763862879092</v>
      </c>
      <c r="AX16" s="3">
        <f>AQ16*'D. diagram lines'!$G$49</f>
        <v>2.2211537564870844E-2</v>
      </c>
      <c r="AY16" s="3">
        <f>AH16*'D. diagram lines'!$G$46</f>
        <v>0.39407633187263119</v>
      </c>
      <c r="AZ16" s="3">
        <f t="shared" si="26"/>
        <v>13.303652629552509</v>
      </c>
      <c r="BA16" s="3">
        <f t="shared" si="27"/>
        <v>0.96664032984832104</v>
      </c>
      <c r="BB16" s="3">
        <f t="shared" si="28"/>
        <v>1.0483736360211562</v>
      </c>
      <c r="BC16" s="29">
        <f t="shared" si="29"/>
        <v>0.95385840089918084</v>
      </c>
      <c r="BE16" s="2">
        <f>AT16*$BI$7</f>
        <v>62357.596850908936</v>
      </c>
      <c r="BF16" s="2">
        <f>AX16*$BI$8</f>
        <v>96.960247047306353</v>
      </c>
      <c r="BG16" s="2">
        <f>AY16*$BI$9</f>
        <v>2362.5309579729296</v>
      </c>
    </row>
    <row r="17" spans="1:59">
      <c r="A17" s="2" t="s">
        <v>115</v>
      </c>
      <c r="B17" s="2" t="s">
        <v>160</v>
      </c>
      <c r="C17" s="14">
        <v>61.39</v>
      </c>
      <c r="D17" s="3">
        <v>0.40600000000000003</v>
      </c>
      <c r="E17" s="3">
        <v>21.44</v>
      </c>
      <c r="F17" s="3">
        <f>G17*R17</f>
        <v>0.82919254658385089</v>
      </c>
      <c r="G17" s="3">
        <f>Q17/(1.11+R17)</f>
        <v>1.6583850931677018</v>
      </c>
      <c r="H17" s="3">
        <v>0.318</v>
      </c>
      <c r="I17" s="3">
        <v>0.12</v>
      </c>
      <c r="J17" s="3">
        <v>0.37</v>
      </c>
      <c r="K17" s="3">
        <v>6.19</v>
      </c>
      <c r="L17" s="3">
        <v>6.24</v>
      </c>
      <c r="M17" s="3">
        <v>0.04</v>
      </c>
      <c r="N17" s="3">
        <v>1.35</v>
      </c>
      <c r="O17" s="3">
        <f>SUM(C17:N17)</f>
        <v>100.35157763975155</v>
      </c>
      <c r="P17" s="3"/>
      <c r="Q17" s="3">
        <v>2.67</v>
      </c>
      <c r="R17" s="3">
        <v>0.5</v>
      </c>
      <c r="S17" s="7"/>
      <c r="T17" s="14">
        <f>(C17*(O17-N17))/O17</f>
        <v>60.564138544213876</v>
      </c>
      <c r="U17" s="3">
        <f>(D17*(O17-N17))/O17</f>
        <v>0.40053820245888316</v>
      </c>
      <c r="V17" s="3">
        <f>(E17*(O17-N17))/O17</f>
        <v>21.151574041178456</v>
      </c>
      <c r="W17" s="3">
        <f>(F17*(O17-N17))/O17</f>
        <v>0.81803766527339739</v>
      </c>
      <c r="X17" s="3">
        <f>(G17*(O17-N17))/O17</f>
        <v>1.6360753305467948</v>
      </c>
      <c r="Y17" s="3">
        <f>(H17*(O17-N17))/O17</f>
        <v>0.31372204034956852</v>
      </c>
      <c r="Z17" s="3">
        <f>(I17*(O17-N17))/O17</f>
        <v>0.11838567560361075</v>
      </c>
      <c r="AA17" s="3">
        <f>(J17*(O17-N17))/O17</f>
        <v>0.36502249977779982</v>
      </c>
      <c r="AB17" s="3">
        <f>(K17*(O17-N17))/O17</f>
        <v>6.1067277665529218</v>
      </c>
      <c r="AC17" s="3">
        <f>(L17*(O17-N17))/O17</f>
        <v>6.1560551313877596</v>
      </c>
      <c r="AD17" s="3">
        <f>(M17*(O17-N17))/O17</f>
        <v>3.9461891867870254E-2</v>
      </c>
      <c r="AE17" s="3">
        <f>SUM(T17:AD17)</f>
        <v>97.669738789210925</v>
      </c>
      <c r="AF17" s="3"/>
      <c r="AG17" s="14">
        <f>T17*100/AE17</f>
        <v>62.009112848066799</v>
      </c>
      <c r="AH17" s="3">
        <f>U17*100/AE17</f>
        <v>0.41009447493590367</v>
      </c>
      <c r="AI17" s="3">
        <f>V17*100/AE17</f>
        <v>21.656220548339341</v>
      </c>
      <c r="AJ17" s="3">
        <f>W17*100/AE17</f>
        <v>0.83755488180312587</v>
      </c>
      <c r="AK17" s="3">
        <f>X17*100/AE17</f>
        <v>1.6751097636062517</v>
      </c>
      <c r="AL17" s="3">
        <f>Y17*100/AE17</f>
        <v>0.32120700253600326</v>
      </c>
      <c r="AM17" s="3">
        <f>Z17*100/AE17</f>
        <v>0.12121018963622765</v>
      </c>
      <c r="AN17" s="3">
        <f>AA17*100/AE17</f>
        <v>0.37373141804503524</v>
      </c>
      <c r="AO17" s="3">
        <f>AB17*100/AE17</f>
        <v>6.2524256154020765</v>
      </c>
      <c r="AP17" s="3">
        <f>AC17*100/AE17</f>
        <v>6.3029298610838378</v>
      </c>
      <c r="AQ17" s="3">
        <f>AD17*100/AE17</f>
        <v>4.0403396545409219E-2</v>
      </c>
      <c r="AR17" s="3">
        <f>SUM(AG17:AQ17)</f>
        <v>100.00000000000003</v>
      </c>
      <c r="AS17" s="3"/>
      <c r="AT17" s="3">
        <f>AP17*'D. diagram lines'!$G$41</f>
        <v>5.2321008855340949</v>
      </c>
      <c r="AU17" s="3">
        <f>AI17*'D. diagram lines'!$G$42</f>
        <v>11.461909431841743</v>
      </c>
      <c r="AV17" s="3">
        <f>AO17*'D. diagram lines'!$G$40</f>
        <v>4.6383757630878915</v>
      </c>
      <c r="AW17" s="3">
        <f>AN17*'D. diagram lines'!$G$43</f>
        <v>0.26709001020700651</v>
      </c>
      <c r="AX17" s="3">
        <f>AQ17*'D. diagram lines'!$G$49</f>
        <v>1.7633202124761421E-2</v>
      </c>
      <c r="AY17" s="3">
        <f>AH17*'D. diagram lines'!$G$46</f>
        <v>0.24577428611189309</v>
      </c>
      <c r="AZ17" s="3">
        <f>SUM(AO17:AP17)</f>
        <v>12.555355476485914</v>
      </c>
      <c r="BA17" s="3">
        <f>AU17/(AW17+AV17+AT17)</f>
        <v>1.1306371457354962</v>
      </c>
      <c r="BB17" s="3">
        <f>AU17/(AV17+AT17)</f>
        <v>1.1612316040929935</v>
      </c>
      <c r="BC17" s="29">
        <f>(AV17+AT17)/AU17</f>
        <v>0.86115465379627942</v>
      </c>
      <c r="BE17" s="2">
        <f>AT17*$BI$7</f>
        <v>43434.494785296716</v>
      </c>
      <c r="BF17" s="2">
        <f>AX17*$BI$8</f>
        <v>76.974393567242288</v>
      </c>
      <c r="BG17" s="2">
        <f>AY17*$BI$9</f>
        <v>1473.4438804122713</v>
      </c>
    </row>
    <row r="18" spans="1:59">
      <c r="O18" s="3"/>
      <c r="P18" s="3"/>
      <c r="R18" s="3"/>
      <c r="S18" s="7"/>
      <c r="T18" s="14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14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29"/>
    </row>
    <row r="19" spans="1:59">
      <c r="A19" s="2" t="s">
        <v>151</v>
      </c>
      <c r="B19" s="2" t="s">
        <v>168</v>
      </c>
      <c r="C19" s="2">
        <v>76.23</v>
      </c>
      <c r="D19" s="2">
        <v>8.5999999999999993E-2</v>
      </c>
      <c r="E19" s="2">
        <v>13.43</v>
      </c>
      <c r="F19" s="3">
        <f t="shared" ref="F19" si="34">G19*R19</f>
        <v>0.3571428571428571</v>
      </c>
      <c r="G19" s="3">
        <f t="shared" ref="G19" si="35">Q19/(1.11+R19)</f>
        <v>0.71428571428571419</v>
      </c>
      <c r="H19" s="2">
        <v>2.5000000000000001E-2</v>
      </c>
      <c r="I19" s="2">
        <v>0.09</v>
      </c>
      <c r="J19" s="2">
        <v>0.56000000000000005</v>
      </c>
      <c r="K19" s="2">
        <v>3.49</v>
      </c>
      <c r="L19" s="2">
        <v>4.5599999999999996</v>
      </c>
      <c r="M19" s="2">
        <v>0.05</v>
      </c>
      <c r="N19" s="2">
        <v>0.63</v>
      </c>
      <c r="O19" s="3">
        <f t="shared" ref="O19" si="36">SUM(C19:N19)</f>
        <v>100.22242857142858</v>
      </c>
      <c r="P19" s="3"/>
      <c r="Q19" s="2">
        <v>1.1499999999999999</v>
      </c>
      <c r="R19" s="3">
        <v>0.5</v>
      </c>
      <c r="S19" s="7"/>
      <c r="T19" s="14">
        <f t="shared" ref="T19" si="37">(C19*(O19-N19))/O19</f>
        <v>75.750816840256746</v>
      </c>
      <c r="U19" s="3">
        <f t="shared" ref="U19" si="38">(D19*(O19-N19))/O19</f>
        <v>8.5459402443422275E-2</v>
      </c>
      <c r="V19" s="3">
        <f t="shared" ref="V19" si="39">(E19*(O19-N19))/O19</f>
        <v>13.345578776920478</v>
      </c>
      <c r="W19" s="3">
        <f t="shared" ref="W19" si="40">(F19*(O19-N19))/O19</f>
        <v>0.35489785067866392</v>
      </c>
      <c r="X19" s="3">
        <f t="shared" ref="X19" si="41">(G19*(O19-N19))/O19</f>
        <v>0.70979570135732784</v>
      </c>
      <c r="Y19" s="3">
        <f t="shared" ref="Y19" si="42">(H19*(O19-N19))/O19</f>
        <v>2.4842849547506478E-2</v>
      </c>
      <c r="Z19" s="3">
        <f t="shared" ref="Z19" si="43">(I19*(O19-N19))/O19</f>
        <v>8.9434258371023312E-2</v>
      </c>
      <c r="AA19" s="3">
        <f t="shared" ref="AA19" si="44">(J19*(O19-N19))/O19</f>
        <v>0.55647982986414513</v>
      </c>
      <c r="AB19" s="3">
        <f t="shared" ref="AB19" si="45">(K19*(O19-N19))/O19</f>
        <v>3.4680617968319045</v>
      </c>
      <c r="AC19" s="3">
        <f t="shared" ref="AC19" si="46">(L19*(O19-N19))/O19</f>
        <v>4.5313357574651807</v>
      </c>
      <c r="AD19" s="3">
        <f t="shared" ref="AD19" si="47">(M19*(O19-N19))/O19</f>
        <v>4.9685699095012956E-2</v>
      </c>
      <c r="AE19" s="3">
        <f t="shared" ref="AE19" si="48">SUM(T19:AD19)</f>
        <v>98.966388762831414</v>
      </c>
      <c r="AF19" s="3"/>
      <c r="AG19" s="14">
        <f t="shared" ref="AG19" si="49">T19*100/AE19</f>
        <v>76.541963172759836</v>
      </c>
      <c r="AH19" s="3">
        <f t="shared" ref="AH19" si="50">U19*100/AE19</f>
        <v>8.6351945859338128E-2</v>
      </c>
      <c r="AI19" s="3">
        <f t="shared" ref="AI19" si="51">V19*100/AE19</f>
        <v>13.484960847568734</v>
      </c>
      <c r="AJ19" s="3">
        <f t="shared" ref="AJ19" si="52">W19*100/AE19</f>
        <v>0.35860442632615502</v>
      </c>
      <c r="AK19" s="3">
        <f t="shared" ref="AK19" si="53">X19*100/AE19</f>
        <v>0.71720885265231005</v>
      </c>
      <c r="AL19" s="3">
        <f t="shared" ref="AL19" si="54">Y19*100/AE19</f>
        <v>2.510230984283085E-2</v>
      </c>
      <c r="AM19" s="3">
        <f t="shared" ref="AM19" si="55">Z19*100/AE19</f>
        <v>9.0368315434191077E-2</v>
      </c>
      <c r="AN19" s="3">
        <f t="shared" ref="AN19" si="56">AA19*100/AE19</f>
        <v>0.56229174047941111</v>
      </c>
      <c r="AO19" s="3">
        <f t="shared" ref="AO19" si="57">AB19*100/AE19</f>
        <v>3.5042824540591875</v>
      </c>
      <c r="AP19" s="3">
        <f t="shared" ref="AP19" si="58">AC19*100/AE19</f>
        <v>4.5786613153323472</v>
      </c>
      <c r="AQ19" s="3">
        <f t="shared" ref="AQ19" si="59">AD19*100/AE19</f>
        <v>5.02046196856617E-2</v>
      </c>
      <c r="AR19" s="3">
        <f t="shared" ref="AR19" si="60">SUM(AG19:AQ19)</f>
        <v>99.999999999999986</v>
      </c>
      <c r="AS19" s="3"/>
      <c r="AT19" s="3">
        <f>AP19*'D. diagram lines'!$G$41</f>
        <v>3.8007749491903202</v>
      </c>
      <c r="AU19" s="3">
        <f>AI19*'D. diagram lines'!$G$42</f>
        <v>7.1371363983738636</v>
      </c>
      <c r="AV19" s="3">
        <f>AO19*'D. diagram lines'!$G$40</f>
        <v>2.5996596843762738</v>
      </c>
      <c r="AW19" s="3">
        <f>AN19*'D. diagram lines'!$G$43</f>
        <v>0.40184608371850644</v>
      </c>
      <c r="AX19" s="3">
        <f>AQ19*'D. diagram lines'!$G$49</f>
        <v>2.1910737269801053E-2</v>
      </c>
      <c r="AY19" s="3">
        <f>AH19*'D. diagram lines'!$G$46</f>
        <v>5.1751703924489016E-2</v>
      </c>
      <c r="AZ19" s="3">
        <f t="shared" ref="AZ19" si="61">SUM(AO19:AP19)</f>
        <v>8.0829437693915338</v>
      </c>
      <c r="BA19" s="3">
        <f t="shared" ref="BA19" si="62">AU19/(AW19+AV19+AT19)</f>
        <v>1.0492269718063634</v>
      </c>
      <c r="BB19" s="3">
        <f t="shared" ref="BB19" si="63">AU19/(AV19+AT19)</f>
        <v>1.1151018340135361</v>
      </c>
      <c r="BC19" s="29">
        <f t="shared" ref="BC19" si="64">(AV19+AT19)/AU19</f>
        <v>0.89677908285806041</v>
      </c>
      <c r="BE19" s="2">
        <f t="shared" ref="BE19" si="65">AT19*$BI$7</f>
        <v>31552.285271701414</v>
      </c>
      <c r="BF19" s="2">
        <f t="shared" ref="BF19" si="66">AX19*$BI$8</f>
        <v>95.647160511235242</v>
      </c>
      <c r="BG19" s="2">
        <f t="shared" ref="BG19" si="67">AY19*$BI$9</f>
        <v>310.25715771474336</v>
      </c>
    </row>
    <row r="20" spans="1:59">
      <c r="A20" s="2" t="s">
        <v>118</v>
      </c>
      <c r="B20" s="2" t="s">
        <v>168</v>
      </c>
      <c r="C20" s="14">
        <v>73.69</v>
      </c>
      <c r="D20" s="3">
        <v>5.5E-2</v>
      </c>
      <c r="E20" s="3">
        <v>13.82</v>
      </c>
      <c r="F20" s="3">
        <f>G20*R20</f>
        <v>0.39130434782608692</v>
      </c>
      <c r="G20" s="3">
        <f>Q20/(1.11+R20)</f>
        <v>0.78260869565217384</v>
      </c>
      <c r="H20" s="3">
        <v>2.8000000000000001E-2</v>
      </c>
      <c r="I20" s="3">
        <v>0.57999999999999996</v>
      </c>
      <c r="J20" s="3">
        <v>0.28000000000000003</v>
      </c>
      <c r="K20" s="3">
        <v>4.7699999999999996</v>
      </c>
      <c r="L20" s="3">
        <v>4.41</v>
      </c>
      <c r="M20" s="3">
        <v>0.05</v>
      </c>
      <c r="N20" s="3">
        <v>0.8</v>
      </c>
      <c r="O20" s="3">
        <f>SUM(C20:N20)</f>
        <v>99.656913043478255</v>
      </c>
      <c r="P20" s="3"/>
      <c r="Q20" s="3">
        <v>1.26</v>
      </c>
      <c r="R20" s="3">
        <v>0.5</v>
      </c>
      <c r="S20" s="3"/>
      <c r="T20" s="14">
        <f>(C20*(O20-N20))/O20</f>
        <v>73.098450470723677</v>
      </c>
      <c r="U20" s="3">
        <f>(D20*(O20-N20))/O20</f>
        <v>5.455848522038001E-2</v>
      </c>
      <c r="V20" s="3">
        <f>(E20*(O20-N20))/O20</f>
        <v>13.709059377193666</v>
      </c>
      <c r="W20" s="3">
        <f>(F20*(O20-N20))/O20</f>
        <v>0.38816313595527274</v>
      </c>
      <c r="X20" s="3">
        <f>(G20*(O20-N20))/O20</f>
        <v>0.77632627191054548</v>
      </c>
      <c r="Y20" s="3">
        <f>(H20*(O20-N20))/O20</f>
        <v>2.7775228839466187E-2</v>
      </c>
      <c r="Z20" s="3">
        <f>(I20*(O20-N20))/O20</f>
        <v>0.57534402596037093</v>
      </c>
      <c r="AA20" s="3">
        <f>(J20*(O20-N20))/O20</f>
        <v>0.27775228839466187</v>
      </c>
      <c r="AB20" s="3">
        <f>(K20*(O20-N20))/O20</f>
        <v>4.7317086272947746</v>
      </c>
      <c r="AC20" s="3">
        <f>(L20*(O20-N20))/O20</f>
        <v>4.3745985422159244</v>
      </c>
      <c r="AD20" s="3">
        <f>(M20*(O20-N20))/O20</f>
        <v>4.9598622927618193E-2</v>
      </c>
      <c r="AE20" s="3">
        <f>SUM(T20:AD20)</f>
        <v>98.063335076636363</v>
      </c>
      <c r="AF20" s="3"/>
      <c r="AG20" s="14">
        <f>T20*100/AE20</f>
        <v>74.542080802776425</v>
      </c>
      <c r="AH20" s="3">
        <f>U20*100/AE20</f>
        <v>5.563596748748411E-2</v>
      </c>
      <c r="AI20" s="3">
        <f>V20*100/AE20</f>
        <v>13.979801285036915</v>
      </c>
      <c r="AJ20" s="3">
        <f>W20*100/AE20</f>
        <v>0.39582901769751538</v>
      </c>
      <c r="AK20" s="3">
        <f>X20*100/AE20</f>
        <v>0.79165803539503077</v>
      </c>
      <c r="AL20" s="3">
        <f>Y20*100/AE20</f>
        <v>2.8323765266355549E-2</v>
      </c>
      <c r="AM20" s="3">
        <f>Z20*100/AE20</f>
        <v>0.58670656623165052</v>
      </c>
      <c r="AN20" s="3">
        <f>AA20*100/AE20</f>
        <v>0.28323765266355549</v>
      </c>
      <c r="AO20" s="3">
        <f>AB20*100/AE20</f>
        <v>4.8251557257327118</v>
      </c>
      <c r="AP20" s="3">
        <f>AC20*100/AE20</f>
        <v>4.4609930294509983</v>
      </c>
      <c r="AQ20" s="3">
        <f>AD20*100/AE20</f>
        <v>5.0578152261349194E-2</v>
      </c>
      <c r="AR20" s="3">
        <f>SUM(AG20:AQ20)</f>
        <v>100</v>
      </c>
      <c r="AS20" s="3"/>
      <c r="AT20" s="3">
        <f>AP20*'D. diagram lines'!$G$41</f>
        <v>3.7030977805833358</v>
      </c>
      <c r="AU20" s="3">
        <f>AI20*'D. diagram lines'!$G$42</f>
        <v>7.3990388048816405</v>
      </c>
      <c r="AV20" s="3">
        <f>AO20*'D. diagram lines'!$G$40</f>
        <v>3.5795524406129413</v>
      </c>
      <c r="AW20" s="3">
        <f>AN20*'D. diagram lines'!$G$43</f>
        <v>0.20241795013284555</v>
      </c>
      <c r="AX20" s="3">
        <f>AQ20*'D. diagram lines'!$G$49</f>
        <v>2.2073757608942039E-2</v>
      </c>
      <c r="AY20" s="3">
        <f>AH20*'D. diagram lines'!$G$46</f>
        <v>3.3343268507867806E-2</v>
      </c>
      <c r="AZ20" s="3">
        <f>SUM(AO20:AP20)</f>
        <v>9.2861487551837101</v>
      </c>
      <c r="BA20" s="3">
        <f>AU20/(AW20+AV20+AT20)</f>
        <v>0.98850653534766597</v>
      </c>
      <c r="BB20" s="3">
        <f>AU20/(AV20+AT20)</f>
        <v>1.0159816248412716</v>
      </c>
      <c r="BC20" s="29">
        <f>(AV20+AT20)/AU20</f>
        <v>0.98426976979650738</v>
      </c>
      <c r="BE20" s="2">
        <f>AT20*$BI$7</f>
        <v>30741.414349423791</v>
      </c>
      <c r="BF20" s="2">
        <f>AX20*$BI$8</f>
        <v>96.358794827890776</v>
      </c>
      <c r="BG20" s="2">
        <f>AY20*$BI$9</f>
        <v>199.89656246420336</v>
      </c>
    </row>
    <row r="21" spans="1:59">
      <c r="A21" s="2" t="s">
        <v>116</v>
      </c>
      <c r="B21" s="2" t="s">
        <v>168</v>
      </c>
      <c r="C21" s="14">
        <v>72.66</v>
      </c>
      <c r="D21" s="3">
        <v>7.3999999999999996E-2</v>
      </c>
      <c r="E21" s="3">
        <v>14.47</v>
      </c>
      <c r="F21" s="3">
        <f>G21*R21</f>
        <v>0.5062111801242235</v>
      </c>
      <c r="G21" s="3">
        <f>Q21/(1.11+R21)</f>
        <v>1.012422360248447</v>
      </c>
      <c r="H21" s="3">
        <v>2.5000000000000001E-2</v>
      </c>
      <c r="I21" s="3">
        <v>0.13</v>
      </c>
      <c r="J21" s="3">
        <v>0.64</v>
      </c>
      <c r="K21" s="3">
        <v>3.88</v>
      </c>
      <c r="L21" s="3">
        <v>5.86</v>
      </c>
      <c r="M21" s="3">
        <v>0.06</v>
      </c>
      <c r="N21" s="3">
        <v>1.1499999999999999</v>
      </c>
      <c r="O21" s="3">
        <f>SUM(C21:N21)</f>
        <v>100.46763354037267</v>
      </c>
      <c r="P21" s="3"/>
      <c r="Q21" s="3">
        <v>1.63</v>
      </c>
      <c r="R21" s="3">
        <v>0.5</v>
      </c>
      <c r="S21" s="3"/>
      <c r="T21" s="14">
        <f>(C21*(O21-N21))/O21</f>
        <v>71.828299311375503</v>
      </c>
      <c r="U21" s="3">
        <f>(D21*(O21-N21))/O21</f>
        <v>7.3152961038284989E-2</v>
      </c>
      <c r="V21" s="3">
        <f>(E21*(O21-N21))/O21</f>
        <v>14.304369543567352</v>
      </c>
      <c r="W21" s="3">
        <f>(F21*(O21-N21))/O21</f>
        <v>0.5004168477942107</v>
      </c>
      <c r="X21" s="3">
        <f>(G21*(O21-N21))/O21</f>
        <v>1.0008336955884214</v>
      </c>
      <c r="Y21" s="3">
        <f>(H21*(O21-N21))/O21</f>
        <v>2.4713838188609796E-2</v>
      </c>
      <c r="Z21" s="3">
        <f>(I21*(O21-N21))/O21</f>
        <v>0.12851195858077094</v>
      </c>
      <c r="AA21" s="3">
        <f>(J21*(O21-N21))/O21</f>
        <v>0.6326742576284109</v>
      </c>
      <c r="AB21" s="3">
        <f>(K21*(O21-N21))/O21</f>
        <v>3.8355876868722407</v>
      </c>
      <c r="AC21" s="3">
        <f>(L21*(O21-N21))/O21</f>
        <v>5.7929236714101364</v>
      </c>
      <c r="AD21" s="3">
        <f>(M21*(O21-N21))/O21</f>
        <v>5.9313211652663511E-2</v>
      </c>
      <c r="AE21" s="3">
        <f>SUM(T21:AD21)</f>
        <v>98.180796983696609</v>
      </c>
      <c r="AF21" s="3"/>
      <c r="AG21" s="14">
        <f>T21*100/AE21</f>
        <v>73.159213938040182</v>
      </c>
      <c r="AH21" s="3">
        <f>U21*100/AE21</f>
        <v>7.4508420470891457E-2</v>
      </c>
      <c r="AI21" s="3">
        <f>V21*100/AE21</f>
        <v>14.569416813699997</v>
      </c>
      <c r="AJ21" s="3">
        <f>W21*100/AE21</f>
        <v>0.50968912778056519</v>
      </c>
      <c r="AK21" s="3">
        <f>X21*100/AE21</f>
        <v>1.0193782555611304</v>
      </c>
      <c r="AL21" s="3">
        <f>Y21*100/AE21</f>
        <v>2.517176367259847E-2</v>
      </c>
      <c r="AM21" s="3">
        <f>Z21*100/AE21</f>
        <v>0.13089317109751203</v>
      </c>
      <c r="AN21" s="3">
        <f>AA21*100/AE21</f>
        <v>0.64439715001852094</v>
      </c>
      <c r="AO21" s="3">
        <f>AB21*100/AE21</f>
        <v>3.9066577219872829</v>
      </c>
      <c r="AP21" s="3">
        <f>AC21*100/AE21</f>
        <v>5.9002614048570816</v>
      </c>
      <c r="AQ21" s="3">
        <f>AD21*100/AE21</f>
        <v>6.0412232814236327E-2</v>
      </c>
      <c r="AR21" s="3">
        <f>SUM(AG21:AQ21)</f>
        <v>100</v>
      </c>
      <c r="AS21" s="3"/>
      <c r="AT21" s="3">
        <f>AP21*'D. diagram lines'!$G$41</f>
        <v>4.8978433207452685</v>
      </c>
      <c r="AU21" s="3">
        <f>AI21*'D. diagram lines'!$G$42</f>
        <v>7.7111024807228965</v>
      </c>
      <c r="AV21" s="3">
        <f>AO21*'D. diagram lines'!$G$40</f>
        <v>2.8981626662951805</v>
      </c>
      <c r="AW21" s="3">
        <f>AN21*'D. diagram lines'!$G$43</f>
        <v>0.46052334127036887</v>
      </c>
      <c r="AX21" s="3">
        <f>AQ21*'D. diagram lines'!$G$49</f>
        <v>2.636563267210297E-2</v>
      </c>
      <c r="AY21" s="3">
        <f>AH21*'D. diagram lines'!$G$46</f>
        <v>4.4653744368100177E-2</v>
      </c>
      <c r="AZ21" s="3">
        <f>SUM(AO21:AP21)</f>
        <v>9.806919126844365</v>
      </c>
      <c r="BA21" s="3">
        <f>AU21/(AW21+AV21+AT21)</f>
        <v>0.93393993700019839</v>
      </c>
      <c r="BB21" s="3">
        <f>AU21/(AV21+AT21)</f>
        <v>0.98910935850245751</v>
      </c>
      <c r="BC21" s="29">
        <f>(AV21+AT21)/AU21</f>
        <v>1.0110105534882727</v>
      </c>
      <c r="BD21" s="1"/>
      <c r="BE21" s="2">
        <f>AT21*$BI$7</f>
        <v>40659.64224089968</v>
      </c>
      <c r="BF21" s="2">
        <f>AX21*$BI$8</f>
        <v>115.09415995985783</v>
      </c>
      <c r="BG21" s="2">
        <f>AY21*$BI$9</f>
        <v>267.70410939864104</v>
      </c>
    </row>
    <row r="22" spans="1:59">
      <c r="A22" s="2" t="s">
        <v>121</v>
      </c>
      <c r="B22" s="2" t="s">
        <v>117</v>
      </c>
      <c r="C22" s="14">
        <v>69.67</v>
      </c>
      <c r="D22" s="3">
        <v>0.33600000000000002</v>
      </c>
      <c r="E22" s="3">
        <v>15.69</v>
      </c>
      <c r="F22" s="3">
        <f>G22*R22</f>
        <v>0.71118012422360244</v>
      </c>
      <c r="G22" s="3">
        <f>Q22/(1.11+R22)</f>
        <v>1.4223602484472049</v>
      </c>
      <c r="H22" s="3">
        <v>6.7000000000000004E-2</v>
      </c>
      <c r="I22" s="3">
        <v>0.23</v>
      </c>
      <c r="J22" s="3">
        <v>0.31</v>
      </c>
      <c r="K22" s="3">
        <v>4.8499999999999996</v>
      </c>
      <c r="L22" s="3">
        <v>6.08</v>
      </c>
      <c r="M22" s="3">
        <v>0.06</v>
      </c>
      <c r="N22" s="3">
        <v>0.68</v>
      </c>
      <c r="O22" s="3">
        <f>SUM(C22:N22)</f>
        <v>100.10654037267081</v>
      </c>
      <c r="P22" s="3"/>
      <c r="Q22" s="3">
        <v>2.29</v>
      </c>
      <c r="R22" s="3">
        <v>0.5</v>
      </c>
      <c r="S22" s="7"/>
      <c r="T22" s="14">
        <f>(C22*(O22-N22))/O22</f>
        <v>69.196748204226893</v>
      </c>
      <c r="U22" s="3">
        <f>(D22*(O22-N22))/O22</f>
        <v>0.33371763164375245</v>
      </c>
      <c r="V22" s="3">
        <f>(E22*(O22-N22))/O22</f>
        <v>15.583421549078796</v>
      </c>
      <c r="W22" s="3">
        <f>(F22*(O22-N22))/O22</f>
        <v>0.70634924621431616</v>
      </c>
      <c r="X22" s="3">
        <f>(G22*(O22-N22))/O22</f>
        <v>1.4126984924286323</v>
      </c>
      <c r="Y22" s="3">
        <f>(H22*(O22-N22))/O22</f>
        <v>6.6544884881343497E-2</v>
      </c>
      <c r="Z22" s="3">
        <f>(I22*(O22-N22))/O22</f>
        <v>0.22843766451804484</v>
      </c>
      <c r="AA22" s="3">
        <f>(J22*(O22-N22))/O22</f>
        <v>0.30789424348084304</v>
      </c>
      <c r="AB22" s="3">
        <f>(K22*(O22-N22))/O22</f>
        <v>4.8170550996196404</v>
      </c>
      <c r="AC22" s="3">
        <f>(L22*(O22-N22))/O22</f>
        <v>6.0387000011726633</v>
      </c>
      <c r="AD22" s="3">
        <f>(M22*(O22-N22))/O22</f>
        <v>5.9592434222098652E-2</v>
      </c>
      <c r="AE22" s="3">
        <f>SUM(T22:AD22)</f>
        <v>98.751159451486998</v>
      </c>
      <c r="AF22" s="3"/>
      <c r="AG22" s="14">
        <f>T22*100/AE22</f>
        <v>70.071833676262656</v>
      </c>
      <c r="AH22" s="3">
        <f>U22*100/AE22</f>
        <v>0.33793793763778163</v>
      </c>
      <c r="AI22" s="3">
        <f>V22*100/AE22</f>
        <v>15.780494766478553</v>
      </c>
      <c r="AJ22" s="3">
        <f>W22*100/AE22</f>
        <v>0.71528197758662371</v>
      </c>
      <c r="AK22" s="3">
        <f>X22*100/AE22</f>
        <v>1.4305639551732474</v>
      </c>
      <c r="AL22" s="3">
        <f>Y22*100/AE22</f>
        <v>6.7386433993248132E-2</v>
      </c>
      <c r="AM22" s="3">
        <f>Z22*100/AE22</f>
        <v>0.23132656445443386</v>
      </c>
      <c r="AN22" s="3">
        <f>AA22*100/AE22</f>
        <v>0.3117879781777152</v>
      </c>
      <c r="AO22" s="3">
        <f>AB22*100/AE22</f>
        <v>4.8779732069739303</v>
      </c>
      <c r="AP22" s="3">
        <f>AC22*100/AE22</f>
        <v>6.1150674429693819</v>
      </c>
      <c r="AQ22" s="3">
        <f>AD22*100/AE22</f>
        <v>6.0346060292461007E-2</v>
      </c>
      <c r="AR22" s="3">
        <f>SUM(AG22:AQ22)</f>
        <v>100.00000000000003</v>
      </c>
      <c r="AS22" s="3"/>
      <c r="AT22" s="3">
        <f>AP22*'D. diagram lines'!$G$41</f>
        <v>5.0761551355672374</v>
      </c>
      <c r="AU22" s="3">
        <f>AI22*'D. diagram lines'!$G$42</f>
        <v>8.3520853234430028</v>
      </c>
      <c r="AV22" s="3">
        <f>AO22*'D. diagram lines'!$G$40</f>
        <v>3.6187352058189952</v>
      </c>
      <c r="AW22" s="3">
        <f>AN22*'D. diagram lines'!$G$43</f>
        <v>0.22282165815632082</v>
      </c>
      <c r="AX22" s="3">
        <f>AQ22*'D. diagram lines'!$G$49</f>
        <v>2.6336753083965918E-2</v>
      </c>
      <c r="AY22" s="3">
        <f>AH22*'D. diagram lines'!$G$46</f>
        <v>0.20253005209600217</v>
      </c>
      <c r="AZ22" s="3">
        <f>SUM(AO22:AP22)</f>
        <v>10.993040649943312</v>
      </c>
      <c r="BA22" s="3">
        <f>AU22/(AW22+AV22+AT22)</f>
        <v>0.9365726684009793</v>
      </c>
      <c r="BB22" s="3">
        <f>AU22/(AV22+AT22)</f>
        <v>0.96057396879273627</v>
      </c>
      <c r="BC22" s="29">
        <f>(AV22+AT22)/AU22</f>
        <v>1.0410442428049711</v>
      </c>
      <c r="BE22" s="2">
        <f>AT22*$BI$7</f>
        <v>42139.904904116847</v>
      </c>
      <c r="BF22" s="2">
        <f>AX22*$BI$8</f>
        <v>114.96809160496727</v>
      </c>
      <c r="BG22" s="2">
        <f>AY22*$BI$9</f>
        <v>1214.1899406212635</v>
      </c>
    </row>
    <row r="23" spans="1:59">
      <c r="A23" s="2" t="s">
        <v>154</v>
      </c>
      <c r="B23" s="2" t="s">
        <v>120</v>
      </c>
      <c r="C23" s="2">
        <v>61.37</v>
      </c>
      <c r="D23" s="2">
        <v>0.80500000000000005</v>
      </c>
      <c r="E23" s="2">
        <v>17.149999999999999</v>
      </c>
      <c r="F23" s="3">
        <f>G23*R23</f>
        <v>1.2329192546583851</v>
      </c>
      <c r="G23" s="3">
        <f>Q23/(1.11+R23)</f>
        <v>2.4658385093167703</v>
      </c>
      <c r="H23" s="2">
        <v>0.13400000000000001</v>
      </c>
      <c r="I23" s="2">
        <v>0.88</v>
      </c>
      <c r="J23" s="2">
        <v>1.83</v>
      </c>
      <c r="K23" s="2">
        <v>4.67</v>
      </c>
      <c r="L23" s="2">
        <v>6.19</v>
      </c>
      <c r="M23" s="2">
        <v>0.32</v>
      </c>
      <c r="N23" s="2">
        <v>0.71</v>
      </c>
      <c r="O23" s="3">
        <f>SUM(C23:N23)</f>
        <v>97.757757763975121</v>
      </c>
      <c r="P23" s="3"/>
      <c r="Q23" s="2">
        <v>3.97</v>
      </c>
      <c r="R23" s="3">
        <v>0.5</v>
      </c>
      <c r="S23" s="7"/>
      <c r="T23" s="14">
        <f>(C23*(O23-N23))/O23</f>
        <v>60.92427885216842</v>
      </c>
      <c r="U23" s="3">
        <f>(D23*(O23-N23))/O23</f>
        <v>0.79915340518161293</v>
      </c>
      <c r="V23" s="3">
        <f>(E23*(O23-N23))/O23</f>
        <v>17.025442110390884</v>
      </c>
      <c r="W23" s="3">
        <f>(F23*(O23-N23))/O23</f>
        <v>1.2239647461791612</v>
      </c>
      <c r="X23" s="3">
        <f>(G23*(O23-N23))/O23</f>
        <v>2.4479294923583224</v>
      </c>
      <c r="Y23" s="3">
        <f>(H23*(O23-N23))/O23</f>
        <v>0.13302677800538651</v>
      </c>
      <c r="Z23" s="3">
        <f>(I23*(O23-N23))/O23</f>
        <v>0.87360869137865771</v>
      </c>
      <c r="AA23" s="3">
        <f>(J23*(O23-N23))/O23</f>
        <v>1.8167089832078902</v>
      </c>
      <c r="AB23" s="3">
        <f>(K23*(O23-N23))/O23</f>
        <v>4.6360824872026489</v>
      </c>
      <c r="AC23" s="3">
        <f>(L23*(O23-N23))/O23</f>
        <v>6.1450429541294218</v>
      </c>
      <c r="AD23" s="3">
        <f>(M23*(O23-N23))/O23</f>
        <v>0.31767588777405731</v>
      </c>
      <c r="AE23" s="3">
        <f>SUM(T23:AD23)</f>
        <v>96.342914387976464</v>
      </c>
      <c r="AF23" s="3"/>
      <c r="AG23" s="14">
        <f>T23*100/AE23</f>
        <v>63.236906667390301</v>
      </c>
      <c r="AH23" s="3">
        <f>U23*100/AE23</f>
        <v>0.8294885101393058</v>
      </c>
      <c r="AI23" s="3">
        <f>V23*100/AE23</f>
        <v>17.671711737750428</v>
      </c>
      <c r="AJ23" s="3">
        <f>W23*100/AE23</f>
        <v>1.2704252865449035</v>
      </c>
      <c r="AK23" s="3">
        <f>X23*100/AE23</f>
        <v>2.540850573089807</v>
      </c>
      <c r="AL23" s="3">
        <f>Y23*100/AE23</f>
        <v>0.13807634827163603</v>
      </c>
      <c r="AM23" s="3">
        <f>Z23*100/AE23</f>
        <v>0.90677004835104258</v>
      </c>
      <c r="AN23" s="3">
        <f>AA23*100/AE23</f>
        <v>1.8856695323663721</v>
      </c>
      <c r="AO23" s="3">
        <f>AB23*100/AE23</f>
        <v>4.8120637793174641</v>
      </c>
      <c r="AP23" s="3">
        <f>AC23*100/AE23</f>
        <v>6.3783029537419917</v>
      </c>
      <c r="AQ23" s="3">
        <f>AD23*100/AE23</f>
        <v>0.3297345630367427</v>
      </c>
      <c r="AR23" s="3">
        <f>SUM(AG23:AQ23)</f>
        <v>100.00000000000001</v>
      </c>
      <c r="AS23" s="3"/>
      <c r="AT23" s="3">
        <f>AP23*'D. diagram lines'!$G$41</f>
        <v>5.2946685538302409</v>
      </c>
      <c r="AU23" s="3">
        <f>AI23*'D. diagram lines'!$G$42</f>
        <v>9.3530428816787374</v>
      </c>
      <c r="AV23" s="3">
        <f>AO23*'D. diagram lines'!$G$40</f>
        <v>3.5698401512264764</v>
      </c>
      <c r="AW23" s="3">
        <f>AN23*'D. diagram lines'!$G$43</f>
        <v>1.3476081226494201</v>
      </c>
      <c r="AX23" s="3">
        <f>AQ23*'D. diagram lines'!$G$49</f>
        <v>0.14390562909759647</v>
      </c>
      <c r="AY23" s="3">
        <f>AH23*'D. diagram lines'!$G$46</f>
        <v>0.49712190453033867</v>
      </c>
      <c r="AZ23" s="3">
        <f>SUM(AO23:AP23)</f>
        <v>11.190366733059456</v>
      </c>
      <c r="BA23" s="3">
        <f>AU23/(AW23+AV23+AT23)</f>
        <v>0.91587699587448157</v>
      </c>
      <c r="BB23" s="3">
        <f>AU23/(AV23+AT23)</f>
        <v>1.0551112523972521</v>
      </c>
      <c r="BC23" s="29">
        <f>(AV23+AT23)/AU23</f>
        <v>0.94776735413252644</v>
      </c>
      <c r="BE23" s="2">
        <f>AT23*$BI$7</f>
        <v>43953.902786363906</v>
      </c>
      <c r="BF23" s="2">
        <f>AX23*$BI$8</f>
        <v>628.19268175602883</v>
      </c>
      <c r="BG23" s="2">
        <f>AY23*$BI$9</f>
        <v>2980.3005010688785</v>
      </c>
    </row>
    <row r="24" spans="1:59">
      <c r="A24" s="2" t="s">
        <v>119</v>
      </c>
      <c r="B24" s="2" t="s">
        <v>120</v>
      </c>
      <c r="C24" s="14">
        <v>63.72</v>
      </c>
      <c r="D24" s="3">
        <v>0.60199999999999998</v>
      </c>
      <c r="E24" s="3">
        <v>18.21</v>
      </c>
      <c r="F24" s="3">
        <f t="shared" si="0"/>
        <v>0.69875776397515521</v>
      </c>
      <c r="G24" s="3">
        <f t="shared" si="1"/>
        <v>1.3975155279503104</v>
      </c>
      <c r="H24" s="3">
        <v>8.6999999999999994E-2</v>
      </c>
      <c r="I24" s="3">
        <v>0.46</v>
      </c>
      <c r="J24" s="3">
        <v>1.1299999999999999</v>
      </c>
      <c r="K24" s="3">
        <v>5.24</v>
      </c>
      <c r="L24" s="3">
        <v>7.56</v>
      </c>
      <c r="M24" s="3">
        <v>0.13</v>
      </c>
      <c r="N24" s="3">
        <v>1.26</v>
      </c>
      <c r="O24" s="3">
        <f t="shared" si="30"/>
        <v>100.49527329192546</v>
      </c>
      <c r="P24" s="3"/>
      <c r="Q24" s="3">
        <v>2.25</v>
      </c>
      <c r="R24" s="3">
        <v>0.5</v>
      </c>
      <c r="S24" s="7"/>
      <c r="T24" s="14">
        <f t="shared" si="2"/>
        <v>62.921084813543658</v>
      </c>
      <c r="U24" s="3">
        <f t="shared" si="3"/>
        <v>0.59445218232506714</v>
      </c>
      <c r="V24" s="3">
        <f t="shared" si="4"/>
        <v>17.981684784284841</v>
      </c>
      <c r="W24" s="3">
        <f t="shared" si="5"/>
        <v>0.68999680682992559</v>
      </c>
      <c r="X24" s="3">
        <f t="shared" si="6"/>
        <v>1.3799936136598512</v>
      </c>
      <c r="Y24" s="3">
        <f t="shared" si="7"/>
        <v>8.5909202429037934E-2</v>
      </c>
      <c r="Z24" s="3">
        <f t="shared" si="8"/>
        <v>0.45423256456732702</v>
      </c>
      <c r="AA24" s="3">
        <f t="shared" si="9"/>
        <v>1.1158321694806077</v>
      </c>
      <c r="AB24" s="3">
        <f t="shared" si="10"/>
        <v>5.1743013876799866</v>
      </c>
      <c r="AC24" s="3">
        <f t="shared" si="11"/>
        <v>7.4652134524543321</v>
      </c>
      <c r="AD24" s="3">
        <f t="shared" si="12"/>
        <v>0.12837007259511415</v>
      </c>
      <c r="AE24" s="3">
        <f t="shared" si="13"/>
        <v>97.991071049849751</v>
      </c>
      <c r="AF24" s="3"/>
      <c r="AG24" s="14">
        <f t="shared" si="14"/>
        <v>64.211038964493625</v>
      </c>
      <c r="AH24" s="3">
        <f t="shared" si="15"/>
        <v>0.60663913145990522</v>
      </c>
      <c r="AI24" s="3">
        <f t="shared" si="16"/>
        <v>18.350329873562917</v>
      </c>
      <c r="AJ24" s="3">
        <f t="shared" si="17"/>
        <v>0.70414252996470705</v>
      </c>
      <c r="AK24" s="3">
        <f t="shared" si="18"/>
        <v>1.4082850599294141</v>
      </c>
      <c r="AL24" s="3">
        <f t="shared" si="19"/>
        <v>8.7670439264139116E-2</v>
      </c>
      <c r="AM24" s="3">
        <f t="shared" si="20"/>
        <v>0.46354485128165512</v>
      </c>
      <c r="AN24" s="3">
        <f t="shared" si="21"/>
        <v>1.1387080042353701</v>
      </c>
      <c r="AO24" s="3">
        <f t="shared" si="22"/>
        <v>5.280380479817115</v>
      </c>
      <c r="AP24" s="3">
        <f t="shared" si="23"/>
        <v>7.6182588601941585</v>
      </c>
      <c r="AQ24" s="3">
        <f t="shared" si="24"/>
        <v>0.13100180579698947</v>
      </c>
      <c r="AR24" s="3">
        <f t="shared" si="25"/>
        <v>99.999999999999986</v>
      </c>
      <c r="AS24" s="3"/>
      <c r="AT24" s="3">
        <f>AP24*'D. diagram lines'!$G$41</f>
        <v>6.3239635863242292</v>
      </c>
      <c r="AU24" s="3">
        <f>AI24*'D. diagram lines'!$G$42</f>
        <v>9.7122126451250406</v>
      </c>
      <c r="AV24" s="3">
        <f>AO24*'D. diagram lines'!$G$40</f>
        <v>3.9172619306549041</v>
      </c>
      <c r="AW24" s="3">
        <f>AN24*'D. diagram lines'!$G$43</f>
        <v>0.81378636579431474</v>
      </c>
      <c r="AX24" s="3">
        <f>AQ24*'D. diagram lines'!$G$49</f>
        <v>5.7172948757683743E-2</v>
      </c>
      <c r="AY24" s="3">
        <f>AH24*'D. diagram lines'!$G$46</f>
        <v>0.36356573564030653</v>
      </c>
      <c r="AZ24" s="3">
        <f t="shared" si="26"/>
        <v>12.898639340011274</v>
      </c>
      <c r="BA24" s="3">
        <f t="shared" si="27"/>
        <v>0.87853479924876121</v>
      </c>
      <c r="BB24" s="3">
        <f t="shared" si="28"/>
        <v>0.94834476879968788</v>
      </c>
      <c r="BC24" s="29">
        <f t="shared" si="29"/>
        <v>1.0544688312729258</v>
      </c>
      <c r="BE24" s="2">
        <f>AT24*$BI$7</f>
        <v>52498.636670414046</v>
      </c>
      <c r="BF24" s="2">
        <f>AX24*$BI$8</f>
        <v>249.57764494140446</v>
      </c>
      <c r="BG24" s="2">
        <f>AY24*$BI$9</f>
        <v>2179.6165773945581</v>
      </c>
    </row>
    <row r="25" spans="1:59" ht="14.4" customHeight="1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14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14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29"/>
    </row>
    <row r="26" spans="1:59">
      <c r="A26" s="2" t="s">
        <v>145</v>
      </c>
      <c r="B26" s="2" t="s">
        <v>157</v>
      </c>
      <c r="C26" s="3">
        <v>57.32</v>
      </c>
      <c r="D26" s="3">
        <v>0.498</v>
      </c>
      <c r="E26" s="3">
        <v>21.81</v>
      </c>
      <c r="F26" s="3">
        <f t="shared" ref="F26:F32" si="68">G26*R26</f>
        <v>0.80745341614906829</v>
      </c>
      <c r="G26" s="3">
        <f t="shared" ref="G26:G32" si="69">Q26/(1.11+R26)</f>
        <v>1.6149068322981366</v>
      </c>
      <c r="H26" s="3">
        <v>0.23100000000000001</v>
      </c>
      <c r="I26" s="3">
        <v>0.24</v>
      </c>
      <c r="J26" s="3">
        <v>1.29</v>
      </c>
      <c r="K26" s="3">
        <v>8.67</v>
      </c>
      <c r="L26" s="3">
        <v>7.06</v>
      </c>
      <c r="M26" s="3">
        <v>0.05</v>
      </c>
      <c r="N26" s="3">
        <v>0.85</v>
      </c>
      <c r="O26" s="3">
        <f t="shared" si="30"/>
        <v>100.4413602484472</v>
      </c>
      <c r="P26" s="3"/>
      <c r="Q26" s="3">
        <v>2.6</v>
      </c>
      <c r="R26" s="3">
        <v>0.5</v>
      </c>
      <c r="S26" s="7"/>
      <c r="T26" s="14">
        <f t="shared" ref="T26:T32" si="70">(C26*(O26-N26))/O26</f>
        <v>56.834920946117379</v>
      </c>
      <c r="U26" s="3">
        <f t="shared" ref="U26:U32" si="71">(D26*(O26-N26))/O26</f>
        <v>0.4937856006832948</v>
      </c>
      <c r="V26" s="3">
        <f t="shared" ref="V26:V32" si="72">(E26*(O26-N26))/O26</f>
        <v>21.625429620286464</v>
      </c>
      <c r="W26" s="3">
        <f t="shared" ref="W26:W32" si="73">(F26*(O26-N26))/O26</f>
        <v>0.80062022111836562</v>
      </c>
      <c r="X26" s="3">
        <f t="shared" ref="X26:X32" si="74">(G26*(O26-N26))/O26</f>
        <v>1.6012404422367312</v>
      </c>
      <c r="Y26" s="3">
        <f t="shared" ref="Y26:Y32" si="75">(H26*(O26-N26))/O26</f>
        <v>0.22904512802779339</v>
      </c>
      <c r="Z26" s="3">
        <f t="shared" ref="Z26:Z32" si="76">(I26*(O26-N26))/O26</f>
        <v>0.23796896418472036</v>
      </c>
      <c r="AA26" s="3">
        <f t="shared" ref="AA26:AA32" si="77">(J26*(O26-N26))/O26</f>
        <v>1.2790831824928719</v>
      </c>
      <c r="AB26" s="3">
        <f t="shared" ref="AB26:AB32" si="78">(K26*(O26-N26))/O26</f>
        <v>8.5966288311730246</v>
      </c>
      <c r="AC26" s="3">
        <f t="shared" ref="AC26:AC32" si="79">(L26*(O26-N26))/O26</f>
        <v>7.0002536964338571</v>
      </c>
      <c r="AD26" s="3">
        <f t="shared" ref="AD26:AD32" si="80">(M26*(O26-N26))/O26</f>
        <v>4.9576867538483414E-2</v>
      </c>
      <c r="AE26" s="3">
        <f t="shared" ref="AE26:AE32" si="81">SUM(T26:AD26)</f>
        <v>98.748553500292971</v>
      </c>
      <c r="AF26" s="3"/>
      <c r="AG26" s="14">
        <f t="shared" ref="AG26:AG32" si="82">T26*100/AE26</f>
        <v>57.555193399312692</v>
      </c>
      <c r="AH26" s="3">
        <f t="shared" ref="AH26:AH32" si="83">U26*100/AE26</f>
        <v>0.50004337600938098</v>
      </c>
      <c r="AI26" s="3">
        <f t="shared" ref="AI26:AI32" si="84">V26*100/AE26</f>
        <v>21.899490021615662</v>
      </c>
      <c r="AJ26" s="3">
        <f t="shared" ref="AJ26:AJ32" si="85">W26*100/AE26</f>
        <v>0.81076653048491509</v>
      </c>
      <c r="AK26" s="3">
        <f t="shared" ref="AK26:AK32" si="86">X26*100/AE26</f>
        <v>1.6215330609698302</v>
      </c>
      <c r="AL26" s="3">
        <f t="shared" ref="AL26:AL32" si="87">Y26*100/AE26</f>
        <v>0.23194783104049607</v>
      </c>
      <c r="AM26" s="3">
        <f t="shared" ref="AM26:AM32" si="88">Z26*100/AE26</f>
        <v>0.24098475952259324</v>
      </c>
      <c r="AN26" s="3">
        <f t="shared" ref="AN26:AN32" si="89">AA26*100/AE26</f>
        <v>1.2952930824339388</v>
      </c>
      <c r="AO26" s="3">
        <f t="shared" ref="AO26:AO32" si="90">AB26*100/AE26</f>
        <v>8.7055744377536826</v>
      </c>
      <c r="AP26" s="3">
        <f t="shared" ref="AP26:AP32" si="91">AC26*100/AE26</f>
        <v>7.0889683426229517</v>
      </c>
      <c r="AQ26" s="3">
        <f t="shared" ref="AQ26:AQ32" si="92">AD26*100/AE26</f>
        <v>5.0205158233873608E-2</v>
      </c>
      <c r="AR26" s="3">
        <f t="shared" ref="AR26:AR32" si="93">SUM(AG26:AQ26)</f>
        <v>100.00000000000001</v>
      </c>
      <c r="AS26" s="3"/>
      <c r="AT26" s="3">
        <f>AP26*'D. diagram lines'!$G$41</f>
        <v>5.8845962687870941</v>
      </c>
      <c r="AU26" s="3">
        <f>AI26*'D. diagram lines'!$G$42</f>
        <v>11.590663785077163</v>
      </c>
      <c r="AV26" s="3">
        <f>AO26*'D. diagram lines'!$G$40</f>
        <v>6.4582496393661559</v>
      </c>
      <c r="AW26" s="3">
        <f>AN26*'D. diagram lines'!$G$43</f>
        <v>0.92569108697909075</v>
      </c>
      <c r="AX26" s="3">
        <f>AQ26*'D. diagram lines'!$G$49</f>
        <v>2.1910972307700994E-2</v>
      </c>
      <c r="AY26" s="3">
        <f>AH26*'D. diagram lines'!$G$46</f>
        <v>0.29968168623314184</v>
      </c>
      <c r="AZ26" s="3">
        <f t="shared" ref="AZ26:AZ32" si="94">SUM(AO26:AP26)</f>
        <v>15.794542780376634</v>
      </c>
      <c r="BA26" s="3">
        <f t="shared" ref="BA26:BA32" si="95">AU26/(AW26+AV26+AT26)</f>
        <v>0.87354497254137986</v>
      </c>
      <c r="BB26" s="3">
        <f t="shared" ref="BB26:BB32" si="96">AU26/(AV26+AT26)</f>
        <v>0.93905926326284095</v>
      </c>
      <c r="BC26" s="29">
        <f t="shared" ref="BC26:BC32" si="97">(AV26+AT26)/AU26</f>
        <v>1.0648955173770558</v>
      </c>
      <c r="BE26" s="2">
        <f t="shared" ref="BE26:BE32" si="98">AT26*$BI$7</f>
        <v>48851.211309186816</v>
      </c>
      <c r="BF26" s="2">
        <f t="shared" ref="BF26:BF32" si="99">AX26*$BI$8</f>
        <v>95.648186524530232</v>
      </c>
      <c r="BG26" s="2">
        <f t="shared" ref="BG26:BG32" si="100">AY26*$BI$9</f>
        <v>1796.6246739531709</v>
      </c>
    </row>
    <row r="27" spans="1:59">
      <c r="A27" s="2" t="s">
        <v>146</v>
      </c>
      <c r="B27" s="2" t="s">
        <v>157</v>
      </c>
      <c r="C27" s="3">
        <v>58.78</v>
      </c>
      <c r="D27" s="3">
        <v>0.65600000000000003</v>
      </c>
      <c r="E27" s="3">
        <v>19.649999999999999</v>
      </c>
      <c r="F27" s="3">
        <f t="shared" si="68"/>
        <v>0.80745341614906829</v>
      </c>
      <c r="G27" s="3">
        <f t="shared" si="69"/>
        <v>1.6149068322981366</v>
      </c>
      <c r="H27" s="3">
        <v>0.23499999999999999</v>
      </c>
      <c r="I27" s="3">
        <v>0.32</v>
      </c>
      <c r="J27" s="3">
        <v>1.3</v>
      </c>
      <c r="K27" s="3">
        <v>7.01</v>
      </c>
      <c r="L27" s="3">
        <v>7.07</v>
      </c>
      <c r="M27" s="3">
        <v>0.05</v>
      </c>
      <c r="N27" s="3">
        <v>1.6</v>
      </c>
      <c r="O27" s="3">
        <f t="shared" si="30"/>
        <v>99.093360248447183</v>
      </c>
      <c r="P27" s="3"/>
      <c r="Q27" s="3">
        <v>2.6</v>
      </c>
      <c r="R27" s="3">
        <v>0.5</v>
      </c>
      <c r="S27" s="3"/>
      <c r="T27" s="14">
        <f t="shared" si="70"/>
        <v>57.830915220109581</v>
      </c>
      <c r="U27" s="3">
        <f t="shared" si="71"/>
        <v>0.64540796843130122</v>
      </c>
      <c r="V27" s="3">
        <f t="shared" si="72"/>
        <v>19.332723444626627</v>
      </c>
      <c r="W27" s="3">
        <f t="shared" si="73"/>
        <v>0.79441595871903081</v>
      </c>
      <c r="X27" s="3">
        <f t="shared" si="74"/>
        <v>1.5888319174380616</v>
      </c>
      <c r="Y27" s="3">
        <f t="shared" si="75"/>
        <v>0.23120559844718869</v>
      </c>
      <c r="Z27" s="3">
        <f t="shared" si="76"/>
        <v>0.31483315533234207</v>
      </c>
      <c r="AA27" s="3">
        <f t="shared" si="77"/>
        <v>1.2790096935376396</v>
      </c>
      <c r="AB27" s="3">
        <f t="shared" si="78"/>
        <v>6.8968138089991173</v>
      </c>
      <c r="AC27" s="3">
        <f t="shared" si="79"/>
        <v>6.9558450256239333</v>
      </c>
      <c r="AD27" s="3">
        <f t="shared" si="80"/>
        <v>4.9192680520678447E-2</v>
      </c>
      <c r="AE27" s="3">
        <f t="shared" si="81"/>
        <v>95.919194471785488</v>
      </c>
      <c r="AF27" s="3"/>
      <c r="AG27" s="14">
        <f t="shared" si="82"/>
        <v>60.291285324670312</v>
      </c>
      <c r="AH27" s="3">
        <f t="shared" si="83"/>
        <v>0.67286633502864457</v>
      </c>
      <c r="AI27" s="3">
        <f t="shared" si="84"/>
        <v>20.155218724562292</v>
      </c>
      <c r="AJ27" s="3">
        <f t="shared" si="85"/>
        <v>0.82821375126613184</v>
      </c>
      <c r="AK27" s="3">
        <f t="shared" si="86"/>
        <v>1.6564275025322637</v>
      </c>
      <c r="AL27" s="3">
        <f t="shared" si="87"/>
        <v>0.24104205599349307</v>
      </c>
      <c r="AM27" s="3">
        <f t="shared" si="88"/>
        <v>0.32822748050177786</v>
      </c>
      <c r="AN27" s="3">
        <f t="shared" si="89"/>
        <v>1.3334241395384723</v>
      </c>
      <c r="AO27" s="3">
        <f t="shared" si="90"/>
        <v>7.1902332447420685</v>
      </c>
      <c r="AP27" s="3">
        <f t="shared" si="91"/>
        <v>7.251775897336155</v>
      </c>
      <c r="AQ27" s="3">
        <f t="shared" si="92"/>
        <v>5.1285543828402787E-2</v>
      </c>
      <c r="AR27" s="3">
        <f t="shared" si="93"/>
        <v>100.00000000000001</v>
      </c>
      <c r="AS27" s="3"/>
      <c r="AT27" s="3">
        <f>AP27*'D. diagram lines'!$G$41</f>
        <v>6.0197438223789588</v>
      </c>
      <c r="AU27" s="3">
        <f>AI27*'D. diagram lines'!$G$42</f>
        <v>10.667479631740678</v>
      </c>
      <c r="AV27" s="3">
        <f>AO27*'D. diagram lines'!$G$40</f>
        <v>5.3340904258347903</v>
      </c>
      <c r="AW27" s="3">
        <f>AN27*'D. diagram lines'!$G$43</f>
        <v>0.95294173795333281</v>
      </c>
      <c r="AX27" s="3">
        <f>AQ27*'D. diagram lines'!$G$49</f>
        <v>2.2382483596104744E-2</v>
      </c>
      <c r="AY27" s="3">
        <f>AH27*'D. diagram lines'!$G$46</f>
        <v>0.4032564524704661</v>
      </c>
      <c r="AZ27" s="3">
        <f t="shared" si="94"/>
        <v>14.442009142078224</v>
      </c>
      <c r="BA27" s="3">
        <f t="shared" si="95"/>
        <v>0.86679725410871322</v>
      </c>
      <c r="BB27" s="3">
        <f t="shared" si="96"/>
        <v>0.93954864925203108</v>
      </c>
      <c r="BC27" s="29">
        <f t="shared" si="97"/>
        <v>1.0643408415265072</v>
      </c>
      <c r="BE27" s="2">
        <f t="shared" si="98"/>
        <v>49973.144131231827</v>
      </c>
      <c r="BF27" s="2">
        <f t="shared" si="99"/>
        <v>97.706479466912</v>
      </c>
      <c r="BG27" s="2">
        <f t="shared" si="100"/>
        <v>2417.5667907702159</v>
      </c>
    </row>
    <row r="28" spans="1:59">
      <c r="A28" s="2" t="s">
        <v>147</v>
      </c>
      <c r="B28" s="2" t="s">
        <v>157</v>
      </c>
      <c r="C28" s="3">
        <v>54.76</v>
      </c>
      <c r="D28" s="3">
        <v>0.86099999999999999</v>
      </c>
      <c r="E28" s="3">
        <v>21.52</v>
      </c>
      <c r="F28" s="3">
        <f t="shared" si="68"/>
        <v>0.9565217391304347</v>
      </c>
      <c r="G28" s="3">
        <f t="shared" si="69"/>
        <v>1.9130434782608694</v>
      </c>
      <c r="H28" s="3">
        <v>0.17299999999999999</v>
      </c>
      <c r="I28" s="3">
        <v>0.37</v>
      </c>
      <c r="J28" s="3">
        <v>1.81</v>
      </c>
      <c r="K28" s="3">
        <v>7.94</v>
      </c>
      <c r="L28" s="3">
        <v>7.41</v>
      </c>
      <c r="M28" s="3">
        <v>0.09</v>
      </c>
      <c r="N28" s="3">
        <v>1.05</v>
      </c>
      <c r="O28" s="3">
        <f t="shared" si="30"/>
        <v>98.853565217391306</v>
      </c>
      <c r="P28" s="3"/>
      <c r="Q28" s="3">
        <v>3.08</v>
      </c>
      <c r="R28" s="3">
        <v>0.5</v>
      </c>
      <c r="S28" s="3"/>
      <c r="T28" s="14">
        <f t="shared" si="70"/>
        <v>54.178351782522412</v>
      </c>
      <c r="U28" s="3">
        <f t="shared" si="71"/>
        <v>0.85185465457910514</v>
      </c>
      <c r="V28" s="3">
        <f t="shared" si="72"/>
        <v>21.291419473336056</v>
      </c>
      <c r="W28" s="3">
        <f t="shared" si="73"/>
        <v>0.94636178360553014</v>
      </c>
      <c r="X28" s="3">
        <f t="shared" si="74"/>
        <v>1.8927235672110603</v>
      </c>
      <c r="Y28" s="3">
        <f t="shared" si="75"/>
        <v>0.1711624334984729</v>
      </c>
      <c r="Z28" s="3">
        <f t="shared" si="76"/>
        <v>0.36606994447650282</v>
      </c>
      <c r="AA28" s="3">
        <f t="shared" si="77"/>
        <v>1.7907745932499193</v>
      </c>
      <c r="AB28" s="3">
        <f t="shared" si="78"/>
        <v>7.8556631328200881</v>
      </c>
      <c r="AC28" s="3">
        <f t="shared" si="79"/>
        <v>7.3312926718132045</v>
      </c>
      <c r="AD28" s="3">
        <f t="shared" si="80"/>
        <v>8.9044040548338518E-2</v>
      </c>
      <c r="AE28" s="3">
        <f t="shared" si="81"/>
        <v>96.764718077660689</v>
      </c>
      <c r="AF28" s="3"/>
      <c r="AG28" s="14">
        <f t="shared" si="82"/>
        <v>55.989778980227449</v>
      </c>
      <c r="AH28" s="3">
        <f t="shared" si="83"/>
        <v>0.8803360062449932</v>
      </c>
      <c r="AI28" s="3">
        <f t="shared" si="84"/>
        <v>22.003287868051402</v>
      </c>
      <c r="AJ28" s="3">
        <f t="shared" si="85"/>
        <v>0.9780029357869946</v>
      </c>
      <c r="AK28" s="3">
        <f t="shared" si="86"/>
        <v>1.9560058715739892</v>
      </c>
      <c r="AL28" s="3">
        <f t="shared" si="87"/>
        <v>0.17688516734074777</v>
      </c>
      <c r="AM28" s="3">
        <f t="shared" si="88"/>
        <v>0.37830931743396923</v>
      </c>
      <c r="AN28" s="3">
        <f t="shared" si="89"/>
        <v>1.8506482825823904</v>
      </c>
      <c r="AO28" s="3">
        <f t="shared" si="90"/>
        <v>8.1183134606100431</v>
      </c>
      <c r="AP28" s="3">
        <f t="shared" si="91"/>
        <v>7.5764109248262486</v>
      </c>
      <c r="AQ28" s="3">
        <f t="shared" si="92"/>
        <v>9.2021185321776305E-2</v>
      </c>
      <c r="AR28" s="3">
        <f t="shared" si="93"/>
        <v>99.999999999999986</v>
      </c>
      <c r="AS28" s="3"/>
      <c r="AT28" s="3">
        <f>AP28*'D. diagram lines'!$G$41</f>
        <v>6.2892253575128798</v>
      </c>
      <c r="AU28" s="3">
        <f>AI28*'D. diagram lines'!$G$42</f>
        <v>11.645600495405313</v>
      </c>
      <c r="AV28" s="3">
        <f>AO28*'D. diagram lines'!$G$40</f>
        <v>6.022588785396092</v>
      </c>
      <c r="AW28" s="3">
        <f>AN28*'D. diagram lines'!$G$43</f>
        <v>1.3225799192107179</v>
      </c>
      <c r="AX28" s="3">
        <f>AQ28*'D. diagram lines'!$G$49</f>
        <v>4.0160686954012516E-2</v>
      </c>
      <c r="AY28" s="3">
        <f>AH28*'D. diagram lines'!$G$46</f>
        <v>0.52759538764153102</v>
      </c>
      <c r="AZ28" s="3">
        <f t="shared" si="94"/>
        <v>15.694724385436292</v>
      </c>
      <c r="BA28" s="3">
        <f t="shared" si="95"/>
        <v>0.85413407023053389</v>
      </c>
      <c r="BB28" s="3">
        <f t="shared" si="96"/>
        <v>0.94588826311292507</v>
      </c>
      <c r="BC28" s="29">
        <f t="shared" si="97"/>
        <v>1.0572073245829194</v>
      </c>
      <c r="BE28" s="2">
        <f t="shared" si="98"/>
        <v>52210.255874407478</v>
      </c>
      <c r="BF28" s="2">
        <f t="shared" si="99"/>
        <v>175.3138483672204</v>
      </c>
      <c r="BG28" s="2">
        <f t="shared" si="100"/>
        <v>3162.9923844036189</v>
      </c>
    </row>
    <row r="29" spans="1:59">
      <c r="A29" s="2" t="s">
        <v>148</v>
      </c>
      <c r="B29" s="2" t="s">
        <v>157</v>
      </c>
      <c r="C29" s="3">
        <v>54.41</v>
      </c>
      <c r="D29" s="3">
        <v>0.99299999999999999</v>
      </c>
      <c r="E29" s="3">
        <v>21.37</v>
      </c>
      <c r="F29" s="3">
        <f t="shared" si="68"/>
        <v>1.2422360248447204</v>
      </c>
      <c r="G29" s="3">
        <f t="shared" si="69"/>
        <v>2.4844720496894408</v>
      </c>
      <c r="H29" s="3">
        <v>0.254</v>
      </c>
      <c r="I29" s="3">
        <v>0.41</v>
      </c>
      <c r="J29" s="3">
        <v>2.52</v>
      </c>
      <c r="K29" s="3">
        <v>7.98</v>
      </c>
      <c r="L29" s="3">
        <v>7.69</v>
      </c>
      <c r="M29" s="3">
        <v>0.17</v>
      </c>
      <c r="N29" s="3">
        <v>0.53</v>
      </c>
      <c r="O29" s="3">
        <f t="shared" si="30"/>
        <v>100.05370807453416</v>
      </c>
      <c r="P29" s="3"/>
      <c r="Q29" s="3">
        <v>4</v>
      </c>
      <c r="R29" s="3">
        <v>0.5</v>
      </c>
      <c r="S29" s="3"/>
      <c r="T29" s="14">
        <f t="shared" si="70"/>
        <v>54.121781796447578</v>
      </c>
      <c r="U29" s="3">
        <f t="shared" si="71"/>
        <v>0.98773992508495589</v>
      </c>
      <c r="V29" s="3">
        <f t="shared" si="72"/>
        <v>21.256799797649052</v>
      </c>
      <c r="W29" s="3">
        <f t="shared" si="73"/>
        <v>1.2356557080744788</v>
      </c>
      <c r="X29" s="3">
        <f t="shared" si="74"/>
        <v>2.4713114161489576</v>
      </c>
      <c r="Y29" s="3">
        <f t="shared" si="75"/>
        <v>0.25265452262998872</v>
      </c>
      <c r="Z29" s="3">
        <f t="shared" si="76"/>
        <v>0.40782816644998177</v>
      </c>
      <c r="AA29" s="3">
        <f t="shared" si="77"/>
        <v>2.5066511693998881</v>
      </c>
      <c r="AB29" s="3">
        <f t="shared" si="78"/>
        <v>7.937728703099646</v>
      </c>
      <c r="AC29" s="3">
        <f t="shared" si="79"/>
        <v>7.6492648780496593</v>
      </c>
      <c r="AD29" s="3">
        <f t="shared" si="80"/>
        <v>0.16909948364999247</v>
      </c>
      <c r="AE29" s="3">
        <f t="shared" si="81"/>
        <v>98.996515566684181</v>
      </c>
      <c r="AF29" s="3"/>
      <c r="AG29" s="14">
        <f t="shared" si="82"/>
        <v>54.670390656316663</v>
      </c>
      <c r="AH29" s="3">
        <f t="shared" si="83"/>
        <v>0.99775221322776064</v>
      </c>
      <c r="AI29" s="3">
        <f t="shared" si="84"/>
        <v>21.472270691517867</v>
      </c>
      <c r="AJ29" s="3">
        <f t="shared" si="85"/>
        <v>1.248181010211556</v>
      </c>
      <c r="AK29" s="3">
        <f t="shared" si="86"/>
        <v>2.4963620204231121</v>
      </c>
      <c r="AL29" s="3">
        <f t="shared" si="87"/>
        <v>0.25521557115795684</v>
      </c>
      <c r="AM29" s="3">
        <f t="shared" si="88"/>
        <v>0.41196214242032408</v>
      </c>
      <c r="AN29" s="3">
        <f t="shared" si="89"/>
        <v>2.5320599973151627</v>
      </c>
      <c r="AO29" s="3">
        <f t="shared" si="90"/>
        <v>8.0181899914980157</v>
      </c>
      <c r="AP29" s="3">
        <f t="shared" si="91"/>
        <v>7.7268021346641289</v>
      </c>
      <c r="AQ29" s="3">
        <f t="shared" si="92"/>
        <v>0.17081357124745147</v>
      </c>
      <c r="AR29" s="3">
        <f t="shared" si="93"/>
        <v>99.999999999999986</v>
      </c>
      <c r="AS29" s="3"/>
      <c r="AT29" s="3">
        <f>AP29*'D. diagram lines'!$G$41</f>
        <v>6.4140660267749059</v>
      </c>
      <c r="AU29" s="3">
        <f>AI29*'D. diagram lines'!$G$42</f>
        <v>11.364550957209397</v>
      </c>
      <c r="AV29" s="3">
        <f>AO29*'D. diagram lines'!$G$40</f>
        <v>5.9483119685233747</v>
      </c>
      <c r="AW29" s="3">
        <f>AN29*'D. diagram lines'!$G$43</f>
        <v>1.8095560016475947</v>
      </c>
      <c r="AX29" s="3">
        <f>AQ29*'D. diagram lines'!$G$49</f>
        <v>7.4547946088480047E-2</v>
      </c>
      <c r="AY29" s="3">
        <f>AH29*'D. diagram lines'!$G$46</f>
        <v>0.5979642567994643</v>
      </c>
      <c r="AZ29" s="3">
        <f t="shared" si="94"/>
        <v>15.744992126162145</v>
      </c>
      <c r="BA29" s="3">
        <f t="shared" si="95"/>
        <v>0.80190543927586155</v>
      </c>
      <c r="BB29" s="3">
        <f t="shared" si="96"/>
        <v>0.91928518619408151</v>
      </c>
      <c r="BC29" s="29">
        <f t="shared" si="97"/>
        <v>1.0878017126981938</v>
      </c>
      <c r="BE29" s="2">
        <f t="shared" si="98"/>
        <v>53246.625683912956</v>
      </c>
      <c r="BF29" s="2">
        <f t="shared" si="99"/>
        <v>325.42489453950287</v>
      </c>
      <c r="BG29" s="2">
        <f t="shared" si="100"/>
        <v>3584.8614955810363</v>
      </c>
    </row>
    <row r="30" spans="1:59" ht="14.4">
      <c r="A30" s="37" t="s">
        <v>153</v>
      </c>
      <c r="B30" s="2" t="s">
        <v>157</v>
      </c>
      <c r="C30">
        <v>56.2</v>
      </c>
      <c r="D30" s="3">
        <v>0.49</v>
      </c>
      <c r="E30" s="3">
        <v>22.69</v>
      </c>
      <c r="F30" s="3">
        <f t="shared" si="68"/>
        <v>0.72670807453416142</v>
      </c>
      <c r="G30" s="3">
        <f t="shared" si="69"/>
        <v>1.4534161490683228</v>
      </c>
      <c r="H30" s="3">
        <v>0.16500000000000001</v>
      </c>
      <c r="I30" s="3">
        <v>0.26</v>
      </c>
      <c r="J30" s="3">
        <v>1.22</v>
      </c>
      <c r="K30" s="3">
        <v>7.53</v>
      </c>
      <c r="L30" s="3">
        <v>7.72</v>
      </c>
      <c r="M30" s="3">
        <v>0.05</v>
      </c>
      <c r="N30" s="3">
        <v>1.23</v>
      </c>
      <c r="O30" s="3">
        <f t="shared" si="30"/>
        <v>99.735124223602497</v>
      </c>
      <c r="P30" s="3"/>
      <c r="Q30" s="3">
        <v>2.34</v>
      </c>
      <c r="R30" s="3">
        <v>0.5</v>
      </c>
      <c r="S30" s="3"/>
      <c r="T30" s="14">
        <f t="shared" si="70"/>
        <v>55.506904157004683</v>
      </c>
      <c r="U30" s="3">
        <f t="shared" si="71"/>
        <v>0.48395699353972055</v>
      </c>
      <c r="V30" s="3">
        <f t="shared" si="72"/>
        <v>22.410171802890329</v>
      </c>
      <c r="W30" s="3">
        <f t="shared" si="73"/>
        <v>0.71774582639304474</v>
      </c>
      <c r="X30" s="3">
        <f t="shared" si="74"/>
        <v>1.4354916527860895</v>
      </c>
      <c r="Y30" s="3">
        <f t="shared" si="75"/>
        <v>0.16296511006949774</v>
      </c>
      <c r="Z30" s="3">
        <f t="shared" si="76"/>
        <v>0.25679350677617824</v>
      </c>
      <c r="AA30" s="3">
        <f t="shared" si="77"/>
        <v>1.2049541471805287</v>
      </c>
      <c r="AB30" s="3">
        <f t="shared" si="78"/>
        <v>7.4371350231716242</v>
      </c>
      <c r="AC30" s="3">
        <f t="shared" si="79"/>
        <v>7.6247918165849846</v>
      </c>
      <c r="AD30" s="3">
        <f t="shared" si="80"/>
        <v>4.9383366687726589E-2</v>
      </c>
      <c r="AE30" s="3">
        <f t="shared" si="81"/>
        <v>97.290293403084391</v>
      </c>
      <c r="AF30" s="3"/>
      <c r="AG30" s="14">
        <f t="shared" si="82"/>
        <v>57.05286952628817</v>
      </c>
      <c r="AH30" s="3">
        <f t="shared" si="83"/>
        <v>0.49743605102991467</v>
      </c>
      <c r="AI30" s="3">
        <f t="shared" si="84"/>
        <v>23.034334689528091</v>
      </c>
      <c r="AJ30" s="3">
        <f t="shared" si="85"/>
        <v>0.73773631601597167</v>
      </c>
      <c r="AK30" s="3">
        <f t="shared" si="86"/>
        <v>1.4754726320319433</v>
      </c>
      <c r="AL30" s="3">
        <f t="shared" si="87"/>
        <v>0.16750397636721617</v>
      </c>
      <c r="AM30" s="3">
        <f t="shared" si="88"/>
        <v>0.26394565973015877</v>
      </c>
      <c r="AN30" s="3">
        <f t="shared" si="89"/>
        <v>1.2385142495030528</v>
      </c>
      <c r="AO30" s="3">
        <f t="shared" si="90"/>
        <v>7.6442723760311377</v>
      </c>
      <c r="AP30" s="3">
        <f t="shared" si="91"/>
        <v>7.8371557427570213</v>
      </c>
      <c r="AQ30" s="3">
        <f t="shared" si="92"/>
        <v>5.0758780717338234E-2</v>
      </c>
      <c r="AR30" s="3">
        <f t="shared" si="93"/>
        <v>100.00000000000001</v>
      </c>
      <c r="AS30" s="3"/>
      <c r="AT30" s="3">
        <f>AP30*'D. diagram lines'!$G$41</f>
        <v>6.5056712363123985</v>
      </c>
      <c r="AU30" s="3">
        <f>AI30*'D. diagram lines'!$G$42</f>
        <v>12.191298913159022</v>
      </c>
      <c r="AV30" s="3">
        <f>AO30*'D. diagram lines'!$G$40</f>
        <v>5.6709203589853461</v>
      </c>
      <c r="AW30" s="3">
        <f>AN30*'D. diagram lines'!$G$43</f>
        <v>0.88511366069157205</v>
      </c>
      <c r="AX30" s="3">
        <f>AQ30*'D. diagram lines'!$G$49</f>
        <v>2.2152589052490568E-2</v>
      </c>
      <c r="AY30" s="3">
        <f>AH30*'D. diagram lines'!$G$46</f>
        <v>0.29811908669899745</v>
      </c>
      <c r="AZ30" s="3">
        <f t="shared" si="94"/>
        <v>15.481428118788159</v>
      </c>
      <c r="BA30" s="3">
        <f t="shared" si="95"/>
        <v>0.93336196723385878</v>
      </c>
      <c r="BB30" s="3">
        <f t="shared" si="96"/>
        <v>1.0012078353573883</v>
      </c>
      <c r="BC30" s="29">
        <f t="shared" si="97"/>
        <v>0.99879362174891773</v>
      </c>
      <c r="BE30" s="2">
        <f t="shared" si="98"/>
        <v>54007.089995096838</v>
      </c>
      <c r="BF30" s="2">
        <f t="shared" si="99"/>
        <v>96.702918516727607</v>
      </c>
      <c r="BG30" s="2">
        <f t="shared" si="100"/>
        <v>1787.2567178600266</v>
      </c>
    </row>
    <row r="31" spans="1:59">
      <c r="A31" s="2" t="s">
        <v>155</v>
      </c>
      <c r="B31" s="2" t="s">
        <v>157</v>
      </c>
      <c r="C31" s="3">
        <v>55.68</v>
      </c>
      <c r="D31" s="3">
        <v>0.52</v>
      </c>
      <c r="E31" s="3">
        <v>21.61</v>
      </c>
      <c r="F31" s="3">
        <f t="shared" si="68"/>
        <v>0.78881987577639745</v>
      </c>
      <c r="G31" s="3">
        <f t="shared" si="69"/>
        <v>1.5776397515527949</v>
      </c>
      <c r="H31" s="3">
        <v>0.191</v>
      </c>
      <c r="I31" s="3">
        <v>0.3</v>
      </c>
      <c r="J31" s="3">
        <v>1.19</v>
      </c>
      <c r="K31" s="3">
        <v>6.19</v>
      </c>
      <c r="L31" s="3">
        <v>9.52</v>
      </c>
      <c r="M31" s="3">
        <v>0.08</v>
      </c>
      <c r="N31" s="3">
        <v>1.35</v>
      </c>
      <c r="O31" s="3">
        <f t="shared" si="30"/>
        <v>98.997459627329178</v>
      </c>
      <c r="P31" s="3"/>
      <c r="Q31" s="3">
        <v>2.54</v>
      </c>
      <c r="R31" s="3">
        <v>0.5</v>
      </c>
      <c r="S31" s="3"/>
      <c r="T31" s="14">
        <f t="shared" si="70"/>
        <v>54.920707789038573</v>
      </c>
      <c r="U31" s="3">
        <f t="shared" si="71"/>
        <v>0.51290890894935448</v>
      </c>
      <c r="V31" s="3">
        <f t="shared" si="72"/>
        <v>21.315310619991443</v>
      </c>
      <c r="W31" s="3">
        <f t="shared" si="73"/>
        <v>0.77806296508084105</v>
      </c>
      <c r="X31" s="3">
        <f t="shared" si="74"/>
        <v>1.5561259301616821</v>
      </c>
      <c r="Y31" s="3">
        <f t="shared" si="75"/>
        <v>0.18839538771024367</v>
      </c>
      <c r="Z31" s="3">
        <f t="shared" si="76"/>
        <v>0.2959089859323199</v>
      </c>
      <c r="AA31" s="3">
        <f t="shared" si="77"/>
        <v>1.1737723108648688</v>
      </c>
      <c r="AB31" s="3">
        <f t="shared" si="78"/>
        <v>6.1055887430702009</v>
      </c>
      <c r="AC31" s="3">
        <f t="shared" si="79"/>
        <v>9.3901784869189502</v>
      </c>
      <c r="AD31" s="3">
        <f t="shared" si="80"/>
        <v>7.8909062915285294E-2</v>
      </c>
      <c r="AE31" s="3">
        <f t="shared" si="81"/>
        <v>96.315869190633748</v>
      </c>
      <c r="AF31" s="3"/>
      <c r="AG31" s="14">
        <f t="shared" si="82"/>
        <v>57.021452695750931</v>
      </c>
      <c r="AH31" s="3">
        <f t="shared" si="83"/>
        <v>0.53252793465859349</v>
      </c>
      <c r="AI31" s="3">
        <f t="shared" si="84"/>
        <v>22.130632053792702</v>
      </c>
      <c r="AJ31" s="3">
        <f t="shared" si="85"/>
        <v>0.80782426781702543</v>
      </c>
      <c r="AK31" s="3">
        <f t="shared" si="86"/>
        <v>1.6156485356340509</v>
      </c>
      <c r="AL31" s="3">
        <f t="shared" si="87"/>
        <v>0.19560160676882954</v>
      </c>
      <c r="AM31" s="3">
        <f t="shared" si="88"/>
        <v>0.30722765461072704</v>
      </c>
      <c r="AN31" s="3">
        <f t="shared" si="89"/>
        <v>1.2186696966225503</v>
      </c>
      <c r="AO31" s="3">
        <f t="shared" si="90"/>
        <v>6.3391306068013353</v>
      </c>
      <c r="AP31" s="3">
        <f t="shared" si="91"/>
        <v>9.7493575729804025</v>
      </c>
      <c r="AQ31" s="3">
        <f t="shared" si="92"/>
        <v>8.1927374562860533E-2</v>
      </c>
      <c r="AR31" s="3">
        <f t="shared" si="93"/>
        <v>100.00000000000001</v>
      </c>
      <c r="AS31" s="3"/>
      <c r="AT31" s="3">
        <f>AP31*'D. diagram lines'!$G$41</f>
        <v>8.0930017492226689</v>
      </c>
      <c r="AU31" s="3">
        <f>AI31*'D. diagram lines'!$G$42</f>
        <v>11.712999491475768</v>
      </c>
      <c r="AV31" s="3">
        <f>AO31*'D. diagram lines'!$G$40</f>
        <v>4.7026980526093158</v>
      </c>
      <c r="AW31" s="3">
        <f>AN31*'D. diagram lines'!$G$43</f>
        <v>0.87093159952279919</v>
      </c>
      <c r="AX31" s="3">
        <f>AQ31*'D. diagram lines'!$G$49</f>
        <v>3.575545817278826E-2</v>
      </c>
      <c r="AY31" s="3">
        <f>AH31*'D. diagram lines'!$G$46</f>
        <v>0.31915005193818574</v>
      </c>
      <c r="AZ31" s="3">
        <f t="shared" si="94"/>
        <v>16.088488179781738</v>
      </c>
      <c r="BA31" s="3">
        <f t="shared" si="95"/>
        <v>0.85705095480329185</v>
      </c>
      <c r="BB31" s="3">
        <f t="shared" si="96"/>
        <v>0.91538561179739431</v>
      </c>
      <c r="BC31" s="29">
        <f t="shared" si="97"/>
        <v>1.0924357856537226</v>
      </c>
      <c r="BE31" s="2">
        <f t="shared" si="98"/>
        <v>67184.377741241959</v>
      </c>
      <c r="BF31" s="2">
        <f t="shared" si="99"/>
        <v>156.08365911625432</v>
      </c>
      <c r="BG31" s="2">
        <f t="shared" si="100"/>
        <v>1913.3396678751367</v>
      </c>
    </row>
    <row r="32" spans="1:59">
      <c r="A32" s="2" t="s">
        <v>156</v>
      </c>
      <c r="B32" s="2" t="s">
        <v>157</v>
      </c>
      <c r="C32" s="3">
        <v>57.87</v>
      </c>
      <c r="D32" s="3">
        <v>0.98499999999999999</v>
      </c>
      <c r="E32" s="3">
        <v>19.66</v>
      </c>
      <c r="F32" s="3">
        <f t="shared" si="68"/>
        <v>1.0186335403726707</v>
      </c>
      <c r="G32" s="3">
        <f t="shared" si="69"/>
        <v>2.0372670807453415</v>
      </c>
      <c r="H32" s="3">
        <v>0.25800000000000001</v>
      </c>
      <c r="I32" s="3">
        <v>0.5</v>
      </c>
      <c r="J32" s="3">
        <v>1.58</v>
      </c>
      <c r="K32" s="3">
        <v>6.18</v>
      </c>
      <c r="L32" s="3">
        <v>6.87</v>
      </c>
      <c r="M32" s="3">
        <v>0.13</v>
      </c>
      <c r="N32" s="3">
        <v>1.88</v>
      </c>
      <c r="O32" s="3">
        <f t="shared" si="30"/>
        <v>98.968900621117996</v>
      </c>
      <c r="P32" s="3"/>
      <c r="Q32" s="3">
        <v>3.28</v>
      </c>
      <c r="R32" s="3">
        <v>0.5</v>
      </c>
      <c r="S32" s="3"/>
      <c r="T32" s="14">
        <f t="shared" si="70"/>
        <v>56.770709219591097</v>
      </c>
      <c r="U32" s="3">
        <f t="shared" si="71"/>
        <v>0.96628907173487522</v>
      </c>
      <c r="V32" s="3">
        <f t="shared" si="72"/>
        <v>19.286541269347868</v>
      </c>
      <c r="W32" s="3">
        <f t="shared" si="73"/>
        <v>0.99928371387280968</v>
      </c>
      <c r="X32" s="3">
        <f t="shared" si="74"/>
        <v>1.9985674277456194</v>
      </c>
      <c r="Y32" s="3">
        <f t="shared" si="75"/>
        <v>0.25309906650517544</v>
      </c>
      <c r="Z32" s="3">
        <f t="shared" si="76"/>
        <v>0.49050206687049508</v>
      </c>
      <c r="AA32" s="3">
        <f t="shared" si="77"/>
        <v>1.5499865313107644</v>
      </c>
      <c r="AB32" s="3">
        <f t="shared" si="78"/>
        <v>6.0626055465193192</v>
      </c>
      <c r="AC32" s="3">
        <f t="shared" si="79"/>
        <v>6.7394983988006025</v>
      </c>
      <c r="AD32" s="3">
        <f t="shared" si="80"/>
        <v>0.12753053738632872</v>
      </c>
      <c r="AE32" s="3">
        <f t="shared" si="81"/>
        <v>95.244612849684955</v>
      </c>
      <c r="AF32" s="3"/>
      <c r="AG32" s="14">
        <f t="shared" si="82"/>
        <v>59.605165605729987</v>
      </c>
      <c r="AH32" s="3">
        <f t="shared" si="83"/>
        <v>1.0145340957602218</v>
      </c>
      <c r="AI32" s="3">
        <f t="shared" si="84"/>
        <v>20.249482561061889</v>
      </c>
      <c r="AJ32" s="3">
        <f t="shared" si="85"/>
        <v>1.0491760992822545</v>
      </c>
      <c r="AK32" s="3">
        <f t="shared" si="86"/>
        <v>2.0983521985645091</v>
      </c>
      <c r="AL32" s="3">
        <f t="shared" si="87"/>
        <v>0.26573583421942865</v>
      </c>
      <c r="AM32" s="3">
        <f t="shared" si="88"/>
        <v>0.51499192678183847</v>
      </c>
      <c r="AN32" s="3">
        <f t="shared" si="89"/>
        <v>1.6273744886306094</v>
      </c>
      <c r="AO32" s="3">
        <f t="shared" si="90"/>
        <v>6.3653002150235238</v>
      </c>
      <c r="AP32" s="3">
        <f t="shared" si="91"/>
        <v>7.0759890739824609</v>
      </c>
      <c r="AQ32" s="3">
        <f t="shared" si="92"/>
        <v>0.133897900963278</v>
      </c>
      <c r="AR32" s="3">
        <f t="shared" si="93"/>
        <v>99.999999999999986</v>
      </c>
      <c r="AS32" s="3"/>
      <c r="AT32" s="3">
        <f>AP32*'D. diagram lines'!$G$41</f>
        <v>5.8738220979738056</v>
      </c>
      <c r="AU32" s="3">
        <f>AI32*'D. diagram lines'!$G$42</f>
        <v>10.717370311152841</v>
      </c>
      <c r="AV32" s="3">
        <f>AO32*'D. diagram lines'!$G$40</f>
        <v>4.7221120343139988</v>
      </c>
      <c r="AW32" s="3">
        <f>AN32*'D. diagram lines'!$G$43</f>
        <v>1.1630155983476742</v>
      </c>
      <c r="AX32" s="3">
        <f>AQ32*'D. diagram lines'!$G$49</f>
        <v>5.8436887827319033E-2</v>
      </c>
      <c r="AY32" s="3">
        <f>AH32*'D. diagram lines'!$G$46</f>
        <v>0.60802182999567467</v>
      </c>
      <c r="AZ32" s="3">
        <f t="shared" si="94"/>
        <v>13.441289289005985</v>
      </c>
      <c r="BA32" s="3">
        <f t="shared" si="95"/>
        <v>0.91142241073035457</v>
      </c>
      <c r="BB32" s="3">
        <f t="shared" si="96"/>
        <v>1.0114606392743606</v>
      </c>
      <c r="BC32" s="29">
        <f t="shared" si="97"/>
        <v>0.98866921872255686</v>
      </c>
      <c r="BE32" s="2">
        <f t="shared" si="98"/>
        <v>48761.769099213474</v>
      </c>
      <c r="BF32" s="2">
        <f t="shared" si="99"/>
        <v>255.09513080147406</v>
      </c>
      <c r="BG32" s="2">
        <f t="shared" si="100"/>
        <v>3645.1577532253691</v>
      </c>
    </row>
    <row r="33" spans="1:59">
      <c r="A33" s="2" t="s">
        <v>200</v>
      </c>
      <c r="B33" s="2" t="s">
        <v>157</v>
      </c>
      <c r="C33" s="3">
        <v>50.89</v>
      </c>
      <c r="D33" s="3">
        <v>0.41399999999999998</v>
      </c>
      <c r="E33" s="3">
        <v>24.2</v>
      </c>
      <c r="F33" s="3">
        <f t="shared" ref="F33:F34" si="101">G33*R33</f>
        <v>0.65527950310559002</v>
      </c>
      <c r="G33" s="3">
        <f t="shared" ref="G33:G34" si="102">Q33/(1.11+R33)</f>
        <v>1.31055900621118</v>
      </c>
      <c r="H33" s="3">
        <v>0.13600000000000001</v>
      </c>
      <c r="I33" s="3">
        <v>0.25</v>
      </c>
      <c r="J33" s="3">
        <v>2.0299999999999998</v>
      </c>
      <c r="K33" s="3">
        <v>10.77</v>
      </c>
      <c r="L33" s="3">
        <v>5.65</v>
      </c>
      <c r="M33" s="3">
        <v>0.08</v>
      </c>
      <c r="N33" s="3">
        <v>2.09</v>
      </c>
      <c r="O33" s="3">
        <f t="shared" si="30"/>
        <v>98.475838509316773</v>
      </c>
      <c r="P33" s="3"/>
      <c r="Q33" s="3">
        <v>2.11</v>
      </c>
      <c r="R33" s="3">
        <v>0.5</v>
      </c>
      <c r="S33" s="3"/>
      <c r="T33" s="14">
        <f t="shared" ref="T33:T45" si="103">(C33*(O33-N33))/O33</f>
        <v>49.809937097159747</v>
      </c>
      <c r="U33" s="3">
        <f t="shared" ref="U33:U45" si="104">(D33*(O33-N33))/O33</f>
        <v>0.40521347923411544</v>
      </c>
      <c r="V33" s="3">
        <f t="shared" ref="V33:V45" si="105">(E33*(O33-N33))/O33</f>
        <v>23.686391781317862</v>
      </c>
      <c r="W33" s="3">
        <f t="shared" ref="W33:W45" si="106">(F33*(O33-N33))/O33</f>
        <v>0.64137219160439263</v>
      </c>
      <c r="X33" s="3">
        <f t="shared" ref="X33:X45" si="107">(G33*(O33-N33))/O33</f>
        <v>1.2827443832087853</v>
      </c>
      <c r="Y33" s="3">
        <f t="shared" ref="Y33:Y45" si="108">(H33*(O33-N33))/O33</f>
        <v>0.13311360670492683</v>
      </c>
      <c r="Z33" s="3">
        <f t="shared" ref="Z33:Z45" si="109">(I33*(O33-N33))/O33</f>
        <v>0.24469412997229195</v>
      </c>
      <c r="AA33" s="3">
        <f t="shared" ref="AA33:AA45" si="110">(J33*(O33-N33))/O33</f>
        <v>1.9869163353750108</v>
      </c>
      <c r="AB33" s="3">
        <f t="shared" ref="AB33:AB45" si="111">(K33*(O33-N33))/O33</f>
        <v>10.541423119206337</v>
      </c>
      <c r="AC33" s="3">
        <f t="shared" ref="AC33:AC45" si="112">(L33*(O33-N33))/O33</f>
        <v>5.5300873373737991</v>
      </c>
      <c r="AD33" s="3">
        <f t="shared" ref="AD33:AD45" si="113">(M33*(O33-N33))/O33</f>
        <v>7.8302121591133422E-2</v>
      </c>
      <c r="AE33" s="3">
        <f t="shared" ref="AE33:AE45" si="114">SUM(T33:AD33)</f>
        <v>94.340195582748393</v>
      </c>
      <c r="AF33" s="3"/>
      <c r="AG33" s="14">
        <f t="shared" ref="AG33:AG45" si="115">T33*100/AE33</f>
        <v>52.79821267009148</v>
      </c>
      <c r="AH33" s="3">
        <f t="shared" ref="AH33:AH45" si="116">U33*100/AE33</f>
        <v>0.42952367941477448</v>
      </c>
      <c r="AI33" s="3">
        <f t="shared" ref="AI33:AI45" si="117">V33*100/AE33</f>
        <v>25.107422806370877</v>
      </c>
      <c r="AJ33" s="3">
        <f t="shared" ref="AJ33:AJ45" si="118">W33*100/AE33</f>
        <v>0.6798503942487879</v>
      </c>
      <c r="AK33" s="3">
        <f t="shared" ref="AK33:AK45" si="119">X33*100/AE33</f>
        <v>1.3597007884975758</v>
      </c>
      <c r="AL33" s="3">
        <f t="shared" ref="AL33:AL45" si="120">Y33*100/AE33</f>
        <v>0.14109956618456362</v>
      </c>
      <c r="AM33" s="3">
        <f t="shared" ref="AM33:AM45" si="121">Z33*100/AE33</f>
        <v>0.2593742025451537</v>
      </c>
      <c r="AN33" s="3">
        <f t="shared" ref="AN33:AN45" si="122">AA33*100/AE33</f>
        <v>2.1061185246666483</v>
      </c>
      <c r="AO33" s="3">
        <f t="shared" ref="AO33:AO45" si="123">AB33*100/AE33</f>
        <v>11.173840645645221</v>
      </c>
      <c r="AP33" s="3">
        <f t="shared" ref="AP33:AP45" si="124">AC33*100/AE33</f>
        <v>5.8618569775204739</v>
      </c>
      <c r="AQ33" s="3">
        <f t="shared" ref="AQ33:AQ45" si="125">AD33*100/AE33</f>
        <v>8.2999744814449175E-2</v>
      </c>
      <c r="AR33" s="3">
        <f t="shared" ref="AR33:AR45" si="126">SUM(AG33:AQ33)</f>
        <v>100</v>
      </c>
      <c r="AS33" s="3"/>
      <c r="AT33" s="3">
        <f>AP33*'D. diagram lines'!$G$41</f>
        <v>4.8659635691527701</v>
      </c>
      <c r="AU33" s="3">
        <f>AI33*'D. diagram lines'!$G$42</f>
        <v>13.288514754050588</v>
      </c>
      <c r="AV33" s="3">
        <f>AO33*'D. diagram lines'!$G$40</f>
        <v>8.2893383815225441</v>
      </c>
      <c r="AW33" s="3">
        <f>AN33*'D. diagram lines'!$G$43</f>
        <v>1.5051536774534584</v>
      </c>
      <c r="AX33" s="3">
        <f>AQ33*'D. diagram lines'!$G$49</f>
        <v>3.6223471335433924E-2</v>
      </c>
      <c r="AY33" s="3">
        <f>AH33*'D. diagram lines'!$G$46</f>
        <v>0.25741842947974219</v>
      </c>
      <c r="AZ33" s="3">
        <f t="shared" ref="AZ33:AZ45" si="127">SUM(AO33:AP33)</f>
        <v>17.035697623165696</v>
      </c>
      <c r="BA33" s="3">
        <f t="shared" ref="BA33:BA45" si="128">AU33/(AW33+AV33+AT33)</f>
        <v>0.90641894707243176</v>
      </c>
      <c r="BB33" s="3">
        <f t="shared" ref="BB33:BB45" si="129">AU33/(AV33+AT33)</f>
        <v>1.0101261684357186</v>
      </c>
      <c r="BC33" s="29">
        <f t="shared" ref="BC33:BC45" si="130">(AV33+AT33)/AU33</f>
        <v>0.98997534293027978</v>
      </c>
      <c r="BE33" s="2">
        <f>AT33*$BI$7</f>
        <v>40394.991207864492</v>
      </c>
      <c r="BF33" s="2">
        <f>AX33*$BI$8</f>
        <v>158.12668165528308</v>
      </c>
      <c r="BG33" s="2">
        <f>AY33*$BI$9</f>
        <v>1543.2518007582971</v>
      </c>
    </row>
    <row r="34" spans="1:59">
      <c r="A34" s="2" t="s">
        <v>201</v>
      </c>
      <c r="B34" s="2" t="s">
        <v>157</v>
      </c>
      <c r="C34" s="3">
        <v>54.24</v>
      </c>
      <c r="D34" s="3">
        <v>0.86799999999999999</v>
      </c>
      <c r="E34" s="3">
        <v>22.53</v>
      </c>
      <c r="F34" s="3">
        <f t="shared" si="101"/>
        <v>0.81366459627329191</v>
      </c>
      <c r="G34" s="3">
        <f t="shared" si="102"/>
        <v>1.6273291925465838</v>
      </c>
      <c r="H34" s="3">
        <v>0.18099999999999999</v>
      </c>
      <c r="I34" s="3">
        <v>0.25</v>
      </c>
      <c r="J34" s="3">
        <v>1.81</v>
      </c>
      <c r="K34" s="3">
        <v>8.3800000000000008</v>
      </c>
      <c r="L34" s="3">
        <v>7.28</v>
      </c>
      <c r="M34" s="3">
        <v>7.0000000000000007E-2</v>
      </c>
      <c r="N34" s="3">
        <v>0.65</v>
      </c>
      <c r="O34" s="3">
        <f t="shared" si="30"/>
        <v>98.699993788819882</v>
      </c>
      <c r="P34" s="3"/>
      <c r="Q34" s="3">
        <v>2.62</v>
      </c>
      <c r="R34" s="3">
        <v>0.5</v>
      </c>
      <c r="S34" s="3"/>
      <c r="T34" s="14">
        <f t="shared" si="103"/>
        <v>53.882796330104796</v>
      </c>
      <c r="U34" s="3">
        <f t="shared" si="104"/>
        <v>0.86228368758353546</v>
      </c>
      <c r="V34" s="3">
        <f t="shared" si="105"/>
        <v>22.381626130480477</v>
      </c>
      <c r="W34" s="3">
        <f t="shared" si="106"/>
        <v>0.80830611581878198</v>
      </c>
      <c r="X34" s="3">
        <f t="shared" si="107"/>
        <v>1.616612231637564</v>
      </c>
      <c r="Y34" s="3">
        <f t="shared" si="108"/>
        <v>0.17980800397767271</v>
      </c>
      <c r="Z34" s="3">
        <f t="shared" si="109"/>
        <v>0.24835359665424409</v>
      </c>
      <c r="AA34" s="3">
        <f t="shared" si="110"/>
        <v>1.7980800397767271</v>
      </c>
      <c r="AB34" s="3">
        <f t="shared" si="111"/>
        <v>8.3248125598502636</v>
      </c>
      <c r="AC34" s="3">
        <f t="shared" si="112"/>
        <v>7.2320567345715876</v>
      </c>
      <c r="AD34" s="3">
        <f t="shared" si="113"/>
        <v>6.9539007063188343E-2</v>
      </c>
      <c r="AE34" s="3">
        <f t="shared" si="114"/>
        <v>97.404274437518808</v>
      </c>
      <c r="AF34" s="3"/>
      <c r="AG34" s="14">
        <f t="shared" si="115"/>
        <v>55.318718445635142</v>
      </c>
      <c r="AH34" s="3">
        <f t="shared" si="116"/>
        <v>0.88526267719047391</v>
      </c>
      <c r="AI34" s="3">
        <f t="shared" si="117"/>
        <v>22.978073867628314</v>
      </c>
      <c r="AJ34" s="3">
        <f t="shared" si="118"/>
        <v>0.82984665764055365</v>
      </c>
      <c r="AK34" s="3">
        <f t="shared" si="119"/>
        <v>1.6596933152811073</v>
      </c>
      <c r="AL34" s="3">
        <f t="shared" si="120"/>
        <v>0.18459970572750667</v>
      </c>
      <c r="AM34" s="3">
        <f t="shared" si="121"/>
        <v>0.25497196923688764</v>
      </c>
      <c r="AN34" s="3">
        <f t="shared" si="122"/>
        <v>1.8459970572750666</v>
      </c>
      <c r="AO34" s="3">
        <f t="shared" si="123"/>
        <v>8.5466604088204754</v>
      </c>
      <c r="AP34" s="3">
        <f t="shared" si="124"/>
        <v>7.4247837441781686</v>
      </c>
      <c r="AQ34" s="3">
        <f t="shared" si="125"/>
        <v>7.139215138632854E-2</v>
      </c>
      <c r="AR34" s="3">
        <f t="shared" si="126"/>
        <v>100.00000000000004</v>
      </c>
      <c r="AS34" s="3"/>
      <c r="AT34" s="3">
        <f>AP34*'D. diagram lines'!$G$41</f>
        <v>6.1633587012712949</v>
      </c>
      <c r="AU34" s="3">
        <f>AI34*'D. diagram lines'!$G$42</f>
        <v>12.16152195167413</v>
      </c>
      <c r="AV34" s="3">
        <f>AO34*'D. diagram lines'!$G$40</f>
        <v>6.3403589157400049</v>
      </c>
      <c r="AW34" s="3">
        <f>AN34*'D. diagram lines'!$G$43</f>
        <v>1.3192558855468997</v>
      </c>
      <c r="AX34" s="3">
        <f>AQ34*'D. diagram lines'!$G$49</f>
        <v>3.1157584340758476E-2</v>
      </c>
      <c r="AY34" s="3">
        <f>AH34*'D. diagram lines'!$G$46</f>
        <v>0.53054799760957072</v>
      </c>
      <c r="AZ34" s="3">
        <f t="shared" si="127"/>
        <v>15.971444152998643</v>
      </c>
      <c r="BA34" s="3">
        <f t="shared" si="128"/>
        <v>0.87980505420367139</v>
      </c>
      <c r="BB34" s="3">
        <f t="shared" si="129"/>
        <v>0.97263248612783659</v>
      </c>
      <c r="BC34" s="29">
        <f t="shared" si="130"/>
        <v>1.0281375691872237</v>
      </c>
      <c r="BE34" s="2">
        <f>AT34*$BI$7</f>
        <v>51165.368792951711</v>
      </c>
      <c r="BF34" s="2">
        <f>AX34*$BI$8</f>
        <v>136.01251449855638</v>
      </c>
      <c r="BG34" s="2">
        <f>AY34*$BI$9</f>
        <v>3180.6936059491131</v>
      </c>
    </row>
    <row r="35" spans="1:59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4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14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29"/>
    </row>
    <row r="36" spans="1:59" ht="14.4">
      <c r="A36" s="2" t="s">
        <v>176</v>
      </c>
      <c r="B36" t="s">
        <v>203</v>
      </c>
      <c r="C36" s="3">
        <v>58.79</v>
      </c>
      <c r="D36" s="3">
        <v>0.40799999999999997</v>
      </c>
      <c r="E36" s="3">
        <v>20.81</v>
      </c>
      <c r="F36" s="3">
        <f t="shared" ref="F36" si="131">G36*R36</f>
        <v>0.87267080745341608</v>
      </c>
      <c r="G36" s="3">
        <f t="shared" ref="G36" si="132">Q36/(1.11+R36)</f>
        <v>1.7453416149068322</v>
      </c>
      <c r="H36" s="3">
        <v>0.25900000000000001</v>
      </c>
      <c r="I36" s="3">
        <v>0.2</v>
      </c>
      <c r="J36" s="3">
        <v>0.84</v>
      </c>
      <c r="K36" s="3">
        <v>8.32</v>
      </c>
      <c r="L36" s="3">
        <v>6.94</v>
      </c>
      <c r="M36" s="3">
        <v>0.04</v>
      </c>
      <c r="N36" s="3">
        <v>0.86</v>
      </c>
      <c r="O36" s="3">
        <f t="shared" si="30"/>
        <v>100.08501242236025</v>
      </c>
      <c r="P36" s="3"/>
      <c r="Q36" s="3">
        <v>2.81</v>
      </c>
      <c r="R36" s="3">
        <v>0.5</v>
      </c>
      <c r="S36" s="3"/>
      <c r="T36" s="14">
        <f t="shared" si="103"/>
        <v>58.284835452618637</v>
      </c>
      <c r="U36" s="3">
        <f t="shared" si="104"/>
        <v>0.40449418038218066</v>
      </c>
      <c r="V36" s="3">
        <f t="shared" si="105"/>
        <v>20.63118601410093</v>
      </c>
      <c r="W36" s="3">
        <f t="shared" si="106"/>
        <v>0.86517221324589555</v>
      </c>
      <c r="X36" s="3">
        <f t="shared" si="107"/>
        <v>1.7303444264917911</v>
      </c>
      <c r="Y36" s="3">
        <f t="shared" si="108"/>
        <v>0.2567744919582961</v>
      </c>
      <c r="Z36" s="3">
        <f t="shared" si="109"/>
        <v>0.19828146097165722</v>
      </c>
      <c r="AA36" s="3">
        <f t="shared" si="110"/>
        <v>0.8327821360809603</v>
      </c>
      <c r="AB36" s="3">
        <f t="shared" si="111"/>
        <v>8.2485087764209393</v>
      </c>
      <c r="AC36" s="3">
        <f t="shared" si="112"/>
        <v>6.8803666957165053</v>
      </c>
      <c r="AD36" s="3">
        <f t="shared" si="113"/>
        <v>3.9656292194331443E-2</v>
      </c>
      <c r="AE36" s="3">
        <f t="shared" si="114"/>
        <v>98.372402140182132</v>
      </c>
      <c r="AF36" s="3"/>
      <c r="AG36" s="14">
        <f t="shared" si="115"/>
        <v>59.249173736310595</v>
      </c>
      <c r="AH36" s="3">
        <f t="shared" si="116"/>
        <v>0.41118664542294131</v>
      </c>
      <c r="AI36" s="3">
        <f t="shared" si="117"/>
        <v>20.972534537380906</v>
      </c>
      <c r="AJ36" s="3">
        <f t="shared" si="118"/>
        <v>0.87948672028259745</v>
      </c>
      <c r="AK36" s="3">
        <f t="shared" si="119"/>
        <v>1.7589734405651949</v>
      </c>
      <c r="AL36" s="3">
        <f t="shared" si="120"/>
        <v>0.26102289501113191</v>
      </c>
      <c r="AM36" s="3">
        <f t="shared" si="121"/>
        <v>0.20156208108967716</v>
      </c>
      <c r="AN36" s="3">
        <f t="shared" si="122"/>
        <v>0.84656074057664399</v>
      </c>
      <c r="AO36" s="3">
        <f t="shared" si="123"/>
        <v>8.3849825733305678</v>
      </c>
      <c r="AP36" s="3">
        <f t="shared" si="124"/>
        <v>6.9942042138117975</v>
      </c>
      <c r="AQ36" s="3">
        <f t="shared" si="125"/>
        <v>4.031241621793543E-2</v>
      </c>
      <c r="AR36" s="3">
        <f t="shared" si="126"/>
        <v>100.00000000000001</v>
      </c>
      <c r="AS36" s="3"/>
      <c r="AT36" s="3">
        <f>AP36*'D. diagram lines'!$G$41</f>
        <v>5.8059319819875501</v>
      </c>
      <c r="AU36" s="3">
        <f>AI36*'D. diagram lines'!$G$42</f>
        <v>11.10005741246786</v>
      </c>
      <c r="AV36" s="3">
        <f>AO36*'D. diagram lines'!$G$40</f>
        <v>6.2204178561106733</v>
      </c>
      <c r="AW36" s="3">
        <f>AN36*'D. diagram lines'!$G$43</f>
        <v>0.6050010941660261</v>
      </c>
      <c r="AX36" s="3">
        <f>AQ36*'D. diagram lines'!$G$49</f>
        <v>1.7593495698052485E-2</v>
      </c>
      <c r="AY36" s="3">
        <f>AH36*'D. diagram lines'!$G$46</f>
        <v>0.24642883631476062</v>
      </c>
      <c r="AZ36" s="3">
        <f t="shared" si="127"/>
        <v>15.379186787142366</v>
      </c>
      <c r="BA36" s="3">
        <f t="shared" si="128"/>
        <v>0.87877040801035722</v>
      </c>
      <c r="BB36" s="3">
        <f t="shared" si="129"/>
        <v>0.92297809076732784</v>
      </c>
      <c r="BC36" s="29">
        <f t="shared" si="130"/>
        <v>1.0834493364502717</v>
      </c>
      <c r="BE36" s="2">
        <f t="shared" ref="BE36:BE45" si="133">AT36*$BI$7</f>
        <v>48198.17658574893</v>
      </c>
      <c r="BF36" s="2">
        <f t="shared" ref="BF36:BF45" si="134">AX36*$BI$8</f>
        <v>76.801062705665501</v>
      </c>
      <c r="BG36" s="2">
        <f t="shared" ref="BG36:BG45" si="135">AY36*$BI$9</f>
        <v>1477.3679808789846</v>
      </c>
    </row>
    <row r="37" spans="1:59" ht="14.4">
      <c r="A37" s="2" t="s">
        <v>179</v>
      </c>
      <c r="B37" t="s">
        <v>203</v>
      </c>
      <c r="C37" s="3">
        <v>56.25</v>
      </c>
      <c r="D37" s="3">
        <v>0.63</v>
      </c>
      <c r="E37" s="3">
        <v>21.71</v>
      </c>
      <c r="F37" s="3">
        <f t="shared" ref="F37:F45" si="136">G37*R37</f>
        <v>0.77639751552795022</v>
      </c>
      <c r="G37" s="3">
        <f t="shared" ref="G37:G45" si="137">Q37/(1.11+R37)</f>
        <v>1.5527950310559004</v>
      </c>
      <c r="H37" s="3">
        <v>0.17100000000000001</v>
      </c>
      <c r="I37" s="3">
        <v>0.21</v>
      </c>
      <c r="J37" s="3">
        <v>1.34</v>
      </c>
      <c r="K37" s="3">
        <v>8.2899999999999991</v>
      </c>
      <c r="L37" s="3">
        <v>6.99</v>
      </c>
      <c r="M37" s="3">
        <v>0.05</v>
      </c>
      <c r="N37" s="3">
        <v>1.79</v>
      </c>
      <c r="O37" s="3">
        <f t="shared" si="30"/>
        <v>99.760192546583838</v>
      </c>
      <c r="P37" s="3"/>
      <c r="Q37" s="3">
        <v>2.5</v>
      </c>
      <c r="R37" s="3">
        <v>0.5</v>
      </c>
      <c r="S37" s="3"/>
      <c r="T37" s="14">
        <f t="shared" si="103"/>
        <v>55.240704634486505</v>
      </c>
      <c r="U37" s="3">
        <f t="shared" si="104"/>
        <v>0.61869589190624896</v>
      </c>
      <c r="V37" s="3">
        <f t="shared" si="105"/>
        <v>21.320456846483591</v>
      </c>
      <c r="W37" s="3">
        <f t="shared" si="106"/>
        <v>0.76246659260850935</v>
      </c>
      <c r="X37" s="3">
        <f t="shared" si="107"/>
        <v>1.5249331852170187</v>
      </c>
      <c r="Y37" s="3">
        <f t="shared" si="108"/>
        <v>0.16793174208883901</v>
      </c>
      <c r="Z37" s="3">
        <f t="shared" si="109"/>
        <v>0.20623196396874963</v>
      </c>
      <c r="AA37" s="3">
        <f t="shared" si="110"/>
        <v>1.3159563415148787</v>
      </c>
      <c r="AB37" s="3">
        <f t="shared" si="111"/>
        <v>8.1412522919092112</v>
      </c>
      <c r="AC37" s="3">
        <f t="shared" si="112"/>
        <v>6.8645782292455237</v>
      </c>
      <c r="AD37" s="3">
        <f t="shared" si="113"/>
        <v>4.9102848563988014E-2</v>
      </c>
      <c r="AE37" s="3">
        <f t="shared" si="114"/>
        <v>96.212310567993057</v>
      </c>
      <c r="AF37" s="3"/>
      <c r="AG37" s="14">
        <f t="shared" si="115"/>
        <v>57.415422525839872</v>
      </c>
      <c r="AH37" s="3">
        <f t="shared" si="116"/>
        <v>0.64305273228940674</v>
      </c>
      <c r="AI37" s="3">
        <f t="shared" si="117"/>
        <v>22.159801298417484</v>
      </c>
      <c r="AJ37" s="3">
        <f t="shared" si="118"/>
        <v>0.7924834027031038</v>
      </c>
      <c r="AK37" s="3">
        <f t="shared" si="119"/>
        <v>1.5849668054062076</v>
      </c>
      <c r="AL37" s="3">
        <f t="shared" si="120"/>
        <v>0.17454288447855326</v>
      </c>
      <c r="AM37" s="3">
        <f t="shared" si="121"/>
        <v>0.21435091076313556</v>
      </c>
      <c r="AN37" s="3">
        <f t="shared" si="122"/>
        <v>1.3677629543933412</v>
      </c>
      <c r="AO37" s="3">
        <f t="shared" si="123"/>
        <v>8.461757382030445</v>
      </c>
      <c r="AP37" s="3">
        <f t="shared" si="124"/>
        <v>7.1348231725443689</v>
      </c>
      <c r="AQ37" s="3">
        <f t="shared" si="125"/>
        <v>5.10359311340799E-2</v>
      </c>
      <c r="AR37" s="3">
        <f t="shared" si="126"/>
        <v>99.999999999999986</v>
      </c>
      <c r="AS37" s="3"/>
      <c r="AT37" s="3">
        <f>AP37*'D. diagram lines'!$G$41</f>
        <v>5.92266064543821</v>
      </c>
      <c r="AU37" s="3">
        <f>AI37*'D. diagram lines'!$G$42</f>
        <v>11.728437791955679</v>
      </c>
      <c r="AV37" s="3">
        <f>AO37*'D. diagram lines'!$G$40</f>
        <v>6.2773734176469809</v>
      </c>
      <c r="AW37" s="3">
        <f>AN37*'D. diagram lines'!$G$43</f>
        <v>0.97748223406163226</v>
      </c>
      <c r="AX37" s="3">
        <f>AQ37*'D. diagram lines'!$G$49</f>
        <v>2.2273545450596236E-2</v>
      </c>
      <c r="AY37" s="3">
        <f>AH37*'D. diagram lines'!$G$46</f>
        <v>0.38538882104040356</v>
      </c>
      <c r="AZ37" s="3">
        <f t="shared" si="127"/>
        <v>15.596580554574814</v>
      </c>
      <c r="BA37" s="3">
        <f t="shared" si="128"/>
        <v>0.89003401911899771</v>
      </c>
      <c r="BB37" s="3">
        <f t="shared" si="129"/>
        <v>0.96134467586803996</v>
      </c>
      <c r="BC37" s="29">
        <f t="shared" si="130"/>
        <v>1.0402096408315327</v>
      </c>
      <c r="BE37" s="2">
        <f t="shared" si="133"/>
        <v>49167.20425453112</v>
      </c>
      <c r="BF37" s="2">
        <f t="shared" si="134"/>
        <v>97.230930690942259</v>
      </c>
      <c r="BG37" s="2">
        <f t="shared" si="135"/>
        <v>2310.4483749075339</v>
      </c>
    </row>
    <row r="38" spans="1:59" ht="14.4">
      <c r="A38" s="2" t="s">
        <v>180</v>
      </c>
      <c r="B38" t="s">
        <v>203</v>
      </c>
      <c r="C38" s="3">
        <v>57.34</v>
      </c>
      <c r="D38" s="3">
        <v>0.495</v>
      </c>
      <c r="E38" s="3">
        <v>21.93</v>
      </c>
      <c r="F38" s="3">
        <f t="shared" si="136"/>
        <v>0.77950310559006197</v>
      </c>
      <c r="G38" s="3">
        <f t="shared" si="137"/>
        <v>1.5590062111801239</v>
      </c>
      <c r="H38" s="3">
        <v>0.221</v>
      </c>
      <c r="I38" s="3">
        <v>0.25</v>
      </c>
      <c r="J38" s="3">
        <v>1.1000000000000001</v>
      </c>
      <c r="K38" s="3">
        <v>8.1199999999999992</v>
      </c>
      <c r="L38" s="3">
        <v>7.41</v>
      </c>
      <c r="M38" s="3">
        <v>0.06</v>
      </c>
      <c r="N38" s="3">
        <v>1.07</v>
      </c>
      <c r="O38" s="3">
        <f t="shared" si="30"/>
        <v>100.33450931677018</v>
      </c>
      <c r="P38" s="3"/>
      <c r="Q38" s="3">
        <v>2.5099999999999998</v>
      </c>
      <c r="R38" s="3">
        <v>0.5</v>
      </c>
      <c r="S38" s="3"/>
      <c r="T38" s="14">
        <f t="shared" si="103"/>
        <v>56.728507499385913</v>
      </c>
      <c r="U38" s="3">
        <f t="shared" si="104"/>
        <v>0.48972115821757972</v>
      </c>
      <c r="V38" s="3">
        <f t="shared" si="105"/>
        <v>21.696131312548534</v>
      </c>
      <c r="W38" s="3">
        <f t="shared" si="106"/>
        <v>0.77119022970457685</v>
      </c>
      <c r="X38" s="3">
        <f t="shared" si="107"/>
        <v>1.5423804594091537</v>
      </c>
      <c r="Y38" s="3">
        <f t="shared" si="108"/>
        <v>0.21864318376986897</v>
      </c>
      <c r="Z38" s="3">
        <f t="shared" si="109"/>
        <v>0.24733391829170695</v>
      </c>
      <c r="AA38" s="3">
        <f t="shared" si="110"/>
        <v>1.0882692404835106</v>
      </c>
      <c r="AB38" s="3">
        <f t="shared" si="111"/>
        <v>8.0334056661146427</v>
      </c>
      <c r="AC38" s="3">
        <f t="shared" si="112"/>
        <v>7.3309773381661953</v>
      </c>
      <c r="AD38" s="3">
        <f t="shared" si="113"/>
        <v>5.9360140390009669E-2</v>
      </c>
      <c r="AE38" s="3">
        <f t="shared" si="114"/>
        <v>98.205920146481688</v>
      </c>
      <c r="AF38" s="3"/>
      <c r="AG38" s="14">
        <f t="shared" si="115"/>
        <v>57.764855127645035</v>
      </c>
      <c r="AH38" s="3">
        <f t="shared" si="116"/>
        <v>0.49866765413645425</v>
      </c>
      <c r="AI38" s="3">
        <f t="shared" si="117"/>
        <v>22.092488192348366</v>
      </c>
      <c r="AJ38" s="3">
        <f t="shared" si="118"/>
        <v>0.78527875769025657</v>
      </c>
      <c r="AK38" s="3">
        <f t="shared" si="119"/>
        <v>1.5705575153805131</v>
      </c>
      <c r="AL38" s="3">
        <f t="shared" si="120"/>
        <v>0.22263747790738669</v>
      </c>
      <c r="AM38" s="3">
        <f t="shared" si="121"/>
        <v>0.25185235057396682</v>
      </c>
      <c r="AN38" s="3">
        <f t="shared" si="122"/>
        <v>1.108150342525454</v>
      </c>
      <c r="AO38" s="3">
        <f t="shared" si="123"/>
        <v>8.1801643466424423</v>
      </c>
      <c r="AP38" s="3">
        <f t="shared" si="124"/>
        <v>7.4649036710123777</v>
      </c>
      <c r="AQ38" s="3">
        <f t="shared" si="125"/>
        <v>6.0444564137752031E-2</v>
      </c>
      <c r="AR38" s="3">
        <f t="shared" si="126"/>
        <v>100</v>
      </c>
      <c r="AS38" s="3"/>
      <c r="AT38" s="3">
        <f>AP38*'D. diagram lines'!$G$41</f>
        <v>6.1966624995592765</v>
      </c>
      <c r="AU38" s="3">
        <f>AI38*'D. diagram lines'!$G$42</f>
        <v>11.692811228049109</v>
      </c>
      <c r="AV38" s="3">
        <f>AO38*'D. diagram lines'!$G$40</f>
        <v>6.0684730019138353</v>
      </c>
      <c r="AW38" s="3">
        <f>AN38*'D. diagram lines'!$G$43</f>
        <v>0.79194809963864399</v>
      </c>
      <c r="AX38" s="3">
        <f>AQ38*'D. diagram lines'!$G$49</f>
        <v>2.637974298983016E-2</v>
      </c>
      <c r="AY38" s="3">
        <f>AH38*'D. diagram lines'!$G$46</f>
        <v>0.29885720045761432</v>
      </c>
      <c r="AZ38" s="3">
        <f t="shared" si="127"/>
        <v>15.64506801765482</v>
      </c>
      <c r="BA38" s="3">
        <f t="shared" si="128"/>
        <v>0.89551477077572783</v>
      </c>
      <c r="BB38" s="3">
        <f t="shared" si="129"/>
        <v>0.9533373052947306</v>
      </c>
      <c r="BC38" s="29">
        <f t="shared" si="130"/>
        <v>1.0489466786268722</v>
      </c>
      <c r="BE38" s="2">
        <f t="shared" si="133"/>
        <v>51441.841606591319</v>
      </c>
      <c r="BF38" s="2">
        <f t="shared" si="134"/>
        <v>115.15575587093551</v>
      </c>
      <c r="BG38" s="2">
        <f t="shared" si="135"/>
        <v>1791.6817910354482</v>
      </c>
    </row>
    <row r="39" spans="1:59" ht="14.4">
      <c r="A39" s="2" t="s">
        <v>183</v>
      </c>
      <c r="B39" t="s">
        <v>203</v>
      </c>
      <c r="C39" s="3">
        <v>56.69</v>
      </c>
      <c r="D39" s="3">
        <v>0.90400000000000003</v>
      </c>
      <c r="E39" s="3">
        <v>20.079999999999998</v>
      </c>
      <c r="F39" s="3">
        <f t="shared" si="136"/>
        <v>1.0714285714285714</v>
      </c>
      <c r="G39" s="3">
        <f t="shared" si="137"/>
        <v>2.1428571428571428</v>
      </c>
      <c r="H39" s="3">
        <v>0.187</v>
      </c>
      <c r="I39" s="3">
        <v>0.65</v>
      </c>
      <c r="J39" s="3">
        <v>1.99</v>
      </c>
      <c r="K39" s="3">
        <v>6.38</v>
      </c>
      <c r="L39" s="3">
        <v>7.34</v>
      </c>
      <c r="M39" s="3">
        <v>0.27</v>
      </c>
      <c r="N39" s="3">
        <v>2.25</v>
      </c>
      <c r="O39" s="3">
        <f t="shared" si="30"/>
        <v>99.955285714285708</v>
      </c>
      <c r="P39" s="3"/>
      <c r="Q39" s="3">
        <v>3.45</v>
      </c>
      <c r="R39" s="3">
        <v>0.5</v>
      </c>
      <c r="S39" s="3"/>
      <c r="T39" s="14">
        <f t="shared" si="103"/>
        <v>55.413904402968754</v>
      </c>
      <c r="U39" s="3">
        <f t="shared" si="104"/>
        <v>0.88365090104575339</v>
      </c>
      <c r="V39" s="3">
        <f t="shared" si="105"/>
        <v>19.627997890485315</v>
      </c>
      <c r="W39" s="3">
        <f t="shared" si="106"/>
        <v>1.0473106444126343</v>
      </c>
      <c r="X39" s="3">
        <f t="shared" si="107"/>
        <v>2.0946212888252687</v>
      </c>
      <c r="Y39" s="3">
        <f t="shared" si="108"/>
        <v>0.18279061780481845</v>
      </c>
      <c r="Z39" s="3">
        <f t="shared" si="109"/>
        <v>0.63536845761033145</v>
      </c>
      <c r="AA39" s="3">
        <f t="shared" si="110"/>
        <v>1.9452049702223995</v>
      </c>
      <c r="AB39" s="3">
        <f t="shared" si="111"/>
        <v>6.2363857839290997</v>
      </c>
      <c r="AC39" s="3">
        <f t="shared" si="112"/>
        <v>7.1747761213228198</v>
      </c>
      <c r="AD39" s="3">
        <f t="shared" si="113"/>
        <v>0.2639222823919839</v>
      </c>
      <c r="AE39" s="3">
        <f t="shared" si="114"/>
        <v>95.505933361019174</v>
      </c>
      <c r="AF39" s="3"/>
      <c r="AG39" s="14">
        <f t="shared" si="115"/>
        <v>58.021425950050961</v>
      </c>
      <c r="AH39" s="3">
        <f t="shared" si="116"/>
        <v>0.92523141751360161</v>
      </c>
      <c r="AI39" s="3">
        <f t="shared" si="117"/>
        <v>20.551600512912739</v>
      </c>
      <c r="AJ39" s="3">
        <f t="shared" si="118"/>
        <v>1.0965922299860953</v>
      </c>
      <c r="AK39" s="3">
        <f t="shared" si="119"/>
        <v>2.1931844599721906</v>
      </c>
      <c r="AL39" s="3">
        <f t="shared" si="120"/>
        <v>0.19139189720690652</v>
      </c>
      <c r="AM39" s="3">
        <f t="shared" si="121"/>
        <v>0.66526595285823109</v>
      </c>
      <c r="AN39" s="3">
        <f t="shared" si="122"/>
        <v>2.0367373018275075</v>
      </c>
      <c r="AO39" s="3">
        <f t="shared" si="123"/>
        <v>6.5298411988238687</v>
      </c>
      <c r="AP39" s="3">
        <f t="shared" si="124"/>
        <v>7.5123878368914099</v>
      </c>
      <c r="AQ39" s="3">
        <f t="shared" si="125"/>
        <v>0.27634124195649606</v>
      </c>
      <c r="AR39" s="3">
        <f t="shared" si="126"/>
        <v>100.00000000000001</v>
      </c>
      <c r="AS39" s="3"/>
      <c r="AT39" s="3">
        <f>AP39*'D. diagram lines'!$G$41</f>
        <v>6.2360793980208138</v>
      </c>
      <c r="AU39" s="3">
        <f>AI39*'D. diagram lines'!$G$42</f>
        <v>10.877271185551422</v>
      </c>
      <c r="AV39" s="3">
        <f>AO39*'D. diagram lines'!$G$40</f>
        <v>4.8441771268461036</v>
      </c>
      <c r="AW39" s="3">
        <f>AN39*'D. diagram lines'!$G$43</f>
        <v>1.4555698570371409</v>
      </c>
      <c r="AX39" s="3">
        <f>AQ39*'D. diagram lines'!$G$49</f>
        <v>0.12060325100019738</v>
      </c>
      <c r="AY39" s="3">
        <f>AH39*'D. diagram lines'!$G$46</f>
        <v>0.55450171856921959</v>
      </c>
      <c r="AZ39" s="3">
        <f t="shared" si="127"/>
        <v>14.042229035715279</v>
      </c>
      <c r="BA39" s="3">
        <f t="shared" si="128"/>
        <v>0.86769478566272862</v>
      </c>
      <c r="BB39" s="3">
        <f t="shared" si="129"/>
        <v>0.98168044766292673</v>
      </c>
      <c r="BC39" s="29">
        <f t="shared" si="130"/>
        <v>1.0186614212197933</v>
      </c>
      <c r="BE39" s="2">
        <f t="shared" si="133"/>
        <v>51769.062565845714</v>
      </c>
      <c r="BF39" s="2">
        <f t="shared" si="134"/>
        <v>526.47057762367172</v>
      </c>
      <c r="BG39" s="2">
        <f t="shared" si="135"/>
        <v>3324.298798011514</v>
      </c>
    </row>
    <row r="40" spans="1:59" ht="14.4">
      <c r="A40" s="2" t="s">
        <v>185</v>
      </c>
      <c r="B40" t="s">
        <v>203</v>
      </c>
      <c r="C40" s="3">
        <v>59.22</v>
      </c>
      <c r="D40" s="3">
        <v>0.84399999999999997</v>
      </c>
      <c r="E40" s="3">
        <v>20.99</v>
      </c>
      <c r="F40" s="3">
        <f t="shared" si="136"/>
        <v>0.7360248447204969</v>
      </c>
      <c r="G40" s="3">
        <f t="shared" si="137"/>
        <v>1.4720496894409938</v>
      </c>
      <c r="H40" s="3">
        <v>0.20799999999999999</v>
      </c>
      <c r="I40" s="3">
        <v>0.53</v>
      </c>
      <c r="J40" s="3">
        <v>0.98</v>
      </c>
      <c r="K40" s="3">
        <v>4.25</v>
      </c>
      <c r="L40" s="3">
        <v>8.42</v>
      </c>
      <c r="M40" s="3">
        <v>0.19</v>
      </c>
      <c r="N40" s="3">
        <v>2.17</v>
      </c>
      <c r="O40" s="3">
        <f t="shared" si="30"/>
        <v>100.0100745341615</v>
      </c>
      <c r="P40" s="3"/>
      <c r="Q40" s="3">
        <v>2.37</v>
      </c>
      <c r="R40" s="3">
        <v>0.5</v>
      </c>
      <c r="S40" s="3"/>
      <c r="T40" s="14">
        <f t="shared" si="103"/>
        <v>57.935055452177423</v>
      </c>
      <c r="U40" s="3">
        <f t="shared" si="104"/>
        <v>0.82568704494491307</v>
      </c>
      <c r="V40" s="3">
        <f t="shared" si="105"/>
        <v>20.534562883167915</v>
      </c>
      <c r="W40" s="3">
        <f t="shared" si="106"/>
        <v>0.72005471450628622</v>
      </c>
      <c r="X40" s="3">
        <f t="shared" si="107"/>
        <v>1.4401094290125724</v>
      </c>
      <c r="Y40" s="3">
        <f t="shared" si="108"/>
        <v>0.20348685467836719</v>
      </c>
      <c r="Z40" s="3">
        <f t="shared" si="109"/>
        <v>0.51850015855545484</v>
      </c>
      <c r="AA40" s="3">
        <f t="shared" si="110"/>
        <v>0.95873614223461456</v>
      </c>
      <c r="AB40" s="3">
        <f t="shared" si="111"/>
        <v>4.1577842903031756</v>
      </c>
      <c r="AC40" s="3">
        <f t="shared" si="112"/>
        <v>8.2373044057300557</v>
      </c>
      <c r="AD40" s="3">
        <f t="shared" si="113"/>
        <v>0.18587741533120081</v>
      </c>
      <c r="AE40" s="3">
        <f t="shared" si="114"/>
        <v>95.717158790641975</v>
      </c>
      <c r="AF40" s="3"/>
      <c r="AG40" s="14">
        <f t="shared" si="115"/>
        <v>60.52734555033782</v>
      </c>
      <c r="AH40" s="3">
        <f t="shared" si="116"/>
        <v>0.86263221284169422</v>
      </c>
      <c r="AI40" s="3">
        <f t="shared" si="117"/>
        <v>21.453376952070087</v>
      </c>
      <c r="AJ40" s="3">
        <f t="shared" si="118"/>
        <v>0.75227338922714049</v>
      </c>
      <c r="AK40" s="3">
        <f t="shared" si="119"/>
        <v>1.504546778454281</v>
      </c>
      <c r="AL40" s="3">
        <f t="shared" si="120"/>
        <v>0.21259182496572557</v>
      </c>
      <c r="AM40" s="3">
        <f t="shared" si="121"/>
        <v>0.54170032322997386</v>
      </c>
      <c r="AN40" s="3">
        <f t="shared" si="122"/>
        <v>1.0016345599346685</v>
      </c>
      <c r="AO40" s="3">
        <f t="shared" si="123"/>
        <v>4.3438233466554506</v>
      </c>
      <c r="AP40" s="3">
        <f t="shared" si="124"/>
        <v>8.6058806067856217</v>
      </c>
      <c r="AQ40" s="3">
        <f t="shared" si="125"/>
        <v>0.19419445549753778</v>
      </c>
      <c r="AR40" s="3">
        <f t="shared" si="126"/>
        <v>100.00000000000001</v>
      </c>
      <c r="AS40" s="3"/>
      <c r="AT40" s="3">
        <f>AP40*'D. diagram lines'!$G$41</f>
        <v>7.1437944790680294</v>
      </c>
      <c r="AU40" s="3">
        <f>AI40*'D. diagram lines'!$G$42</f>
        <v>11.354551136146627</v>
      </c>
      <c r="AV40" s="3">
        <f>AO40*'D. diagram lines'!$G$40</f>
        <v>3.2224749512619817</v>
      </c>
      <c r="AW40" s="3">
        <f>AN40*'D. diagram lines'!$G$43</f>
        <v>0.71582578268654873</v>
      </c>
      <c r="AX40" s="3">
        <f>AQ40*'D. diagram lines'!$G$49</f>
        <v>8.4752035177229373E-2</v>
      </c>
      <c r="AY40" s="3">
        <f>AH40*'D. diagram lines'!$G$46</f>
        <v>0.51698530276816546</v>
      </c>
      <c r="AZ40" s="3">
        <f t="shared" si="127"/>
        <v>12.949703953441073</v>
      </c>
      <c r="BA40" s="3">
        <f t="shared" si="128"/>
        <v>1.0245852357242025</v>
      </c>
      <c r="BB40" s="3">
        <f t="shared" si="129"/>
        <v>1.0953362935874564</v>
      </c>
      <c r="BC40" s="29">
        <f t="shared" si="130"/>
        <v>0.9129616227038273</v>
      </c>
      <c r="BE40" s="2">
        <f t="shared" si="133"/>
        <v>59304.495619762412</v>
      </c>
      <c r="BF40" s="2">
        <f t="shared" si="134"/>
        <v>369.96890667951118</v>
      </c>
      <c r="BG40" s="2">
        <f t="shared" si="135"/>
        <v>3099.3837584784565</v>
      </c>
    </row>
    <row r="41" spans="1:59" ht="14.4">
      <c r="A41" s="2" t="s">
        <v>189</v>
      </c>
      <c r="B41" t="s">
        <v>203</v>
      </c>
      <c r="C41" s="3">
        <v>56.39</v>
      </c>
      <c r="D41" s="3">
        <v>0.97299999999999998</v>
      </c>
      <c r="E41" s="3">
        <v>20.02</v>
      </c>
      <c r="F41" s="3">
        <f t="shared" si="136"/>
        <v>1.1304347826086956</v>
      </c>
      <c r="G41" s="3">
        <f t="shared" si="137"/>
        <v>2.2608695652173911</v>
      </c>
      <c r="H41" s="3">
        <v>0.185</v>
      </c>
      <c r="I41" s="3">
        <v>0.74</v>
      </c>
      <c r="J41" s="3">
        <v>2.48</v>
      </c>
      <c r="K41" s="3">
        <v>5.94</v>
      </c>
      <c r="L41" s="3">
        <v>7.31</v>
      </c>
      <c r="M41" s="3">
        <v>0.32</v>
      </c>
      <c r="N41" s="3">
        <v>2.33</v>
      </c>
      <c r="O41" s="3">
        <f t="shared" si="30"/>
        <v>100.07930434782608</v>
      </c>
      <c r="P41" s="3"/>
      <c r="Q41" s="3">
        <v>3.64</v>
      </c>
      <c r="R41" s="3">
        <v>0.5</v>
      </c>
      <c r="S41" s="3"/>
      <c r="T41" s="14">
        <f t="shared" si="103"/>
        <v>55.077154143844183</v>
      </c>
      <c r="U41" s="3">
        <f t="shared" si="104"/>
        <v>0.95034706476255348</v>
      </c>
      <c r="V41" s="3">
        <f t="shared" si="105"/>
        <v>19.553903634682754</v>
      </c>
      <c r="W41" s="3">
        <f t="shared" si="106"/>
        <v>1.1041165236975017</v>
      </c>
      <c r="X41" s="3">
        <f t="shared" si="107"/>
        <v>2.2082330473950034</v>
      </c>
      <c r="Y41" s="3">
        <f t="shared" si="108"/>
        <v>0.1806929157051104</v>
      </c>
      <c r="Z41" s="3">
        <f t="shared" si="109"/>
        <v>0.72277166282044158</v>
      </c>
      <c r="AA41" s="3">
        <f t="shared" si="110"/>
        <v>2.4222617889117499</v>
      </c>
      <c r="AB41" s="3">
        <f t="shared" si="111"/>
        <v>5.8017076718289502</v>
      </c>
      <c r="AC41" s="3">
        <f t="shared" si="112"/>
        <v>7.1398119665100364</v>
      </c>
      <c r="AD41" s="3">
        <f t="shared" si="113"/>
        <v>0.31254990824667744</v>
      </c>
      <c r="AE41" s="3">
        <f t="shared" si="114"/>
        <v>95.473550328404954</v>
      </c>
      <c r="AF41" s="3"/>
      <c r="AG41" s="14">
        <f t="shared" si="115"/>
        <v>57.688390087508687</v>
      </c>
      <c r="AH41" s="3">
        <f t="shared" si="116"/>
        <v>0.99540350337198014</v>
      </c>
      <c r="AI41" s="3">
        <f t="shared" si="117"/>
        <v>20.480964170099732</v>
      </c>
      <c r="AJ41" s="3">
        <f t="shared" si="118"/>
        <v>1.1564632507114474</v>
      </c>
      <c r="AK41" s="3">
        <f t="shared" si="119"/>
        <v>2.3129265014228948</v>
      </c>
      <c r="AL41" s="3">
        <f t="shared" si="120"/>
        <v>0.18925965891450805</v>
      </c>
      <c r="AM41" s="3">
        <f t="shared" si="121"/>
        <v>0.7570386356580322</v>
      </c>
      <c r="AN41" s="3">
        <f t="shared" si="122"/>
        <v>2.5371024546377292</v>
      </c>
      <c r="AO41" s="3">
        <f t="shared" si="123"/>
        <v>6.0767695889306914</v>
      </c>
      <c r="AP41" s="3">
        <f t="shared" si="124"/>
        <v>7.4783140900813709</v>
      </c>
      <c r="AQ41" s="3">
        <f t="shared" si="125"/>
        <v>0.32736805866293284</v>
      </c>
      <c r="AR41" s="3">
        <f t="shared" si="126"/>
        <v>100</v>
      </c>
      <c r="AS41" s="3"/>
      <c r="AT41" s="3">
        <f>AP41*'D. diagram lines'!$G$41</f>
        <v>6.2077945709979065</v>
      </c>
      <c r="AU41" s="3">
        <f>AI41*'D. diagram lines'!$G$42</f>
        <v>10.839885744166946</v>
      </c>
      <c r="AV41" s="3">
        <f>AO41*'D. diagram lines'!$G$40</f>
        <v>4.5080649515816908</v>
      </c>
      <c r="AW41" s="3">
        <f>AN41*'D. diagram lines'!$G$43</f>
        <v>1.813159632256971</v>
      </c>
      <c r="AX41" s="3">
        <f>AQ41*'D. diagram lines'!$G$49</f>
        <v>0.14287281865291956</v>
      </c>
      <c r="AY41" s="3">
        <f>AH41*'D. diagram lines'!$G$46</f>
        <v>0.59655664825224197</v>
      </c>
      <c r="AZ41" s="3">
        <f t="shared" si="127"/>
        <v>13.555083679012062</v>
      </c>
      <c r="BA41" s="3">
        <f t="shared" si="128"/>
        <v>0.86518231077828889</v>
      </c>
      <c r="BB41" s="3">
        <f t="shared" si="129"/>
        <v>1.0115740805789784</v>
      </c>
      <c r="BC41" s="29">
        <f t="shared" si="130"/>
        <v>0.98855834604584392</v>
      </c>
      <c r="BE41" s="2">
        <f t="shared" si="133"/>
        <v>51534.254942921965</v>
      </c>
      <c r="BF41" s="2">
        <f t="shared" si="134"/>
        <v>623.68414399377639</v>
      </c>
      <c r="BG41" s="2">
        <f t="shared" si="135"/>
        <v>3576.4227275034982</v>
      </c>
    </row>
    <row r="42" spans="1:59" ht="14.4">
      <c r="A42" s="2" t="s">
        <v>190</v>
      </c>
      <c r="B42" t="s">
        <v>203</v>
      </c>
      <c r="C42" s="3">
        <v>54.73</v>
      </c>
      <c r="D42" s="3">
        <v>1.514</v>
      </c>
      <c r="E42" s="3">
        <v>19.09</v>
      </c>
      <c r="F42" s="3">
        <f t="shared" si="136"/>
        <v>1.6925465838509317</v>
      </c>
      <c r="G42" s="3">
        <f t="shared" si="137"/>
        <v>3.3850931677018634</v>
      </c>
      <c r="H42" s="3">
        <v>0.26500000000000001</v>
      </c>
      <c r="I42" s="3">
        <v>1.58</v>
      </c>
      <c r="J42" s="3">
        <v>3.5</v>
      </c>
      <c r="K42" s="3">
        <v>5.83</v>
      </c>
      <c r="L42" s="3">
        <v>6.7</v>
      </c>
      <c r="M42" s="3">
        <v>0.74</v>
      </c>
      <c r="N42" s="3">
        <v>1.18</v>
      </c>
      <c r="O42" s="3">
        <f t="shared" si="30"/>
        <v>100.2066397515528</v>
      </c>
      <c r="P42" s="3"/>
      <c r="Q42" s="3">
        <v>5.45</v>
      </c>
      <c r="R42" s="3">
        <v>0.5</v>
      </c>
      <c r="S42" s="3"/>
      <c r="T42" s="14">
        <f t="shared" si="103"/>
        <v>54.085517756506754</v>
      </c>
      <c r="U42" s="3">
        <f t="shared" si="104"/>
        <v>1.4961716404778225</v>
      </c>
      <c r="V42" s="3">
        <f t="shared" si="105"/>
        <v>18.865202520952202</v>
      </c>
      <c r="W42" s="3">
        <f t="shared" si="106"/>
        <v>1.6726157192505831</v>
      </c>
      <c r="X42" s="3">
        <f t="shared" si="107"/>
        <v>3.3452314385011661</v>
      </c>
      <c r="Y42" s="3">
        <f t="shared" si="108"/>
        <v>0.26187944830027937</v>
      </c>
      <c r="Z42" s="3">
        <f t="shared" si="109"/>
        <v>1.5613944464695901</v>
      </c>
      <c r="AA42" s="3">
        <f t="shared" si="110"/>
        <v>3.4587851662301046</v>
      </c>
      <c r="AB42" s="3">
        <f t="shared" si="111"/>
        <v>5.7613478626061463</v>
      </c>
      <c r="AC42" s="3">
        <f t="shared" si="112"/>
        <v>6.6211030324976301</v>
      </c>
      <c r="AD42" s="3">
        <f t="shared" si="113"/>
        <v>0.73128600657436504</v>
      </c>
      <c r="AE42" s="3">
        <f t="shared" si="114"/>
        <v>97.860535038366635</v>
      </c>
      <c r="AF42" s="3"/>
      <c r="AG42" s="14">
        <f t="shared" si="115"/>
        <v>55.267956316918045</v>
      </c>
      <c r="AH42" s="3">
        <f t="shared" si="116"/>
        <v>1.5288815250103036</v>
      </c>
      <c r="AI42" s="3">
        <f t="shared" si="117"/>
        <v>19.277640893293729</v>
      </c>
      <c r="AJ42" s="3">
        <f t="shared" si="118"/>
        <v>1.7091830926479477</v>
      </c>
      <c r="AK42" s="3">
        <f t="shared" si="119"/>
        <v>3.4183661852958953</v>
      </c>
      <c r="AL42" s="3">
        <f t="shared" si="120"/>
        <v>0.26760475834064101</v>
      </c>
      <c r="AM42" s="3">
        <f t="shared" si="121"/>
        <v>1.5955302572762748</v>
      </c>
      <c r="AN42" s="3">
        <f t="shared" si="122"/>
        <v>3.5344024686499753</v>
      </c>
      <c r="AO42" s="3">
        <f t="shared" si="123"/>
        <v>5.8873046834941025</v>
      </c>
      <c r="AP42" s="3">
        <f t="shared" si="124"/>
        <v>6.7658561542728108</v>
      </c>
      <c r="AQ42" s="3">
        <f t="shared" si="125"/>
        <v>0.74727366480028068</v>
      </c>
      <c r="AR42" s="3">
        <f t="shared" si="126"/>
        <v>100</v>
      </c>
      <c r="AS42" s="3"/>
      <c r="AT42" s="3">
        <f>AP42*'D. diagram lines'!$G$41</f>
        <v>5.6163788517995394</v>
      </c>
      <c r="AU42" s="3">
        <f>AI42*'D. diagram lines'!$G$42</f>
        <v>10.203007190718935</v>
      </c>
      <c r="AV42" s="3">
        <f>AO42*'D. diagram lines'!$G$40</f>
        <v>4.3675099926921401</v>
      </c>
      <c r="AW42" s="3">
        <f>AN42*'D. diagram lines'!$G$43</f>
        <v>2.525887698619004</v>
      </c>
      <c r="AX42" s="3">
        <f>AQ42*'D. diagram lines'!$G$49</f>
        <v>0.32613167952662536</v>
      </c>
      <c r="AY42" s="3">
        <f>AH42*'D. diagram lines'!$G$46</f>
        <v>0.9162760981303143</v>
      </c>
      <c r="AZ42" s="3">
        <f t="shared" si="127"/>
        <v>12.653160837766913</v>
      </c>
      <c r="BA42" s="3">
        <f t="shared" si="128"/>
        <v>0.8156026732817927</v>
      </c>
      <c r="BB42" s="3">
        <f t="shared" si="129"/>
        <v>1.0219471940884184</v>
      </c>
      <c r="BC42" s="29">
        <f t="shared" si="130"/>
        <v>0.97852414076248284</v>
      </c>
      <c r="BE42" s="2">
        <f t="shared" si="133"/>
        <v>46624.593693367955</v>
      </c>
      <c r="BF42" s="2">
        <f t="shared" si="134"/>
        <v>1423.6658819543732</v>
      </c>
      <c r="BG42" s="2">
        <f t="shared" si="135"/>
        <v>5493.1759986620282</v>
      </c>
    </row>
    <row r="43" spans="1:59" ht="14.4">
      <c r="A43" s="2" t="s">
        <v>193</v>
      </c>
      <c r="B43" t="s">
        <v>203</v>
      </c>
      <c r="C43" s="3">
        <v>57.52</v>
      </c>
      <c r="D43" s="3">
        <v>0.76100000000000001</v>
      </c>
      <c r="E43" s="3">
        <v>20.75</v>
      </c>
      <c r="F43" s="3">
        <f t="shared" si="136"/>
        <v>0.93167701863354035</v>
      </c>
      <c r="G43" s="3">
        <f t="shared" si="137"/>
        <v>1.8633540372670807</v>
      </c>
      <c r="H43" s="3">
        <v>0.192</v>
      </c>
      <c r="I43" s="3">
        <v>0.48</v>
      </c>
      <c r="J43" s="3">
        <v>1.83</v>
      </c>
      <c r="K43" s="3">
        <v>7.52</v>
      </c>
      <c r="L43" s="3">
        <v>7.43</v>
      </c>
      <c r="M43" s="3">
        <v>0.18</v>
      </c>
      <c r="N43" s="3">
        <v>0.93</v>
      </c>
      <c r="O43" s="3">
        <f t="shared" si="30"/>
        <v>100.38803105590063</v>
      </c>
      <c r="P43" s="3"/>
      <c r="Q43" s="3">
        <v>3</v>
      </c>
      <c r="R43" s="3">
        <v>0.5</v>
      </c>
      <c r="S43" s="3"/>
      <c r="T43" s="14">
        <f t="shared" si="103"/>
        <v>56.98713169451235</v>
      </c>
      <c r="U43" s="3">
        <f t="shared" si="104"/>
        <v>0.75395005597225118</v>
      </c>
      <c r="V43" s="3">
        <f t="shared" si="105"/>
        <v>20.557770908573211</v>
      </c>
      <c r="W43" s="3">
        <f t="shared" si="106"/>
        <v>0.92304591372775024</v>
      </c>
      <c r="X43" s="3">
        <f t="shared" si="107"/>
        <v>1.8460918274555005</v>
      </c>
      <c r="Y43" s="3">
        <f t="shared" si="108"/>
        <v>0.19022130190101477</v>
      </c>
      <c r="Z43" s="3">
        <f t="shared" si="109"/>
        <v>0.47555325475253685</v>
      </c>
      <c r="AA43" s="3">
        <f t="shared" si="110"/>
        <v>1.8130467837440472</v>
      </c>
      <c r="AB43" s="3">
        <f t="shared" si="111"/>
        <v>7.4503343244564117</v>
      </c>
      <c r="AC43" s="3">
        <f t="shared" si="112"/>
        <v>7.3611680891903104</v>
      </c>
      <c r="AD43" s="3">
        <f t="shared" si="113"/>
        <v>0.17833247053220133</v>
      </c>
      <c r="AE43" s="3">
        <f t="shared" si="114"/>
        <v>98.536646624817578</v>
      </c>
      <c r="AF43" s="3"/>
      <c r="AG43" s="14">
        <f t="shared" si="115"/>
        <v>57.83343928020328</v>
      </c>
      <c r="AH43" s="3">
        <f t="shared" si="116"/>
        <v>0.76514685834900364</v>
      </c>
      <c r="AI43" s="3">
        <f t="shared" si="117"/>
        <v>20.863071367597669</v>
      </c>
      <c r="AJ43" s="3">
        <f t="shared" si="118"/>
        <v>0.93675393403865903</v>
      </c>
      <c r="AK43" s="3">
        <f t="shared" si="119"/>
        <v>1.8735078680773181</v>
      </c>
      <c r="AL43" s="3">
        <f t="shared" si="120"/>
        <v>0.19304625072668688</v>
      </c>
      <c r="AM43" s="3">
        <f t="shared" si="121"/>
        <v>0.48261562681671705</v>
      </c>
      <c r="AN43" s="3">
        <f t="shared" si="122"/>
        <v>1.8399720772387342</v>
      </c>
      <c r="AO43" s="3">
        <f t="shared" si="123"/>
        <v>7.5609781534619023</v>
      </c>
      <c r="AP43" s="3">
        <f t="shared" si="124"/>
        <v>7.4704877234337674</v>
      </c>
      <c r="AQ43" s="3">
        <f t="shared" si="125"/>
        <v>0.18098086005626893</v>
      </c>
      <c r="AR43" s="3">
        <f t="shared" si="126"/>
        <v>100</v>
      </c>
      <c r="AS43" s="3"/>
      <c r="AT43" s="3">
        <f>AP43*'D. diagram lines'!$G$41</f>
        <v>6.2012978558559109</v>
      </c>
      <c r="AU43" s="3">
        <f>AI43*'D. diagram lines'!$G$42</f>
        <v>11.042122236965874</v>
      </c>
      <c r="AV43" s="3">
        <f>AO43*'D. diagram lines'!$G$40</f>
        <v>5.6091283558596041</v>
      </c>
      <c r="AW43" s="3">
        <f>AN43*'D. diagram lines'!$G$43</f>
        <v>1.3149500875815621</v>
      </c>
      <c r="AX43" s="3">
        <f>AQ43*'D. diagram lines'!$G$49</f>
        <v>7.8985242800037672E-2</v>
      </c>
      <c r="AY43" s="3">
        <f>AH43*'D. diagram lines'!$G$46</f>
        <v>0.45856122034045016</v>
      </c>
      <c r="AZ43" s="3">
        <f t="shared" si="127"/>
        <v>15.03146587689567</v>
      </c>
      <c r="BA43" s="3">
        <f t="shared" si="128"/>
        <v>0.84128043152235021</v>
      </c>
      <c r="BB43" s="3">
        <f t="shared" si="129"/>
        <v>0.93494697304086172</v>
      </c>
      <c r="BC43" s="29">
        <f t="shared" si="130"/>
        <v>1.0695793759806045</v>
      </c>
      <c r="BE43" s="2">
        <f t="shared" si="133"/>
        <v>51480.322202302086</v>
      </c>
      <c r="BF43" s="2">
        <f t="shared" si="134"/>
        <v>344.79507024743248</v>
      </c>
      <c r="BG43" s="2">
        <f t="shared" si="135"/>
        <v>2749.1249576752361</v>
      </c>
    </row>
    <row r="44" spans="1:59" ht="14.4">
      <c r="A44" s="2" t="s">
        <v>195</v>
      </c>
      <c r="B44" t="s">
        <v>203</v>
      </c>
      <c r="C44" s="3">
        <v>59.21</v>
      </c>
      <c r="D44" s="3">
        <v>0.57199999999999995</v>
      </c>
      <c r="E44" s="3">
        <v>19.899999999999999</v>
      </c>
      <c r="F44" s="3">
        <f t="shared" si="136"/>
        <v>0.82919254658385089</v>
      </c>
      <c r="G44" s="3">
        <f t="shared" si="137"/>
        <v>1.6583850931677018</v>
      </c>
      <c r="H44" s="3">
        <v>0.246</v>
      </c>
      <c r="I44" s="3">
        <v>0.27</v>
      </c>
      <c r="J44" s="3">
        <v>1.28</v>
      </c>
      <c r="K44" s="3">
        <v>7.1</v>
      </c>
      <c r="L44" s="3">
        <v>7.12</v>
      </c>
      <c r="M44" s="3">
        <v>0.05</v>
      </c>
      <c r="N44" s="3">
        <v>1.23</v>
      </c>
      <c r="O44" s="3">
        <f t="shared" si="30"/>
        <v>99.465577639751544</v>
      </c>
      <c r="P44" s="3"/>
      <c r="Q44" s="3">
        <v>2.67</v>
      </c>
      <c r="R44" s="3">
        <v>0.5</v>
      </c>
      <c r="S44" s="3"/>
      <c r="T44" s="14">
        <f t="shared" si="103"/>
        <v>58.477803980752292</v>
      </c>
      <c r="U44" s="3">
        <f t="shared" si="104"/>
        <v>0.56492659815893109</v>
      </c>
      <c r="V44" s="3">
        <f t="shared" si="105"/>
        <v>19.653914866018752</v>
      </c>
      <c r="W44" s="3">
        <f t="shared" si="106"/>
        <v>0.81893867930132147</v>
      </c>
      <c r="X44" s="3">
        <f t="shared" si="107"/>
        <v>1.6378773586026429</v>
      </c>
      <c r="Y44" s="3">
        <f t="shared" si="108"/>
        <v>0.24295794256485495</v>
      </c>
      <c r="Z44" s="3">
        <f t="shared" si="109"/>
        <v>0.26666115647362132</v>
      </c>
      <c r="AA44" s="3">
        <f t="shared" si="110"/>
        <v>1.2641714084675379</v>
      </c>
      <c r="AB44" s="3">
        <f t="shared" si="111"/>
        <v>7.0122007813433749</v>
      </c>
      <c r="AC44" s="3">
        <f t="shared" si="112"/>
        <v>7.0319534596006807</v>
      </c>
      <c r="AD44" s="3">
        <f t="shared" si="113"/>
        <v>4.938169564326321E-2</v>
      </c>
      <c r="AE44" s="3">
        <f t="shared" si="114"/>
        <v>97.020787926927269</v>
      </c>
      <c r="AF44" s="3"/>
      <c r="AG44" s="14">
        <f t="shared" si="115"/>
        <v>60.273478736119692</v>
      </c>
      <c r="AH44" s="3">
        <f t="shared" si="116"/>
        <v>0.5822737685705196</v>
      </c>
      <c r="AI44" s="3">
        <f t="shared" si="117"/>
        <v>20.257426563904435</v>
      </c>
      <c r="AJ44" s="3">
        <f t="shared" si="118"/>
        <v>0.84408578491252617</v>
      </c>
      <c r="AK44" s="3">
        <f t="shared" si="119"/>
        <v>1.6881715698250523</v>
      </c>
      <c r="AL44" s="3">
        <f t="shared" si="120"/>
        <v>0.250418438930678</v>
      </c>
      <c r="AM44" s="3">
        <f t="shared" si="121"/>
        <v>0.27484950614342707</v>
      </c>
      <c r="AN44" s="3">
        <f t="shared" si="122"/>
        <v>1.3029902513466172</v>
      </c>
      <c r="AO44" s="3">
        <f t="shared" si="123"/>
        <v>7.2275240504382676</v>
      </c>
      <c r="AP44" s="3">
        <f t="shared" si="124"/>
        <v>7.2478832731155585</v>
      </c>
      <c r="AQ44" s="3">
        <f t="shared" si="125"/>
        <v>5.0898056693227237E-2</v>
      </c>
      <c r="AR44" s="3">
        <f t="shared" si="126"/>
        <v>100</v>
      </c>
      <c r="AS44" s="3"/>
      <c r="AT44" s="3">
        <f>AP44*'D. diagram lines'!$G$41</f>
        <v>6.0165125310461161</v>
      </c>
      <c r="AU44" s="3">
        <f>AI44*'D. diagram lines'!$G$42</f>
        <v>10.72157480477186</v>
      </c>
      <c r="AV44" s="3">
        <f>AO44*'D. diagram lines'!$G$40</f>
        <v>5.3617546924677564</v>
      </c>
      <c r="AW44" s="3">
        <f>AN44*'D. diagram lines'!$G$43</f>
        <v>0.9311919274869781</v>
      </c>
      <c r="AX44" s="3">
        <f>AQ44*'D. diagram lines'!$G$49</f>
        <v>2.2213373086605474E-2</v>
      </c>
      <c r="AY44" s="3">
        <f>AH44*'D. diagram lines'!$G$46</f>
        <v>0.34896329635864604</v>
      </c>
      <c r="AZ44" s="3">
        <f t="shared" si="127"/>
        <v>14.475407323553826</v>
      </c>
      <c r="BA44" s="3">
        <f t="shared" si="128"/>
        <v>0.87100291517683093</v>
      </c>
      <c r="BB44" s="3">
        <f t="shared" si="129"/>
        <v>0.94228537563391734</v>
      </c>
      <c r="BC44" s="29">
        <f t="shared" si="130"/>
        <v>1.0612496233715347</v>
      </c>
      <c r="BE44" s="2">
        <f t="shared" si="133"/>
        <v>49946.319436980579</v>
      </c>
      <c r="BF44" s="2">
        <f t="shared" si="134"/>
        <v>96.968259668689754</v>
      </c>
      <c r="BG44" s="2">
        <f t="shared" si="135"/>
        <v>2092.0733476326823</v>
      </c>
    </row>
    <row r="45" spans="1:59" ht="14.4">
      <c r="A45" s="2" t="s">
        <v>198</v>
      </c>
      <c r="B45" t="s">
        <v>203</v>
      </c>
      <c r="C45" s="3">
        <v>56.51</v>
      </c>
      <c r="D45" s="3">
        <v>1.165</v>
      </c>
      <c r="E45" s="3">
        <v>19.22</v>
      </c>
      <c r="F45" s="3">
        <f t="shared" si="136"/>
        <v>1.326086956521739</v>
      </c>
      <c r="G45" s="3">
        <f t="shared" si="137"/>
        <v>2.652173913043478</v>
      </c>
      <c r="H45" s="3">
        <v>0.17499999999999999</v>
      </c>
      <c r="I45" s="3">
        <v>0.97</v>
      </c>
      <c r="J45" s="3">
        <v>2.83</v>
      </c>
      <c r="K45" s="3">
        <v>5.33</v>
      </c>
      <c r="L45" s="3">
        <v>7.29</v>
      </c>
      <c r="M45" s="3">
        <v>0.38</v>
      </c>
      <c r="N45" s="3">
        <v>1.61</v>
      </c>
      <c r="O45" s="3">
        <f t="shared" si="30"/>
        <v>99.458260869565208</v>
      </c>
      <c r="P45" s="3"/>
      <c r="Q45" s="3">
        <v>4.2699999999999996</v>
      </c>
      <c r="R45" s="3">
        <v>0.5</v>
      </c>
      <c r="S45" s="3"/>
      <c r="T45" s="14">
        <f t="shared" si="103"/>
        <v>55.595233351110799</v>
      </c>
      <c r="U45" s="3">
        <f t="shared" si="104"/>
        <v>1.1461413352334822</v>
      </c>
      <c r="V45" s="3">
        <f t="shared" si="105"/>
        <v>18.908872500590153</v>
      </c>
      <c r="W45" s="3">
        <f t="shared" si="106"/>
        <v>1.304620665221915</v>
      </c>
      <c r="X45" s="3">
        <f t="shared" si="107"/>
        <v>2.60924133044383</v>
      </c>
      <c r="Y45" s="3">
        <f t="shared" si="108"/>
        <v>0.17216715336125268</v>
      </c>
      <c r="Z45" s="3">
        <f t="shared" si="109"/>
        <v>0.95429793577380062</v>
      </c>
      <c r="AA45" s="3">
        <f t="shared" si="110"/>
        <v>2.7841888229276868</v>
      </c>
      <c r="AB45" s="3">
        <f t="shared" si="111"/>
        <v>5.2437195852312959</v>
      </c>
      <c r="AC45" s="3">
        <f t="shared" si="112"/>
        <v>7.1719917028773272</v>
      </c>
      <c r="AD45" s="3">
        <f t="shared" si="113"/>
        <v>0.37384867587014869</v>
      </c>
      <c r="AE45" s="3">
        <f t="shared" si="114"/>
        <v>96.264323058641693</v>
      </c>
      <c r="AF45" s="3"/>
      <c r="AG45" s="14">
        <f t="shared" si="115"/>
        <v>57.752687168686208</v>
      </c>
      <c r="AH45" s="3">
        <f t="shared" si="116"/>
        <v>1.1906190152454332</v>
      </c>
      <c r="AI45" s="3">
        <f t="shared" si="117"/>
        <v>19.642658775122083</v>
      </c>
      <c r="AJ45" s="3">
        <f t="shared" si="118"/>
        <v>1.3552483659259458</v>
      </c>
      <c r="AK45" s="3">
        <f t="shared" si="119"/>
        <v>2.7104967318518915</v>
      </c>
      <c r="AL45" s="3">
        <f t="shared" si="120"/>
        <v>0.17884834992957149</v>
      </c>
      <c r="AM45" s="3">
        <f t="shared" si="121"/>
        <v>0.99133085389533926</v>
      </c>
      <c r="AN45" s="3">
        <f t="shared" si="122"/>
        <v>2.892233316003928</v>
      </c>
      <c r="AO45" s="3">
        <f t="shared" si="123"/>
        <v>5.4472097435692346</v>
      </c>
      <c r="AP45" s="3">
        <f t="shared" si="124"/>
        <v>7.4503112627804366</v>
      </c>
      <c r="AQ45" s="3">
        <f t="shared" si="125"/>
        <v>0.38835641698992668</v>
      </c>
      <c r="AR45" s="3">
        <f t="shared" si="126"/>
        <v>99.999999999999972</v>
      </c>
      <c r="AS45" s="3"/>
      <c r="AT45" s="3">
        <f>AP45*'D. diagram lines'!$G$41</f>
        <v>6.1845492516388427</v>
      </c>
      <c r="AU45" s="3">
        <f>AI45*'D. diagram lines'!$G$42</f>
        <v>10.396198883294312</v>
      </c>
      <c r="AV45" s="3">
        <f>AO45*'D. diagram lines'!$G$40</f>
        <v>4.0410245887272254</v>
      </c>
      <c r="AW45" s="3">
        <f>AN45*'D. diagram lines'!$G$43</f>
        <v>2.0669566126748475</v>
      </c>
      <c r="AX45" s="3">
        <f>AQ45*'D. diagram lines'!$G$49</f>
        <v>0.16948988903779669</v>
      </c>
      <c r="AY45" s="3">
        <f>AH45*'D. diagram lines'!$G$46</f>
        <v>0.71355152626459428</v>
      </c>
      <c r="AZ45" s="3">
        <f t="shared" si="127"/>
        <v>12.89752100634967</v>
      </c>
      <c r="BA45" s="3">
        <f t="shared" si="128"/>
        <v>0.84573301835689252</v>
      </c>
      <c r="BB45" s="3">
        <f t="shared" si="129"/>
        <v>1.0166861093168866</v>
      </c>
      <c r="BC45" s="29">
        <f t="shared" si="130"/>
        <v>0.98358774732537835</v>
      </c>
      <c r="BE45" s="2">
        <f t="shared" si="133"/>
        <v>51341.282994449924</v>
      </c>
      <c r="BF45" s="2">
        <f t="shared" si="134"/>
        <v>739.87590751558434</v>
      </c>
      <c r="BG45" s="2">
        <f t="shared" si="135"/>
        <v>4277.8198906241314</v>
      </c>
    </row>
    <row r="46" spans="1:59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4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14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29"/>
    </row>
    <row r="47" spans="1:59">
      <c r="A47" s="2" t="s">
        <v>202</v>
      </c>
      <c r="B47" s="2" t="s">
        <v>211</v>
      </c>
      <c r="C47" s="3">
        <v>56.36</v>
      </c>
      <c r="D47" s="3">
        <v>0.38700000000000001</v>
      </c>
      <c r="E47" s="3">
        <v>20.78</v>
      </c>
      <c r="F47" s="3">
        <f t="shared" ref="F47" si="138">G47*R47</f>
        <v>0.78881987577639745</v>
      </c>
      <c r="G47" s="3">
        <f t="shared" ref="G47" si="139">Q47/(1.11+R47)</f>
        <v>1.5776397515527949</v>
      </c>
      <c r="H47" s="3">
        <v>0.25900000000000001</v>
      </c>
      <c r="I47" s="3">
        <v>0.18</v>
      </c>
      <c r="J47" s="3">
        <v>1</v>
      </c>
      <c r="K47" s="3">
        <v>8.8800000000000008</v>
      </c>
      <c r="L47" s="3">
        <v>6.23</v>
      </c>
      <c r="M47" s="3">
        <v>0.05</v>
      </c>
      <c r="N47" s="3">
        <v>2.0699999999999998</v>
      </c>
      <c r="O47" s="3">
        <f t="shared" si="30"/>
        <v>98.56245962732919</v>
      </c>
      <c r="P47" s="3"/>
      <c r="Q47" s="3">
        <v>2.54</v>
      </c>
      <c r="R47" s="3">
        <v>0.5</v>
      </c>
      <c r="S47" s="3"/>
      <c r="T47" s="14">
        <f t="shared" ref="T47:T58" si="140">(C47*(O47-N47))/O47</f>
        <v>55.176332298918695</v>
      </c>
      <c r="U47" s="3">
        <f t="shared" ref="U47:U58" si="141">(D47*(O47-N47))/O47</f>
        <v>0.37887226046276684</v>
      </c>
      <c r="V47" s="3">
        <f t="shared" ref="V47:V58" si="142">(E47*(O47-N47))/O47</f>
        <v>20.343580290481381</v>
      </c>
      <c r="W47" s="3">
        <f t="shared" ref="W47:W58" si="143">(F47*(O47-N47))/O47</f>
        <v>0.77225315099060099</v>
      </c>
      <c r="X47" s="3">
        <f t="shared" ref="X47:X58" si="144">(G47*(O47-N47))/O47</f>
        <v>1.544506301981202</v>
      </c>
      <c r="Y47" s="3">
        <f t="shared" ref="Y47:Y58" si="145">(H47*(O47-N47))/O47</f>
        <v>0.25356050506422895</v>
      </c>
      <c r="Z47" s="3">
        <f t="shared" ref="Z47:Z58" si="146">(I47*(O47-N47))/O47</f>
        <v>0.17621965602919384</v>
      </c>
      <c r="AA47" s="3">
        <f t="shared" ref="AA47:AA58" si="147">(J47*(O47-N47))/O47</f>
        <v>0.97899808905107688</v>
      </c>
      <c r="AB47" s="3">
        <f t="shared" ref="AB47:AB58" si="148">(K47*(O47-N47))/O47</f>
        <v>8.6935030307735648</v>
      </c>
      <c r="AC47" s="3">
        <f t="shared" ref="AC47:AC58" si="149">(L47*(O47-N47))/O47</f>
        <v>6.0991580947882094</v>
      </c>
      <c r="AD47" s="3">
        <f t="shared" ref="AD47:AD58" si="150">(M47*(O47-N47))/O47</f>
        <v>4.8949904452553844E-2</v>
      </c>
      <c r="AE47" s="3">
        <f t="shared" ref="AE47:AE58" si="151">SUM(T47:AD47)</f>
        <v>94.465933582993472</v>
      </c>
      <c r="AF47" s="3"/>
      <c r="AG47" s="14">
        <f t="shared" ref="AG47:AG58" si="152">T47*100/AE47</f>
        <v>58.408709051123999</v>
      </c>
      <c r="AH47" s="3">
        <f t="shared" ref="AH47:AH58" si="153">U47*100/AE47</f>
        <v>0.40106760828220361</v>
      </c>
      <c r="AI47" s="3">
        <f t="shared" ref="AI47:AI58" si="154">V47*100/AE47</f>
        <v>21.535361498977231</v>
      </c>
      <c r="AJ47" s="3">
        <f t="shared" ref="AJ47:AJ58" si="155">W47*100/AE47</f>
        <v>0.81749380088657519</v>
      </c>
      <c r="AK47" s="3">
        <f t="shared" ref="AK47:AK58" si="156">X47*100/AE47</f>
        <v>1.6349876017731504</v>
      </c>
      <c r="AL47" s="3">
        <f t="shared" ref="AL47:AL58" si="157">Y47*100/AE47</f>
        <v>0.26841475593046699</v>
      </c>
      <c r="AM47" s="3">
        <f t="shared" ref="AM47:AM58" si="158">Z47*100/AE47</f>
        <v>0.18654307361962952</v>
      </c>
      <c r="AN47" s="3">
        <f t="shared" ref="AN47:AN58" si="159">AA47*100/AE47</f>
        <v>1.0363504089979418</v>
      </c>
      <c r="AO47" s="3">
        <f t="shared" ref="AO47:AO58" si="160">AB47*100/AE47</f>
        <v>9.2027916319017251</v>
      </c>
      <c r="AP47" s="3">
        <f t="shared" ref="AP47:AP58" si="161">AC47*100/AE47</f>
        <v>6.4564630480571781</v>
      </c>
      <c r="AQ47" s="3">
        <f t="shared" ref="AQ47:AQ58" si="162">AD47*100/AE47</f>
        <v>5.1817520449897091E-2</v>
      </c>
      <c r="AR47" s="3">
        <f t="shared" ref="AR47:AR58" si="163">SUM(AG47:AQ47)</f>
        <v>100</v>
      </c>
      <c r="AS47" s="3"/>
      <c r="AT47" s="3">
        <f>AP47*'D. diagram lines'!$G$41</f>
        <v>5.3595497293617731</v>
      </c>
      <c r="AU47" s="3">
        <f>AI47*'D. diagram lines'!$G$42</f>
        <v>11.397942800419843</v>
      </c>
      <c r="AV47" s="3">
        <f>AO47*'D. diagram lines'!$G$40</f>
        <v>6.8271113138890183</v>
      </c>
      <c r="AW47" s="3">
        <f>AN47*'D. diagram lines'!$G$43</f>
        <v>0.74063572916939235</v>
      </c>
      <c r="AX47" s="3">
        <f>AQ47*'D. diagram lines'!$G$49</f>
        <v>2.2614653465336261E-2</v>
      </c>
      <c r="AY47" s="3">
        <f>AH47*'D. diagram lines'!$G$46</f>
        <v>0.24036438219161438</v>
      </c>
      <c r="AZ47" s="3">
        <f t="shared" ref="AZ47:AZ58" si="164">SUM(AO47:AP47)</f>
        <v>15.659254679958902</v>
      </c>
      <c r="BA47" s="3">
        <f t="shared" ref="BA47:BA58" si="165">AU47/(AW47+AV47+AT47)</f>
        <v>0.88169576370651981</v>
      </c>
      <c r="BB47" s="3">
        <f t="shared" ref="BB47:BB58" si="166">AU47/(AV47+AT47)</f>
        <v>0.93528020185087901</v>
      </c>
      <c r="BC47" s="29">
        <f t="shared" ref="BC47:BC58" si="167">(AV47+AT47)/AU47</f>
        <v>1.0691982980298773</v>
      </c>
      <c r="BE47" s="2">
        <f t="shared" ref="BE47:BE58" si="168">AT47*$BI$7</f>
        <v>44492.516460285937</v>
      </c>
      <c r="BF47" s="2">
        <f t="shared" ref="BF47:BF58" si="169">AX47*$BI$8</f>
        <v>98.719972918767041</v>
      </c>
      <c r="BG47" s="2">
        <f t="shared" ref="BG47:BG58" si="170">AY47*$BI$9</f>
        <v>1441.0109113207693</v>
      </c>
    </row>
    <row r="48" spans="1:59">
      <c r="A48" s="2" t="s">
        <v>199</v>
      </c>
      <c r="B48" s="2" t="s">
        <v>211</v>
      </c>
      <c r="C48" s="3">
        <v>58.03</v>
      </c>
      <c r="D48" s="3">
        <v>0.24399999999999999</v>
      </c>
      <c r="E48" s="3">
        <v>20.09</v>
      </c>
      <c r="F48" s="3">
        <f t="shared" ref="F48:F58" si="171">G48*R48</f>
        <v>0.79503105590062106</v>
      </c>
      <c r="G48" s="3">
        <f t="shared" ref="G48:G58" si="172">Q48/(1.11+R48)</f>
        <v>1.5900621118012421</v>
      </c>
      <c r="H48" s="3">
        <v>0.311</v>
      </c>
      <c r="I48" s="3">
        <v>0.1</v>
      </c>
      <c r="J48" s="3">
        <v>0.77</v>
      </c>
      <c r="K48" s="3">
        <v>8.9600000000000009</v>
      </c>
      <c r="L48" s="3">
        <v>6.18</v>
      </c>
      <c r="M48" s="3">
        <v>0.01</v>
      </c>
      <c r="N48" s="3">
        <v>1.97</v>
      </c>
      <c r="O48" s="3">
        <f t="shared" si="30"/>
        <v>99.050093167701888</v>
      </c>
      <c r="P48" s="3"/>
      <c r="Q48" s="3">
        <v>2.56</v>
      </c>
      <c r="R48" s="3">
        <v>0.5</v>
      </c>
      <c r="S48" s="3"/>
      <c r="T48" s="14">
        <f t="shared" si="140"/>
        <v>56.87584560858064</v>
      </c>
      <c r="U48" s="3">
        <f t="shared" si="141"/>
        <v>0.23914710199024086</v>
      </c>
      <c r="V48" s="3">
        <f t="shared" si="142"/>
        <v>19.690431471245649</v>
      </c>
      <c r="W48" s="3">
        <f t="shared" si="143"/>
        <v>0.77921874184784701</v>
      </c>
      <c r="X48" s="3">
        <f t="shared" si="144"/>
        <v>1.558437483695694</v>
      </c>
      <c r="Y48" s="3">
        <f t="shared" si="145"/>
        <v>0.30481454393018403</v>
      </c>
      <c r="Z48" s="3">
        <f t="shared" si="146"/>
        <v>9.8011107373049522E-2</v>
      </c>
      <c r="AA48" s="3">
        <f t="shared" si="147"/>
        <v>0.75468552677248135</v>
      </c>
      <c r="AB48" s="3">
        <f t="shared" si="148"/>
        <v>8.7817952206252379</v>
      </c>
      <c r="AC48" s="3">
        <f t="shared" si="149"/>
        <v>6.05708643565446</v>
      </c>
      <c r="AD48" s="3">
        <f t="shared" si="150"/>
        <v>9.8011107373049515E-3</v>
      </c>
      <c r="AE48" s="3">
        <f t="shared" si="151"/>
        <v>95.149274352452778</v>
      </c>
      <c r="AF48" s="3"/>
      <c r="AG48" s="14">
        <f t="shared" si="152"/>
        <v>59.775385567209511</v>
      </c>
      <c r="AH48" s="3">
        <f t="shared" si="153"/>
        <v>0.25133886056176324</v>
      </c>
      <c r="AI48" s="3">
        <f t="shared" si="154"/>
        <v>20.694252904450096</v>
      </c>
      <c r="AJ48" s="3">
        <f t="shared" si="155"/>
        <v>0.81894344139867858</v>
      </c>
      <c r="AK48" s="3">
        <f t="shared" si="156"/>
        <v>1.6378868827973572</v>
      </c>
      <c r="AL48" s="3">
        <f t="shared" si="157"/>
        <v>0.3203540394865097</v>
      </c>
      <c r="AM48" s="3">
        <f t="shared" si="158"/>
        <v>0.10300772973842756</v>
      </c>
      <c r="AN48" s="3">
        <f t="shared" si="159"/>
        <v>0.79315951898589221</v>
      </c>
      <c r="AO48" s="3">
        <f t="shared" si="160"/>
        <v>9.2294925845631095</v>
      </c>
      <c r="AP48" s="3">
        <f t="shared" si="161"/>
        <v>6.3658776978348222</v>
      </c>
      <c r="AQ48" s="3">
        <f t="shared" si="162"/>
        <v>1.0300772973842754E-2</v>
      </c>
      <c r="AR48" s="3">
        <f t="shared" si="163"/>
        <v>99.999999999999986</v>
      </c>
      <c r="AS48" s="3"/>
      <c r="AT48" s="3">
        <f>AP48*'D. diagram lines'!$G$41</f>
        <v>5.2843542723980006</v>
      </c>
      <c r="AU48" s="3">
        <f>AI48*'D. diagram lines'!$G$42</f>
        <v>10.952772300272116</v>
      </c>
      <c r="AV48" s="3">
        <f>AO48*'D. diagram lines'!$G$40</f>
        <v>6.846919474640397</v>
      </c>
      <c r="AW48" s="3">
        <f>AN48*'D. diagram lines'!$G$43</f>
        <v>0.56683750360050988</v>
      </c>
      <c r="AX48" s="3">
        <f>AQ48*'D. diagram lines'!$G$49</f>
        <v>4.4955530331443668E-3</v>
      </c>
      <c r="AY48" s="3">
        <f>AH48*'D. diagram lines'!$G$46</f>
        <v>0.15063023962075775</v>
      </c>
      <c r="AZ48" s="3">
        <f t="shared" si="164"/>
        <v>15.595370282397932</v>
      </c>
      <c r="BA48" s="3">
        <f t="shared" si="165"/>
        <v>0.86255129476212655</v>
      </c>
      <c r="BB48" s="3">
        <f t="shared" si="166"/>
        <v>0.90285426977080718</v>
      </c>
      <c r="BC48" s="29">
        <f t="shared" si="167"/>
        <v>1.107598461326271</v>
      </c>
      <c r="BE48" s="2">
        <f t="shared" si="168"/>
        <v>43868.278366482904</v>
      </c>
      <c r="BF48" s="2">
        <f t="shared" si="169"/>
        <v>19.624482611115436</v>
      </c>
      <c r="BG48" s="2">
        <f t="shared" si="170"/>
        <v>903.04485585280099</v>
      </c>
    </row>
    <row r="49" spans="1:59">
      <c r="A49" s="2" t="s">
        <v>197</v>
      </c>
      <c r="B49" s="2" t="s">
        <v>216</v>
      </c>
      <c r="C49" s="3">
        <v>56.99</v>
      </c>
      <c r="D49" s="3">
        <v>0.36099999999999999</v>
      </c>
      <c r="E49" s="3">
        <v>21.81</v>
      </c>
      <c r="F49" s="3">
        <f t="shared" si="171"/>
        <v>0.73291925465838503</v>
      </c>
      <c r="G49" s="3">
        <f t="shared" si="172"/>
        <v>1.4658385093167701</v>
      </c>
      <c r="H49" s="3">
        <v>0.245</v>
      </c>
      <c r="I49" s="3">
        <v>0.17</v>
      </c>
      <c r="J49" s="3">
        <v>0.93</v>
      </c>
      <c r="K49" s="3">
        <v>9.2899999999999991</v>
      </c>
      <c r="L49" s="3">
        <v>6.77</v>
      </c>
      <c r="M49" s="3">
        <v>0.04</v>
      </c>
      <c r="N49" s="3">
        <v>1.51</v>
      </c>
      <c r="O49" s="3">
        <f t="shared" si="30"/>
        <v>100.31475776397518</v>
      </c>
      <c r="P49" s="3"/>
      <c r="Q49" s="3">
        <v>2.36</v>
      </c>
      <c r="R49" s="3">
        <v>0.5</v>
      </c>
      <c r="S49" s="3"/>
      <c r="T49" s="14">
        <f t="shared" si="140"/>
        <v>56.132151145871539</v>
      </c>
      <c r="U49" s="3">
        <f t="shared" si="141"/>
        <v>0.35556600392454157</v>
      </c>
      <c r="V49" s="3">
        <f t="shared" si="142"/>
        <v>21.481702342366347</v>
      </c>
      <c r="W49" s="3">
        <f t="shared" si="143"/>
        <v>0.72188689910868542</v>
      </c>
      <c r="X49" s="3">
        <f t="shared" si="144"/>
        <v>1.4437737982173708</v>
      </c>
      <c r="Y49" s="3">
        <f t="shared" si="145"/>
        <v>0.24131210792662794</v>
      </c>
      <c r="Z49" s="3">
        <f t="shared" si="146"/>
        <v>0.16744105447970106</v>
      </c>
      <c r="AA49" s="3">
        <f t="shared" si="147"/>
        <v>0.91600106274189386</v>
      </c>
      <c r="AB49" s="3">
        <f t="shared" si="148"/>
        <v>9.1501611536260139</v>
      </c>
      <c r="AC49" s="3">
        <f t="shared" si="149"/>
        <v>6.6680937578092703</v>
      </c>
      <c r="AD49" s="3">
        <f t="shared" si="150"/>
        <v>3.9397895171694362E-2</v>
      </c>
      <c r="AE49" s="3">
        <f t="shared" si="151"/>
        <v>97.317487221243681</v>
      </c>
      <c r="AF49" s="3"/>
      <c r="AG49" s="14">
        <f t="shared" si="152"/>
        <v>57.679408653718617</v>
      </c>
      <c r="AH49" s="3">
        <f t="shared" si="153"/>
        <v>0.36536702095091106</v>
      </c>
      <c r="AI49" s="3">
        <f t="shared" si="154"/>
        <v>22.073835808696316</v>
      </c>
      <c r="AJ49" s="3">
        <f t="shared" si="155"/>
        <v>0.74178538690331386</v>
      </c>
      <c r="AK49" s="3">
        <f t="shared" si="156"/>
        <v>1.4835707738066277</v>
      </c>
      <c r="AL49" s="3">
        <f t="shared" si="157"/>
        <v>0.24796376768136624</v>
      </c>
      <c r="AM49" s="3">
        <f t="shared" si="158"/>
        <v>0.17205649186053987</v>
      </c>
      <c r="AN49" s="3">
        <f t="shared" si="159"/>
        <v>0.94125022017824733</v>
      </c>
      <c r="AO49" s="3">
        <f t="shared" si="160"/>
        <v>9.4023812316730275</v>
      </c>
      <c r="AP49" s="3">
        <f t="shared" si="161"/>
        <v>6.8518967640932624</v>
      </c>
      <c r="AQ49" s="3">
        <f t="shared" si="162"/>
        <v>4.0483880437774081E-2</v>
      </c>
      <c r="AR49" s="3">
        <f t="shared" si="163"/>
        <v>100.00000000000003</v>
      </c>
      <c r="AS49" s="3"/>
      <c r="AT49" s="3">
        <f>AP49*'D. diagram lines'!$G$41</f>
        <v>5.6878016917732133</v>
      </c>
      <c r="AU49" s="3">
        <f>AI49*'D. diagram lines'!$G$42</f>
        <v>11.682939148494389</v>
      </c>
      <c r="AV49" s="3">
        <f>AO49*'D. diagram lines'!$G$40</f>
        <v>6.9751772996503041</v>
      </c>
      <c r="AW49" s="3">
        <f>AN49*'D. diagram lines'!$G$43</f>
        <v>0.67267165342909774</v>
      </c>
      <c r="AX49" s="3">
        <f>AQ49*'D. diagram lines'!$G$49</f>
        <v>1.7668327605864526E-2</v>
      </c>
      <c r="AY49" s="3">
        <f>AH49*'D. diagram lines'!$G$46</f>
        <v>0.21896861389579642</v>
      </c>
      <c r="AZ49" s="3">
        <f t="shared" si="164"/>
        <v>16.254277995766291</v>
      </c>
      <c r="BA49" s="3">
        <f t="shared" si="165"/>
        <v>0.87606817692122507</v>
      </c>
      <c r="BB49" s="3">
        <f t="shared" si="166"/>
        <v>0.92260590153447319</v>
      </c>
      <c r="BC49" s="29">
        <f t="shared" si="167"/>
        <v>1.0838864116702542</v>
      </c>
      <c r="BE49" s="2">
        <f t="shared" si="168"/>
        <v>47217.513256323007</v>
      </c>
      <c r="BF49" s="2">
        <f t="shared" si="169"/>
        <v>77.127727181156487</v>
      </c>
      <c r="BG49" s="2">
        <f t="shared" si="170"/>
        <v>1312.7409268528279</v>
      </c>
    </row>
    <row r="50" spans="1:59">
      <c r="A50" s="2" t="s">
        <v>191</v>
      </c>
      <c r="B50" s="2" t="s">
        <v>216</v>
      </c>
      <c r="C50" s="3">
        <v>54.58</v>
      </c>
      <c r="D50" s="3">
        <v>0.312</v>
      </c>
      <c r="E50" s="3">
        <v>21.23</v>
      </c>
      <c r="F50" s="3">
        <f t="shared" si="171"/>
        <v>0.72670807453416142</v>
      </c>
      <c r="G50" s="3">
        <f t="shared" si="172"/>
        <v>1.4534161490683228</v>
      </c>
      <c r="H50" s="3">
        <v>0.251</v>
      </c>
      <c r="I50" s="3">
        <v>0.15</v>
      </c>
      <c r="J50" s="3">
        <v>1.04</v>
      </c>
      <c r="K50" s="3">
        <v>9.49</v>
      </c>
      <c r="L50" s="3">
        <v>6.35</v>
      </c>
      <c r="M50" s="3">
        <v>0.04</v>
      </c>
      <c r="N50" s="3">
        <v>4.22</v>
      </c>
      <c r="O50" s="3">
        <f t="shared" si="30"/>
        <v>99.843124223602487</v>
      </c>
      <c r="P50" s="3"/>
      <c r="Q50" s="3">
        <v>2.34</v>
      </c>
      <c r="R50" s="3">
        <v>0.5</v>
      </c>
      <c r="S50" s="3"/>
      <c r="T50" s="14">
        <f t="shared" si="140"/>
        <v>52.2731050406218</v>
      </c>
      <c r="U50" s="3">
        <f t="shared" si="141"/>
        <v>0.29881291265434229</v>
      </c>
      <c r="V50" s="3">
        <f t="shared" si="142"/>
        <v>20.332686332216944</v>
      </c>
      <c r="W50" s="3">
        <f t="shared" si="143"/>
        <v>0.69599280897750526</v>
      </c>
      <c r="X50" s="3">
        <f t="shared" si="144"/>
        <v>1.3919856179550105</v>
      </c>
      <c r="Y50" s="3">
        <f t="shared" si="145"/>
        <v>0.24039115729564076</v>
      </c>
      <c r="Z50" s="3">
        <f t="shared" si="146"/>
        <v>0.14366005416074148</v>
      </c>
      <c r="AA50" s="3">
        <f t="shared" si="147"/>
        <v>0.99604304218114104</v>
      </c>
      <c r="AB50" s="3">
        <f t="shared" si="148"/>
        <v>9.0888927599029117</v>
      </c>
      <c r="AC50" s="3">
        <f t="shared" si="149"/>
        <v>6.0816089594713896</v>
      </c>
      <c r="AD50" s="3">
        <f t="shared" si="150"/>
        <v>3.8309347776197725E-2</v>
      </c>
      <c r="AE50" s="3">
        <f t="shared" si="151"/>
        <v>91.581488033213645</v>
      </c>
      <c r="AF50" s="3"/>
      <c r="AG50" s="14">
        <f t="shared" si="152"/>
        <v>57.078243827687139</v>
      </c>
      <c r="AH50" s="3">
        <f t="shared" si="153"/>
        <v>0.3262809101179624</v>
      </c>
      <c r="AI50" s="3">
        <f t="shared" si="154"/>
        <v>22.201742698090836</v>
      </c>
      <c r="AJ50" s="3">
        <f t="shared" si="155"/>
        <v>0.75997106393935332</v>
      </c>
      <c r="AK50" s="3">
        <f t="shared" si="156"/>
        <v>1.5199421278787066</v>
      </c>
      <c r="AL50" s="3">
        <f t="shared" si="157"/>
        <v>0.26248880910130945</v>
      </c>
      <c r="AM50" s="3">
        <f t="shared" si="158"/>
        <v>0.1568658221720973</v>
      </c>
      <c r="AN50" s="3">
        <f t="shared" si="159"/>
        <v>1.0876030337265414</v>
      </c>
      <c r="AO50" s="3">
        <f t="shared" si="160"/>
        <v>9.9243776827546899</v>
      </c>
      <c r="AP50" s="3">
        <f t="shared" si="161"/>
        <v>6.6406531386187861</v>
      </c>
      <c r="AQ50" s="3">
        <f t="shared" si="162"/>
        <v>4.1830885912559276E-2</v>
      </c>
      <c r="AR50" s="3">
        <f t="shared" si="163"/>
        <v>99.999999999999986</v>
      </c>
      <c r="AS50" s="3"/>
      <c r="AT50" s="3">
        <f>AP50*'D. diagram lines'!$G$41</f>
        <v>5.512447057616078</v>
      </c>
      <c r="AU50" s="3">
        <f>AI50*'D. diagram lines'!$G$42</f>
        <v>11.750635964689817</v>
      </c>
      <c r="AV50" s="3">
        <f>AO50*'D. diagram lines'!$G$40</f>
        <v>7.3624215207012051</v>
      </c>
      <c r="AW50" s="3">
        <f>AN50*'D. diagram lines'!$G$43</f>
        <v>0.77726380858937827</v>
      </c>
      <c r="AX50" s="3">
        <f>AQ50*'D. diagram lines'!$G$49</f>
        <v>1.825619946394836E-2</v>
      </c>
      <c r="AY50" s="3">
        <f>AH50*'D. diagram lines'!$G$46</f>
        <v>0.1955438628348129</v>
      </c>
      <c r="AZ50" s="3">
        <f t="shared" si="164"/>
        <v>16.565030821373476</v>
      </c>
      <c r="BA50" s="3">
        <f t="shared" si="165"/>
        <v>0.86071799127581627</v>
      </c>
      <c r="BB50" s="3">
        <f t="shared" si="166"/>
        <v>0.91268007072935875</v>
      </c>
      <c r="BC50" s="29">
        <f t="shared" si="167"/>
        <v>1.0956741930399121</v>
      </c>
      <c r="BE50" s="2">
        <f t="shared" si="168"/>
        <v>45761.799746682183</v>
      </c>
      <c r="BF50" s="2">
        <f t="shared" si="169"/>
        <v>79.693970081968416</v>
      </c>
      <c r="BG50" s="2">
        <f t="shared" si="170"/>
        <v>1172.306967519615</v>
      </c>
    </row>
    <row r="51" spans="1:59">
      <c r="A51" s="2" t="s">
        <v>192</v>
      </c>
      <c r="B51" s="2" t="s">
        <v>216</v>
      </c>
      <c r="C51" s="3">
        <v>55.72</v>
      </c>
      <c r="D51" s="3">
        <v>0.16400000000000001</v>
      </c>
      <c r="E51" s="3">
        <v>20.51</v>
      </c>
      <c r="F51" s="3">
        <f t="shared" si="171"/>
        <v>0.85714285714285698</v>
      </c>
      <c r="G51" s="3">
        <f t="shared" si="172"/>
        <v>1.714285714285714</v>
      </c>
      <c r="H51" s="3">
        <v>0.39400000000000002</v>
      </c>
      <c r="I51" s="3">
        <v>0.05</v>
      </c>
      <c r="J51" s="3">
        <v>0.69</v>
      </c>
      <c r="K51" s="3">
        <v>10.65</v>
      </c>
      <c r="L51" s="3">
        <v>5.64</v>
      </c>
      <c r="M51" s="3"/>
      <c r="N51" s="3">
        <v>3.23</v>
      </c>
      <c r="O51" s="3">
        <f t="shared" si="30"/>
        <v>99.619428571428585</v>
      </c>
      <c r="P51" s="3"/>
      <c r="Q51" s="3">
        <v>2.76</v>
      </c>
      <c r="R51" s="3">
        <v>0.5</v>
      </c>
      <c r="S51" s="3"/>
      <c r="T51" s="14">
        <f t="shared" si="140"/>
        <v>53.913368476602379</v>
      </c>
      <c r="U51" s="3">
        <f t="shared" si="141"/>
        <v>0.15868256335539827</v>
      </c>
      <c r="V51" s="3">
        <f t="shared" si="142"/>
        <v>19.844996185483041</v>
      </c>
      <c r="W51" s="3">
        <f t="shared" si="143"/>
        <v>0.8293513764219419</v>
      </c>
      <c r="X51" s="3">
        <f t="shared" si="144"/>
        <v>1.6587027528438838</v>
      </c>
      <c r="Y51" s="3">
        <f t="shared" si="145"/>
        <v>0.38122518269528605</v>
      </c>
      <c r="Z51" s="3">
        <f t="shared" si="146"/>
        <v>4.8378830291279956E-2</v>
      </c>
      <c r="AA51" s="3">
        <f t="shared" si="147"/>
        <v>0.66762785801966329</v>
      </c>
      <c r="AB51" s="3">
        <f t="shared" si="148"/>
        <v>10.304690852042631</v>
      </c>
      <c r="AC51" s="3">
        <f t="shared" si="149"/>
        <v>5.4571320568563788</v>
      </c>
      <c r="AD51" s="3">
        <f t="shared" si="150"/>
        <v>0</v>
      </c>
      <c r="AE51" s="3">
        <f t="shared" si="151"/>
        <v>93.264156134611881</v>
      </c>
      <c r="AF51" s="3"/>
      <c r="AG51" s="14">
        <f t="shared" si="152"/>
        <v>57.807169132358915</v>
      </c>
      <c r="AH51" s="3">
        <f t="shared" si="153"/>
        <v>0.1701431395855503</v>
      </c>
      <c r="AI51" s="3">
        <f t="shared" si="154"/>
        <v>21.278267029875835</v>
      </c>
      <c r="AJ51" s="3">
        <f t="shared" si="155"/>
        <v>0.88924985846106408</v>
      </c>
      <c r="AK51" s="3">
        <f t="shared" si="156"/>
        <v>1.7784997169221282</v>
      </c>
      <c r="AL51" s="3">
        <f t="shared" si="157"/>
        <v>0.40875851827260251</v>
      </c>
      <c r="AM51" s="3">
        <f t="shared" si="158"/>
        <v>5.1872908410228749E-2</v>
      </c>
      <c r="AN51" s="3">
        <f t="shared" si="159"/>
        <v>0.71584613606115666</v>
      </c>
      <c r="AO51" s="3">
        <f t="shared" si="160"/>
        <v>11.048929491378724</v>
      </c>
      <c r="AP51" s="3">
        <f t="shared" si="161"/>
        <v>5.8512640686738022</v>
      </c>
      <c r="AQ51" s="3">
        <f t="shared" si="162"/>
        <v>0</v>
      </c>
      <c r="AR51" s="3">
        <f t="shared" si="163"/>
        <v>100.00000000000001</v>
      </c>
      <c r="AS51" s="3"/>
      <c r="AT51" s="3">
        <f>AP51*'D. diagram lines'!$G$41</f>
        <v>4.8571703302974161</v>
      </c>
      <c r="AU51" s="3">
        <f>AI51*'D. diagram lines'!$G$42</f>
        <v>11.261871341704781</v>
      </c>
      <c r="AV51" s="3">
        <f>AO51*'D. diagram lines'!$G$40</f>
        <v>8.1966727656275218</v>
      </c>
      <c r="AW51" s="3">
        <f>AN51*'D. diagram lines'!$G$43</f>
        <v>0.51158490444113836</v>
      </c>
      <c r="AX51" s="3">
        <f>AQ51*'D. diagram lines'!$G$49</f>
        <v>0</v>
      </c>
      <c r="AY51" s="3">
        <f>AH51*'D. diagram lines'!$G$46</f>
        <v>0.1019687199516907</v>
      </c>
      <c r="AZ51" s="3">
        <f t="shared" si="164"/>
        <v>16.900193560052525</v>
      </c>
      <c r="BA51" s="3">
        <f t="shared" si="165"/>
        <v>0.83018916479456961</v>
      </c>
      <c r="BB51" s="3">
        <f t="shared" si="166"/>
        <v>0.86272458301727539</v>
      </c>
      <c r="BC51" s="29">
        <f t="shared" si="167"/>
        <v>1.1591184715087408</v>
      </c>
      <c r="BE51" s="2">
        <f t="shared" si="168"/>
        <v>40321.993783777216</v>
      </c>
      <c r="BF51" s="2">
        <f t="shared" si="169"/>
        <v>0</v>
      </c>
      <c r="BG51" s="2">
        <f t="shared" si="170"/>
        <v>611.3136926695804</v>
      </c>
    </row>
    <row r="52" spans="1:59">
      <c r="A52" s="2" t="s">
        <v>188</v>
      </c>
      <c r="B52" s="2" t="s">
        <v>216</v>
      </c>
      <c r="C52" s="3">
        <v>56.28</v>
      </c>
      <c r="D52" s="3">
        <v>0.997</v>
      </c>
      <c r="E52" s="3">
        <v>20.260000000000002</v>
      </c>
      <c r="F52" s="3">
        <f t="shared" si="171"/>
        <v>1.1490683229813665</v>
      </c>
      <c r="G52" s="3">
        <f t="shared" si="172"/>
        <v>2.298136645962733</v>
      </c>
      <c r="H52" s="3">
        <v>0.17899999999999999</v>
      </c>
      <c r="I52" s="3">
        <v>0.75</v>
      </c>
      <c r="J52" s="3">
        <v>2.2999999999999998</v>
      </c>
      <c r="K52" s="3">
        <v>5.9</v>
      </c>
      <c r="L52" s="3">
        <v>7.8</v>
      </c>
      <c r="M52" s="3">
        <v>0.32</v>
      </c>
      <c r="N52" s="3">
        <v>2</v>
      </c>
      <c r="O52" s="3">
        <f t="shared" si="30"/>
        <v>100.23320496894409</v>
      </c>
      <c r="P52" s="3"/>
      <c r="Q52" s="3">
        <v>3.7</v>
      </c>
      <c r="R52" s="3">
        <v>0.5</v>
      </c>
      <c r="S52" s="3"/>
      <c r="T52" s="14">
        <f t="shared" si="140"/>
        <v>55.157018847847127</v>
      </c>
      <c r="U52" s="3">
        <f t="shared" si="141"/>
        <v>0.97710639288030532</v>
      </c>
      <c r="V52" s="3">
        <f t="shared" si="142"/>
        <v>19.855742747998985</v>
      </c>
      <c r="W52" s="3">
        <f t="shared" si="143"/>
        <v>1.1261404255178984</v>
      </c>
      <c r="X52" s="3">
        <f t="shared" si="144"/>
        <v>2.2522808510357968</v>
      </c>
      <c r="Y52" s="3">
        <f t="shared" si="145"/>
        <v>0.17542832931351521</v>
      </c>
      <c r="Z52" s="3">
        <f t="shared" si="146"/>
        <v>0.73503489935830391</v>
      </c>
      <c r="AA52" s="3">
        <f t="shared" si="147"/>
        <v>2.2541070246987984</v>
      </c>
      <c r="AB52" s="3">
        <f t="shared" si="148"/>
        <v>5.7822745416186576</v>
      </c>
      <c r="AC52" s="3">
        <f t="shared" si="149"/>
        <v>7.6443629533263602</v>
      </c>
      <c r="AD52" s="3">
        <f t="shared" si="150"/>
        <v>0.31361489039287638</v>
      </c>
      <c r="AE52" s="3">
        <f t="shared" si="151"/>
        <v>96.273111903988621</v>
      </c>
      <c r="AF52" s="3"/>
      <c r="AG52" s="14">
        <f t="shared" si="152"/>
        <v>57.292236385642333</v>
      </c>
      <c r="AH52" s="3">
        <f t="shared" si="153"/>
        <v>1.0149317639745097</v>
      </c>
      <c r="AI52" s="3">
        <f t="shared" si="154"/>
        <v>20.624390710254328</v>
      </c>
      <c r="AJ52" s="3">
        <f t="shared" si="155"/>
        <v>1.1697351454069307</v>
      </c>
      <c r="AK52" s="3">
        <f t="shared" si="156"/>
        <v>2.3394702908138614</v>
      </c>
      <c r="AL52" s="3">
        <f t="shared" si="157"/>
        <v>0.18221944408368829</v>
      </c>
      <c r="AM52" s="3">
        <f t="shared" si="158"/>
        <v>0.76348929085344253</v>
      </c>
      <c r="AN52" s="3">
        <f t="shared" si="159"/>
        <v>2.3413671586172238</v>
      </c>
      <c r="AO52" s="3">
        <f t="shared" si="160"/>
        <v>6.0061157547137487</v>
      </c>
      <c r="AP52" s="3">
        <f t="shared" si="161"/>
        <v>7.9402886248758024</v>
      </c>
      <c r="AQ52" s="3">
        <f t="shared" si="162"/>
        <v>0.32575543076413555</v>
      </c>
      <c r="AR52" s="3">
        <f t="shared" si="163"/>
        <v>100</v>
      </c>
      <c r="AS52" s="3"/>
      <c r="AT52" s="3">
        <f>AP52*'D. diagram lines'!$G$41</f>
        <v>6.5912824767599592</v>
      </c>
      <c r="AU52" s="3">
        <f>AI52*'D. diagram lines'!$G$42</f>
        <v>10.915796589723072</v>
      </c>
      <c r="AV52" s="3">
        <f>AO52*'D. diagram lines'!$G$40</f>
        <v>4.4556502484952913</v>
      </c>
      <c r="AW52" s="3">
        <f>AN52*'D. diagram lines'!$G$43</f>
        <v>1.6732759091130727</v>
      </c>
      <c r="AX52" s="3">
        <f>AQ52*'D. diagram lines'!$G$49</f>
        <v>0.14216902154369476</v>
      </c>
      <c r="AY52" s="3">
        <f>AH52*'D. diagram lines'!$G$46</f>
        <v>0.60826015708235703</v>
      </c>
      <c r="AZ52" s="3">
        <f t="shared" si="164"/>
        <v>13.946404379589552</v>
      </c>
      <c r="BA52" s="3">
        <f t="shared" si="165"/>
        <v>0.85814603388108213</v>
      </c>
      <c r="BB52" s="3">
        <f t="shared" si="166"/>
        <v>0.98812918130365934</v>
      </c>
      <c r="BC52" s="29">
        <f t="shared" si="167"/>
        <v>1.0120134279211137</v>
      </c>
      <c r="BE52" s="2">
        <f t="shared" si="168"/>
        <v>54717.795132121879</v>
      </c>
      <c r="BF52" s="2">
        <f t="shared" si="169"/>
        <v>620.61185143490627</v>
      </c>
      <c r="BG52" s="2">
        <f t="shared" si="170"/>
        <v>3646.5865503260093</v>
      </c>
    </row>
    <row r="53" spans="1:59">
      <c r="A53" s="2" t="s">
        <v>184</v>
      </c>
      <c r="B53" s="2" t="s">
        <v>211</v>
      </c>
      <c r="C53" s="3">
        <v>55.98</v>
      </c>
      <c r="D53" s="3">
        <v>0.29699999999999999</v>
      </c>
      <c r="E53" s="3">
        <v>21.01</v>
      </c>
      <c r="F53" s="3">
        <f t="shared" si="171"/>
        <v>0.75465838509316774</v>
      </c>
      <c r="G53" s="3">
        <f t="shared" si="172"/>
        <v>1.5093167701863355</v>
      </c>
      <c r="H53" s="3">
        <v>0.30299999999999999</v>
      </c>
      <c r="I53" s="3">
        <v>0.14000000000000001</v>
      </c>
      <c r="J53" s="3">
        <v>0.83</v>
      </c>
      <c r="K53" s="3">
        <v>9.75</v>
      </c>
      <c r="L53" s="3">
        <v>6.11</v>
      </c>
      <c r="M53" s="3">
        <v>0.02</v>
      </c>
      <c r="N53" s="3">
        <v>3.89</v>
      </c>
      <c r="O53" s="3">
        <f t="shared" si="30"/>
        <v>100.59397515527948</v>
      </c>
      <c r="P53" s="3"/>
      <c r="Q53" s="3">
        <v>2.4300000000000002</v>
      </c>
      <c r="R53" s="3">
        <v>0.5</v>
      </c>
      <c r="S53" s="3"/>
      <c r="T53" s="14">
        <f t="shared" si="140"/>
        <v>53.81523615938373</v>
      </c>
      <c r="U53" s="3">
        <f t="shared" si="141"/>
        <v>0.28551491853049249</v>
      </c>
      <c r="V53" s="3">
        <f t="shared" si="142"/>
        <v>20.197536829379285</v>
      </c>
      <c r="W53" s="3">
        <f t="shared" si="143"/>
        <v>0.72547551292332924</v>
      </c>
      <c r="X53" s="3">
        <f t="shared" si="144"/>
        <v>1.4509510258466585</v>
      </c>
      <c r="Y53" s="3">
        <f t="shared" si="145"/>
        <v>0.29128289668262364</v>
      </c>
      <c r="Z53" s="3">
        <f t="shared" si="146"/>
        <v>0.13458615688306044</v>
      </c>
      <c r="AA53" s="3">
        <f t="shared" si="147"/>
        <v>0.79790364437814387</v>
      </c>
      <c r="AB53" s="3">
        <f t="shared" si="148"/>
        <v>9.3729644972131378</v>
      </c>
      <c r="AC53" s="3">
        <f t="shared" si="149"/>
        <v>5.8737244182535662</v>
      </c>
      <c r="AD53" s="3">
        <f t="shared" si="150"/>
        <v>1.9226593840437206E-2</v>
      </c>
      <c r="AE53" s="3">
        <f t="shared" si="151"/>
        <v>92.964402653314465</v>
      </c>
      <c r="AF53" s="3"/>
      <c r="AG53" s="14">
        <f t="shared" si="152"/>
        <v>57.888002959663027</v>
      </c>
      <c r="AH53" s="3">
        <f t="shared" si="153"/>
        <v>0.30712284528438588</v>
      </c>
      <c r="AI53" s="3">
        <f t="shared" si="154"/>
        <v>21.72609757382137</v>
      </c>
      <c r="AJ53" s="3">
        <f t="shared" si="155"/>
        <v>0.78037990049674555</v>
      </c>
      <c r="AK53" s="3">
        <f t="shared" si="156"/>
        <v>1.5607598009934911</v>
      </c>
      <c r="AL53" s="3">
        <f t="shared" si="157"/>
        <v>0.31332734720932293</v>
      </c>
      <c r="AM53" s="3">
        <f t="shared" si="158"/>
        <v>0.14477171158186541</v>
      </c>
      <c r="AN53" s="3">
        <f t="shared" si="159"/>
        <v>0.85828943294963045</v>
      </c>
      <c r="AO53" s="3">
        <f t="shared" si="160"/>
        <v>10.082315628022769</v>
      </c>
      <c r="AP53" s="3">
        <f t="shared" si="161"/>
        <v>6.3182511268942685</v>
      </c>
      <c r="AQ53" s="3">
        <f t="shared" si="162"/>
        <v>2.0681673083123631E-2</v>
      </c>
      <c r="AR53" s="3">
        <f t="shared" si="163"/>
        <v>100</v>
      </c>
      <c r="AS53" s="3"/>
      <c r="AT53" s="3">
        <f>AP53*'D. diagram lines'!$G$41</f>
        <v>5.2448191626180911</v>
      </c>
      <c r="AU53" s="3">
        <f>AI53*'D. diagram lines'!$G$42</f>
        <v>11.49889299209196</v>
      </c>
      <c r="AV53" s="3">
        <f>AO53*'D. diagram lines'!$G$40</f>
        <v>7.4795881345028548</v>
      </c>
      <c r="AW53" s="3">
        <f>AN53*'D. diagram lines'!$G$43</f>
        <v>0.61338309368322563</v>
      </c>
      <c r="AX53" s="3">
        <f>AQ53*'D. diagram lines'!$G$49</f>
        <v>9.026075848427486E-3</v>
      </c>
      <c r="AY53" s="3">
        <f>AH53*'D. diagram lines'!$G$46</f>
        <v>0.18406221654222735</v>
      </c>
      <c r="AZ53" s="3">
        <f t="shared" si="164"/>
        <v>16.400566754917037</v>
      </c>
      <c r="BA53" s="3">
        <f t="shared" si="165"/>
        <v>0.86212878259205128</v>
      </c>
      <c r="BB53" s="3">
        <f t="shared" si="166"/>
        <v>0.90368790652384468</v>
      </c>
      <c r="BC53" s="29">
        <f t="shared" si="167"/>
        <v>1.1065767205479518</v>
      </c>
      <c r="BE53" s="2">
        <f t="shared" si="168"/>
        <v>43540.07607124059</v>
      </c>
      <c r="BF53" s="2">
        <f t="shared" si="169"/>
        <v>39.401619161898992</v>
      </c>
      <c r="BG53" s="2">
        <f t="shared" si="170"/>
        <v>1103.4732350144725</v>
      </c>
    </row>
    <row r="54" spans="1:59">
      <c r="A54" s="2" t="s">
        <v>182</v>
      </c>
      <c r="B54" s="2" t="s">
        <v>211</v>
      </c>
      <c r="C54" s="3">
        <v>55.45</v>
      </c>
      <c r="D54" s="3">
        <v>0.18099999999999999</v>
      </c>
      <c r="E54" s="3">
        <v>20.61</v>
      </c>
      <c r="F54" s="3">
        <f t="shared" si="171"/>
        <v>0.83229813664596275</v>
      </c>
      <c r="G54" s="3">
        <f t="shared" si="172"/>
        <v>1.6645962732919255</v>
      </c>
      <c r="H54" s="3">
        <v>0.376</v>
      </c>
      <c r="I54" s="3">
        <v>7.0000000000000007E-2</v>
      </c>
      <c r="J54" s="3">
        <v>0.73</v>
      </c>
      <c r="K54" s="3">
        <v>10.14</v>
      </c>
      <c r="L54" s="3">
        <v>4.83</v>
      </c>
      <c r="M54" s="3">
        <v>0.01</v>
      </c>
      <c r="N54" s="3">
        <v>4.9400000000000004</v>
      </c>
      <c r="O54" s="3">
        <f t="shared" si="30"/>
        <v>99.833894409937884</v>
      </c>
      <c r="P54" s="3"/>
      <c r="Q54" s="3">
        <v>2.68</v>
      </c>
      <c r="R54" s="3">
        <v>0.5</v>
      </c>
      <c r="S54" s="3"/>
      <c r="T54" s="14">
        <f t="shared" si="140"/>
        <v>52.706212415442629</v>
      </c>
      <c r="U54" s="3">
        <f t="shared" si="141"/>
        <v>0.1720437231234466</v>
      </c>
      <c r="V54" s="3">
        <f t="shared" si="142"/>
        <v>19.590172008697429</v>
      </c>
      <c r="W54" s="3">
        <f t="shared" si="143"/>
        <v>0.79111419987446707</v>
      </c>
      <c r="X54" s="3">
        <f t="shared" si="144"/>
        <v>1.5822283997489341</v>
      </c>
      <c r="Y54" s="3">
        <f t="shared" si="145"/>
        <v>0.35739469554925929</v>
      </c>
      <c r="Z54" s="3">
        <f t="shared" si="146"/>
        <v>6.6536246511830183E-2</v>
      </c>
      <c r="AA54" s="3">
        <f t="shared" si="147"/>
        <v>0.69387799933765759</v>
      </c>
      <c r="AB54" s="3">
        <f t="shared" si="148"/>
        <v>9.6382505661422577</v>
      </c>
      <c r="AC54" s="3">
        <f t="shared" si="149"/>
        <v>4.5910010093162823</v>
      </c>
      <c r="AD54" s="3">
        <f t="shared" si="150"/>
        <v>9.5051780731185975E-3</v>
      </c>
      <c r="AE54" s="3">
        <f t="shared" si="151"/>
        <v>90.198336441817304</v>
      </c>
      <c r="AF54" s="3"/>
      <c r="AG54" s="14">
        <f t="shared" si="152"/>
        <v>58.433685691576947</v>
      </c>
      <c r="AH54" s="3">
        <f t="shared" si="153"/>
        <v>0.19073935275338907</v>
      </c>
      <c r="AI54" s="3">
        <f t="shared" si="154"/>
        <v>21.718994807996406</v>
      </c>
      <c r="AJ54" s="3">
        <f t="shared" si="155"/>
        <v>0.87708291647349568</v>
      </c>
      <c r="AK54" s="3">
        <f t="shared" si="156"/>
        <v>1.7541658329469914</v>
      </c>
      <c r="AL54" s="3">
        <f t="shared" si="157"/>
        <v>0.39623202560925036</v>
      </c>
      <c r="AM54" s="3">
        <f t="shared" si="158"/>
        <v>7.376660051236042E-2</v>
      </c>
      <c r="AN54" s="3">
        <f t="shared" si="159"/>
        <v>0.76928026248604442</v>
      </c>
      <c r="AO54" s="3">
        <f t="shared" si="160"/>
        <v>10.685618988504782</v>
      </c>
      <c r="AP54" s="3">
        <f t="shared" si="161"/>
        <v>5.0898954353528687</v>
      </c>
      <c r="AQ54" s="3">
        <f t="shared" si="162"/>
        <v>1.0538085787480061E-2</v>
      </c>
      <c r="AR54" s="3">
        <f t="shared" si="163"/>
        <v>100.00000000000003</v>
      </c>
      <c r="AS54" s="3"/>
      <c r="AT54" s="3">
        <f>AP54*'D. diagram lines'!$G$41</f>
        <v>4.2251535399453592</v>
      </c>
      <c r="AU54" s="3">
        <f>AI54*'D. diagram lines'!$G$42</f>
        <v>11.495133736943096</v>
      </c>
      <c r="AV54" s="3">
        <f>AO54*'D. diagram lines'!$G$40</f>
        <v>7.9271500660124214</v>
      </c>
      <c r="AW54" s="3">
        <f>AN54*'D. diagram lines'!$G$43</f>
        <v>0.54977201069749815</v>
      </c>
      <c r="AX54" s="3">
        <f>AQ54*'D. diagram lines'!$G$49</f>
        <v>4.5991231576253478E-3</v>
      </c>
      <c r="AY54" s="3">
        <f>AH54*'D. diagram lines'!$G$46</f>
        <v>0.11431226490855734</v>
      </c>
      <c r="AZ54" s="3">
        <f t="shared" si="164"/>
        <v>15.775514423857651</v>
      </c>
      <c r="BA54" s="3">
        <f t="shared" si="165"/>
        <v>0.9049807357366374</v>
      </c>
      <c r="BB54" s="3">
        <f t="shared" si="166"/>
        <v>0.94592219793681753</v>
      </c>
      <c r="BC54" s="29">
        <f t="shared" si="167"/>
        <v>1.0571693974209859</v>
      </c>
      <c r="BE54" s="2">
        <f t="shared" si="168"/>
        <v>35075.281117997998</v>
      </c>
      <c r="BF54" s="2">
        <f t="shared" si="169"/>
        <v>20.076598311213509</v>
      </c>
      <c r="BG54" s="2">
        <f t="shared" si="170"/>
        <v>685.31460247594111</v>
      </c>
    </row>
    <row r="55" spans="1:59">
      <c r="A55" s="2" t="s">
        <v>181</v>
      </c>
      <c r="B55" s="2" t="s">
        <v>211</v>
      </c>
      <c r="C55" s="3">
        <v>57.64</v>
      </c>
      <c r="D55" s="3">
        <v>0.59399999999999997</v>
      </c>
      <c r="E55" s="3">
        <v>22.02</v>
      </c>
      <c r="F55" s="3">
        <f t="shared" si="171"/>
        <v>0.85403726708074534</v>
      </c>
      <c r="G55" s="3">
        <f t="shared" si="172"/>
        <v>1.7080745341614907</v>
      </c>
      <c r="H55" s="3">
        <v>0.222</v>
      </c>
      <c r="I55" s="3">
        <v>0.35</v>
      </c>
      <c r="J55" s="3">
        <v>1.34</v>
      </c>
      <c r="K55" s="3">
        <v>8.14</v>
      </c>
      <c r="L55" s="3">
        <v>6.75</v>
      </c>
      <c r="M55" s="3">
        <v>0.1</v>
      </c>
      <c r="N55" s="3">
        <v>0.75</v>
      </c>
      <c r="O55" s="3">
        <f t="shared" si="30"/>
        <v>100.46811180124223</v>
      </c>
      <c r="P55" s="3"/>
      <c r="Q55" s="3">
        <v>2.75</v>
      </c>
      <c r="R55" s="3">
        <v>0.5</v>
      </c>
      <c r="S55" s="3"/>
      <c r="T55" s="14">
        <f t="shared" si="140"/>
        <v>57.209714218522166</v>
      </c>
      <c r="U55" s="3">
        <f t="shared" si="141"/>
        <v>0.58956575721377802</v>
      </c>
      <c r="V55" s="3">
        <f t="shared" si="142"/>
        <v>21.855619484591568</v>
      </c>
      <c r="W55" s="3">
        <f t="shared" si="143"/>
        <v>0.84766183174283716</v>
      </c>
      <c r="X55" s="3">
        <f t="shared" si="144"/>
        <v>1.6953236634856743</v>
      </c>
      <c r="Y55" s="3">
        <f t="shared" si="145"/>
        <v>0.22034275774656351</v>
      </c>
      <c r="Z55" s="3">
        <f t="shared" si="146"/>
        <v>0.347387230681519</v>
      </c>
      <c r="AA55" s="3">
        <f t="shared" si="147"/>
        <v>1.3299968260378157</v>
      </c>
      <c r="AB55" s="3">
        <f t="shared" si="148"/>
        <v>8.0792344507073288</v>
      </c>
      <c r="AC55" s="3">
        <f t="shared" si="149"/>
        <v>6.6996108774292962</v>
      </c>
      <c r="AD55" s="3">
        <f t="shared" si="150"/>
        <v>9.9253494480434024E-2</v>
      </c>
      <c r="AE55" s="3">
        <f t="shared" si="151"/>
        <v>98.973710592638994</v>
      </c>
      <c r="AF55" s="3"/>
      <c r="AG55" s="14">
        <f t="shared" si="152"/>
        <v>57.802939665451973</v>
      </c>
      <c r="AH55" s="3">
        <f t="shared" si="153"/>
        <v>0.59567914922412335</v>
      </c>
      <c r="AI55" s="3">
        <f t="shared" si="154"/>
        <v>22.082247249015477</v>
      </c>
      <c r="AJ55" s="3">
        <f t="shared" si="155"/>
        <v>0.85645150279520843</v>
      </c>
      <c r="AK55" s="3">
        <f t="shared" si="156"/>
        <v>1.7129030055904169</v>
      </c>
      <c r="AL55" s="3">
        <f t="shared" si="157"/>
        <v>0.22262756082113702</v>
      </c>
      <c r="AM55" s="3">
        <f t="shared" si="158"/>
        <v>0.35098939769098175</v>
      </c>
      <c r="AN55" s="3">
        <f t="shared" si="159"/>
        <v>1.3437879797311874</v>
      </c>
      <c r="AO55" s="3">
        <f t="shared" si="160"/>
        <v>8.1630105634416914</v>
      </c>
      <c r="AP55" s="3">
        <f t="shared" si="161"/>
        <v>6.7690812411832209</v>
      </c>
      <c r="AQ55" s="3">
        <f t="shared" si="162"/>
        <v>0.10028268505456624</v>
      </c>
      <c r="AR55" s="3">
        <f t="shared" si="163"/>
        <v>99.999999999999986</v>
      </c>
      <c r="AS55" s="3"/>
      <c r="AT55" s="3">
        <f>AP55*'D. diagram lines'!$G$41</f>
        <v>5.6190560163010943</v>
      </c>
      <c r="AU55" s="3">
        <f>AI55*'D. diagram lines'!$G$42</f>
        <v>11.687391041054052</v>
      </c>
      <c r="AV55" s="3">
        <f>AO55*'D. diagram lines'!$G$40</f>
        <v>6.0557474299297995</v>
      </c>
      <c r="AW55" s="3">
        <f>AN55*'D. diagram lines'!$G$43</f>
        <v>0.9603483354434118</v>
      </c>
      <c r="AX55" s="3">
        <f>AQ55*'D. diagram lines'!$G$49</f>
        <v>4.3766242602736795E-2</v>
      </c>
      <c r="AY55" s="3">
        <f>AH55*'D. diagram lines'!$G$46</f>
        <v>0.35699729355090909</v>
      </c>
      <c r="AZ55" s="3">
        <f t="shared" si="164"/>
        <v>14.932091804624912</v>
      </c>
      <c r="BA55" s="3">
        <f t="shared" si="165"/>
        <v>0.92499015785509908</v>
      </c>
      <c r="BB55" s="3">
        <f t="shared" si="166"/>
        <v>1.0010781847318571</v>
      </c>
      <c r="BC55" s="29">
        <f t="shared" si="167"/>
        <v>0.99892297649843809</v>
      </c>
      <c r="BE55" s="2">
        <f t="shared" si="168"/>
        <v>46646.818281564192</v>
      </c>
      <c r="BF55" s="2">
        <f t="shared" si="169"/>
        <v>191.05321649615297</v>
      </c>
      <c r="BG55" s="2">
        <f t="shared" si="170"/>
        <v>2140.2380445399904</v>
      </c>
    </row>
    <row r="56" spans="1:59">
      <c r="A56" s="2" t="s">
        <v>177</v>
      </c>
      <c r="B56" s="2" t="s">
        <v>211</v>
      </c>
      <c r="C56" s="3">
        <v>55.31</v>
      </c>
      <c r="D56" s="3">
        <v>0.155</v>
      </c>
      <c r="E56" s="3">
        <v>20.399999999999999</v>
      </c>
      <c r="F56" s="3">
        <f t="shared" si="171"/>
        <v>0.86645962732919246</v>
      </c>
      <c r="G56" s="3">
        <f t="shared" si="172"/>
        <v>1.7329192546583849</v>
      </c>
      <c r="H56" s="3">
        <v>0.40600000000000003</v>
      </c>
      <c r="I56" s="3">
        <v>0.04</v>
      </c>
      <c r="J56" s="3">
        <v>0.67</v>
      </c>
      <c r="K56" s="3">
        <v>9.06</v>
      </c>
      <c r="L56" s="3">
        <v>6.32</v>
      </c>
      <c r="M56" s="3"/>
      <c r="N56" s="3">
        <v>3.62</v>
      </c>
      <c r="O56" s="3">
        <f t="shared" si="30"/>
        <v>98.580378881987599</v>
      </c>
      <c r="P56" s="3"/>
      <c r="Q56" s="3">
        <v>2.79</v>
      </c>
      <c r="R56" s="3">
        <v>0.5</v>
      </c>
      <c r="S56" s="3"/>
      <c r="T56" s="14">
        <f t="shared" si="140"/>
        <v>53.278944710187311</v>
      </c>
      <c r="U56" s="3">
        <f t="shared" si="141"/>
        <v>0.14930819797647862</v>
      </c>
      <c r="V56" s="3">
        <f t="shared" si="142"/>
        <v>19.650885411097832</v>
      </c>
      <c r="W56" s="3">
        <f t="shared" si="143"/>
        <v>0.83464210048963194</v>
      </c>
      <c r="X56" s="3">
        <f t="shared" si="144"/>
        <v>1.6692842009792639</v>
      </c>
      <c r="Y56" s="3">
        <f t="shared" si="145"/>
        <v>0.39109115082871182</v>
      </c>
      <c r="Z56" s="3">
        <f t="shared" si="146"/>
        <v>3.8531147864897711E-2</v>
      </c>
      <c r="AA56" s="3">
        <f t="shared" si="147"/>
        <v>0.64539672673703663</v>
      </c>
      <c r="AB56" s="3">
        <f t="shared" si="148"/>
        <v>8.7273049913993308</v>
      </c>
      <c r="AC56" s="3">
        <f t="shared" si="149"/>
        <v>6.0879213626538391</v>
      </c>
      <c r="AD56" s="3">
        <f t="shared" si="150"/>
        <v>0</v>
      </c>
      <c r="AE56" s="3">
        <f t="shared" si="151"/>
        <v>91.473310000214354</v>
      </c>
      <c r="AF56" s="3"/>
      <c r="AG56" s="14">
        <f t="shared" si="152"/>
        <v>58.245344691323027</v>
      </c>
      <c r="AH56" s="3">
        <f t="shared" si="153"/>
        <v>0.16322597047830537</v>
      </c>
      <c r="AI56" s="3">
        <f t="shared" si="154"/>
        <v>21.482643856499543</v>
      </c>
      <c r="AJ56" s="3">
        <f t="shared" si="155"/>
        <v>0.91244331323276273</v>
      </c>
      <c r="AK56" s="3">
        <f t="shared" si="156"/>
        <v>1.8248866264655255</v>
      </c>
      <c r="AL56" s="3">
        <f t="shared" si="157"/>
        <v>0.42754673557543221</v>
      </c>
      <c r="AM56" s="3">
        <f t="shared" si="158"/>
        <v>4.212283109117558E-2</v>
      </c>
      <c r="AN56" s="3">
        <f t="shared" si="159"/>
        <v>0.70555742077719086</v>
      </c>
      <c r="AO56" s="3">
        <f t="shared" si="160"/>
        <v>9.5408212421512673</v>
      </c>
      <c r="AP56" s="3">
        <f t="shared" si="161"/>
        <v>6.6554073124057416</v>
      </c>
      <c r="AQ56" s="3">
        <f t="shared" si="162"/>
        <v>0</v>
      </c>
      <c r="AR56" s="3">
        <f t="shared" si="163"/>
        <v>99.999999999999972</v>
      </c>
      <c r="AS56" s="3"/>
      <c r="AT56" s="3">
        <f>AP56*'D. diagram lines'!$G$41</f>
        <v>5.524694588119738</v>
      </c>
      <c r="AU56" s="3">
        <f>AI56*'D. diagram lines'!$G$42</f>
        <v>11.370041124677728</v>
      </c>
      <c r="AV56" s="3">
        <f>AO56*'D. diagram lines'!$G$40</f>
        <v>7.0778793274300629</v>
      </c>
      <c r="AW56" s="3">
        <f>AN56*'D. diagram lines'!$G$43</f>
        <v>0.50423199554044684</v>
      </c>
      <c r="AX56" s="3">
        <f>AQ56*'D. diagram lines'!$G$49</f>
        <v>0</v>
      </c>
      <c r="AY56" s="3">
        <f>AH56*'D. diagram lines'!$G$46</f>
        <v>9.7823181781457907E-2</v>
      </c>
      <c r="AZ56" s="3">
        <f t="shared" si="164"/>
        <v>16.19622855455701</v>
      </c>
      <c r="BA56" s="3">
        <f t="shared" si="165"/>
        <v>0.8674913782813426</v>
      </c>
      <c r="BB56" s="3">
        <f t="shared" si="166"/>
        <v>0.90219991573695113</v>
      </c>
      <c r="BC56" s="29">
        <f t="shared" si="167"/>
        <v>1.1084017882923012</v>
      </c>
      <c r="BE56" s="2">
        <f t="shared" si="168"/>
        <v>45863.473111059531</v>
      </c>
      <c r="BF56" s="2">
        <f t="shared" si="169"/>
        <v>0</v>
      </c>
      <c r="BG56" s="2">
        <f t="shared" si="170"/>
        <v>586.4607353298361</v>
      </c>
    </row>
    <row r="57" spans="1:59">
      <c r="A57" s="2" t="s">
        <v>178</v>
      </c>
      <c r="B57" s="2" t="s">
        <v>211</v>
      </c>
      <c r="C57" s="3">
        <v>54.31</v>
      </c>
      <c r="D57" s="3">
        <v>0.33</v>
      </c>
      <c r="E57" s="3">
        <v>21.88</v>
      </c>
      <c r="F57" s="3">
        <f t="shared" si="171"/>
        <v>0.74534161490683226</v>
      </c>
      <c r="G57" s="3">
        <f t="shared" si="172"/>
        <v>1.4906832298136645</v>
      </c>
      <c r="H57" s="3">
        <v>0.25</v>
      </c>
      <c r="I57" s="3">
        <v>0.16</v>
      </c>
      <c r="J57" s="3">
        <v>1.1000000000000001</v>
      </c>
      <c r="K57" s="3">
        <v>9.11</v>
      </c>
      <c r="L57" s="3">
        <v>6.24</v>
      </c>
      <c r="M57" s="3">
        <v>0.03</v>
      </c>
      <c r="N57" s="3">
        <v>4.6100000000000003</v>
      </c>
      <c r="O57" s="3">
        <f t="shared" si="30"/>
        <v>100.25602484472049</v>
      </c>
      <c r="P57" s="3"/>
      <c r="Q57" s="3">
        <v>2.4</v>
      </c>
      <c r="R57" s="3">
        <v>0.5</v>
      </c>
      <c r="S57" s="3"/>
      <c r="T57" s="14">
        <f t="shared" si="140"/>
        <v>51.812702701530618</v>
      </c>
      <c r="U57" s="3">
        <f t="shared" si="141"/>
        <v>0.31482584959501203</v>
      </c>
      <c r="V57" s="3">
        <f t="shared" si="142"/>
        <v>20.87390784587534</v>
      </c>
      <c r="W57" s="3">
        <f t="shared" si="143"/>
        <v>0.7110691125804901</v>
      </c>
      <c r="X57" s="3">
        <f t="shared" si="144"/>
        <v>1.4221382251609802</v>
      </c>
      <c r="Y57" s="3">
        <f t="shared" si="145"/>
        <v>0.23850443151137274</v>
      </c>
      <c r="Z57" s="3">
        <f t="shared" si="146"/>
        <v>0.15264283616727856</v>
      </c>
      <c r="AA57" s="3">
        <f t="shared" si="147"/>
        <v>1.0494194986500402</v>
      </c>
      <c r="AB57" s="3">
        <f t="shared" si="148"/>
        <v>8.691101484274423</v>
      </c>
      <c r="AC57" s="3">
        <f t="shared" si="149"/>
        <v>5.9530706105238638</v>
      </c>
      <c r="AD57" s="3">
        <f t="shared" si="150"/>
        <v>2.8620531781364731E-2</v>
      </c>
      <c r="AE57" s="3">
        <f t="shared" si="151"/>
        <v>91.24800312765079</v>
      </c>
      <c r="AF57" s="3"/>
      <c r="AG57" s="14">
        <f t="shared" si="152"/>
        <v>56.782286653492655</v>
      </c>
      <c r="AH57" s="3">
        <f t="shared" si="153"/>
        <v>0.34502217999728552</v>
      </c>
      <c r="AI57" s="3">
        <f t="shared" si="154"/>
        <v>22.876016055577598</v>
      </c>
      <c r="AJ57" s="3">
        <f t="shared" si="155"/>
        <v>0.77927087520561378</v>
      </c>
      <c r="AK57" s="3">
        <f t="shared" si="156"/>
        <v>1.5585417504112276</v>
      </c>
      <c r="AL57" s="3">
        <f t="shared" si="157"/>
        <v>0.26138043939188293</v>
      </c>
      <c r="AM57" s="3">
        <f t="shared" si="158"/>
        <v>0.16728348121080508</v>
      </c>
      <c r="AN57" s="3">
        <f t="shared" si="159"/>
        <v>1.1500739333242851</v>
      </c>
      <c r="AO57" s="3">
        <f t="shared" si="160"/>
        <v>9.5247032114402153</v>
      </c>
      <c r="AP57" s="3">
        <f t="shared" si="161"/>
        <v>6.524055767221399</v>
      </c>
      <c r="AQ57" s="3">
        <f t="shared" si="162"/>
        <v>3.1365652727025954E-2</v>
      </c>
      <c r="AR57" s="3">
        <f t="shared" si="163"/>
        <v>99.999999999999986</v>
      </c>
      <c r="AS57" s="3"/>
      <c r="AT57" s="3">
        <f>AP57*'D. diagram lines'!$G$41</f>
        <v>5.4156588617159711</v>
      </c>
      <c r="AU57" s="3">
        <f>AI57*'D. diagram lines'!$G$42</f>
        <v>12.107506183044228</v>
      </c>
      <c r="AV57" s="3">
        <f>AO57*'D. diagram lines'!$G$40</f>
        <v>7.0659221307199278</v>
      </c>
      <c r="AW57" s="3">
        <f>AN57*'D. diagram lines'!$G$43</f>
        <v>0.82190911376195985</v>
      </c>
      <c r="AX57" s="3">
        <f>AQ57*'D. diagram lines'!$G$49</f>
        <v>1.3688871273213922E-2</v>
      </c>
      <c r="AY57" s="3">
        <f>AH57*'D. diagram lines'!$G$46</f>
        <v>0.20677571916777343</v>
      </c>
      <c r="AZ57" s="3">
        <f t="shared" si="164"/>
        <v>16.048758978661613</v>
      </c>
      <c r="BA57" s="3">
        <f t="shared" si="165"/>
        <v>0.91009998777715906</v>
      </c>
      <c r="BB57" s="3">
        <f t="shared" si="166"/>
        <v>0.97002985362043737</v>
      </c>
      <c r="BC57" s="29">
        <f t="shared" si="167"/>
        <v>1.0308961072359837</v>
      </c>
      <c r="BE57" s="2">
        <f t="shared" si="168"/>
        <v>44958.308666889607</v>
      </c>
      <c r="BF57" s="2">
        <f t="shared" si="169"/>
        <v>59.756166657673468</v>
      </c>
      <c r="BG57" s="2">
        <f t="shared" si="170"/>
        <v>1239.64318173991</v>
      </c>
    </row>
    <row r="58" spans="1:59">
      <c r="A58" s="2" t="s">
        <v>175</v>
      </c>
      <c r="B58" s="2" t="s">
        <v>211</v>
      </c>
      <c r="C58" s="3">
        <v>58.09</v>
      </c>
      <c r="D58" s="3">
        <v>0.40500000000000003</v>
      </c>
      <c r="E58" s="3">
        <v>22.17</v>
      </c>
      <c r="F58" s="3">
        <f t="shared" si="171"/>
        <v>0.74534161490683226</v>
      </c>
      <c r="G58" s="3">
        <f t="shared" si="172"/>
        <v>1.4906832298136645</v>
      </c>
      <c r="H58" s="3">
        <v>0.21299999999999999</v>
      </c>
      <c r="I58" s="3">
        <v>0.23</v>
      </c>
      <c r="J58" s="3">
        <v>1.33</v>
      </c>
      <c r="K58" s="3">
        <v>5.95</v>
      </c>
      <c r="L58" s="3">
        <v>8.34</v>
      </c>
      <c r="M58" s="3">
        <v>0.04</v>
      </c>
      <c r="N58" s="3">
        <v>0.95</v>
      </c>
      <c r="O58" s="3">
        <f t="shared" si="30"/>
        <v>99.954024844720522</v>
      </c>
      <c r="P58" s="3"/>
      <c r="Q58" s="3">
        <v>2.4</v>
      </c>
      <c r="R58" s="3">
        <v>0.5</v>
      </c>
      <c r="S58" s="3"/>
      <c r="T58" s="14">
        <f t="shared" si="140"/>
        <v>57.537891167106771</v>
      </c>
      <c r="U58" s="3">
        <f t="shared" si="141"/>
        <v>0.40115073029227477</v>
      </c>
      <c r="V58" s="3">
        <f t="shared" si="142"/>
        <v>21.959288124888225</v>
      </c>
      <c r="W58" s="3">
        <f t="shared" si="143"/>
        <v>0.73825761268419554</v>
      </c>
      <c r="X58" s="3">
        <f t="shared" si="144"/>
        <v>1.4765152253683911</v>
      </c>
      <c r="Y58" s="3">
        <f t="shared" si="145"/>
        <v>0.21097556926482597</v>
      </c>
      <c r="Z58" s="3">
        <f t="shared" si="146"/>
        <v>0.22781399498079802</v>
      </c>
      <c r="AA58" s="3">
        <f t="shared" si="147"/>
        <v>1.3173591883672233</v>
      </c>
      <c r="AB58" s="3">
        <f t="shared" si="148"/>
        <v>5.8934490005902092</v>
      </c>
      <c r="AC58" s="3">
        <f t="shared" si="149"/>
        <v>8.2607335571298055</v>
      </c>
      <c r="AD58" s="3">
        <f t="shared" si="150"/>
        <v>3.9619825214051822E-2</v>
      </c>
      <c r="AE58" s="3">
        <f t="shared" si="151"/>
        <v>98.063053995886762</v>
      </c>
      <c r="AF58" s="3"/>
      <c r="AG58" s="14">
        <f t="shared" si="152"/>
        <v>58.674382269922155</v>
      </c>
      <c r="AH58" s="3">
        <f t="shared" si="153"/>
        <v>0.40907427817728476</v>
      </c>
      <c r="AI58" s="3">
        <f t="shared" si="154"/>
        <v>22.393029005408401</v>
      </c>
      <c r="AJ58" s="3">
        <f t="shared" si="155"/>
        <v>0.75283971139136829</v>
      </c>
      <c r="AK58" s="3">
        <f t="shared" si="156"/>
        <v>1.5056794227827366</v>
      </c>
      <c r="AL58" s="3">
        <f t="shared" si="157"/>
        <v>0.21514276852286826</v>
      </c>
      <c r="AM58" s="3">
        <f t="shared" si="158"/>
        <v>0.23231378760685306</v>
      </c>
      <c r="AN58" s="3">
        <f t="shared" si="159"/>
        <v>1.3433797283352809</v>
      </c>
      <c r="AO58" s="3">
        <f t="shared" si="160"/>
        <v>6.0098566793946766</v>
      </c>
      <c r="AP58" s="3">
        <f t="shared" si="161"/>
        <v>8.4238999506137144</v>
      </c>
      <c r="AQ58" s="3">
        <f t="shared" si="162"/>
        <v>4.040239784467009E-2</v>
      </c>
      <c r="AR58" s="3">
        <f t="shared" si="163"/>
        <v>100.00000000000001</v>
      </c>
      <c r="AS58" s="3"/>
      <c r="AT58" s="3">
        <f>AP58*'D. diagram lines'!$G$41</f>
        <v>6.9927312159043522</v>
      </c>
      <c r="AU58" s="3">
        <f>AI58*'D. diagram lines'!$G$42</f>
        <v>11.851877375910739</v>
      </c>
      <c r="AV58" s="3">
        <f>AO58*'D. diagram lines'!$G$40</f>
        <v>4.4584254617387424</v>
      </c>
      <c r="AW58" s="3">
        <f>AN58*'D. diagram lines'!$G$43</f>
        <v>0.96005657546757128</v>
      </c>
      <c r="AX58" s="3">
        <f>AQ58*'D. diagram lines'!$G$49</f>
        <v>1.7632766263088864E-2</v>
      </c>
      <c r="AY58" s="3">
        <f>AH58*'D. diagram lines'!$G$46</f>
        <v>0.24516287058359945</v>
      </c>
      <c r="AZ58" s="3">
        <f t="shared" si="164"/>
        <v>14.433756630008391</v>
      </c>
      <c r="BA58" s="3">
        <f t="shared" si="165"/>
        <v>0.95493302179303552</v>
      </c>
      <c r="BB58" s="3">
        <f t="shared" si="166"/>
        <v>1.034993905816519</v>
      </c>
      <c r="BC58" s="29">
        <f t="shared" si="167"/>
        <v>0.96618926389821413</v>
      </c>
      <c r="BE58" s="2">
        <f t="shared" si="168"/>
        <v>58050.43789807862</v>
      </c>
      <c r="BF58" s="2">
        <f t="shared" si="169"/>
        <v>76.972490895924452</v>
      </c>
      <c r="BG58" s="2">
        <f t="shared" si="170"/>
        <v>1469.7783770644428</v>
      </c>
    </row>
    <row r="59" spans="1:59">
      <c r="A59" s="2" t="s">
        <v>139</v>
      </c>
      <c r="B59" s="2" t="s">
        <v>211</v>
      </c>
      <c r="C59" s="2">
        <v>55.23</v>
      </c>
      <c r="D59" s="2">
        <v>0.36199999999999999</v>
      </c>
      <c r="E59" s="2">
        <v>22.18</v>
      </c>
      <c r="F59" s="3">
        <f t="shared" ref="F59:F64" si="173">G59*R59</f>
        <v>0.71428571428571419</v>
      </c>
      <c r="G59" s="3">
        <f t="shared" ref="G59:G64" si="174">Q59/(1.11+R59)</f>
        <v>1.4285714285714284</v>
      </c>
      <c r="H59" s="2">
        <v>0.17199999999999999</v>
      </c>
      <c r="I59" s="2">
        <v>0.16</v>
      </c>
      <c r="J59" s="2">
        <v>1.54</v>
      </c>
      <c r="K59" s="2">
        <v>7.75</v>
      </c>
      <c r="L59" s="2">
        <v>8.16</v>
      </c>
      <c r="M59" s="2">
        <v>0.03</v>
      </c>
      <c r="N59" s="2">
        <v>2.4500000000000002</v>
      </c>
      <c r="O59" s="3">
        <f t="shared" si="30"/>
        <v>100.17685714285713</v>
      </c>
      <c r="Q59" s="2">
        <v>2.2999999999999998</v>
      </c>
      <c r="R59" s="2">
        <v>0.5</v>
      </c>
      <c r="T59" s="14">
        <f t="shared" ref="T59:T64" si="175">(C59*(O59-N59))/O59</f>
        <v>53.879253890975669</v>
      </c>
      <c r="U59" s="3">
        <f t="shared" ref="U59:U64" si="176">(D59*(O59-N59))/O59</f>
        <v>0.35314665776811865</v>
      </c>
      <c r="V59" s="3">
        <f t="shared" ref="V59:V64" si="177">(E59*(O59-N59))/O59</f>
        <v>21.63754936269854</v>
      </c>
      <c r="W59" s="3">
        <f t="shared" ref="W59:W64" si="178">(F59*(O59-N59))/O59</f>
        <v>0.69681660964506431</v>
      </c>
      <c r="X59" s="3">
        <f t="shared" ref="X59:X64" si="179">(G59*(O59-N59))/O59</f>
        <v>1.3936332192901286</v>
      </c>
      <c r="Y59" s="3">
        <f t="shared" ref="Y59:Y64" si="180">(H59*(O59-N59))/O59</f>
        <v>0.16779343960253151</v>
      </c>
      <c r="Z59" s="3">
        <f t="shared" ref="Z59:Z64" si="181">(I59*(O59-N59))/O59</f>
        <v>0.15608692056049445</v>
      </c>
      <c r="AA59" s="3">
        <f t="shared" ref="AA59:AA64" si="182">(J59*(O59-N59))/O59</f>
        <v>1.5023366103947589</v>
      </c>
      <c r="AB59" s="3">
        <f t="shared" ref="AB59:AB64" si="183">(K59*(O59-N59))/O59</f>
        <v>7.5604602146489492</v>
      </c>
      <c r="AC59" s="3">
        <f t="shared" ref="AC59:AC64" si="184">(L59*(O59-N59))/O59</f>
        <v>7.9604329485852166</v>
      </c>
      <c r="AD59" s="3">
        <f t="shared" ref="AD59:AD64" si="185">(M59*(O59-N59))/O59</f>
        <v>2.9266297605092709E-2</v>
      </c>
      <c r="AE59" s="3">
        <f t="shared" ref="AE59:AE64" si="186">SUM(T59:AD59)</f>
        <v>95.336776171774588</v>
      </c>
      <c r="AF59" s="3"/>
      <c r="AG59" s="14">
        <f t="shared" ref="AG59:AG64" si="187">T59*100/AE59</f>
        <v>56.514658932768867</v>
      </c>
      <c r="AH59" s="3">
        <f t="shared" ref="AH59:AH64" si="188">U59*100/AE59</f>
        <v>0.370420179859901</v>
      </c>
      <c r="AI59" s="3">
        <f t="shared" ref="AI59:AI64" si="189">V59*100/AE59</f>
        <v>22.695910467659129</v>
      </c>
      <c r="AJ59" s="3">
        <f t="shared" ref="AJ59:AJ64" si="190">W59*100/AE59</f>
        <v>0.73090011811345879</v>
      </c>
      <c r="AK59" s="3">
        <f t="shared" ref="AK59:AK64" si="191">X59*100/AE59</f>
        <v>1.4618002362269176</v>
      </c>
      <c r="AL59" s="3">
        <f t="shared" ref="AL59:AL64" si="192">Y59*100/AE59</f>
        <v>0.17600074844172089</v>
      </c>
      <c r="AM59" s="3">
        <f t="shared" ref="AM59:AM64" si="193">Z59*100/AE59</f>
        <v>0.16372162645741484</v>
      </c>
      <c r="AN59" s="3">
        <f t="shared" ref="AN59:AN64" si="194">AA59*100/AE59</f>
        <v>1.5758206546526174</v>
      </c>
      <c r="AO59" s="3">
        <f t="shared" ref="AO59:AO64" si="195">AB59*100/AE59</f>
        <v>7.9302662815310292</v>
      </c>
      <c r="AP59" s="3">
        <f t="shared" ref="AP59:AP64" si="196">AC59*100/AE59</f>
        <v>8.349802949328156</v>
      </c>
      <c r="AQ59" s="3">
        <f t="shared" ref="AQ59:AQ64" si="197">AD59*100/AE59</f>
        <v>3.0697804960765279E-2</v>
      </c>
      <c r="AR59" s="3">
        <f t="shared" ref="AR59:AR64" si="198">SUM(AG59:AQ59)</f>
        <v>99.999999999999972</v>
      </c>
      <c r="AS59" s="3"/>
      <c r="AT59" s="3">
        <f>AP59*'D. diagram lines'!$G$41</f>
        <v>6.9312228389136346</v>
      </c>
      <c r="AU59" s="3">
        <f>AI59*'D. diagram lines'!$G$42</f>
        <v>12.012182350693969</v>
      </c>
      <c r="AV59" s="3">
        <f>AO59*'D. diagram lines'!$G$40</f>
        <v>5.8830855699386371</v>
      </c>
      <c r="AW59" s="3">
        <f>AN59*'D. diagram lines'!$G$43</f>
        <v>1.1261722574387949</v>
      </c>
      <c r="AX59" s="3">
        <f>AQ59*'D. diagram lines'!$G$49</f>
        <v>1.3397403335912918E-2</v>
      </c>
      <c r="AY59" s="3">
        <f>AH59*'D. diagram lines'!$G$46</f>
        <v>0.22199702953992589</v>
      </c>
      <c r="AZ59" s="3">
        <f t="shared" ref="AZ59:AZ64" si="199">SUM(AO59:AP59)</f>
        <v>16.280069230859183</v>
      </c>
      <c r="BA59" s="3">
        <f t="shared" ref="BA59:BA64" si="200">AU59/(AW59+AV59+AT59)</f>
        <v>0.86167633944933908</v>
      </c>
      <c r="BB59" s="3">
        <f t="shared" ref="BB59:BB64" si="201">AU59/(AV59+AT59)</f>
        <v>0.93740387443740747</v>
      </c>
      <c r="BC59" s="29">
        <f t="shared" ref="BC59:BC64" si="202">(AV59+AT59)/AU59</f>
        <v>1.0667760474108987</v>
      </c>
      <c r="BE59" s="2">
        <f t="shared" ref="BE59:BE64" si="203">AT59*$BI$7</f>
        <v>57539.823646155099</v>
      </c>
      <c r="BF59" s="2">
        <f t="shared" ref="BF59:BF64" si="204">AX59*$BI$8</f>
        <v>58.483818756294028</v>
      </c>
      <c r="BG59" s="2">
        <f t="shared" ref="BG59:BG64" si="205">AY59*$BI$9</f>
        <v>1330.896611765105</v>
      </c>
    </row>
    <row r="60" spans="1:59">
      <c r="A60" s="2" t="s">
        <v>140</v>
      </c>
      <c r="B60" s="2" t="s">
        <v>211</v>
      </c>
      <c r="C60" s="2">
        <v>56.3</v>
      </c>
      <c r="D60" s="2">
        <v>0.35899999999999999</v>
      </c>
      <c r="E60" s="2">
        <v>22.25</v>
      </c>
      <c r="F60" s="3">
        <f>G60*R60</f>
        <v>0.71428571428571419</v>
      </c>
      <c r="G60" s="3">
        <f>Q60/(1.11+R60)</f>
        <v>1.4285714285714284</v>
      </c>
      <c r="H60" s="2">
        <v>0.17599999999999999</v>
      </c>
      <c r="I60" s="2">
        <v>0.16</v>
      </c>
      <c r="J60" s="2">
        <v>1.57</v>
      </c>
      <c r="K60" s="2">
        <v>7.4</v>
      </c>
      <c r="L60" s="2">
        <v>7.36</v>
      </c>
      <c r="M60" s="2">
        <v>0.04</v>
      </c>
      <c r="N60" s="2">
        <v>1.38</v>
      </c>
      <c r="O60" s="3">
        <f>SUM(C60:N60)</f>
        <v>99.137857142857129</v>
      </c>
      <c r="Q60" s="2">
        <v>2.2999999999999998</v>
      </c>
      <c r="R60" s="2">
        <v>0.5</v>
      </c>
      <c r="T60" s="14">
        <f>(C60*(O60-N60))/O60</f>
        <v>55.516303415878326</v>
      </c>
      <c r="U60" s="3">
        <f>(D60*(O60-N60))/O60</f>
        <v>0.35400271627531649</v>
      </c>
      <c r="V60" s="3">
        <f>(E60*(O60-N60))/O60</f>
        <v>21.940279769152625</v>
      </c>
      <c r="W60" s="3">
        <f>(F60*(O60-N60))/O60</f>
        <v>0.70434284973202632</v>
      </c>
      <c r="X60" s="3">
        <f>(G60*(O60-N60))/O60</f>
        <v>1.4086856994640526</v>
      </c>
      <c r="Y60" s="3">
        <f>(H60*(O60-N60))/O60</f>
        <v>0.17355007817397131</v>
      </c>
      <c r="Z60" s="3">
        <f>(I60*(O60-N60))/O60</f>
        <v>0.15777279833997393</v>
      </c>
      <c r="AA60" s="3">
        <f>(J60*(O60-N60))/O60</f>
        <v>1.5481455837109943</v>
      </c>
      <c r="AB60" s="3">
        <f>(K60*(O60-N60))/O60</f>
        <v>7.2969919232237945</v>
      </c>
      <c r="AC60" s="3">
        <f>(L60*(O60-N60))/O60</f>
        <v>7.2575487236388003</v>
      </c>
      <c r="AD60" s="3">
        <f>(M60*(O60-N60))/O60</f>
        <v>3.9443199584993482E-2</v>
      </c>
      <c r="AE60" s="3">
        <f>SUM(T60:AD60)</f>
        <v>96.397066757174898</v>
      </c>
      <c r="AF60" s="3"/>
      <c r="AG60" s="14">
        <f>T60*100/AE60</f>
        <v>57.591278742665907</v>
      </c>
      <c r="AH60" s="3">
        <f>U60*100/AE60</f>
        <v>0.36723390885643092</v>
      </c>
      <c r="AI60" s="3">
        <f>V60*100/AE60</f>
        <v>22.76031886366459</v>
      </c>
      <c r="AJ60" s="3">
        <f>W60*100/AE60</f>
        <v>0.73066834233273148</v>
      </c>
      <c r="AK60" s="3">
        <f>X60*100/AE60</f>
        <v>1.461336684665463</v>
      </c>
      <c r="AL60" s="3">
        <f>Y60*100/AE60</f>
        <v>0.18003667955078503</v>
      </c>
      <c r="AM60" s="3">
        <f>Z60*100/AE60</f>
        <v>0.16366970868253189</v>
      </c>
      <c r="AN60" s="3">
        <f>AA60*100/AE60</f>
        <v>1.606009016447344</v>
      </c>
      <c r="AO60" s="3">
        <f>AB60*100/AE60</f>
        <v>7.5697240265670986</v>
      </c>
      <c r="AP60" s="3">
        <f>AC60*100/AE60</f>
        <v>7.5288065993964661</v>
      </c>
      <c r="AQ60" s="3">
        <f>AD60*100/AE60</f>
        <v>4.0917427170632972E-2</v>
      </c>
      <c r="AR60" s="3">
        <f>SUM(AG60:AQ60)</f>
        <v>99.999999999999986</v>
      </c>
      <c r="AS60" s="3"/>
      <c r="AT60" s="3">
        <f>AP60*'D. diagram lines'!$G$41</f>
        <v>6.2497087138684284</v>
      </c>
      <c r="AU60" s="3">
        <f>AI60*'D. diagram lines'!$G$42</f>
        <v>12.046271549223185</v>
      </c>
      <c r="AV60" s="3">
        <f>AO60*'D. diagram lines'!$G$40</f>
        <v>5.6156165011544887</v>
      </c>
      <c r="AW60" s="3">
        <f>AN60*'D. diagram lines'!$G$43</f>
        <v>1.1477466005915953</v>
      </c>
      <c r="AX60" s="3">
        <f>AQ60*'D. diagram lines'!$G$49</f>
        <v>1.7857539846039404E-2</v>
      </c>
      <c r="AY60" s="3">
        <f>AH60*'D. diagram lines'!$G$46</f>
        <v>0.22008746106461471</v>
      </c>
      <c r="AZ60" s="3">
        <f>SUM(AO60:AP60)</f>
        <v>15.098530625963566</v>
      </c>
      <c r="BA60" s="3">
        <f>AU60/(AW60+AV60+AT60)</f>
        <v>0.92570545370915003</v>
      </c>
      <c r="BB60" s="3">
        <f>AU60/(AV60+AT60)</f>
        <v>1.0152500105071851</v>
      </c>
      <c r="BC60" s="29">
        <f>(AV60+AT60)/AU60</f>
        <v>0.98497905900087923</v>
      </c>
      <c r="BE60" s="2">
        <f>AT60*$BI$7</f>
        <v>51882.206876527322</v>
      </c>
      <c r="BF60" s="2">
        <f>AX60*$BI$8</f>
        <v>77.953697265314275</v>
      </c>
      <c r="BG60" s="2">
        <f>AY60*$BI$9</f>
        <v>1319.4485387030822</v>
      </c>
    </row>
    <row r="61" spans="1:59">
      <c r="A61" s="2" t="s">
        <v>149</v>
      </c>
      <c r="B61" s="2" t="s">
        <v>216</v>
      </c>
      <c r="C61" s="2">
        <v>56.45</v>
      </c>
      <c r="D61" s="2">
        <v>0.30099999999999999</v>
      </c>
      <c r="E61" s="2">
        <v>22.72</v>
      </c>
      <c r="F61" s="2">
        <f>G61*R61</f>
        <v>0.73291925465838503</v>
      </c>
      <c r="G61" s="2">
        <f>Q61/(1.11+R61)</f>
        <v>1.4658385093167701</v>
      </c>
      <c r="H61" s="2">
        <v>0.183</v>
      </c>
      <c r="I61" s="2">
        <v>0.17</v>
      </c>
      <c r="J61" s="2">
        <v>1.34</v>
      </c>
      <c r="K61" s="2">
        <v>7.77</v>
      </c>
      <c r="L61" s="2">
        <v>7.78</v>
      </c>
      <c r="M61" s="2">
        <v>0.04</v>
      </c>
      <c r="N61" s="2">
        <v>1.54</v>
      </c>
      <c r="O61" s="2">
        <f>SUM(C61:N61)</f>
        <v>100.49275776397518</v>
      </c>
      <c r="Q61" s="2">
        <v>2.36</v>
      </c>
      <c r="R61" s="2">
        <v>0.5</v>
      </c>
      <c r="T61" s="14">
        <f t="shared" ref="T61" si="206">(C61*(O61-N61))/O61</f>
        <v>55.584932686351607</v>
      </c>
      <c r="U61" s="3">
        <f t="shared" ref="U61" si="207">(D61*(O61-N61))/O61</f>
        <v>0.29638732929303518</v>
      </c>
      <c r="V61" s="3">
        <f t="shared" ref="V61" si="208">(E61*(O61-N61))/O61</f>
        <v>22.371827646304848</v>
      </c>
      <c r="W61" s="3">
        <f t="shared" ref="W61" si="209">(F61*(O61-N61))/O61</f>
        <v>0.72168764277621489</v>
      </c>
      <c r="X61" s="3">
        <f t="shared" ref="X61" si="210">(G61*(O61-N61))/O61</f>
        <v>1.4433752855524298</v>
      </c>
      <c r="Y61" s="3">
        <f t="shared" ref="Y61" si="211">(H61*(O61-N61))/O61</f>
        <v>0.18019561880606455</v>
      </c>
      <c r="Z61" s="3">
        <f t="shared" ref="Z61" si="212">(I61*(O61-N61))/O61</f>
        <v>0.16739483714224579</v>
      </c>
      <c r="AA61" s="3">
        <f t="shared" ref="AA61" si="213">(J61*(O61-N61))/O61</f>
        <v>1.3194651868859373</v>
      </c>
      <c r="AB61" s="3">
        <f t="shared" ref="AB61" si="214">(K61*(O61-N61))/O61</f>
        <v>7.6509287329132327</v>
      </c>
      <c r="AC61" s="3">
        <f t="shared" ref="AC61" si="215">(L61*(O61-N61))/O61</f>
        <v>7.6607754880392473</v>
      </c>
      <c r="AD61" s="3">
        <f t="shared" ref="AD61" si="216">(M61*(O61-N61))/O61</f>
        <v>3.9387020504057832E-2</v>
      </c>
      <c r="AE61" s="3">
        <f t="shared" ref="AE61" si="217">SUM(T61:AD61)</f>
        <v>97.436357474568908</v>
      </c>
      <c r="AF61" s="3"/>
      <c r="AG61" s="14">
        <f t="shared" ref="AG61" si="218">T61*100/AE61</f>
        <v>57.047424726298281</v>
      </c>
      <c r="AH61" s="3">
        <f t="shared" ref="AH61" si="219">U61*100/AE61</f>
        <v>0.30418555965661265</v>
      </c>
      <c r="AI61" s="3">
        <f t="shared" ref="AI61" si="220">V61*100/AE61</f>
        <v>22.960451546173552</v>
      </c>
      <c r="AJ61" s="3">
        <f t="shared" ref="AJ61" si="221">W61*100/AE61</f>
        <v>0.74067592578527675</v>
      </c>
      <c r="AK61" s="3">
        <f t="shared" ref="AK61" si="222">X61*100/AE61</f>
        <v>1.4813518515705535</v>
      </c>
      <c r="AL61" s="3">
        <f t="shared" ref="AL61" si="223">Y61*100/AE61</f>
        <v>0.18493673560518312</v>
      </c>
      <c r="AM61" s="3">
        <f t="shared" ref="AM61" si="224">Z61*100/AE61</f>
        <v>0.17179915329443241</v>
      </c>
      <c r="AN61" s="3">
        <f t="shared" ref="AN61" si="225">AA61*100/AE61</f>
        <v>1.3541815612619965</v>
      </c>
      <c r="AO61" s="3">
        <f t="shared" ref="AO61" si="226">AB61*100/AE61</f>
        <v>7.8522318888102332</v>
      </c>
      <c r="AP61" s="3">
        <f t="shared" ref="AP61" si="227">AC61*100/AE61</f>
        <v>7.8623377213569645</v>
      </c>
      <c r="AQ61" s="3">
        <f t="shared" ref="AQ61" si="228">AD61*100/AE61</f>
        <v>4.0423330186925274E-2</v>
      </c>
      <c r="AR61" s="3">
        <f t="shared" ref="AR61" si="229">SUM(AG61:AQ61)</f>
        <v>100.00000000000001</v>
      </c>
      <c r="AS61" s="3"/>
      <c r="AT61" s="3">
        <f>AP61*'D. diagram lines'!$G$41</f>
        <v>6.5265749517964879</v>
      </c>
      <c r="AU61" s="3">
        <f>AI61*'D. diagram lines'!$G$42</f>
        <v>12.152195049408684</v>
      </c>
      <c r="AV61" s="3">
        <f>AO61*'D. diagram lines'!$G$40</f>
        <v>5.8251955832122384</v>
      </c>
      <c r="AW61" s="3">
        <f>AN61*'D. diagram lines'!$G$43</f>
        <v>0.96777618780774444</v>
      </c>
      <c r="AX61" s="3">
        <f>AQ61*'D. diagram lines'!$G$49</f>
        <v>1.7641901738160014E-2</v>
      </c>
      <c r="AY61" s="3">
        <f>AH61*'D. diagram lines'!$G$46</f>
        <v>0.18230186783627239</v>
      </c>
      <c r="AZ61" s="3">
        <f t="shared" ref="AZ61" si="230">SUM(AO61:AP61)</f>
        <v>15.714569610167198</v>
      </c>
      <c r="BA61" s="3">
        <f t="shared" ref="BA61" si="231">AU61/(AW61+AV61+AT61)</f>
        <v>0.91235800303863901</v>
      </c>
      <c r="BB61" s="3">
        <f t="shared" ref="BB61" si="232">AU61/(AV61+AT61)</f>
        <v>0.98384235806240228</v>
      </c>
      <c r="BC61" s="29">
        <f t="shared" ref="BC61" si="233">(AV61+AT61)/AU61</f>
        <v>1.0164229988729281</v>
      </c>
      <c r="BE61" s="2">
        <f t="shared" ref="BE61" si="234">AT61*$BI$7</f>
        <v>54180.623025336623</v>
      </c>
      <c r="BF61" s="2">
        <f t="shared" ref="BF61" si="235">AX61*$BI$8</f>
        <v>77.012370076607297</v>
      </c>
      <c r="BG61" s="2">
        <f t="shared" ref="BG61" si="236">AY61*$BI$9</f>
        <v>1092.919750883915</v>
      </c>
    </row>
    <row r="62" spans="1:59">
      <c r="T62" s="14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14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29"/>
    </row>
    <row r="63" spans="1:59">
      <c r="A63" s="2" t="s">
        <v>141</v>
      </c>
      <c r="B63" s="2" t="s">
        <v>163</v>
      </c>
      <c r="C63" s="2">
        <v>59.57</v>
      </c>
      <c r="D63" s="2">
        <v>0.39900000000000002</v>
      </c>
      <c r="E63" s="2">
        <v>20.89</v>
      </c>
      <c r="F63" s="3">
        <f t="shared" si="173"/>
        <v>0.85093167701863359</v>
      </c>
      <c r="G63" s="3">
        <f t="shared" si="174"/>
        <v>1.7018633540372672</v>
      </c>
      <c r="H63" s="2">
        <v>0.36499999999999999</v>
      </c>
      <c r="I63" s="2">
        <v>0.2</v>
      </c>
      <c r="J63" s="2">
        <v>0.84</v>
      </c>
      <c r="K63" s="2">
        <v>8.52</v>
      </c>
      <c r="L63" s="2">
        <v>6.38</v>
      </c>
      <c r="M63" s="2">
        <v>0.03</v>
      </c>
      <c r="N63" s="2">
        <v>0.74</v>
      </c>
      <c r="O63" s="3">
        <f t="shared" si="30"/>
        <v>100.48679503105591</v>
      </c>
      <c r="Q63" s="2">
        <v>2.74</v>
      </c>
      <c r="R63" s="2">
        <v>0.5</v>
      </c>
      <c r="T63" s="14">
        <f t="shared" si="175"/>
        <v>59.131317484686662</v>
      </c>
      <c r="U63" s="3">
        <f t="shared" si="176"/>
        <v>0.39606170348145003</v>
      </c>
      <c r="V63" s="3">
        <f t="shared" si="177"/>
        <v>20.73616287149747</v>
      </c>
      <c r="W63" s="3">
        <f t="shared" si="178"/>
        <v>0.84466528708352639</v>
      </c>
      <c r="X63" s="3">
        <f t="shared" si="179"/>
        <v>1.6893305741670528</v>
      </c>
      <c r="Y63" s="3">
        <f t="shared" si="180"/>
        <v>0.36231208463841919</v>
      </c>
      <c r="Z63" s="3">
        <f t="shared" si="181"/>
        <v>0.19852716966488723</v>
      </c>
      <c r="AA63" s="3">
        <f t="shared" si="182"/>
        <v>0.83381411259252625</v>
      </c>
      <c r="AB63" s="3">
        <f t="shared" si="183"/>
        <v>8.4572574277241959</v>
      </c>
      <c r="AC63" s="3">
        <f t="shared" si="184"/>
        <v>6.3330167123099024</v>
      </c>
      <c r="AD63" s="3">
        <f t="shared" si="185"/>
        <v>2.9779075449733079E-2</v>
      </c>
      <c r="AE63" s="3">
        <f t="shared" si="186"/>
        <v>99.012244503295832</v>
      </c>
      <c r="AF63" s="3"/>
      <c r="AG63" s="14">
        <f t="shared" si="187"/>
        <v>59.721217089183703</v>
      </c>
      <c r="AH63" s="3">
        <f t="shared" si="188"/>
        <v>0.4000128524187393</v>
      </c>
      <c r="AI63" s="3">
        <f t="shared" si="189"/>
        <v>20.943028789542513</v>
      </c>
      <c r="AJ63" s="3">
        <f t="shared" si="190"/>
        <v>0.85309174771349616</v>
      </c>
      <c r="AK63" s="3">
        <f t="shared" si="191"/>
        <v>1.7061834954269923</v>
      </c>
      <c r="AL63" s="3">
        <f t="shared" si="192"/>
        <v>0.36592654419258097</v>
      </c>
      <c r="AM63" s="3">
        <f t="shared" si="193"/>
        <v>0.2005076954479896</v>
      </c>
      <c r="AN63" s="3">
        <f t="shared" si="194"/>
        <v>0.84213232088155621</v>
      </c>
      <c r="AO63" s="3">
        <f t="shared" si="195"/>
        <v>8.5416278260843566</v>
      </c>
      <c r="AP63" s="3">
        <f t="shared" si="196"/>
        <v>6.3961954847908675</v>
      </c>
      <c r="AQ63" s="3">
        <f t="shared" si="197"/>
        <v>3.0076154317198435E-2</v>
      </c>
      <c r="AR63" s="3">
        <f t="shared" si="198"/>
        <v>100</v>
      </c>
      <c r="AS63" s="3"/>
      <c r="AT63" s="3">
        <f>AP63*'D. diagram lines'!$G$41</f>
        <v>5.3095212540202406</v>
      </c>
      <c r="AU63" s="3">
        <f>AI63*'D. diagram lines'!$G$42</f>
        <v>11.08444101215057</v>
      </c>
      <c r="AV63" s="3">
        <f>AO63*'D. diagram lines'!$G$40</f>
        <v>6.3366254831132416</v>
      </c>
      <c r="AW63" s="3">
        <f>AN63*'D. diagram lines'!$G$43</f>
        <v>0.60183629023343466</v>
      </c>
      <c r="AX63" s="3">
        <f>AQ63*'D. diagram lines'!$G$49</f>
        <v>1.3126097149150071E-2</v>
      </c>
      <c r="AY63" s="3">
        <f>AH63*'D. diagram lines'!$G$46</f>
        <v>0.23973225499846992</v>
      </c>
      <c r="AZ63" s="3">
        <f t="shared" si="199"/>
        <v>14.937823310875224</v>
      </c>
      <c r="BA63" s="3">
        <f t="shared" si="200"/>
        <v>0.90500133674119843</v>
      </c>
      <c r="BB63" s="3">
        <f t="shared" si="201"/>
        <v>0.9517689637902359</v>
      </c>
      <c r="BC63" s="29">
        <f t="shared" si="202"/>
        <v>1.0506751512653798</v>
      </c>
      <c r="BE63" s="2">
        <f t="shared" si="203"/>
        <v>44077.203071099189</v>
      </c>
      <c r="BF63" s="2">
        <f t="shared" si="204"/>
        <v>57.299483146156298</v>
      </c>
      <c r="BG63" s="2">
        <f t="shared" si="205"/>
        <v>1437.2212392638769</v>
      </c>
    </row>
    <row r="64" spans="1:59">
      <c r="A64" s="2" t="s">
        <v>34</v>
      </c>
      <c r="B64" s="2" t="s">
        <v>163</v>
      </c>
      <c r="C64" s="2">
        <v>58.67</v>
      </c>
      <c r="D64" s="2">
        <v>0.88</v>
      </c>
      <c r="E64" s="2">
        <v>19.18</v>
      </c>
      <c r="F64" s="3">
        <f t="shared" si="173"/>
        <v>0.99689440993788814</v>
      </c>
      <c r="G64" s="3">
        <f t="shared" si="174"/>
        <v>1.9937888198757763</v>
      </c>
      <c r="H64" s="2">
        <v>0.2</v>
      </c>
      <c r="I64" s="2">
        <v>0.57999999999999996</v>
      </c>
      <c r="J64" s="2">
        <v>1.97</v>
      </c>
      <c r="K64" s="2">
        <v>6.23</v>
      </c>
      <c r="L64" s="2">
        <v>7.75</v>
      </c>
      <c r="M64" s="2">
        <v>0.17</v>
      </c>
      <c r="N64" s="2">
        <v>0.83</v>
      </c>
      <c r="O64" s="3">
        <f t="shared" si="30"/>
        <v>99.450683229813677</v>
      </c>
      <c r="Q64" s="2">
        <v>3.21</v>
      </c>
      <c r="R64" s="2">
        <v>0.5</v>
      </c>
      <c r="T64" s="14">
        <f t="shared" si="175"/>
        <v>58.180349266405024</v>
      </c>
      <c r="U64" s="3">
        <f t="shared" si="176"/>
        <v>0.87265565628833164</v>
      </c>
      <c r="V64" s="3">
        <f t="shared" si="177"/>
        <v>19.019926690466139</v>
      </c>
      <c r="W64" s="3">
        <f t="shared" si="178"/>
        <v>0.98857448358467837</v>
      </c>
      <c r="X64" s="3">
        <f t="shared" si="179"/>
        <v>1.9771489671693567</v>
      </c>
      <c r="Y64" s="3">
        <f t="shared" si="180"/>
        <v>0.19833083097462084</v>
      </c>
      <c r="Z64" s="3">
        <f t="shared" si="181"/>
        <v>0.57515940982640035</v>
      </c>
      <c r="AA64" s="3">
        <f t="shared" si="182"/>
        <v>1.9535586851000153</v>
      </c>
      <c r="AB64" s="3">
        <f t="shared" si="183"/>
        <v>6.1780053848594401</v>
      </c>
      <c r="AC64" s="3">
        <f t="shared" si="184"/>
        <v>7.6853197002665583</v>
      </c>
      <c r="AD64" s="3">
        <f t="shared" si="185"/>
        <v>0.16858120632842771</v>
      </c>
      <c r="AE64" s="3">
        <f t="shared" si="186"/>
        <v>97.797610281269016</v>
      </c>
      <c r="AF64" s="3"/>
      <c r="AG64" s="14">
        <f t="shared" si="187"/>
        <v>59.490563316502836</v>
      </c>
      <c r="AH64" s="3">
        <f t="shared" si="188"/>
        <v>0.89230775044353983</v>
      </c>
      <c r="AI64" s="3">
        <f t="shared" si="189"/>
        <v>19.448253015348971</v>
      </c>
      <c r="AJ64" s="3">
        <f t="shared" si="190"/>
        <v>1.0108370549561558</v>
      </c>
      <c r="AK64" s="3">
        <f t="shared" si="191"/>
        <v>2.0216741099123117</v>
      </c>
      <c r="AL64" s="3">
        <f t="shared" si="192"/>
        <v>0.20279721600989542</v>
      </c>
      <c r="AM64" s="3">
        <f t="shared" si="193"/>
        <v>0.5881119264286967</v>
      </c>
      <c r="AN64" s="3">
        <f t="shared" si="194"/>
        <v>1.9975525776974701</v>
      </c>
      <c r="AO64" s="3">
        <f t="shared" si="195"/>
        <v>6.3171332787082441</v>
      </c>
      <c r="AP64" s="3">
        <f t="shared" si="196"/>
        <v>7.8583921203834493</v>
      </c>
      <c r="AQ64" s="3">
        <f t="shared" si="197"/>
        <v>0.1723776336084111</v>
      </c>
      <c r="AR64" s="3">
        <f t="shared" si="198"/>
        <v>99.999999999999986</v>
      </c>
      <c r="AS64" s="3"/>
      <c r="AT64" s="3">
        <f>AP64*'D. diagram lines'!$G$41</f>
        <v>6.5232996841348632</v>
      </c>
      <c r="AU64" s="3">
        <f>AI64*'D. diagram lines'!$G$42</f>
        <v>10.293306450767869</v>
      </c>
      <c r="AV64" s="3">
        <f>AO64*'D. diagram lines'!$G$40</f>
        <v>4.6863792861407729</v>
      </c>
      <c r="AW64" s="3">
        <f>AN64*'D. diagram lines'!$G$43</f>
        <v>1.4275661948815839</v>
      </c>
      <c r="AX64" s="3">
        <f>AQ64*'D. diagram lines'!$G$49</f>
        <v>7.5230547802807121E-2</v>
      </c>
      <c r="AY64" s="3">
        <f>AH64*'D. diagram lines'!$G$46</f>
        <v>0.53477019019007033</v>
      </c>
      <c r="AZ64" s="3">
        <f t="shared" si="199"/>
        <v>14.175525399091693</v>
      </c>
      <c r="BA64" s="3">
        <f t="shared" si="200"/>
        <v>0.81452138628662973</v>
      </c>
      <c r="BB64" s="3">
        <f t="shared" si="201"/>
        <v>0.91825167144057518</v>
      </c>
      <c r="BC64" s="29">
        <f t="shared" si="202"/>
        <v>1.0890260601771364</v>
      </c>
      <c r="BE64" s="2">
        <f t="shared" si="203"/>
        <v>54153.433259832935</v>
      </c>
      <c r="BF64" s="2">
        <f t="shared" si="204"/>
        <v>328.40466262907199</v>
      </c>
      <c r="BG64" s="2">
        <f t="shared" si="205"/>
        <v>3206.0061149103922</v>
      </c>
    </row>
    <row r="65" spans="1:59">
      <c r="A65" s="2" t="s">
        <v>196</v>
      </c>
      <c r="B65" s="2" t="s">
        <v>163</v>
      </c>
      <c r="C65" s="2">
        <v>57.26</v>
      </c>
      <c r="D65" s="2">
        <v>0.82299999999999995</v>
      </c>
      <c r="E65" s="2">
        <v>20.399999999999999</v>
      </c>
      <c r="F65" s="3">
        <f t="shared" ref="F65:F68" si="237">G65*R65</f>
        <v>0.97826086956521729</v>
      </c>
      <c r="G65" s="3">
        <f t="shared" ref="G65:G68" si="238">Q65/(1.11+R65)</f>
        <v>1.9565217391304346</v>
      </c>
      <c r="H65" s="2">
        <v>0.193</v>
      </c>
      <c r="I65" s="2">
        <v>0.55000000000000004</v>
      </c>
      <c r="J65" s="2">
        <v>1.98</v>
      </c>
      <c r="K65" s="2">
        <v>6.92</v>
      </c>
      <c r="L65" s="2">
        <v>7.52</v>
      </c>
      <c r="M65" s="2">
        <v>0.22</v>
      </c>
      <c r="N65" s="2">
        <v>1.06</v>
      </c>
      <c r="O65" s="3">
        <f t="shared" si="30"/>
        <v>99.860782608695658</v>
      </c>
      <c r="Q65" s="2">
        <v>3.15</v>
      </c>
      <c r="R65" s="2">
        <v>0.5</v>
      </c>
      <c r="T65" s="14">
        <f t="shared" ref="T65:T68" si="239">(C65*(O65-N65))/O65</f>
        <v>56.652197833679757</v>
      </c>
      <c r="U65" s="3">
        <f t="shared" ref="U65:U68" si="240">(D65*(O65-N65))/O65</f>
        <v>0.81426403802162839</v>
      </c>
      <c r="V65" s="3">
        <f t="shared" ref="V65:V68" si="241">(E65*(O65-N65))/O65</f>
        <v>20.183458536623593</v>
      </c>
      <c r="W65" s="3">
        <f t="shared" ref="W65:W68" si="242">(F65*(O65-N65))/O65</f>
        <v>0.96787684798386786</v>
      </c>
      <c r="X65" s="3">
        <f t="shared" ref="X65:X68" si="243">(G65*(O65-N65))/O65</f>
        <v>1.9357536959677357</v>
      </c>
      <c r="Y65" s="3">
        <f t="shared" ref="Y65:Y68" si="244">(H65*(O65-N65))/O65</f>
        <v>0.19095134792001736</v>
      </c>
      <c r="Z65" s="3">
        <f t="shared" ref="Z65:Z68" si="245">(I65*(O65-N65))/O65</f>
        <v>0.54416187231093027</v>
      </c>
      <c r="AA65" s="3">
        <f t="shared" ref="AA65:AA68" si="246">(J65*(O65-N65))/O65</f>
        <v>1.9589827403193489</v>
      </c>
      <c r="AB65" s="3">
        <f t="shared" ref="AB65:AB68" si="247">(K65*(O65-N65))/O65</f>
        <v>6.8465457388938864</v>
      </c>
      <c r="AC65" s="3">
        <f t="shared" ref="AC65:AC68" si="248">(L65*(O65-N65))/O65</f>
        <v>7.4401768723239918</v>
      </c>
      <c r="AD65" s="3">
        <f t="shared" ref="AD65:AD68" si="249">(M65*(O65-N65))/O65</f>
        <v>0.2176647489243721</v>
      </c>
      <c r="AE65" s="3">
        <f t="shared" ref="AE65:AE68" si="250">SUM(T65:AD65)</f>
        <v>97.752034272969127</v>
      </c>
      <c r="AF65" s="3"/>
      <c r="AG65" s="14">
        <f t="shared" ref="AG65:AG68" si="251">T65*100/AE65</f>
        <v>57.955006517286876</v>
      </c>
      <c r="AH65" s="3">
        <f t="shared" ref="AH65:AH68" si="252">U65*100/AE65</f>
        <v>0.83298935319118228</v>
      </c>
      <c r="AI65" s="3">
        <f t="shared" ref="AI65:AI68" si="253">V65*100/AE65</f>
        <v>20.647609726731613</v>
      </c>
      <c r="AJ65" s="3">
        <f t="shared" ref="AJ65:AJ68" si="254">W65*100/AE65</f>
        <v>0.99013473753508374</v>
      </c>
      <c r="AK65" s="3">
        <f t="shared" ref="AK65:AK68" si="255">X65*100/AE65</f>
        <v>1.9802694750701675</v>
      </c>
      <c r="AL65" s="3">
        <f t="shared" ref="AL65:AL68" si="256">Y65*100/AE65</f>
        <v>0.19534258221858833</v>
      </c>
      <c r="AM65" s="3">
        <f t="shared" ref="AM65:AM68" si="257">Z65*100/AE65</f>
        <v>0.55667575243639156</v>
      </c>
      <c r="AN65" s="3">
        <f t="shared" ref="AN65:AN68" si="258">AA65*100/AE65</f>
        <v>2.0040327087710099</v>
      </c>
      <c r="AO65" s="3">
        <f t="shared" ref="AO65:AO68" si="259">AB65*100/AE65</f>
        <v>7.003993103381509</v>
      </c>
      <c r="AP65" s="3">
        <f t="shared" ref="AP65:AP68" si="260">AC65*100/AE65</f>
        <v>7.6112757424030271</v>
      </c>
      <c r="AQ65" s="3">
        <f t="shared" ref="AQ65:AQ68" si="261">AD65*100/AE65</f>
        <v>0.22267030097455662</v>
      </c>
      <c r="AR65" s="3">
        <f t="shared" ref="AR65:AR68" si="262">SUM(AG65:AQ65)</f>
        <v>100</v>
      </c>
      <c r="AS65" s="3"/>
      <c r="AT65" s="3">
        <f>AP65*'D. diagram lines'!$G$41</f>
        <v>6.3181668572499685</v>
      </c>
      <c r="AU65" s="3">
        <f>AI65*'D. diagram lines'!$G$42</f>
        <v>10.9280856344973</v>
      </c>
      <c r="AV65" s="3">
        <f>AO65*'D. diagram lines'!$G$40</f>
        <v>5.19592776530303</v>
      </c>
      <c r="AW65" s="3">
        <f>AN65*'D. diagram lines'!$G$43</f>
        <v>1.4321972700093537</v>
      </c>
      <c r="AX65" s="3">
        <f>AQ65*'D. diagram lines'!$G$49</f>
        <v>9.7179711607982305E-2</v>
      </c>
      <c r="AY65" s="3">
        <f>AH65*'D. diagram lines'!$G$46</f>
        <v>0.49921999961440239</v>
      </c>
      <c r="AZ65" s="3">
        <f t="shared" ref="AZ65:AZ68" si="263">SUM(AO65:AP65)</f>
        <v>14.615268845784536</v>
      </c>
      <c r="BA65" s="3">
        <f t="shared" ref="BA65:BA68" si="264">AU65/(AW65+AV65+AT65)</f>
        <v>0.84410931911518905</v>
      </c>
      <c r="BB65" s="3">
        <f t="shared" ref="BB65:BB68" si="265">AU65/(AV65+AT65)</f>
        <v>0.94910507449644665</v>
      </c>
      <c r="BC65" s="29">
        <f t="shared" ref="BC65:BC68" si="266">(AV65+AT65)/AU65</f>
        <v>1.0536241211549269</v>
      </c>
      <c r="BE65" s="2">
        <f t="shared" ref="BE65:BE68" si="267">AT65*$BI$7</f>
        <v>52450.51489213491</v>
      </c>
      <c r="BF65" s="2">
        <f t="shared" ref="BF65:BF68" si="268">AX65*$BI$8</f>
        <v>424.21956687944129</v>
      </c>
      <c r="BG65" s="2">
        <f t="shared" ref="BG65:BG68" si="269">AY65*$BI$9</f>
        <v>2992.8788118882999</v>
      </c>
    </row>
    <row r="66" spans="1:59">
      <c r="A66" s="2" t="s">
        <v>194</v>
      </c>
      <c r="B66" s="2" t="s">
        <v>163</v>
      </c>
      <c r="C66" s="2">
        <v>58.6</v>
      </c>
      <c r="D66" s="2">
        <v>0.53600000000000003</v>
      </c>
      <c r="E66" s="2">
        <v>21.68</v>
      </c>
      <c r="F66" s="3">
        <f t="shared" si="237"/>
        <v>0.83229813664596275</v>
      </c>
      <c r="G66" s="3">
        <f t="shared" si="238"/>
        <v>1.6645962732919255</v>
      </c>
      <c r="H66" s="2">
        <v>0.24299999999999999</v>
      </c>
      <c r="I66" s="2">
        <v>0.27</v>
      </c>
      <c r="J66" s="2">
        <v>1.19</v>
      </c>
      <c r="K66" s="2">
        <v>7.58</v>
      </c>
      <c r="L66" s="2">
        <v>7.14</v>
      </c>
      <c r="M66" s="2">
        <v>7.0000000000000007E-2</v>
      </c>
      <c r="N66" s="2">
        <v>0.71</v>
      </c>
      <c r="O66" s="3">
        <f t="shared" si="30"/>
        <v>100.51589440993786</v>
      </c>
      <c r="Q66" s="2">
        <v>2.68</v>
      </c>
      <c r="R66" s="2">
        <v>0.5</v>
      </c>
      <c r="T66" s="14">
        <f t="shared" si="239"/>
        <v>58.186075413801561</v>
      </c>
      <c r="U66" s="3">
        <f t="shared" si="240"/>
        <v>0.53221393211258772</v>
      </c>
      <c r="V66" s="3">
        <f t="shared" si="241"/>
        <v>21.526862030225558</v>
      </c>
      <c r="W66" s="3">
        <f t="shared" si="242"/>
        <v>0.82641914924314852</v>
      </c>
      <c r="X66" s="3">
        <f t="shared" si="243"/>
        <v>1.652838298486297</v>
      </c>
      <c r="Y66" s="3">
        <f t="shared" si="244"/>
        <v>0.24128355504357984</v>
      </c>
      <c r="Z66" s="3">
        <f t="shared" si="245"/>
        <v>0.26809283893731095</v>
      </c>
      <c r="AA66" s="3">
        <f t="shared" si="246"/>
        <v>1.1815943642051852</v>
      </c>
      <c r="AB66" s="3">
        <f t="shared" si="247"/>
        <v>7.5264582190548772</v>
      </c>
      <c r="AC66" s="3">
        <f t="shared" si="248"/>
        <v>7.0895661852311109</v>
      </c>
      <c r="AD66" s="3">
        <f t="shared" si="249"/>
        <v>6.9505550835599131E-2</v>
      </c>
      <c r="AE66" s="3">
        <f t="shared" si="250"/>
        <v>99.100909537176818</v>
      </c>
      <c r="AF66" s="3"/>
      <c r="AG66" s="14">
        <f t="shared" si="251"/>
        <v>58.713967092273336</v>
      </c>
      <c r="AH66" s="3">
        <f t="shared" si="252"/>
        <v>0.5370424293764251</v>
      </c>
      <c r="AI66" s="3">
        <f t="shared" si="253"/>
        <v>21.722163934479276</v>
      </c>
      <c r="AJ66" s="3">
        <f t="shared" si="254"/>
        <v>0.83391681580190213</v>
      </c>
      <c r="AK66" s="3">
        <f t="shared" si="255"/>
        <v>1.6678336316038043</v>
      </c>
      <c r="AL66" s="3">
        <f t="shared" si="256"/>
        <v>0.24347259391505835</v>
      </c>
      <c r="AM66" s="3">
        <f t="shared" si="257"/>
        <v>0.27052510435006483</v>
      </c>
      <c r="AN66" s="3">
        <f t="shared" si="258"/>
        <v>1.1923143488021375</v>
      </c>
      <c r="AO66" s="3">
        <f t="shared" si="259"/>
        <v>7.5947418184203386</v>
      </c>
      <c r="AP66" s="3">
        <f t="shared" si="260"/>
        <v>7.1538860928128249</v>
      </c>
      <c r="AQ66" s="3">
        <f t="shared" si="261"/>
        <v>7.0136138164831621E-2</v>
      </c>
      <c r="AR66" s="3">
        <f t="shared" si="262"/>
        <v>100</v>
      </c>
      <c r="AS66" s="3"/>
      <c r="AT66" s="3">
        <f>AP66*'D. diagram lines'!$G$41</f>
        <v>5.9384848929256009</v>
      </c>
      <c r="AU66" s="3">
        <f>AI66*'D. diagram lines'!$G$42</f>
        <v>11.496811049041188</v>
      </c>
      <c r="AV66" s="3">
        <f>AO66*'D. diagram lines'!$G$40</f>
        <v>5.6341760053399028</v>
      </c>
      <c r="AW66" s="3">
        <f>AN66*'D. diagram lines'!$G$43</f>
        <v>0.85209654906012977</v>
      </c>
      <c r="AX66" s="3">
        <f>AQ66*'D. diagram lines'!$G$49</f>
        <v>3.0609424114151379E-2</v>
      </c>
      <c r="AY66" s="3">
        <f>AH66*'D. diagram lines'!$G$46</f>
        <v>0.32185564000201999</v>
      </c>
      <c r="AZ66" s="3">
        <f t="shared" si="263"/>
        <v>14.748627911233164</v>
      </c>
      <c r="BA66" s="3">
        <f t="shared" si="264"/>
        <v>0.92531472729198572</v>
      </c>
      <c r="BB66" s="3">
        <f t="shared" si="265"/>
        <v>0.99344577276642709</v>
      </c>
      <c r="BC66" s="29">
        <f t="shared" si="266"/>
        <v>1.0065974685415606</v>
      </c>
      <c r="BE66" s="2">
        <f t="shared" si="267"/>
        <v>49298.569878017595</v>
      </c>
      <c r="BF66" s="2">
        <f t="shared" si="268"/>
        <v>133.61962517974618</v>
      </c>
      <c r="BG66" s="2">
        <f t="shared" si="269"/>
        <v>1929.5599659325101</v>
      </c>
    </row>
    <row r="67" spans="1:59" ht="14.4">
      <c r="A67" s="2" t="s">
        <v>186</v>
      </c>
      <c r="B67" s="2" t="s">
        <v>216</v>
      </c>
      <c r="C67">
        <v>58.51</v>
      </c>
      <c r="D67" s="2">
        <v>0.76</v>
      </c>
      <c r="E67" s="2">
        <v>21.55</v>
      </c>
      <c r="F67" s="3">
        <f t="shared" si="237"/>
        <v>0.97204968944099368</v>
      </c>
      <c r="G67" s="3">
        <f t="shared" si="238"/>
        <v>1.9440993788819874</v>
      </c>
      <c r="H67" s="2">
        <v>0.20399999999999999</v>
      </c>
      <c r="I67" s="2">
        <v>0.52</v>
      </c>
      <c r="J67" s="2">
        <v>2.21</v>
      </c>
      <c r="K67" s="2">
        <v>7.29</v>
      </c>
      <c r="L67" s="2">
        <v>5.66</v>
      </c>
      <c r="M67" s="2">
        <v>0.16</v>
      </c>
      <c r="N67" s="2">
        <v>0.72</v>
      </c>
      <c r="O67" s="3">
        <f t="shared" si="30"/>
        <v>100.50014906832295</v>
      </c>
      <c r="Q67" s="2">
        <v>3.13</v>
      </c>
      <c r="R67" s="2">
        <v>0.5</v>
      </c>
      <c r="T67" s="14">
        <f t="shared" si="239"/>
        <v>58.090824502346152</v>
      </c>
      <c r="U67" s="3">
        <f t="shared" si="240"/>
        <v>0.7545552319566412</v>
      </c>
      <c r="V67" s="3">
        <f t="shared" si="241"/>
        <v>21.395612169296868</v>
      </c>
      <c r="W67" s="3">
        <f t="shared" si="242"/>
        <v>0.96508576169675009</v>
      </c>
      <c r="X67" s="3">
        <f t="shared" si="243"/>
        <v>1.9301715233935002</v>
      </c>
      <c r="Y67" s="3">
        <f t="shared" si="244"/>
        <v>0.20253850963046682</v>
      </c>
      <c r="Z67" s="3">
        <f t="shared" si="245"/>
        <v>0.51627463239138616</v>
      </c>
      <c r="AA67" s="3">
        <f t="shared" si="246"/>
        <v>2.1941671876633908</v>
      </c>
      <c r="AB67" s="3">
        <f t="shared" si="247"/>
        <v>7.2377732117946243</v>
      </c>
      <c r="AC67" s="3">
        <f t="shared" si="248"/>
        <v>5.6194508064139335</v>
      </c>
      <c r="AD67" s="3">
        <f t="shared" si="249"/>
        <v>0.15885373304350342</v>
      </c>
      <c r="AE67" s="3">
        <f t="shared" si="250"/>
        <v>99.065307269627226</v>
      </c>
      <c r="AF67" s="3"/>
      <c r="AG67" s="14">
        <f t="shared" si="251"/>
        <v>58.638918208005613</v>
      </c>
      <c r="AH67" s="3">
        <f t="shared" si="252"/>
        <v>0.7616745485914248</v>
      </c>
      <c r="AI67" s="3">
        <f t="shared" si="253"/>
        <v>21.597482265980538</v>
      </c>
      <c r="AJ67" s="3">
        <f t="shared" si="254"/>
        <v>0.97419145843868904</v>
      </c>
      <c r="AK67" s="3">
        <f t="shared" si="255"/>
        <v>1.9483829168773781</v>
      </c>
      <c r="AL67" s="3">
        <f t="shared" si="256"/>
        <v>0.20444948409559296</v>
      </c>
      <c r="AM67" s="3">
        <f t="shared" si="257"/>
        <v>0.52114574377308021</v>
      </c>
      <c r="AN67" s="3">
        <f t="shared" si="258"/>
        <v>2.2148694110355907</v>
      </c>
      <c r="AO67" s="3">
        <f t="shared" si="259"/>
        <v>7.3060624463572204</v>
      </c>
      <c r="AP67" s="3">
        <f t="shared" si="260"/>
        <v>5.6724709802992965</v>
      </c>
      <c r="AQ67" s="3">
        <f t="shared" si="261"/>
        <v>0.16035253654556314</v>
      </c>
      <c r="AR67" s="3">
        <f t="shared" si="262"/>
        <v>99.999999999999986</v>
      </c>
      <c r="AS67" s="3"/>
      <c r="AT67" s="3">
        <f>AP67*'D. diagram lines'!$G$41</f>
        <v>4.7087530867885743</v>
      </c>
      <c r="AU67" s="3">
        <f>AI67*'D. diagram lines'!$G$42</f>
        <v>11.430821233830656</v>
      </c>
      <c r="AV67" s="3">
        <f>AO67*'D. diagram lines'!$G$40</f>
        <v>5.4200185750807517</v>
      </c>
      <c r="AW67" s="3">
        <f>AN67*'D. diagram lines'!$G$43</f>
        <v>1.5828733283788234</v>
      </c>
      <c r="AX67" s="3">
        <f>AQ67*'D. diagram lines'!$G$49</f>
        <v>6.9982450236535404E-2</v>
      </c>
      <c r="AY67" s="3">
        <f>AH67*'D. diagram lines'!$G$46</f>
        <v>0.45648022558439627</v>
      </c>
      <c r="AZ67" s="3">
        <f t="shared" si="263"/>
        <v>12.978533426656517</v>
      </c>
      <c r="BA67" s="3">
        <f t="shared" si="264"/>
        <v>0.97602183496414674</v>
      </c>
      <c r="BB67" s="3">
        <f t="shared" si="265"/>
        <v>1.1285496026001862</v>
      </c>
      <c r="BC67" s="29">
        <f t="shared" si="266"/>
        <v>0.88609308593613689</v>
      </c>
      <c r="BE67" s="2">
        <f t="shared" si="267"/>
        <v>39089.902100098829</v>
      </c>
      <c r="BF67" s="2">
        <f t="shared" si="268"/>
        <v>305.49508984205039</v>
      </c>
      <c r="BG67" s="2">
        <f t="shared" si="269"/>
        <v>2736.6491652032696</v>
      </c>
    </row>
    <row r="68" spans="1:59" ht="14.4">
      <c r="A68" s="2" t="s">
        <v>187</v>
      </c>
      <c r="B68" s="2" t="s">
        <v>216</v>
      </c>
      <c r="C68">
        <v>58.66</v>
      </c>
      <c r="D68" s="2">
        <v>0.39300000000000002</v>
      </c>
      <c r="E68" s="2">
        <v>22.34</v>
      </c>
      <c r="F68" s="3">
        <f t="shared" si="237"/>
        <v>0.95341614906832284</v>
      </c>
      <c r="G68" s="3">
        <f t="shared" si="238"/>
        <v>1.9068322981366457</v>
      </c>
      <c r="H68" s="2">
        <v>0.34399999999999997</v>
      </c>
      <c r="I68" s="2">
        <v>0.18</v>
      </c>
      <c r="J68" s="2">
        <v>0.82</v>
      </c>
      <c r="K68" s="2">
        <v>5.57</v>
      </c>
      <c r="L68" s="2">
        <v>8.4</v>
      </c>
      <c r="M68" s="2">
        <v>0.02</v>
      </c>
      <c r="N68" s="2">
        <v>0.62</v>
      </c>
      <c r="O68" s="3">
        <f t="shared" si="30"/>
        <v>100.20724844720498</v>
      </c>
      <c r="Q68" s="2">
        <v>3.07</v>
      </c>
      <c r="R68" s="2">
        <v>0.5</v>
      </c>
      <c r="T68" s="14">
        <f t="shared" si="239"/>
        <v>58.297060187126462</v>
      </c>
      <c r="U68" s="3">
        <f t="shared" si="240"/>
        <v>0.39056843937164509</v>
      </c>
      <c r="V68" s="3">
        <f t="shared" si="241"/>
        <v>22.201778461991225</v>
      </c>
      <c r="W68" s="3">
        <f t="shared" si="242"/>
        <v>0.94751719443597604</v>
      </c>
      <c r="X68" s="3">
        <f t="shared" si="243"/>
        <v>1.8950343888719521</v>
      </c>
      <c r="Y68" s="3">
        <f t="shared" si="244"/>
        <v>0.34187161105304303</v>
      </c>
      <c r="Z68" s="3">
        <f t="shared" si="245"/>
        <v>0.17888630810915043</v>
      </c>
      <c r="AA68" s="3">
        <f t="shared" si="246"/>
        <v>0.81492651471946309</v>
      </c>
      <c r="AB68" s="3">
        <f t="shared" si="247"/>
        <v>5.535537423155378</v>
      </c>
      <c r="AC68" s="3">
        <f t="shared" si="248"/>
        <v>8.3480277117603539</v>
      </c>
      <c r="AD68" s="3">
        <f t="shared" si="249"/>
        <v>1.9876256456572268E-2</v>
      </c>
      <c r="AE68" s="3">
        <f t="shared" si="250"/>
        <v>98.971084497051208</v>
      </c>
      <c r="AF68" s="3"/>
      <c r="AG68" s="14">
        <f t="shared" si="251"/>
        <v>58.903123557126825</v>
      </c>
      <c r="AH68" s="3">
        <f t="shared" si="252"/>
        <v>0.39462883665105425</v>
      </c>
      <c r="AI68" s="3">
        <f t="shared" si="253"/>
        <v>22.432590867136266</v>
      </c>
      <c r="AJ68" s="3">
        <f t="shared" si="254"/>
        <v>0.95736769911236741</v>
      </c>
      <c r="AK68" s="3">
        <f t="shared" si="255"/>
        <v>1.9147353982247348</v>
      </c>
      <c r="AL68" s="3">
        <f t="shared" si="256"/>
        <v>0.34542575014748772</v>
      </c>
      <c r="AM68" s="3">
        <f t="shared" si="257"/>
        <v>0.18074603205391798</v>
      </c>
      <c r="AN68" s="3">
        <f t="shared" si="258"/>
        <v>0.82339859046784858</v>
      </c>
      <c r="AO68" s="3">
        <f t="shared" si="259"/>
        <v>5.5930855474462406</v>
      </c>
      <c r="AP68" s="3">
        <f t="shared" si="260"/>
        <v>8.4348148291828409</v>
      </c>
      <c r="AQ68" s="3">
        <f t="shared" si="261"/>
        <v>2.0082892450435329E-2</v>
      </c>
      <c r="AR68" s="3">
        <f t="shared" si="262"/>
        <v>100</v>
      </c>
      <c r="AS68" s="3"/>
      <c r="AT68" s="3">
        <f>AP68*'D. diagram lines'!$G$41</f>
        <v>7.0017917238087195</v>
      </c>
      <c r="AU68" s="3">
        <f>AI68*'D. diagram lines'!$G$42</f>
        <v>11.872816139212842</v>
      </c>
      <c r="AV68" s="3">
        <f>AO68*'D. diagram lines'!$G$40</f>
        <v>4.1492428762758662</v>
      </c>
      <c r="AW68" s="3">
        <f>AN68*'D. diagram lines'!$G$43</f>
        <v>0.58844808681830318</v>
      </c>
      <c r="AX68" s="3">
        <f>AQ68*'D. diagram lines'!$G$49</f>
        <v>8.7647507909482513E-3</v>
      </c>
      <c r="AY68" s="3">
        <f>AH68*'D. diagram lines'!$G$46</f>
        <v>0.23650555307344451</v>
      </c>
      <c r="AZ68" s="3">
        <f t="shared" si="263"/>
        <v>14.027900376629081</v>
      </c>
      <c r="BA68" s="3">
        <f t="shared" si="264"/>
        <v>1.0113576940199167</v>
      </c>
      <c r="BB68" s="3">
        <f t="shared" si="265"/>
        <v>1.0647277642850093</v>
      </c>
      <c r="BC68" s="29">
        <f t="shared" si="266"/>
        <v>0.93920721666493268</v>
      </c>
      <c r="BE68" s="2">
        <f t="shared" si="267"/>
        <v>58125.654066867042</v>
      </c>
      <c r="BF68" s="2">
        <f t="shared" si="268"/>
        <v>38.260854275234315</v>
      </c>
      <c r="BG68" s="2">
        <f t="shared" si="269"/>
        <v>1417.8768062861379</v>
      </c>
    </row>
    <row r="69" spans="1:59" ht="14.4">
      <c r="C69">
        <v>53.6</v>
      </c>
      <c r="D69" s="2">
        <v>2.1640000000000001</v>
      </c>
      <c r="E69" s="2">
        <v>14.44</v>
      </c>
      <c r="H69" s="2">
        <v>0.22600000000000001</v>
      </c>
      <c r="I69" s="2">
        <v>4.5999999999999996</v>
      </c>
      <c r="J69" s="2">
        <v>7.28</v>
      </c>
      <c r="K69" s="2">
        <v>2.52</v>
      </c>
      <c r="L69" s="2">
        <v>0.77</v>
      </c>
      <c r="M69" s="2">
        <v>0.32</v>
      </c>
      <c r="N69" s="2">
        <v>-0.06</v>
      </c>
      <c r="O69" s="3">
        <f>SUM(C69:N69)</f>
        <v>85.859999999999985</v>
      </c>
      <c r="Q69" s="2">
        <v>14.68</v>
      </c>
    </row>
    <row r="70" spans="1:59" ht="14.4">
      <c r="C70"/>
    </row>
    <row r="71" spans="1:59" ht="14.4">
      <c r="C71"/>
    </row>
    <row r="72" spans="1:59" ht="14.4">
      <c r="C72"/>
    </row>
    <row r="73" spans="1:59" ht="14.4">
      <c r="C73"/>
    </row>
    <row r="74" spans="1:59" ht="14.4">
      <c r="C74"/>
    </row>
    <row r="75" spans="1:59" ht="14.4">
      <c r="C75"/>
    </row>
    <row r="76" spans="1:59" ht="14.4">
      <c r="C76"/>
    </row>
    <row r="78" spans="1:59" ht="14.4">
      <c r="C7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009B-A38C-4AE4-BDA5-E05819731D2A}">
  <dimension ref="A1:BP107"/>
  <sheetViews>
    <sheetView zoomScale="70" zoomScaleNormal="70" workbookViewId="0"/>
  </sheetViews>
  <sheetFormatPr defaultRowHeight="13.8"/>
  <cols>
    <col min="1" max="1" width="23.77734375" style="1" bestFit="1" customWidth="1"/>
    <col min="2" max="2" width="20.6640625" style="1" bestFit="1" customWidth="1"/>
    <col min="3" max="3" width="14.88671875" style="1" bestFit="1" customWidth="1"/>
    <col min="4" max="4" width="17.6640625" style="1" bestFit="1" customWidth="1"/>
    <col min="5" max="5" width="20.6640625" style="1" bestFit="1" customWidth="1"/>
    <col min="6" max="7" width="13.44140625" style="1" bestFit="1" customWidth="1"/>
    <col min="8" max="8" width="10.44140625" style="1" customWidth="1"/>
    <col min="9" max="10" width="20.6640625" style="1" bestFit="1" customWidth="1"/>
    <col min="11" max="13" width="14.88671875" style="1" bestFit="1" customWidth="1"/>
    <col min="14" max="14" width="20.6640625" style="1" bestFit="1" customWidth="1"/>
    <col min="15" max="15" width="10" style="1" customWidth="1"/>
    <col min="16" max="17" width="18.109375" style="1" bestFit="1" customWidth="1"/>
    <col min="18" max="18" width="19.6640625" style="1" bestFit="1" customWidth="1"/>
    <col min="19" max="22" width="18.109375" style="1" bestFit="1" customWidth="1"/>
    <col min="23" max="58" width="18.109375" style="1" customWidth="1"/>
    <col min="59" max="60" width="8.88671875" style="1"/>
    <col min="61" max="62" width="12.44140625" style="1" bestFit="1" customWidth="1"/>
    <col min="63" max="63" width="13.21875" style="1" bestFit="1" customWidth="1"/>
    <col min="64" max="64" width="13" style="1" bestFit="1" customWidth="1"/>
    <col min="65" max="65" width="13.21875" style="1" bestFit="1" customWidth="1"/>
    <col min="66" max="66" width="12.21875" style="1" bestFit="1" customWidth="1"/>
    <col min="67" max="16384" width="8.88671875" style="1"/>
  </cols>
  <sheetData>
    <row r="1" spans="1:67" ht="17.399999999999999">
      <c r="A1" s="38" t="s">
        <v>219</v>
      </c>
    </row>
    <row r="2" spans="1:67">
      <c r="A2" s="17"/>
    </row>
    <row r="3" spans="1:67">
      <c r="A3" s="20" t="s">
        <v>53</v>
      </c>
      <c r="B3" s="8" t="s">
        <v>122</v>
      </c>
      <c r="C3" s="8" t="s">
        <v>124</v>
      </c>
      <c r="D3" s="8" t="s">
        <v>150</v>
      </c>
      <c r="E3" s="8" t="s">
        <v>106</v>
      </c>
      <c r="F3" s="8" t="s">
        <v>108</v>
      </c>
      <c r="G3" s="8" t="s">
        <v>109</v>
      </c>
      <c r="H3" s="8"/>
      <c r="I3" s="8" t="s">
        <v>118</v>
      </c>
      <c r="J3" s="8" t="s">
        <v>116</v>
      </c>
      <c r="K3" s="8" t="s">
        <v>151</v>
      </c>
      <c r="L3" s="8" t="s">
        <v>119</v>
      </c>
      <c r="M3" s="8" t="s">
        <v>154</v>
      </c>
      <c r="N3" s="8" t="s">
        <v>121</v>
      </c>
      <c r="O3" s="8"/>
      <c r="P3" s="8" t="s">
        <v>145</v>
      </c>
      <c r="Q3" s="8" t="s">
        <v>146</v>
      </c>
      <c r="R3" s="8" t="s">
        <v>147</v>
      </c>
      <c r="S3" s="8" t="s">
        <v>148</v>
      </c>
      <c r="T3" s="8" t="s">
        <v>153</v>
      </c>
      <c r="U3" s="8" t="s">
        <v>155</v>
      </c>
      <c r="V3" s="8" t="s">
        <v>156</v>
      </c>
      <c r="W3" s="8" t="s">
        <v>200</v>
      </c>
      <c r="X3" s="8" t="s">
        <v>201</v>
      </c>
      <c r="Y3" s="8"/>
      <c r="Z3" s="8" t="s">
        <v>176</v>
      </c>
      <c r="AA3" s="8" t="s">
        <v>179</v>
      </c>
      <c r="AB3" s="8" t="s">
        <v>180</v>
      </c>
      <c r="AC3" s="8" t="s">
        <v>183</v>
      </c>
      <c r="AD3" s="8" t="s">
        <v>185</v>
      </c>
      <c r="AE3" s="8" t="s">
        <v>189</v>
      </c>
      <c r="AF3" s="8" t="s">
        <v>190</v>
      </c>
      <c r="AG3" s="8" t="s">
        <v>193</v>
      </c>
      <c r="AH3" s="8" t="s">
        <v>195</v>
      </c>
      <c r="AI3" s="8" t="s">
        <v>198</v>
      </c>
      <c r="AJ3" s="8"/>
      <c r="AK3" s="8" t="s">
        <v>202</v>
      </c>
      <c r="AL3" s="8" t="s">
        <v>199</v>
      </c>
      <c r="AM3" s="8" t="s">
        <v>197</v>
      </c>
      <c r="AN3" s="8" t="s">
        <v>191</v>
      </c>
      <c r="AO3" s="8" t="s">
        <v>192</v>
      </c>
      <c r="AP3" s="8" t="s">
        <v>188</v>
      </c>
      <c r="AQ3" s="8" t="s">
        <v>184</v>
      </c>
      <c r="AR3" s="8" t="s">
        <v>182</v>
      </c>
      <c r="AS3" s="8" t="s">
        <v>181</v>
      </c>
      <c r="AT3" s="8" t="s">
        <v>177</v>
      </c>
      <c r="AU3" s="8" t="s">
        <v>178</v>
      </c>
      <c r="AV3" s="8" t="s">
        <v>175</v>
      </c>
      <c r="AW3" s="8" t="s">
        <v>139</v>
      </c>
      <c r="AX3" s="8" t="s">
        <v>140</v>
      </c>
      <c r="AY3" s="8" t="s">
        <v>149</v>
      </c>
      <c r="AZ3" s="8"/>
      <c r="BA3" s="8" t="s">
        <v>196</v>
      </c>
      <c r="BB3" s="8" t="s">
        <v>194</v>
      </c>
      <c r="BC3" s="8" t="s">
        <v>141</v>
      </c>
      <c r="BD3" s="8" t="s">
        <v>34</v>
      </c>
      <c r="BE3" s="8" t="s">
        <v>186</v>
      </c>
      <c r="BF3" s="8" t="s">
        <v>187</v>
      </c>
      <c r="BG3" s="8"/>
      <c r="BH3" s="8"/>
      <c r="BI3" s="8" t="s">
        <v>112</v>
      </c>
      <c r="BJ3" s="8" t="s">
        <v>113</v>
      </c>
      <c r="BK3" s="8" t="s">
        <v>143</v>
      </c>
      <c r="BL3" s="8" t="s">
        <v>114</v>
      </c>
      <c r="BM3" s="8" t="s">
        <v>152</v>
      </c>
      <c r="BN3" s="8" t="s">
        <v>110</v>
      </c>
      <c r="BO3" s="8" t="s">
        <v>115</v>
      </c>
    </row>
    <row r="4" spans="1:67" ht="16.8">
      <c r="A4" s="21" t="s">
        <v>103</v>
      </c>
      <c r="B4" s="1" t="s">
        <v>218</v>
      </c>
      <c r="C4" s="1" t="s">
        <v>218</v>
      </c>
      <c r="D4" s="1" t="s">
        <v>218</v>
      </c>
      <c r="E4" s="1" t="s">
        <v>169</v>
      </c>
      <c r="F4" s="1" t="s">
        <v>169</v>
      </c>
      <c r="G4" s="1" t="s">
        <v>169</v>
      </c>
      <c r="I4" s="1" t="s">
        <v>168</v>
      </c>
      <c r="J4" s="1" t="s">
        <v>168</v>
      </c>
      <c r="K4" s="1" t="s">
        <v>168</v>
      </c>
      <c r="L4" s="1" t="s">
        <v>120</v>
      </c>
      <c r="M4" s="1" t="s">
        <v>120</v>
      </c>
      <c r="N4" s="1" t="s">
        <v>117</v>
      </c>
      <c r="P4" s="1" t="s">
        <v>157</v>
      </c>
      <c r="Q4" s="1" t="s">
        <v>157</v>
      </c>
      <c r="R4" s="1" t="s">
        <v>157</v>
      </c>
      <c r="S4" s="1" t="s">
        <v>157</v>
      </c>
      <c r="T4" s="1" t="s">
        <v>157</v>
      </c>
      <c r="U4" s="1" t="s">
        <v>157</v>
      </c>
      <c r="V4" s="1" t="s">
        <v>157</v>
      </c>
      <c r="W4" s="1" t="s">
        <v>157</v>
      </c>
      <c r="X4" s="1" t="s">
        <v>157</v>
      </c>
      <c r="Z4" s="1" t="s">
        <v>203</v>
      </c>
      <c r="AA4" s="1" t="s">
        <v>203</v>
      </c>
      <c r="AB4" s="1" t="s">
        <v>203</v>
      </c>
      <c r="AC4" s="1" t="s">
        <v>203</v>
      </c>
      <c r="AD4" s="1" t="s">
        <v>203</v>
      </c>
      <c r="AE4" s="1" t="s">
        <v>203</v>
      </c>
      <c r="AF4" s="1" t="s">
        <v>203</v>
      </c>
      <c r="AG4" s="1" t="s">
        <v>203</v>
      </c>
      <c r="AH4" s="1" t="s">
        <v>203</v>
      </c>
      <c r="AI4" s="1" t="s">
        <v>203</v>
      </c>
      <c r="AK4" s="1" t="s">
        <v>211</v>
      </c>
      <c r="AL4" s="1" t="s">
        <v>211</v>
      </c>
      <c r="AM4" s="1" t="s">
        <v>54</v>
      </c>
      <c r="AN4" s="1" t="s">
        <v>54</v>
      </c>
      <c r="AO4" s="1" t="s">
        <v>54</v>
      </c>
      <c r="AP4" s="1" t="s">
        <v>54</v>
      </c>
      <c r="AQ4" s="1" t="s">
        <v>211</v>
      </c>
      <c r="AR4" s="1" t="s">
        <v>211</v>
      </c>
      <c r="AS4" s="1" t="s">
        <v>211</v>
      </c>
      <c r="AT4" s="1" t="s">
        <v>211</v>
      </c>
      <c r="AU4" s="1" t="s">
        <v>211</v>
      </c>
      <c r="AV4" s="1" t="s">
        <v>211</v>
      </c>
      <c r="AW4" s="1" t="s">
        <v>211</v>
      </c>
      <c r="AX4" s="1" t="s">
        <v>211</v>
      </c>
      <c r="AY4" s="1" t="s">
        <v>54</v>
      </c>
      <c r="BA4" s="1" t="s">
        <v>163</v>
      </c>
      <c r="BB4" s="1" t="s">
        <v>163</v>
      </c>
      <c r="BC4" s="1" t="s">
        <v>163</v>
      </c>
      <c r="BD4" s="1" t="s">
        <v>163</v>
      </c>
      <c r="BE4" s="1" t="s">
        <v>54</v>
      </c>
      <c r="BF4" s="1" t="s">
        <v>54</v>
      </c>
      <c r="BI4" s="1" t="s">
        <v>164</v>
      </c>
      <c r="BJ4" s="1" t="s">
        <v>164</v>
      </c>
      <c r="BK4" s="1" t="s">
        <v>164</v>
      </c>
      <c r="BL4" s="1" t="s">
        <v>164</v>
      </c>
      <c r="BM4" s="1" t="s">
        <v>164</v>
      </c>
      <c r="BN4" s="1" t="s">
        <v>165</v>
      </c>
      <c r="BO4" s="1" t="s">
        <v>166</v>
      </c>
    </row>
    <row r="5" spans="1:67" ht="16.8">
      <c r="A5" s="21" t="s">
        <v>91</v>
      </c>
      <c r="AK5" s="1" t="s">
        <v>210</v>
      </c>
      <c r="AL5" s="1" t="s">
        <v>210</v>
      </c>
      <c r="AM5" s="1" t="s">
        <v>215</v>
      </c>
      <c r="AN5" s="1" t="s">
        <v>215</v>
      </c>
      <c r="AO5" s="1" t="s">
        <v>209</v>
      </c>
      <c r="AP5" s="1" t="s">
        <v>215</v>
      </c>
      <c r="AQ5" s="1" t="s">
        <v>210</v>
      </c>
      <c r="AR5" s="1" t="s">
        <v>210</v>
      </c>
      <c r="AS5" s="1" t="s">
        <v>210</v>
      </c>
      <c r="AT5" s="1" t="s">
        <v>210</v>
      </c>
      <c r="AU5" s="1" t="s">
        <v>210</v>
      </c>
      <c r="AV5" s="1" t="s">
        <v>210</v>
      </c>
      <c r="AW5" s="1" t="s">
        <v>210</v>
      </c>
      <c r="AX5" s="1" t="s">
        <v>210</v>
      </c>
      <c r="AY5" s="1" t="s">
        <v>215</v>
      </c>
      <c r="BA5" s="1" t="s">
        <v>208</v>
      </c>
      <c r="BB5" s="1" t="s">
        <v>208</v>
      </c>
      <c r="BC5" s="1" t="s">
        <v>208</v>
      </c>
      <c r="BD5" s="1" t="s">
        <v>208</v>
      </c>
      <c r="BE5" s="1" t="s">
        <v>215</v>
      </c>
      <c r="BF5" s="1" t="s">
        <v>215</v>
      </c>
    </row>
    <row r="6" spans="1:67" ht="16.8">
      <c r="A6" s="22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</row>
    <row r="7" spans="1:67">
      <c r="A7" s="23" t="s">
        <v>93</v>
      </c>
    </row>
    <row r="8" spans="1:67" ht="16.2">
      <c r="A8" s="21" t="s">
        <v>94</v>
      </c>
      <c r="B8" s="1">
        <v>65.2</v>
      </c>
      <c r="C8" s="1">
        <v>70.819999999999993</v>
      </c>
      <c r="D8" s="1">
        <v>67.44</v>
      </c>
      <c r="E8" s="1">
        <v>46.57</v>
      </c>
      <c r="F8" s="1">
        <v>45.96</v>
      </c>
      <c r="G8" s="1">
        <v>53.6</v>
      </c>
      <c r="I8" s="1">
        <v>73.69</v>
      </c>
      <c r="J8" s="1">
        <v>72.66</v>
      </c>
      <c r="K8" s="1">
        <v>76.23</v>
      </c>
      <c r="L8" s="1">
        <v>63.72</v>
      </c>
      <c r="M8" s="1">
        <v>61.37</v>
      </c>
      <c r="N8" s="1">
        <v>69.67</v>
      </c>
      <c r="P8" s="1">
        <v>57.32</v>
      </c>
      <c r="Q8" s="1">
        <v>58.78</v>
      </c>
      <c r="R8" s="1">
        <v>54.76</v>
      </c>
      <c r="S8" s="1">
        <v>54.41</v>
      </c>
      <c r="T8" s="1">
        <v>56.2</v>
      </c>
      <c r="U8" s="1">
        <v>55.68</v>
      </c>
      <c r="V8" s="1">
        <v>57.87</v>
      </c>
      <c r="W8" s="1">
        <v>50.89</v>
      </c>
      <c r="X8" s="1">
        <v>54.24</v>
      </c>
      <c r="Z8" s="1">
        <v>58.79</v>
      </c>
      <c r="AA8" s="1">
        <v>56.25</v>
      </c>
      <c r="AB8" s="1">
        <v>57.34</v>
      </c>
      <c r="AC8" s="1">
        <v>56.69</v>
      </c>
      <c r="AD8" s="1">
        <v>59.22</v>
      </c>
      <c r="AE8" s="1">
        <v>56.39</v>
      </c>
      <c r="AF8" s="1">
        <v>54.73</v>
      </c>
      <c r="AG8" s="1">
        <v>57.52</v>
      </c>
      <c r="AH8" s="1">
        <v>59.21</v>
      </c>
      <c r="AI8" s="1">
        <v>56.51</v>
      </c>
      <c r="AK8" s="1">
        <v>56.36</v>
      </c>
      <c r="AL8" s="1">
        <v>58.03</v>
      </c>
      <c r="AM8" s="1">
        <v>56.99</v>
      </c>
      <c r="AN8" s="1">
        <v>54.58</v>
      </c>
      <c r="AO8" s="1">
        <v>55.72</v>
      </c>
      <c r="AP8" s="1">
        <v>56.28</v>
      </c>
      <c r="AQ8" s="1">
        <v>55.98</v>
      </c>
      <c r="AR8" s="1">
        <v>55.45</v>
      </c>
      <c r="AS8" s="1">
        <v>57.64</v>
      </c>
      <c r="AT8" s="1">
        <v>55.31</v>
      </c>
      <c r="AU8" s="1">
        <v>54.31</v>
      </c>
      <c r="AV8" s="1">
        <v>58.09</v>
      </c>
      <c r="AW8" s="1">
        <v>55.23</v>
      </c>
      <c r="AX8" s="1">
        <v>56.3</v>
      </c>
      <c r="AY8" s="1">
        <v>56.45</v>
      </c>
      <c r="BA8" s="1">
        <v>57.26</v>
      </c>
      <c r="BB8" s="1">
        <v>58.6</v>
      </c>
      <c r="BC8" s="1">
        <v>59.57</v>
      </c>
      <c r="BD8" s="1">
        <v>58.67</v>
      </c>
      <c r="BE8" s="1">
        <v>58.51</v>
      </c>
      <c r="BF8" s="1">
        <v>58.66</v>
      </c>
      <c r="BI8" s="1">
        <v>58.1</v>
      </c>
      <c r="BJ8" s="1">
        <v>58.44</v>
      </c>
      <c r="BK8" s="1">
        <v>60.44</v>
      </c>
      <c r="BL8" s="1">
        <v>64.09</v>
      </c>
      <c r="BM8" s="1">
        <v>59.42</v>
      </c>
      <c r="BN8" s="1">
        <v>59.34</v>
      </c>
      <c r="BO8" s="1">
        <v>61.39</v>
      </c>
    </row>
    <row r="9" spans="1:67" ht="16.2">
      <c r="A9" s="21" t="s">
        <v>95</v>
      </c>
      <c r="B9" s="1">
        <v>0.67</v>
      </c>
      <c r="C9" s="1">
        <v>0.14000000000000001</v>
      </c>
      <c r="D9" s="1">
        <v>0.91500000000000004</v>
      </c>
      <c r="E9" s="1">
        <v>3.0449999999999999</v>
      </c>
      <c r="F9" s="1">
        <v>3.1019999999999999</v>
      </c>
      <c r="G9" s="1">
        <v>2.1640000000000001</v>
      </c>
      <c r="I9" s="1">
        <v>5.5E-2</v>
      </c>
      <c r="J9" s="1">
        <v>7.3999999999999996E-2</v>
      </c>
      <c r="K9" s="1">
        <v>8.5999999999999993E-2</v>
      </c>
      <c r="L9" s="1">
        <v>0.60199999999999998</v>
      </c>
      <c r="M9" s="1">
        <v>0.80500000000000005</v>
      </c>
      <c r="N9" s="1">
        <v>0.33600000000000002</v>
      </c>
      <c r="P9" s="1">
        <v>0.498</v>
      </c>
      <c r="Q9" s="1">
        <v>0.65600000000000003</v>
      </c>
      <c r="R9" s="1">
        <v>0.86099999999999999</v>
      </c>
      <c r="S9" s="1">
        <v>0.99299999999999999</v>
      </c>
      <c r="T9" s="1">
        <v>0.49</v>
      </c>
      <c r="U9" s="1">
        <v>0.52</v>
      </c>
      <c r="V9" s="1">
        <v>0.98499999999999999</v>
      </c>
      <c r="W9" s="1">
        <v>0.41399999999999998</v>
      </c>
      <c r="X9" s="1">
        <v>0.86799999999999999</v>
      </c>
      <c r="Z9" s="1">
        <v>0.40799999999999997</v>
      </c>
      <c r="AA9" s="1">
        <v>0.63</v>
      </c>
      <c r="AB9" s="1">
        <v>0.495</v>
      </c>
      <c r="AC9" s="1">
        <v>0.90400000000000003</v>
      </c>
      <c r="AD9" s="1">
        <v>0.84399999999999997</v>
      </c>
      <c r="AE9" s="1">
        <v>0.97299999999999998</v>
      </c>
      <c r="AF9" s="1">
        <v>1.514</v>
      </c>
      <c r="AG9" s="1">
        <v>0.76100000000000001</v>
      </c>
      <c r="AH9" s="1">
        <v>0.57199999999999995</v>
      </c>
      <c r="AI9" s="1">
        <v>1.165</v>
      </c>
      <c r="AK9" s="1">
        <v>0.38700000000000001</v>
      </c>
      <c r="AL9" s="1">
        <v>0.24399999999999999</v>
      </c>
      <c r="AM9" s="1">
        <v>0.36099999999999999</v>
      </c>
      <c r="AN9" s="1">
        <v>0.312</v>
      </c>
      <c r="AO9" s="1">
        <v>0.16400000000000001</v>
      </c>
      <c r="AP9" s="1">
        <v>0.997</v>
      </c>
      <c r="AQ9" s="1">
        <v>0.29699999999999999</v>
      </c>
      <c r="AR9" s="1">
        <v>0.18099999999999999</v>
      </c>
      <c r="AS9" s="1">
        <v>0.59399999999999997</v>
      </c>
      <c r="AT9" s="1">
        <v>0.155</v>
      </c>
      <c r="AU9" s="1">
        <v>0.33</v>
      </c>
      <c r="AV9" s="1">
        <v>0.40500000000000003</v>
      </c>
      <c r="AW9" s="1">
        <v>0.36199999999999999</v>
      </c>
      <c r="AX9" s="1">
        <v>0.35899999999999999</v>
      </c>
      <c r="AY9" s="1">
        <v>0.30099999999999999</v>
      </c>
      <c r="BA9" s="1">
        <v>0.82299999999999995</v>
      </c>
      <c r="BB9" s="1">
        <v>0.53600000000000003</v>
      </c>
      <c r="BC9" s="1">
        <v>0.39900000000000002</v>
      </c>
      <c r="BD9" s="1">
        <v>0.88</v>
      </c>
      <c r="BE9" s="1">
        <v>0.76</v>
      </c>
      <c r="BF9" s="1">
        <v>0.39300000000000002</v>
      </c>
      <c r="BI9" s="1">
        <v>1.431</v>
      </c>
      <c r="BJ9" s="1">
        <v>1.091</v>
      </c>
      <c r="BK9" s="1">
        <v>0.35899999999999999</v>
      </c>
      <c r="BL9" s="1">
        <v>0.57099999999999995</v>
      </c>
      <c r="BM9" s="1">
        <v>0.53400000000000003</v>
      </c>
      <c r="BN9" s="1">
        <v>0.64600000000000002</v>
      </c>
      <c r="BO9" s="1">
        <v>0.40600000000000003</v>
      </c>
    </row>
    <row r="10" spans="1:67" ht="16.2">
      <c r="A10" s="21" t="s">
        <v>96</v>
      </c>
      <c r="B10" s="1">
        <v>14.79</v>
      </c>
      <c r="C10" s="1">
        <v>15.43</v>
      </c>
      <c r="D10" s="1">
        <v>14.83</v>
      </c>
      <c r="E10" s="1">
        <v>12.84</v>
      </c>
      <c r="F10" s="1">
        <v>13.46</v>
      </c>
      <c r="G10" s="1">
        <v>14.44</v>
      </c>
      <c r="I10" s="1">
        <v>13.82</v>
      </c>
      <c r="J10" s="1">
        <v>14.47</v>
      </c>
      <c r="K10" s="1">
        <v>13.43</v>
      </c>
      <c r="L10" s="1">
        <v>18.21</v>
      </c>
      <c r="M10" s="1">
        <v>17.149999999999999</v>
      </c>
      <c r="N10" s="1">
        <v>15.69</v>
      </c>
      <c r="P10" s="1">
        <v>21.81</v>
      </c>
      <c r="Q10" s="1">
        <v>19.649999999999999</v>
      </c>
      <c r="R10" s="1">
        <v>21.52</v>
      </c>
      <c r="S10" s="1">
        <v>21.37</v>
      </c>
      <c r="T10" s="1">
        <v>22.69</v>
      </c>
      <c r="U10" s="1">
        <v>21.61</v>
      </c>
      <c r="V10" s="1">
        <v>19.66</v>
      </c>
      <c r="W10" s="1">
        <v>24.2</v>
      </c>
      <c r="X10" s="1">
        <v>22.53</v>
      </c>
      <c r="Z10" s="1">
        <v>20.81</v>
      </c>
      <c r="AA10" s="1">
        <v>21.71</v>
      </c>
      <c r="AB10" s="1">
        <v>21.93</v>
      </c>
      <c r="AC10" s="1">
        <v>20.079999999999998</v>
      </c>
      <c r="AD10" s="1">
        <v>20.99</v>
      </c>
      <c r="AE10" s="1">
        <v>20.02</v>
      </c>
      <c r="AF10" s="1">
        <v>19.09</v>
      </c>
      <c r="AG10" s="1">
        <v>20.75</v>
      </c>
      <c r="AH10" s="1">
        <v>19.899999999999999</v>
      </c>
      <c r="AI10" s="1">
        <v>19.22</v>
      </c>
      <c r="AK10" s="1">
        <v>20.78</v>
      </c>
      <c r="AL10" s="1">
        <v>20.09</v>
      </c>
      <c r="AM10" s="1">
        <v>21.81</v>
      </c>
      <c r="AN10" s="1">
        <v>21.23</v>
      </c>
      <c r="AO10" s="1">
        <v>20.51</v>
      </c>
      <c r="AP10" s="1">
        <v>20.260000000000002</v>
      </c>
      <c r="AQ10" s="1">
        <v>21.01</v>
      </c>
      <c r="AR10" s="1">
        <v>20.61</v>
      </c>
      <c r="AS10" s="1">
        <v>22.02</v>
      </c>
      <c r="AT10" s="1">
        <v>20.399999999999999</v>
      </c>
      <c r="AU10" s="1">
        <v>21.88</v>
      </c>
      <c r="AV10" s="1">
        <v>22.17</v>
      </c>
      <c r="AW10" s="1">
        <v>22.18</v>
      </c>
      <c r="AX10" s="1">
        <v>22.25</v>
      </c>
      <c r="AY10" s="1">
        <v>22.72</v>
      </c>
      <c r="BA10" s="1">
        <v>20.399999999999999</v>
      </c>
      <c r="BB10" s="1">
        <v>21.68</v>
      </c>
      <c r="BC10" s="1">
        <v>20.89</v>
      </c>
      <c r="BD10" s="1">
        <v>19.18</v>
      </c>
      <c r="BE10" s="1">
        <v>21.55</v>
      </c>
      <c r="BF10" s="1">
        <v>22.34</v>
      </c>
      <c r="BI10" s="1">
        <v>20.14</v>
      </c>
      <c r="BJ10" s="1">
        <v>21.82</v>
      </c>
      <c r="BK10" s="1">
        <v>23.48</v>
      </c>
      <c r="BL10" s="1">
        <v>20.12</v>
      </c>
      <c r="BM10" s="1">
        <v>19.68</v>
      </c>
      <c r="BN10" s="1">
        <v>20.76</v>
      </c>
      <c r="BO10" s="1">
        <v>21.44</v>
      </c>
    </row>
    <row r="11" spans="1:67" ht="16.8">
      <c r="A11" s="21" t="s">
        <v>97</v>
      </c>
      <c r="B11" s="1">
        <v>6.11</v>
      </c>
      <c r="C11" s="1">
        <v>2.16</v>
      </c>
      <c r="D11" s="1">
        <v>5.25</v>
      </c>
      <c r="E11" s="1">
        <v>16.079999999999998</v>
      </c>
      <c r="F11" s="1">
        <v>17.25</v>
      </c>
      <c r="G11" s="1">
        <v>14.68</v>
      </c>
      <c r="I11" s="1">
        <v>1.26</v>
      </c>
      <c r="J11" s="1">
        <v>1.63</v>
      </c>
      <c r="K11" s="1">
        <v>1.1499999999999999</v>
      </c>
      <c r="L11" s="1">
        <v>2.25</v>
      </c>
      <c r="M11" s="1">
        <v>3.97</v>
      </c>
      <c r="N11" s="1">
        <v>2.29</v>
      </c>
      <c r="P11" s="1">
        <v>2.6</v>
      </c>
      <c r="Q11" s="1">
        <v>2.6</v>
      </c>
      <c r="R11" s="1">
        <v>3.08</v>
      </c>
      <c r="S11" s="1">
        <v>4</v>
      </c>
      <c r="T11" s="1">
        <v>2.34</v>
      </c>
      <c r="U11" s="1">
        <v>2.54</v>
      </c>
      <c r="V11" s="1">
        <v>3.28</v>
      </c>
      <c r="W11" s="1">
        <v>2.11</v>
      </c>
      <c r="X11" s="1">
        <v>2.62</v>
      </c>
      <c r="Z11" s="1">
        <v>2.81</v>
      </c>
      <c r="AA11" s="1">
        <v>2.5</v>
      </c>
      <c r="AB11" s="1">
        <v>2.5099999999999998</v>
      </c>
      <c r="AC11" s="1">
        <v>3.45</v>
      </c>
      <c r="AD11" s="1">
        <v>2.37</v>
      </c>
      <c r="AE11" s="1">
        <v>3.64</v>
      </c>
      <c r="AF11" s="1">
        <v>5.45</v>
      </c>
      <c r="AG11" s="1">
        <v>3</v>
      </c>
      <c r="AH11" s="1">
        <v>2.67</v>
      </c>
      <c r="AI11" s="1">
        <v>4.2699999999999996</v>
      </c>
      <c r="AK11" s="1">
        <v>2.54</v>
      </c>
      <c r="AL11" s="1">
        <v>2.56</v>
      </c>
      <c r="AM11" s="1">
        <v>2.36</v>
      </c>
      <c r="AN11" s="1">
        <v>2.34</v>
      </c>
      <c r="AO11" s="1">
        <v>2.76</v>
      </c>
      <c r="AP11" s="1">
        <v>3.7</v>
      </c>
      <c r="AQ11" s="1">
        <v>2.4300000000000002</v>
      </c>
      <c r="AR11" s="1">
        <v>2.68</v>
      </c>
      <c r="AS11" s="1">
        <v>2.75</v>
      </c>
      <c r="AT11" s="1">
        <v>2.79</v>
      </c>
      <c r="AU11" s="1">
        <v>2.4</v>
      </c>
      <c r="AV11" s="1">
        <v>2.4</v>
      </c>
      <c r="AW11" s="1">
        <v>2.2999999999999998</v>
      </c>
      <c r="AX11" s="1">
        <v>2.2999999999999998</v>
      </c>
      <c r="AY11" s="1">
        <v>2.36</v>
      </c>
      <c r="BA11" s="1">
        <v>3.15</v>
      </c>
      <c r="BB11" s="1">
        <v>2.68</v>
      </c>
      <c r="BC11" s="1">
        <v>2.74</v>
      </c>
      <c r="BD11" s="1">
        <v>3.21</v>
      </c>
      <c r="BE11" s="1">
        <v>3.13</v>
      </c>
      <c r="BF11" s="1">
        <v>3.07</v>
      </c>
      <c r="BI11" s="1">
        <v>4.68</v>
      </c>
      <c r="BJ11" s="1">
        <v>3.61</v>
      </c>
      <c r="BK11" s="1">
        <v>1.99</v>
      </c>
      <c r="BL11" s="1">
        <v>2.8</v>
      </c>
      <c r="BM11" s="1">
        <v>4.3</v>
      </c>
      <c r="BN11" s="1">
        <v>2.8</v>
      </c>
      <c r="BO11" s="1">
        <v>2.67</v>
      </c>
    </row>
    <row r="12" spans="1:67">
      <c r="A12" s="21" t="s">
        <v>4</v>
      </c>
      <c r="B12" s="1">
        <v>0.06</v>
      </c>
      <c r="C12" s="1">
        <v>7.0000000000000007E-2</v>
      </c>
      <c r="D12" s="1">
        <v>7.3999999999999996E-2</v>
      </c>
      <c r="E12" s="1">
        <v>0.27600000000000002</v>
      </c>
      <c r="F12" s="1">
        <v>0.22900000000000001</v>
      </c>
      <c r="G12" s="1">
        <v>0.22600000000000001</v>
      </c>
      <c r="I12" s="1">
        <v>2.8000000000000001E-2</v>
      </c>
      <c r="J12" s="1">
        <v>2.5000000000000001E-2</v>
      </c>
      <c r="K12" s="1">
        <v>2.5000000000000001E-2</v>
      </c>
      <c r="L12" s="1">
        <v>8.6999999999999994E-2</v>
      </c>
      <c r="M12" s="1">
        <v>0.13400000000000001</v>
      </c>
      <c r="N12" s="1">
        <v>6.7000000000000004E-2</v>
      </c>
      <c r="P12" s="1">
        <v>0.23100000000000001</v>
      </c>
      <c r="Q12" s="1">
        <v>0.23499999999999999</v>
      </c>
      <c r="R12" s="1">
        <v>0.17299999999999999</v>
      </c>
      <c r="S12" s="1">
        <v>0.254</v>
      </c>
      <c r="T12" s="1">
        <v>0.16500000000000001</v>
      </c>
      <c r="U12" s="1">
        <v>0.191</v>
      </c>
      <c r="V12" s="1">
        <v>0.25800000000000001</v>
      </c>
      <c r="W12" s="1">
        <v>0.13600000000000001</v>
      </c>
      <c r="X12" s="1">
        <v>0.18099999999999999</v>
      </c>
      <c r="Z12" s="1">
        <v>0.25900000000000001</v>
      </c>
      <c r="AA12" s="1">
        <v>0.17100000000000001</v>
      </c>
      <c r="AB12" s="1">
        <v>0.221</v>
      </c>
      <c r="AC12" s="1">
        <v>0.187</v>
      </c>
      <c r="AD12" s="1">
        <v>0.20799999999999999</v>
      </c>
      <c r="AE12" s="1">
        <v>0.185</v>
      </c>
      <c r="AF12" s="1">
        <v>0.26500000000000001</v>
      </c>
      <c r="AG12" s="1">
        <v>0.192</v>
      </c>
      <c r="AH12" s="1">
        <v>0.246</v>
      </c>
      <c r="AI12" s="1">
        <v>0.17499999999999999</v>
      </c>
      <c r="AK12" s="1">
        <v>0.25900000000000001</v>
      </c>
      <c r="AL12" s="1">
        <v>0.311</v>
      </c>
      <c r="AM12" s="1">
        <v>0.245</v>
      </c>
      <c r="AN12" s="1">
        <v>0.251</v>
      </c>
      <c r="AO12" s="1">
        <v>0.39400000000000002</v>
      </c>
      <c r="AP12" s="1">
        <v>0.17899999999999999</v>
      </c>
      <c r="AQ12" s="1">
        <v>0.30299999999999999</v>
      </c>
      <c r="AR12" s="1">
        <v>0.376</v>
      </c>
      <c r="AS12" s="1">
        <v>0.222</v>
      </c>
      <c r="AT12" s="1">
        <v>0.40600000000000003</v>
      </c>
      <c r="AU12" s="1">
        <v>0.25</v>
      </c>
      <c r="AV12" s="1">
        <v>0.21299999999999999</v>
      </c>
      <c r="AW12" s="1">
        <v>0.17199999999999999</v>
      </c>
      <c r="AX12" s="1">
        <v>0.17599999999999999</v>
      </c>
      <c r="AY12" s="1">
        <v>0.183</v>
      </c>
      <c r="BA12" s="1">
        <v>0.193</v>
      </c>
      <c r="BB12" s="1">
        <v>0.24299999999999999</v>
      </c>
      <c r="BC12" s="1">
        <v>0.36499999999999999</v>
      </c>
      <c r="BD12" s="1">
        <v>0.2</v>
      </c>
      <c r="BE12" s="1">
        <v>0.20399999999999999</v>
      </c>
      <c r="BF12" s="1">
        <v>0.34399999999999997</v>
      </c>
      <c r="BI12" s="1">
        <v>0.13900000000000001</v>
      </c>
      <c r="BJ12" s="1">
        <v>0.16300000000000001</v>
      </c>
      <c r="BK12" s="1">
        <v>0.17</v>
      </c>
      <c r="BL12" s="1">
        <v>0.20300000000000001</v>
      </c>
      <c r="BM12" s="1">
        <v>0.13300000000000001</v>
      </c>
      <c r="BN12" s="1">
        <v>0.20899999999999999</v>
      </c>
      <c r="BO12" s="1">
        <v>0.318</v>
      </c>
    </row>
    <row r="13" spans="1:67">
      <c r="A13" s="21" t="s">
        <v>5</v>
      </c>
      <c r="B13" s="1">
        <v>2.4300000000000002</v>
      </c>
      <c r="C13" s="1">
        <v>0.25</v>
      </c>
      <c r="D13" s="1">
        <v>1.03</v>
      </c>
      <c r="E13" s="1">
        <v>5.0599999999999996</v>
      </c>
      <c r="F13" s="1">
        <v>5.89</v>
      </c>
      <c r="G13" s="1">
        <v>4.5999999999999996</v>
      </c>
      <c r="I13" s="1">
        <v>0.57999999999999996</v>
      </c>
      <c r="J13" s="1">
        <v>0.13</v>
      </c>
      <c r="K13" s="1">
        <v>0.09</v>
      </c>
      <c r="L13" s="1">
        <v>0.46</v>
      </c>
      <c r="M13" s="1">
        <v>0.88</v>
      </c>
      <c r="N13" s="1">
        <v>0.23</v>
      </c>
      <c r="P13" s="1">
        <v>0.24</v>
      </c>
      <c r="Q13" s="1">
        <v>0.32</v>
      </c>
      <c r="R13" s="1">
        <v>0.37</v>
      </c>
      <c r="S13" s="1">
        <v>0.41</v>
      </c>
      <c r="T13" s="1">
        <v>0.26</v>
      </c>
      <c r="U13" s="1">
        <v>0.3</v>
      </c>
      <c r="V13" s="1">
        <v>0.5</v>
      </c>
      <c r="W13" s="1">
        <v>0.25</v>
      </c>
      <c r="X13" s="1">
        <v>0.25</v>
      </c>
      <c r="Z13" s="1">
        <v>0.2</v>
      </c>
      <c r="AA13" s="1">
        <v>0.21</v>
      </c>
      <c r="AB13" s="1">
        <v>0.25</v>
      </c>
      <c r="AC13" s="1">
        <v>0.65</v>
      </c>
      <c r="AD13" s="1">
        <v>0.53</v>
      </c>
      <c r="AE13" s="1">
        <v>0.74</v>
      </c>
      <c r="AF13" s="1">
        <v>1.58</v>
      </c>
      <c r="AG13" s="1">
        <v>0.48</v>
      </c>
      <c r="AH13" s="1">
        <v>0.27</v>
      </c>
      <c r="AI13" s="1">
        <v>0.97</v>
      </c>
      <c r="AK13" s="1">
        <v>0.18</v>
      </c>
      <c r="AL13" s="1">
        <v>0.1</v>
      </c>
      <c r="AM13" s="1">
        <v>0.17</v>
      </c>
      <c r="AN13" s="1">
        <v>0.15</v>
      </c>
      <c r="AO13" s="1">
        <v>0.05</v>
      </c>
      <c r="AP13" s="1">
        <v>0.75</v>
      </c>
      <c r="AQ13" s="1">
        <v>0.14000000000000001</v>
      </c>
      <c r="AR13" s="1">
        <v>7.0000000000000007E-2</v>
      </c>
      <c r="AS13" s="1">
        <v>0.35</v>
      </c>
      <c r="AT13" s="1">
        <v>0.04</v>
      </c>
      <c r="AU13" s="1">
        <v>0.16</v>
      </c>
      <c r="AV13" s="1">
        <v>0.23</v>
      </c>
      <c r="AW13" s="1">
        <v>0.16</v>
      </c>
      <c r="AX13" s="1">
        <v>0.16</v>
      </c>
      <c r="AY13" s="1">
        <v>0.17</v>
      </c>
      <c r="BA13" s="1">
        <v>0.55000000000000004</v>
      </c>
      <c r="BB13" s="1">
        <v>0.27</v>
      </c>
      <c r="BC13" s="1">
        <v>0.2</v>
      </c>
      <c r="BD13" s="1">
        <v>0.57999999999999996</v>
      </c>
      <c r="BE13" s="1">
        <v>0.52</v>
      </c>
      <c r="BF13" s="1">
        <v>0.18</v>
      </c>
      <c r="BI13" s="1">
        <v>0.81</v>
      </c>
      <c r="BJ13" s="1">
        <v>0.52</v>
      </c>
      <c r="BK13" s="1">
        <v>0.15</v>
      </c>
      <c r="BL13" s="1">
        <v>0.31</v>
      </c>
      <c r="BM13" s="1">
        <v>0.34</v>
      </c>
      <c r="BN13" s="1">
        <v>0.32</v>
      </c>
      <c r="BO13" s="1">
        <v>0.12</v>
      </c>
    </row>
    <row r="14" spans="1:67">
      <c r="A14" s="21" t="s">
        <v>6</v>
      </c>
      <c r="B14" s="1">
        <v>1.91</v>
      </c>
      <c r="C14" s="1">
        <v>1.32</v>
      </c>
      <c r="D14" s="1">
        <v>2.5499999999999998</v>
      </c>
      <c r="E14" s="1">
        <v>8</v>
      </c>
      <c r="F14" s="1">
        <v>9.23</v>
      </c>
      <c r="G14" s="1">
        <v>7.28</v>
      </c>
      <c r="I14" s="1">
        <v>0.28000000000000003</v>
      </c>
      <c r="J14" s="1">
        <v>0.64</v>
      </c>
      <c r="K14" s="1">
        <v>0.56000000000000005</v>
      </c>
      <c r="L14" s="1">
        <v>1.1299999999999999</v>
      </c>
      <c r="M14" s="1">
        <v>1.83</v>
      </c>
      <c r="N14" s="1">
        <v>0.31</v>
      </c>
      <c r="P14" s="1">
        <v>1.29</v>
      </c>
      <c r="Q14" s="1">
        <v>1.3</v>
      </c>
      <c r="R14" s="1">
        <v>1.81</v>
      </c>
      <c r="S14" s="1">
        <v>2.52</v>
      </c>
      <c r="T14" s="1">
        <v>1.22</v>
      </c>
      <c r="U14" s="1">
        <v>1.19</v>
      </c>
      <c r="V14" s="1">
        <v>1.58</v>
      </c>
      <c r="W14" s="1">
        <v>2.0299999999999998</v>
      </c>
      <c r="X14" s="1">
        <v>1.81</v>
      </c>
      <c r="Z14" s="1">
        <v>0.84</v>
      </c>
      <c r="AA14" s="1">
        <v>1.34</v>
      </c>
      <c r="AB14" s="1">
        <v>1.1000000000000001</v>
      </c>
      <c r="AC14" s="1">
        <v>1.99</v>
      </c>
      <c r="AD14" s="1">
        <v>0.98</v>
      </c>
      <c r="AE14" s="1">
        <v>2.48</v>
      </c>
      <c r="AF14" s="1">
        <v>3.5</v>
      </c>
      <c r="AG14" s="1">
        <v>1.83</v>
      </c>
      <c r="AH14" s="1">
        <v>1.28</v>
      </c>
      <c r="AI14" s="1">
        <v>2.83</v>
      </c>
      <c r="AK14" s="1">
        <v>1</v>
      </c>
      <c r="AL14" s="1">
        <v>0.77</v>
      </c>
      <c r="AM14" s="1">
        <v>0.93</v>
      </c>
      <c r="AN14" s="1">
        <v>1.04</v>
      </c>
      <c r="AO14" s="1">
        <v>0.69</v>
      </c>
      <c r="AP14" s="1">
        <v>2.2999999999999998</v>
      </c>
      <c r="AQ14" s="1">
        <v>0.83</v>
      </c>
      <c r="AR14" s="1">
        <v>0.73</v>
      </c>
      <c r="AS14" s="1">
        <v>1.34</v>
      </c>
      <c r="AT14" s="1">
        <v>0.67</v>
      </c>
      <c r="AU14" s="1">
        <v>1.1000000000000001</v>
      </c>
      <c r="AV14" s="1">
        <v>1.33</v>
      </c>
      <c r="AW14" s="1">
        <v>1.54</v>
      </c>
      <c r="AX14" s="1">
        <v>1.57</v>
      </c>
      <c r="AY14" s="1">
        <v>1.34</v>
      </c>
      <c r="BA14" s="1">
        <v>1.98</v>
      </c>
      <c r="BB14" s="1">
        <v>1.19</v>
      </c>
      <c r="BC14" s="1">
        <v>0.84</v>
      </c>
      <c r="BD14" s="1">
        <v>1.97</v>
      </c>
      <c r="BE14" s="1">
        <v>2.21</v>
      </c>
      <c r="BF14" s="1">
        <v>0.82</v>
      </c>
      <c r="BI14" s="1">
        <v>2.2999999999999998</v>
      </c>
      <c r="BJ14" s="1">
        <v>0.89</v>
      </c>
      <c r="BK14" s="1">
        <v>0.42</v>
      </c>
      <c r="BL14" s="1">
        <v>0.21</v>
      </c>
      <c r="BM14" s="1">
        <v>0.28999999999999998</v>
      </c>
      <c r="BN14" s="1">
        <v>1.24</v>
      </c>
      <c r="BO14" s="1">
        <v>0.37</v>
      </c>
    </row>
    <row r="15" spans="1:67" ht="16.2">
      <c r="A15" s="21" t="s">
        <v>98</v>
      </c>
      <c r="B15" s="1">
        <v>3.88</v>
      </c>
      <c r="C15" s="1">
        <v>3.99</v>
      </c>
      <c r="D15" s="1">
        <v>3.07</v>
      </c>
      <c r="E15" s="1">
        <v>3.69</v>
      </c>
      <c r="F15" s="1">
        <v>2.58</v>
      </c>
      <c r="G15" s="1">
        <v>2.52</v>
      </c>
      <c r="I15" s="1">
        <v>4.7699999999999996</v>
      </c>
      <c r="J15" s="1">
        <v>3.88</v>
      </c>
      <c r="K15" s="1">
        <v>3.49</v>
      </c>
      <c r="L15" s="1">
        <v>5.24</v>
      </c>
      <c r="M15" s="1">
        <v>4.67</v>
      </c>
      <c r="N15" s="1">
        <v>4.8499999999999996</v>
      </c>
      <c r="P15" s="1">
        <v>8.67</v>
      </c>
      <c r="Q15" s="1">
        <v>7.01</v>
      </c>
      <c r="R15" s="1">
        <v>7.94</v>
      </c>
      <c r="S15" s="1">
        <v>7.98</v>
      </c>
      <c r="T15" s="1">
        <v>7.53</v>
      </c>
      <c r="U15" s="1">
        <v>6.19</v>
      </c>
      <c r="V15" s="1">
        <v>6.18</v>
      </c>
      <c r="W15" s="1">
        <v>10.77</v>
      </c>
      <c r="X15" s="1">
        <v>8.3800000000000008</v>
      </c>
      <c r="Z15" s="1">
        <v>8.32</v>
      </c>
      <c r="AA15" s="1">
        <v>8.2899999999999991</v>
      </c>
      <c r="AB15" s="1">
        <v>8.1199999999999992</v>
      </c>
      <c r="AC15" s="1">
        <v>6.38</v>
      </c>
      <c r="AD15" s="1">
        <v>4.25</v>
      </c>
      <c r="AE15" s="1">
        <v>5.94</v>
      </c>
      <c r="AF15" s="1">
        <v>5.83</v>
      </c>
      <c r="AG15" s="1">
        <v>7.52</v>
      </c>
      <c r="AH15" s="1">
        <v>7.1</v>
      </c>
      <c r="AI15" s="1">
        <v>5.33</v>
      </c>
      <c r="AK15" s="1">
        <v>8.8800000000000008</v>
      </c>
      <c r="AL15" s="1">
        <v>8.9600000000000009</v>
      </c>
      <c r="AM15" s="1">
        <v>9.2899999999999991</v>
      </c>
      <c r="AN15" s="1">
        <v>9.49</v>
      </c>
      <c r="AO15" s="1">
        <v>10.65</v>
      </c>
      <c r="AP15" s="1">
        <v>5.9</v>
      </c>
      <c r="AQ15" s="1">
        <v>9.75</v>
      </c>
      <c r="AR15" s="1">
        <v>10.14</v>
      </c>
      <c r="AS15" s="1">
        <v>8.14</v>
      </c>
      <c r="AT15" s="1">
        <v>9.06</v>
      </c>
      <c r="AU15" s="1">
        <v>9.11</v>
      </c>
      <c r="AV15" s="1">
        <v>5.95</v>
      </c>
      <c r="AW15" s="1">
        <v>7.75</v>
      </c>
      <c r="AX15" s="1">
        <v>7.4</v>
      </c>
      <c r="AY15" s="1">
        <v>7.77</v>
      </c>
      <c r="BA15" s="1">
        <v>6.92</v>
      </c>
      <c r="BB15" s="1">
        <v>7.58</v>
      </c>
      <c r="BC15" s="1">
        <v>8.52</v>
      </c>
      <c r="BD15" s="1">
        <v>6.23</v>
      </c>
      <c r="BE15" s="1">
        <v>7.29</v>
      </c>
      <c r="BF15" s="1">
        <v>5.57</v>
      </c>
      <c r="BI15" s="1">
        <v>4.51</v>
      </c>
      <c r="BJ15" s="1">
        <v>3.39</v>
      </c>
      <c r="BK15" s="1">
        <v>6.37</v>
      </c>
      <c r="BL15" s="1">
        <v>8.61</v>
      </c>
      <c r="BM15" s="1">
        <v>4.12</v>
      </c>
      <c r="BN15" s="1">
        <v>4.18</v>
      </c>
      <c r="BO15" s="1">
        <v>6.19</v>
      </c>
    </row>
    <row r="16" spans="1:67" ht="16.2">
      <c r="A16" s="21" t="s">
        <v>99</v>
      </c>
      <c r="B16" s="1">
        <v>2.86</v>
      </c>
      <c r="C16" s="1">
        <v>5.85</v>
      </c>
      <c r="D16" s="1">
        <v>4.0999999999999996</v>
      </c>
      <c r="E16" s="1">
        <v>2.1800000000000002</v>
      </c>
      <c r="F16" s="1">
        <v>1.46</v>
      </c>
      <c r="G16" s="1">
        <v>0.77</v>
      </c>
      <c r="I16" s="1">
        <v>4.41</v>
      </c>
      <c r="J16" s="1">
        <v>5.86</v>
      </c>
      <c r="K16" s="1">
        <v>4.5599999999999996</v>
      </c>
      <c r="L16" s="1">
        <v>7.56</v>
      </c>
      <c r="M16" s="1">
        <v>6.19</v>
      </c>
      <c r="N16" s="1">
        <v>6.08</v>
      </c>
      <c r="P16" s="1">
        <v>7.06</v>
      </c>
      <c r="Q16" s="1">
        <v>7.07</v>
      </c>
      <c r="R16" s="1">
        <v>7.41</v>
      </c>
      <c r="S16" s="1">
        <v>7.69</v>
      </c>
      <c r="T16" s="1">
        <v>7.72</v>
      </c>
      <c r="U16" s="1">
        <v>9.52</v>
      </c>
      <c r="V16" s="1">
        <v>6.87</v>
      </c>
      <c r="W16" s="1">
        <v>5.65</v>
      </c>
      <c r="X16" s="1">
        <v>7.28</v>
      </c>
      <c r="Z16" s="1">
        <v>6.94</v>
      </c>
      <c r="AA16" s="1">
        <v>6.99</v>
      </c>
      <c r="AB16" s="1">
        <v>7.41</v>
      </c>
      <c r="AC16" s="1">
        <v>7.34</v>
      </c>
      <c r="AD16" s="1">
        <v>8.42</v>
      </c>
      <c r="AE16" s="1">
        <v>7.31</v>
      </c>
      <c r="AF16" s="1">
        <v>6.7</v>
      </c>
      <c r="AG16" s="1">
        <v>7.43</v>
      </c>
      <c r="AH16" s="1">
        <v>7.12</v>
      </c>
      <c r="AI16" s="1">
        <v>7.29</v>
      </c>
      <c r="AK16" s="1">
        <v>6.23</v>
      </c>
      <c r="AL16" s="1">
        <v>6.18</v>
      </c>
      <c r="AM16" s="1">
        <v>6.77</v>
      </c>
      <c r="AN16" s="1">
        <v>6.35</v>
      </c>
      <c r="AO16" s="1">
        <v>5.64</v>
      </c>
      <c r="AP16" s="1">
        <v>7.8</v>
      </c>
      <c r="AQ16" s="1">
        <v>6.11</v>
      </c>
      <c r="AR16" s="1">
        <v>4.83</v>
      </c>
      <c r="AS16" s="1">
        <v>6.75</v>
      </c>
      <c r="AT16" s="1">
        <v>6.32</v>
      </c>
      <c r="AU16" s="1">
        <v>6.24</v>
      </c>
      <c r="AV16" s="1">
        <v>8.34</v>
      </c>
      <c r="AW16" s="1">
        <v>8.16</v>
      </c>
      <c r="AX16" s="1">
        <v>7.36</v>
      </c>
      <c r="AY16" s="1">
        <v>7.78</v>
      </c>
      <c r="BA16" s="1">
        <v>7.52</v>
      </c>
      <c r="BB16" s="1">
        <v>7.14</v>
      </c>
      <c r="BC16" s="1">
        <v>6.38</v>
      </c>
      <c r="BD16" s="1">
        <v>7.75</v>
      </c>
      <c r="BE16" s="1">
        <v>5.66</v>
      </c>
      <c r="BF16" s="1">
        <v>8.4</v>
      </c>
      <c r="BI16" s="1">
        <v>5.99</v>
      </c>
      <c r="BJ16" s="1">
        <v>8.16</v>
      </c>
      <c r="BK16" s="1">
        <v>5.4</v>
      </c>
      <c r="BL16" s="1">
        <v>2.54</v>
      </c>
      <c r="BM16" s="1">
        <v>7.69</v>
      </c>
      <c r="BN16" s="1">
        <v>8.89</v>
      </c>
      <c r="BO16" s="1">
        <v>6.24</v>
      </c>
    </row>
    <row r="17" spans="1:67" ht="16.2">
      <c r="A17" s="21" t="s">
        <v>100</v>
      </c>
      <c r="B17" s="1">
        <v>0.22</v>
      </c>
      <c r="C17" s="1">
        <v>0.05</v>
      </c>
      <c r="D17" s="1">
        <v>0.34</v>
      </c>
      <c r="E17" s="1">
        <v>0.89</v>
      </c>
      <c r="F17" s="1">
        <v>0.89</v>
      </c>
      <c r="G17" s="1">
        <v>0.32</v>
      </c>
      <c r="I17" s="1">
        <v>0.05</v>
      </c>
      <c r="J17" s="1">
        <v>0.06</v>
      </c>
      <c r="K17" s="1">
        <v>0.05</v>
      </c>
      <c r="L17" s="1">
        <v>0.13</v>
      </c>
      <c r="M17" s="1">
        <v>0.32</v>
      </c>
      <c r="N17" s="1">
        <v>0.06</v>
      </c>
      <c r="P17" s="1">
        <v>0.05</v>
      </c>
      <c r="Q17" s="1">
        <v>0.05</v>
      </c>
      <c r="R17" s="1">
        <v>0.09</v>
      </c>
      <c r="S17" s="1">
        <v>0.17</v>
      </c>
      <c r="T17" s="1">
        <v>0.05</v>
      </c>
      <c r="U17" s="1">
        <v>0.08</v>
      </c>
      <c r="V17" s="1">
        <v>0.13</v>
      </c>
      <c r="W17" s="1">
        <v>0.08</v>
      </c>
      <c r="X17" s="1">
        <v>7.0000000000000007E-2</v>
      </c>
      <c r="Z17" s="1">
        <v>0.04</v>
      </c>
      <c r="AA17" s="1">
        <v>0.05</v>
      </c>
      <c r="AB17" s="1">
        <v>0.06</v>
      </c>
      <c r="AC17" s="1">
        <v>0.27</v>
      </c>
      <c r="AD17" s="1">
        <v>0.19</v>
      </c>
      <c r="AE17" s="1">
        <v>0.32</v>
      </c>
      <c r="AF17" s="1">
        <v>0.74</v>
      </c>
      <c r="AG17" s="1">
        <v>0.18</v>
      </c>
      <c r="AH17" s="1">
        <v>0.05</v>
      </c>
      <c r="AI17" s="1">
        <v>0.38</v>
      </c>
      <c r="AK17" s="1">
        <v>0.05</v>
      </c>
      <c r="AL17" s="1">
        <v>0.01</v>
      </c>
      <c r="AM17" s="1">
        <v>0.04</v>
      </c>
      <c r="AN17" s="1">
        <v>0.04</v>
      </c>
      <c r="AP17" s="1">
        <v>0.32</v>
      </c>
      <c r="AQ17" s="1">
        <v>0.02</v>
      </c>
      <c r="AR17" s="1">
        <v>0.01</v>
      </c>
      <c r="AS17" s="1">
        <v>0.1</v>
      </c>
      <c r="AU17" s="1">
        <v>0.03</v>
      </c>
      <c r="AV17" s="1">
        <v>0.04</v>
      </c>
      <c r="AW17" s="1">
        <v>0.03</v>
      </c>
      <c r="AX17" s="1">
        <v>0.04</v>
      </c>
      <c r="AY17" s="1">
        <v>0.04</v>
      </c>
      <c r="BA17" s="1">
        <v>0.22</v>
      </c>
      <c r="BB17" s="1">
        <v>7.0000000000000007E-2</v>
      </c>
      <c r="BC17" s="1">
        <v>0.03</v>
      </c>
      <c r="BD17" s="1">
        <v>0.17</v>
      </c>
      <c r="BE17" s="1">
        <v>0.16</v>
      </c>
      <c r="BF17" s="1">
        <v>0.02</v>
      </c>
      <c r="BI17" s="1">
        <v>0.3</v>
      </c>
      <c r="BJ17" s="1">
        <v>0.13</v>
      </c>
      <c r="BK17" s="1">
        <v>0.04</v>
      </c>
      <c r="BL17" s="1">
        <v>0.06</v>
      </c>
      <c r="BM17" s="1">
        <v>0.09</v>
      </c>
      <c r="BN17" s="1">
        <v>0.05</v>
      </c>
      <c r="BO17" s="1">
        <v>0.04</v>
      </c>
    </row>
    <row r="18" spans="1:67">
      <c r="A18" s="21" t="s">
        <v>101</v>
      </c>
      <c r="B18" s="1">
        <v>1.37</v>
      </c>
      <c r="C18" s="1">
        <v>0.4</v>
      </c>
      <c r="D18" s="1">
        <v>0.72</v>
      </c>
      <c r="E18" s="1">
        <v>0.42</v>
      </c>
      <c r="F18" s="1">
        <v>0.43</v>
      </c>
      <c r="G18" s="1">
        <v>-0.06</v>
      </c>
      <c r="I18" s="1">
        <v>0.8</v>
      </c>
      <c r="J18" s="1">
        <v>1.1499999999999999</v>
      </c>
      <c r="K18" s="1">
        <v>0.63</v>
      </c>
      <c r="L18" s="1">
        <v>1.26</v>
      </c>
      <c r="M18" s="1">
        <v>0.71</v>
      </c>
      <c r="N18" s="1">
        <v>0.68</v>
      </c>
      <c r="P18" s="1">
        <v>0.85</v>
      </c>
      <c r="Q18" s="1">
        <v>1.6</v>
      </c>
      <c r="R18" s="1">
        <v>1.05</v>
      </c>
      <c r="S18" s="1">
        <v>0.53</v>
      </c>
      <c r="T18" s="1">
        <v>1.23</v>
      </c>
      <c r="U18" s="1">
        <v>1.35</v>
      </c>
      <c r="V18" s="1">
        <v>1.88</v>
      </c>
      <c r="W18" s="1">
        <v>2.09</v>
      </c>
      <c r="X18" s="1">
        <v>0.65</v>
      </c>
      <c r="Z18" s="1">
        <v>0.86</v>
      </c>
      <c r="AA18" s="1">
        <v>1.79</v>
      </c>
      <c r="AB18" s="1">
        <v>1.07</v>
      </c>
      <c r="AC18" s="1">
        <v>2.25</v>
      </c>
      <c r="AD18" s="1">
        <v>2.17</v>
      </c>
      <c r="AE18" s="1">
        <v>2.33</v>
      </c>
      <c r="AF18" s="1">
        <v>1.18</v>
      </c>
      <c r="AG18" s="1">
        <v>0.93</v>
      </c>
      <c r="AH18" s="1">
        <v>1.23</v>
      </c>
      <c r="AI18" s="1">
        <v>1.61</v>
      </c>
      <c r="AK18" s="1">
        <v>2.0699999999999998</v>
      </c>
      <c r="AL18" s="1">
        <v>1.97</v>
      </c>
      <c r="AM18" s="1">
        <v>1.51</v>
      </c>
      <c r="AN18" s="1">
        <v>4.22</v>
      </c>
      <c r="AO18" s="1">
        <v>3.23</v>
      </c>
      <c r="AP18" s="1">
        <v>2</v>
      </c>
      <c r="AQ18" s="1">
        <v>3.89</v>
      </c>
      <c r="AR18" s="1">
        <v>4.9400000000000004</v>
      </c>
      <c r="AS18" s="1">
        <v>0.75</v>
      </c>
      <c r="AT18" s="1">
        <v>3.62</v>
      </c>
      <c r="AU18" s="1">
        <v>4.6100000000000003</v>
      </c>
      <c r="AV18" s="1">
        <v>0.95</v>
      </c>
      <c r="AW18" s="1">
        <v>2.4500000000000002</v>
      </c>
      <c r="AX18" s="1">
        <v>1.38</v>
      </c>
      <c r="AY18" s="1">
        <v>1.54</v>
      </c>
      <c r="BA18" s="1">
        <v>1.06</v>
      </c>
      <c r="BB18" s="1">
        <v>0.71</v>
      </c>
      <c r="BC18" s="1">
        <v>0.74</v>
      </c>
      <c r="BD18" s="1">
        <v>0.83</v>
      </c>
      <c r="BE18" s="1">
        <v>0.72</v>
      </c>
      <c r="BF18" s="1">
        <v>0.62</v>
      </c>
      <c r="BI18" s="1">
        <v>1.67</v>
      </c>
      <c r="BJ18" s="1">
        <v>2.2799999999999998</v>
      </c>
      <c r="BK18" s="1">
        <v>1.59</v>
      </c>
      <c r="BL18" s="1">
        <v>0.99</v>
      </c>
      <c r="BM18" s="1">
        <v>1.67</v>
      </c>
      <c r="BN18" s="1">
        <v>1.77</v>
      </c>
      <c r="BO18" s="1">
        <v>1.35</v>
      </c>
    </row>
    <row r="19" spans="1:67">
      <c r="A19" s="22" t="s">
        <v>92</v>
      </c>
      <c r="B19" s="1">
        <f>SUM(B8:B18)</f>
        <v>99.5</v>
      </c>
      <c r="C19" s="1">
        <f t="shared" ref="C19:BI19" si="0">SUM(C8:C18)</f>
        <v>100.47999999999996</v>
      </c>
      <c r="D19" s="1">
        <f t="shared" si="0"/>
        <v>100.31899999999999</v>
      </c>
      <c r="E19" s="1">
        <f t="shared" si="0"/>
        <v>99.051000000000002</v>
      </c>
      <c r="F19" s="1">
        <f t="shared" si="0"/>
        <v>100.48099999999999</v>
      </c>
      <c r="G19" s="1">
        <f t="shared" si="0"/>
        <v>100.53999999999999</v>
      </c>
      <c r="I19" s="1">
        <f t="shared" si="0"/>
        <v>99.742999999999995</v>
      </c>
      <c r="J19" s="1">
        <f t="shared" si="0"/>
        <v>100.57899999999999</v>
      </c>
      <c r="K19" s="1">
        <f t="shared" si="0"/>
        <v>100.30100000000002</v>
      </c>
      <c r="L19" s="1">
        <f t="shared" si="0"/>
        <v>100.649</v>
      </c>
      <c r="M19" s="1">
        <f t="shared" si="0"/>
        <v>98.028999999999968</v>
      </c>
      <c r="N19" s="1">
        <f t="shared" si="0"/>
        <v>100.26300000000001</v>
      </c>
      <c r="P19" s="1">
        <f t="shared" si="0"/>
        <v>100.61899999999999</v>
      </c>
      <c r="Q19" s="1">
        <f t="shared" si="0"/>
        <v>99.270999999999972</v>
      </c>
      <c r="R19" s="1">
        <f t="shared" si="0"/>
        <v>99.063999999999993</v>
      </c>
      <c r="S19" s="1">
        <f t="shared" si="0"/>
        <v>100.327</v>
      </c>
      <c r="T19" s="1">
        <f t="shared" si="0"/>
        <v>99.895000000000024</v>
      </c>
      <c r="U19" s="1">
        <f t="shared" si="0"/>
        <v>99.170999999999992</v>
      </c>
      <c r="V19" s="1">
        <f t="shared" si="0"/>
        <v>99.192999999999984</v>
      </c>
      <c r="W19" s="1">
        <f t="shared" si="0"/>
        <v>98.62</v>
      </c>
      <c r="X19" s="1">
        <f t="shared" si="0"/>
        <v>98.879000000000005</v>
      </c>
      <c r="Z19" s="1">
        <f t="shared" si="0"/>
        <v>100.27700000000002</v>
      </c>
      <c r="AA19" s="1">
        <f t="shared" si="0"/>
        <v>99.930999999999997</v>
      </c>
      <c r="AB19" s="1">
        <f t="shared" si="0"/>
        <v>100.506</v>
      </c>
      <c r="AC19" s="1">
        <f t="shared" si="0"/>
        <v>100.191</v>
      </c>
      <c r="AD19" s="1">
        <f t="shared" si="0"/>
        <v>100.17200000000001</v>
      </c>
      <c r="AE19" s="1">
        <f t="shared" si="0"/>
        <v>100.32799999999999</v>
      </c>
      <c r="AF19" s="1">
        <f t="shared" si="0"/>
        <v>100.57900000000001</v>
      </c>
      <c r="AG19" s="1">
        <f t="shared" si="0"/>
        <v>100.59300000000002</v>
      </c>
      <c r="AH19" s="1">
        <f t="shared" si="0"/>
        <v>99.647999999999996</v>
      </c>
      <c r="AI19" s="1">
        <f t="shared" si="0"/>
        <v>99.749999999999986</v>
      </c>
      <c r="AK19" s="1">
        <f t="shared" si="0"/>
        <v>98.736000000000004</v>
      </c>
      <c r="AL19" s="1">
        <f t="shared" si="0"/>
        <v>99.225000000000009</v>
      </c>
      <c r="AM19" s="1">
        <f t="shared" si="0"/>
        <v>100.47600000000001</v>
      </c>
      <c r="AN19" s="1">
        <f t="shared" si="0"/>
        <v>100.00300000000001</v>
      </c>
      <c r="AO19" s="1">
        <f t="shared" si="0"/>
        <v>99.808000000000021</v>
      </c>
      <c r="AP19" s="1">
        <f t="shared" si="0"/>
        <v>100.486</v>
      </c>
      <c r="AQ19" s="1">
        <f t="shared" si="0"/>
        <v>100.75999999999999</v>
      </c>
      <c r="AR19" s="1">
        <f t="shared" si="0"/>
        <v>100.01700000000001</v>
      </c>
      <c r="AS19" s="1">
        <f t="shared" si="0"/>
        <v>100.65599999999999</v>
      </c>
      <c r="AT19" s="1">
        <f t="shared" si="0"/>
        <v>98.771000000000043</v>
      </c>
      <c r="AU19" s="1">
        <f t="shared" si="0"/>
        <v>100.41999999999999</v>
      </c>
      <c r="AV19" s="1">
        <f t="shared" si="0"/>
        <v>100.11800000000002</v>
      </c>
      <c r="AW19" s="1">
        <f t="shared" si="0"/>
        <v>100.33399999999999</v>
      </c>
      <c r="AX19" s="1">
        <f t="shared" si="0"/>
        <v>99.294999999999987</v>
      </c>
      <c r="AY19" s="1">
        <f t="shared" si="0"/>
        <v>100.65400000000002</v>
      </c>
      <c r="BA19" s="1">
        <f t="shared" si="0"/>
        <v>100.07600000000001</v>
      </c>
      <c r="BB19" s="1">
        <f t="shared" si="0"/>
        <v>100.69899999999998</v>
      </c>
      <c r="BC19" s="1">
        <f t="shared" si="0"/>
        <v>100.67399999999999</v>
      </c>
      <c r="BD19" s="1">
        <f t="shared" si="0"/>
        <v>99.67</v>
      </c>
      <c r="BE19" s="1">
        <f t="shared" si="0"/>
        <v>100.71399999999997</v>
      </c>
      <c r="BF19" s="1">
        <f t="shared" si="0"/>
        <v>100.41699999999999</v>
      </c>
      <c r="BI19" s="1">
        <f t="shared" si="0"/>
        <v>100.07</v>
      </c>
      <c r="BJ19" s="1">
        <f t="shared" ref="BJ19:BO19" si="1">SUM(BJ8:BJ18)</f>
        <v>100.49399999999999</v>
      </c>
      <c r="BK19" s="1">
        <f t="shared" si="1"/>
        <v>100.40900000000002</v>
      </c>
      <c r="BL19" s="1">
        <f t="shared" si="1"/>
        <v>100.504</v>
      </c>
      <c r="BM19" s="1">
        <f t="shared" si="1"/>
        <v>98.26700000000001</v>
      </c>
      <c r="BN19" s="1">
        <f t="shared" si="1"/>
        <v>100.205</v>
      </c>
      <c r="BO19" s="1">
        <f t="shared" si="1"/>
        <v>100.53400000000001</v>
      </c>
    </row>
    <row r="20" spans="1:67">
      <c r="A20" s="23" t="s">
        <v>102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1:67">
      <c r="A21" s="21" t="s">
        <v>57</v>
      </c>
      <c r="D21" s="1">
        <v>10</v>
      </c>
      <c r="E21" s="1">
        <v>34</v>
      </c>
      <c r="F21" s="1">
        <v>35</v>
      </c>
      <c r="G21" s="1">
        <v>33</v>
      </c>
      <c r="I21" s="1">
        <v>3</v>
      </c>
      <c r="J21" s="1">
        <v>2</v>
      </c>
      <c r="K21" s="1">
        <v>2</v>
      </c>
      <c r="L21" s="1">
        <v>2</v>
      </c>
      <c r="M21" s="1">
        <v>5</v>
      </c>
      <c r="N21" s="1">
        <v>2</v>
      </c>
      <c r="Z21" s="1">
        <v>2</v>
      </c>
      <c r="AC21" s="1">
        <v>2</v>
      </c>
      <c r="AD21" s="1">
        <v>2</v>
      </c>
      <c r="AE21" s="1">
        <v>2</v>
      </c>
      <c r="AF21" s="1">
        <v>5</v>
      </c>
      <c r="AG21" s="1">
        <v>2</v>
      </c>
      <c r="AH21" s="1">
        <v>2</v>
      </c>
      <c r="AI21" s="1">
        <v>3</v>
      </c>
      <c r="AP21" s="1">
        <v>2</v>
      </c>
      <c r="AS21" s="1">
        <v>1</v>
      </c>
      <c r="BA21" s="1">
        <v>2</v>
      </c>
      <c r="BC21" s="1">
        <v>2</v>
      </c>
      <c r="BD21" s="1">
        <v>2</v>
      </c>
      <c r="BE21" s="1">
        <v>1</v>
      </c>
      <c r="BI21" s="1">
        <v>2</v>
      </c>
      <c r="BO21" s="1">
        <v>2</v>
      </c>
    </row>
    <row r="22" spans="1:67">
      <c r="A22" s="21" t="s">
        <v>55</v>
      </c>
      <c r="B22" s="1">
        <v>55</v>
      </c>
      <c r="E22" s="1">
        <v>130</v>
      </c>
      <c r="F22" s="1">
        <v>150</v>
      </c>
      <c r="G22" s="1">
        <v>100</v>
      </c>
      <c r="I22" s="1">
        <v>30</v>
      </c>
      <c r="AC22" s="1">
        <v>20</v>
      </c>
      <c r="AF22" s="1">
        <v>40</v>
      </c>
      <c r="BA22" s="1">
        <v>20</v>
      </c>
      <c r="BD22" s="1">
        <v>20</v>
      </c>
      <c r="BI22" s="1">
        <v>30</v>
      </c>
    </row>
    <row r="23" spans="1:67">
      <c r="A23" s="21" t="s">
        <v>56</v>
      </c>
      <c r="B23" s="1">
        <v>176</v>
      </c>
      <c r="E23" s="1">
        <v>90</v>
      </c>
      <c r="F23" s="1">
        <v>120</v>
      </c>
      <c r="G23" s="1">
        <v>90</v>
      </c>
      <c r="I23" s="1">
        <v>30</v>
      </c>
    </row>
    <row r="24" spans="1:67">
      <c r="A24" s="21" t="s">
        <v>128</v>
      </c>
      <c r="B24" s="1">
        <v>17</v>
      </c>
      <c r="D24" s="1">
        <v>8</v>
      </c>
      <c r="E24" s="1">
        <v>45</v>
      </c>
      <c r="F24" s="1">
        <v>52</v>
      </c>
      <c r="G24" s="1">
        <v>46</v>
      </c>
      <c r="I24" s="1">
        <v>2</v>
      </c>
      <c r="J24" s="1">
        <v>1</v>
      </c>
      <c r="K24" s="1">
        <v>1</v>
      </c>
      <c r="L24" s="1">
        <v>1</v>
      </c>
      <c r="M24" s="1">
        <v>3</v>
      </c>
      <c r="N24" s="1">
        <v>1</v>
      </c>
      <c r="T24" s="1">
        <v>1</v>
      </c>
      <c r="U24" s="1">
        <v>1</v>
      </c>
      <c r="W24" s="1">
        <v>1</v>
      </c>
      <c r="AB24" s="1">
        <v>10</v>
      </c>
      <c r="AC24" s="1">
        <v>6</v>
      </c>
      <c r="AD24" s="1">
        <v>15</v>
      </c>
      <c r="AE24" s="1">
        <v>11</v>
      </c>
      <c r="AF24" s="1">
        <v>11</v>
      </c>
      <c r="AG24" s="1">
        <v>9</v>
      </c>
      <c r="AH24" s="1">
        <v>7</v>
      </c>
      <c r="AI24" s="1">
        <v>2</v>
      </c>
      <c r="AM24" s="1">
        <v>7</v>
      </c>
      <c r="AN24" s="1">
        <v>9</v>
      </c>
      <c r="AO24" s="1">
        <v>8</v>
      </c>
      <c r="AP24" s="1">
        <v>17</v>
      </c>
      <c r="AQ24" s="1">
        <v>6</v>
      </c>
      <c r="AR24" s="1">
        <v>14</v>
      </c>
      <c r="AS24" s="1">
        <v>14</v>
      </c>
      <c r="AT24" s="1">
        <v>11</v>
      </c>
      <c r="AU24" s="1">
        <v>5</v>
      </c>
      <c r="AV24" s="1">
        <v>13</v>
      </c>
      <c r="AW24" s="1">
        <v>14</v>
      </c>
      <c r="AX24" s="1">
        <v>11</v>
      </c>
      <c r="BA24" s="1">
        <v>16</v>
      </c>
      <c r="BB24" s="1">
        <v>11</v>
      </c>
      <c r="BC24" s="1">
        <v>9</v>
      </c>
      <c r="BD24" s="1">
        <v>9</v>
      </c>
      <c r="BE24" s="1">
        <v>13</v>
      </c>
      <c r="BF24" s="1">
        <v>9</v>
      </c>
      <c r="BI24" s="1">
        <v>14</v>
      </c>
      <c r="BJ24" s="1">
        <v>7</v>
      </c>
      <c r="BK24" s="1">
        <v>8</v>
      </c>
      <c r="BL24" s="1">
        <v>13</v>
      </c>
      <c r="BM24" s="1">
        <v>1</v>
      </c>
      <c r="BN24" s="1">
        <v>5</v>
      </c>
      <c r="BO24" s="1">
        <v>9</v>
      </c>
    </row>
    <row r="25" spans="1:67">
      <c r="A25" s="21" t="s">
        <v>58</v>
      </c>
      <c r="B25" s="1">
        <v>101</v>
      </c>
      <c r="D25" s="1">
        <v>52</v>
      </c>
      <c r="E25" s="1">
        <v>424</v>
      </c>
      <c r="F25" s="1">
        <v>453</v>
      </c>
      <c r="G25" s="1">
        <v>354</v>
      </c>
      <c r="J25" s="1">
        <v>6</v>
      </c>
      <c r="K25" s="1">
        <v>6</v>
      </c>
      <c r="L25" s="1">
        <v>14</v>
      </c>
      <c r="M25" s="1">
        <v>33</v>
      </c>
      <c r="N25" s="1">
        <v>13</v>
      </c>
      <c r="P25" s="1">
        <v>15</v>
      </c>
      <c r="Q25" s="1">
        <v>16</v>
      </c>
      <c r="R25" s="1">
        <v>41</v>
      </c>
      <c r="S25" s="1">
        <v>45</v>
      </c>
      <c r="T25" s="1">
        <v>16</v>
      </c>
      <c r="U25" s="1">
        <v>19</v>
      </c>
      <c r="V25" s="1">
        <v>22</v>
      </c>
      <c r="W25" s="1">
        <v>15</v>
      </c>
      <c r="X25" s="1">
        <v>24</v>
      </c>
      <c r="Z25" s="1">
        <v>15</v>
      </c>
      <c r="AA25" s="1">
        <v>17</v>
      </c>
      <c r="AB25" s="1">
        <v>13</v>
      </c>
      <c r="AC25" s="1">
        <v>33</v>
      </c>
      <c r="AD25" s="1">
        <v>24</v>
      </c>
      <c r="AE25" s="1">
        <v>38</v>
      </c>
      <c r="AF25" s="1">
        <v>82</v>
      </c>
      <c r="AG25" s="1">
        <v>27</v>
      </c>
      <c r="AH25" s="1">
        <v>13</v>
      </c>
      <c r="AI25" s="1">
        <v>50</v>
      </c>
      <c r="AK25" s="1">
        <v>13</v>
      </c>
      <c r="AL25" s="1">
        <v>10</v>
      </c>
      <c r="AM25" s="1">
        <v>10</v>
      </c>
      <c r="AN25" s="1">
        <v>14</v>
      </c>
      <c r="AO25" s="1">
        <v>6</v>
      </c>
      <c r="AP25" s="1">
        <v>41</v>
      </c>
      <c r="AQ25" s="1">
        <v>9</v>
      </c>
      <c r="AR25" s="1">
        <v>7</v>
      </c>
      <c r="AS25" s="1">
        <v>17</v>
      </c>
      <c r="AU25" s="1">
        <v>12</v>
      </c>
      <c r="AV25" s="1">
        <v>13</v>
      </c>
      <c r="AW25" s="1">
        <v>25</v>
      </c>
      <c r="AX25" s="1">
        <v>23</v>
      </c>
      <c r="AY25" s="1">
        <v>27</v>
      </c>
      <c r="BA25" s="1">
        <v>28</v>
      </c>
      <c r="BB25" s="1">
        <v>18</v>
      </c>
      <c r="BC25" s="1">
        <v>11</v>
      </c>
      <c r="BD25" s="1">
        <v>25</v>
      </c>
      <c r="BE25" s="1">
        <v>34</v>
      </c>
      <c r="BF25" s="1">
        <v>23</v>
      </c>
      <c r="BI25" s="1">
        <v>44</v>
      </c>
      <c r="BJ25" s="1">
        <v>25</v>
      </c>
      <c r="BK25" s="1">
        <v>11</v>
      </c>
      <c r="BL25" s="1">
        <v>16</v>
      </c>
      <c r="BN25" s="1">
        <v>19</v>
      </c>
      <c r="BO25" s="1">
        <v>10</v>
      </c>
    </row>
    <row r="26" spans="1:67">
      <c r="A26" s="21" t="s">
        <v>61</v>
      </c>
      <c r="B26" s="1">
        <v>411.62</v>
      </c>
      <c r="C26" s="1">
        <v>583.41999999999996</v>
      </c>
      <c r="D26" s="1">
        <v>998</v>
      </c>
      <c r="E26" s="1">
        <v>215</v>
      </c>
      <c r="F26" s="1">
        <v>242</v>
      </c>
      <c r="G26" s="1">
        <v>172</v>
      </c>
      <c r="I26" s="1">
        <v>193</v>
      </c>
      <c r="J26" s="1">
        <v>370</v>
      </c>
      <c r="K26" s="1">
        <v>200</v>
      </c>
      <c r="L26" s="1">
        <v>263</v>
      </c>
      <c r="M26" s="1">
        <v>1819</v>
      </c>
      <c r="N26" s="1">
        <v>272</v>
      </c>
      <c r="P26" s="1">
        <v>3</v>
      </c>
      <c r="Q26" s="1">
        <v>5</v>
      </c>
      <c r="R26" s="1">
        <v>9</v>
      </c>
      <c r="S26" s="1">
        <v>10</v>
      </c>
      <c r="T26" s="1">
        <v>27</v>
      </c>
      <c r="U26" s="1">
        <v>136</v>
      </c>
      <c r="V26" s="1">
        <v>62</v>
      </c>
      <c r="W26" s="1">
        <v>13</v>
      </c>
      <c r="X26" s="1">
        <v>9</v>
      </c>
      <c r="Z26" s="1">
        <v>5</v>
      </c>
      <c r="AA26" s="1">
        <v>6</v>
      </c>
      <c r="AB26" s="1">
        <v>27</v>
      </c>
      <c r="AC26" s="1">
        <v>401</v>
      </c>
      <c r="AD26" s="1">
        <v>194</v>
      </c>
      <c r="AE26" s="1">
        <v>455</v>
      </c>
      <c r="AF26" s="1">
        <v>898</v>
      </c>
      <c r="AG26" s="1">
        <v>232</v>
      </c>
      <c r="AH26" s="1">
        <v>18</v>
      </c>
      <c r="AI26" s="1">
        <v>918</v>
      </c>
      <c r="AK26" s="1">
        <v>4</v>
      </c>
      <c r="AL26" s="1">
        <v>3</v>
      </c>
      <c r="AM26" s="1">
        <v>6</v>
      </c>
      <c r="AN26" s="1">
        <v>7</v>
      </c>
      <c r="AO26" s="1">
        <v>2</v>
      </c>
      <c r="AP26" s="1">
        <v>536</v>
      </c>
      <c r="AQ26" s="1">
        <v>4</v>
      </c>
      <c r="AR26" s="1">
        <v>5</v>
      </c>
      <c r="AS26" s="1">
        <v>78</v>
      </c>
      <c r="AT26" s="1">
        <v>3</v>
      </c>
      <c r="AU26" s="1">
        <v>7</v>
      </c>
      <c r="AV26" s="1">
        <v>24</v>
      </c>
      <c r="AW26" s="1">
        <v>24</v>
      </c>
      <c r="AX26" s="1">
        <v>24</v>
      </c>
      <c r="AY26" s="1">
        <v>9</v>
      </c>
      <c r="BA26" s="1">
        <v>277</v>
      </c>
      <c r="BB26" s="1">
        <v>66</v>
      </c>
      <c r="BC26" s="1">
        <v>4</v>
      </c>
      <c r="BD26" s="1">
        <v>201</v>
      </c>
      <c r="BE26" s="1">
        <v>218</v>
      </c>
      <c r="BF26" s="1">
        <v>88</v>
      </c>
      <c r="BI26" s="1">
        <v>1995</v>
      </c>
      <c r="BJ26" s="1">
        <v>572</v>
      </c>
      <c r="BK26" s="1">
        <v>5</v>
      </c>
      <c r="BL26" s="1">
        <v>294</v>
      </c>
      <c r="BM26" s="1">
        <v>569</v>
      </c>
      <c r="BN26" s="1">
        <v>108</v>
      </c>
      <c r="BO26" s="1">
        <v>6</v>
      </c>
    </row>
    <row r="27" spans="1:67">
      <c r="A27" s="21" t="s">
        <v>59</v>
      </c>
      <c r="B27" s="1">
        <v>117.78</v>
      </c>
      <c r="C27" s="1">
        <v>136.63999999999999</v>
      </c>
      <c r="D27" s="1">
        <v>173</v>
      </c>
      <c r="E27" s="1">
        <v>100</v>
      </c>
      <c r="F27" s="1">
        <v>65</v>
      </c>
      <c r="G27" s="1">
        <v>101</v>
      </c>
      <c r="I27" s="1">
        <v>181</v>
      </c>
      <c r="J27" s="1">
        <v>270</v>
      </c>
      <c r="K27" s="1">
        <v>211</v>
      </c>
      <c r="L27" s="1">
        <v>147</v>
      </c>
      <c r="M27" s="1">
        <v>163</v>
      </c>
      <c r="N27" s="1">
        <v>255</v>
      </c>
      <c r="P27" s="1">
        <v>187</v>
      </c>
      <c r="Q27" s="1">
        <v>168</v>
      </c>
      <c r="R27" s="1">
        <v>116</v>
      </c>
      <c r="S27" s="1">
        <v>144</v>
      </c>
      <c r="T27" s="1">
        <v>156</v>
      </c>
      <c r="U27" s="1">
        <v>483</v>
      </c>
      <c r="V27" s="1">
        <v>168</v>
      </c>
      <c r="W27" s="1">
        <v>105</v>
      </c>
      <c r="X27" s="1">
        <v>144</v>
      </c>
      <c r="Z27" s="1">
        <v>204</v>
      </c>
      <c r="AA27" s="1">
        <v>125</v>
      </c>
      <c r="AB27" s="1">
        <v>196</v>
      </c>
      <c r="AC27" s="1">
        <v>125</v>
      </c>
      <c r="AD27" s="1">
        <v>167</v>
      </c>
      <c r="AE27" s="1">
        <v>123</v>
      </c>
      <c r="AF27" s="1">
        <v>112</v>
      </c>
      <c r="AG27" s="1">
        <v>154</v>
      </c>
      <c r="AH27" s="1">
        <v>168</v>
      </c>
      <c r="AI27" s="1">
        <v>112</v>
      </c>
      <c r="AK27" s="1">
        <v>220</v>
      </c>
      <c r="AL27" s="1">
        <v>248</v>
      </c>
      <c r="AM27" s="1">
        <v>243</v>
      </c>
      <c r="AN27" s="1">
        <v>222</v>
      </c>
      <c r="AO27" s="1">
        <v>296</v>
      </c>
      <c r="AP27" s="1">
        <v>128</v>
      </c>
      <c r="AQ27" s="1">
        <v>229</v>
      </c>
      <c r="AR27" s="1">
        <v>263</v>
      </c>
      <c r="AS27" s="1">
        <v>147</v>
      </c>
      <c r="AT27" s="1">
        <v>330</v>
      </c>
      <c r="AU27" s="1">
        <v>202</v>
      </c>
      <c r="AV27" s="1">
        <v>212</v>
      </c>
      <c r="AW27" s="1">
        <v>157</v>
      </c>
      <c r="AX27" s="1">
        <v>158</v>
      </c>
      <c r="AY27" s="1">
        <v>161</v>
      </c>
      <c r="BA27" s="1">
        <v>154</v>
      </c>
      <c r="BB27" s="1">
        <v>177</v>
      </c>
      <c r="BC27" s="1">
        <v>274</v>
      </c>
      <c r="BD27" s="1">
        <v>142</v>
      </c>
      <c r="BE27" s="1">
        <v>101</v>
      </c>
      <c r="BF27" s="1">
        <v>363</v>
      </c>
      <c r="BI27" s="1">
        <v>155</v>
      </c>
      <c r="BJ27" s="1">
        <v>192</v>
      </c>
      <c r="BK27" s="1">
        <v>190</v>
      </c>
      <c r="BL27" s="1">
        <v>119</v>
      </c>
      <c r="BM27" s="1">
        <v>225</v>
      </c>
      <c r="BN27" s="1">
        <v>290</v>
      </c>
      <c r="BO27" s="1">
        <v>282</v>
      </c>
    </row>
    <row r="28" spans="1:67">
      <c r="A28" s="21" t="s">
        <v>60</v>
      </c>
      <c r="B28" s="1">
        <v>83.34</v>
      </c>
      <c r="C28" s="1">
        <v>147.94999999999999</v>
      </c>
      <c r="D28" s="1">
        <v>215</v>
      </c>
      <c r="E28" s="1">
        <v>167</v>
      </c>
      <c r="F28" s="1">
        <v>187</v>
      </c>
      <c r="G28" s="1">
        <v>96</v>
      </c>
      <c r="I28" s="1">
        <v>77</v>
      </c>
      <c r="J28" s="1">
        <v>78</v>
      </c>
      <c r="K28" s="1">
        <v>71</v>
      </c>
      <c r="L28" s="1">
        <v>386</v>
      </c>
      <c r="M28" s="1">
        <v>1096</v>
      </c>
      <c r="N28" s="1">
        <v>106</v>
      </c>
      <c r="P28" s="1">
        <v>11</v>
      </c>
      <c r="Q28" s="1">
        <v>38</v>
      </c>
      <c r="R28" s="1">
        <v>94</v>
      </c>
      <c r="S28" s="1">
        <v>122</v>
      </c>
      <c r="T28" s="1">
        <v>426</v>
      </c>
      <c r="U28" s="1">
        <v>393</v>
      </c>
      <c r="V28" s="1">
        <v>485</v>
      </c>
      <c r="W28" s="1">
        <v>68</v>
      </c>
      <c r="X28" s="1">
        <v>64</v>
      </c>
      <c r="Z28" s="1">
        <v>42</v>
      </c>
      <c r="AA28" s="1">
        <v>50</v>
      </c>
      <c r="AB28" s="1">
        <v>100</v>
      </c>
      <c r="AC28" s="1">
        <v>1274</v>
      </c>
      <c r="AD28" s="1">
        <v>673</v>
      </c>
      <c r="AE28" s="1">
        <v>1492</v>
      </c>
      <c r="AF28" s="1">
        <v>1816</v>
      </c>
      <c r="AG28" s="1">
        <v>722</v>
      </c>
      <c r="AH28" s="1">
        <v>66</v>
      </c>
      <c r="AI28" s="1">
        <v>2816</v>
      </c>
      <c r="AK28" s="1">
        <v>14</v>
      </c>
      <c r="AL28" s="1">
        <v>6</v>
      </c>
      <c r="AM28" s="1">
        <v>26</v>
      </c>
      <c r="AN28" s="1">
        <v>40</v>
      </c>
      <c r="AO28" s="1">
        <v>3</v>
      </c>
      <c r="AP28" s="1">
        <v>1747</v>
      </c>
      <c r="AQ28" s="1">
        <v>14</v>
      </c>
      <c r="AR28" s="1">
        <v>14</v>
      </c>
      <c r="AS28" s="1">
        <v>278</v>
      </c>
      <c r="AT28" s="1">
        <v>3</v>
      </c>
      <c r="AU28" s="1">
        <v>39</v>
      </c>
      <c r="AV28" s="1">
        <v>147</v>
      </c>
      <c r="AW28" s="1">
        <v>271</v>
      </c>
      <c r="AX28" s="1">
        <v>256</v>
      </c>
      <c r="AY28" s="1">
        <v>181</v>
      </c>
      <c r="BA28" s="1">
        <v>857</v>
      </c>
      <c r="BB28" s="1">
        <v>267</v>
      </c>
      <c r="BC28" s="1">
        <v>8</v>
      </c>
      <c r="BD28" s="1">
        <v>745</v>
      </c>
      <c r="BE28" s="1">
        <v>1002</v>
      </c>
      <c r="BF28" s="1">
        <v>235</v>
      </c>
      <c r="BI28" s="1">
        <v>1821</v>
      </c>
      <c r="BJ28" s="1">
        <v>673</v>
      </c>
      <c r="BK28" s="1">
        <v>15</v>
      </c>
      <c r="BL28" s="1">
        <v>142</v>
      </c>
      <c r="BM28" s="1">
        <v>210</v>
      </c>
      <c r="BN28" s="1">
        <v>104</v>
      </c>
      <c r="BO28" s="1">
        <v>22</v>
      </c>
    </row>
    <row r="29" spans="1:67">
      <c r="A29" s="21" t="s">
        <v>62</v>
      </c>
      <c r="B29" s="1">
        <v>23.5</v>
      </c>
      <c r="C29" s="1">
        <v>39.58</v>
      </c>
      <c r="D29" s="1">
        <v>39.9</v>
      </c>
      <c r="E29" s="1">
        <v>46.6</v>
      </c>
      <c r="F29" s="1">
        <v>45.9</v>
      </c>
      <c r="G29" s="1">
        <v>38.299999999999997</v>
      </c>
      <c r="I29" s="1">
        <v>13.2</v>
      </c>
      <c r="J29" s="1">
        <v>16.3</v>
      </c>
      <c r="K29" s="1">
        <v>31.6</v>
      </c>
      <c r="L29" s="1">
        <v>19.3</v>
      </c>
      <c r="M29" s="1">
        <v>28.3</v>
      </c>
      <c r="N29" s="1">
        <v>28.2</v>
      </c>
      <c r="P29" s="1">
        <v>56.7</v>
      </c>
      <c r="Q29" s="1">
        <v>51.5</v>
      </c>
      <c r="R29" s="1">
        <v>39.4</v>
      </c>
      <c r="S29" s="1">
        <v>89.3</v>
      </c>
      <c r="T29" s="1">
        <v>32.799999999999997</v>
      </c>
      <c r="U29" s="1">
        <v>30.8</v>
      </c>
      <c r="V29" s="1">
        <v>63.2</v>
      </c>
      <c r="W29" s="1">
        <v>26.4</v>
      </c>
      <c r="X29" s="1">
        <v>52.5</v>
      </c>
      <c r="Z29" s="1">
        <v>42.3</v>
      </c>
      <c r="AA29" s="1">
        <v>32.1</v>
      </c>
      <c r="AB29" s="1">
        <v>31.7</v>
      </c>
      <c r="AC29" s="1">
        <v>32.200000000000003</v>
      </c>
      <c r="AD29" s="1">
        <v>42.6</v>
      </c>
      <c r="AE29" s="1">
        <v>32.799999999999997</v>
      </c>
      <c r="AF29" s="1">
        <v>34.200000000000003</v>
      </c>
      <c r="AG29" s="1">
        <v>37.4</v>
      </c>
      <c r="AH29" s="1">
        <v>43.2</v>
      </c>
      <c r="AI29" s="1">
        <v>32.9</v>
      </c>
      <c r="AK29" s="1">
        <v>43</v>
      </c>
      <c r="AL29" s="1">
        <v>33.5</v>
      </c>
      <c r="AM29" s="1">
        <v>32.799999999999997</v>
      </c>
      <c r="AN29" s="1">
        <v>29.3</v>
      </c>
      <c r="AO29" s="1">
        <v>39</v>
      </c>
      <c r="AP29" s="1">
        <v>30.2</v>
      </c>
      <c r="AQ29" s="1">
        <v>39.1</v>
      </c>
      <c r="AR29" s="1">
        <v>38.200000000000003</v>
      </c>
      <c r="AS29" s="1">
        <v>34</v>
      </c>
      <c r="AT29" s="1">
        <v>39.5</v>
      </c>
      <c r="AU29" s="1">
        <v>27.2</v>
      </c>
      <c r="AV29" s="1">
        <v>32.4</v>
      </c>
      <c r="AW29" s="1">
        <v>22.9</v>
      </c>
      <c r="AX29" s="1">
        <v>22.1</v>
      </c>
      <c r="AY29" s="1">
        <v>20</v>
      </c>
      <c r="BA29" s="1">
        <v>41.1</v>
      </c>
      <c r="BB29" s="1">
        <v>39</v>
      </c>
      <c r="BC29" s="1">
        <v>64.900000000000006</v>
      </c>
      <c r="BD29" s="1">
        <v>43.4</v>
      </c>
      <c r="BE29" s="1">
        <v>31.3</v>
      </c>
      <c r="BF29" s="1">
        <v>43.2</v>
      </c>
      <c r="BI29" s="1">
        <v>593</v>
      </c>
      <c r="BJ29" s="1">
        <v>33.700000000000003</v>
      </c>
      <c r="BK29" s="1">
        <v>37.1</v>
      </c>
      <c r="BL29" s="1">
        <v>62.5</v>
      </c>
      <c r="BM29" s="1">
        <v>50</v>
      </c>
      <c r="BN29" s="1">
        <v>33.6</v>
      </c>
      <c r="BO29" s="1">
        <v>80.900000000000006</v>
      </c>
    </row>
    <row r="30" spans="1:67">
      <c r="A30" s="21" t="s">
        <v>63</v>
      </c>
      <c r="B30" s="1">
        <v>187.02</v>
      </c>
      <c r="C30" s="1">
        <v>45.36</v>
      </c>
      <c r="D30" s="1">
        <v>436</v>
      </c>
      <c r="E30" s="1">
        <v>213</v>
      </c>
      <c r="F30" s="1">
        <v>241</v>
      </c>
      <c r="G30" s="1">
        <v>176</v>
      </c>
      <c r="I30" s="1">
        <v>46</v>
      </c>
      <c r="J30" s="1">
        <v>58</v>
      </c>
      <c r="K30" s="1">
        <v>31</v>
      </c>
      <c r="L30" s="1">
        <v>181</v>
      </c>
      <c r="M30" s="1">
        <v>467</v>
      </c>
      <c r="N30" s="1">
        <v>456</v>
      </c>
      <c r="P30" s="1">
        <v>687</v>
      </c>
      <c r="Q30" s="1">
        <v>805</v>
      </c>
      <c r="R30" s="1">
        <v>285</v>
      </c>
      <c r="S30" s="1">
        <v>487</v>
      </c>
      <c r="T30" s="1">
        <v>565</v>
      </c>
      <c r="U30" s="1">
        <v>863</v>
      </c>
      <c r="V30" s="1">
        <v>482</v>
      </c>
      <c r="W30" s="1">
        <v>231</v>
      </c>
      <c r="X30" s="1">
        <v>532</v>
      </c>
      <c r="Z30" s="1">
        <v>468</v>
      </c>
      <c r="AA30" s="1">
        <v>153</v>
      </c>
      <c r="AB30" s="1">
        <v>610</v>
      </c>
      <c r="AC30" s="1">
        <v>436</v>
      </c>
      <c r="AD30" s="1">
        <v>431</v>
      </c>
      <c r="AE30" s="1">
        <v>424</v>
      </c>
      <c r="AF30" s="1">
        <v>292</v>
      </c>
      <c r="AG30" s="1">
        <v>433</v>
      </c>
      <c r="AH30" s="1">
        <v>751</v>
      </c>
      <c r="AI30" s="1">
        <v>339</v>
      </c>
      <c r="AK30" s="1">
        <v>780</v>
      </c>
      <c r="AL30" s="1">
        <v>1325</v>
      </c>
      <c r="AM30" s="1">
        <v>1012</v>
      </c>
      <c r="AN30" s="1">
        <v>995</v>
      </c>
      <c r="AO30" s="1">
        <v>1915</v>
      </c>
      <c r="AP30" s="1">
        <v>460</v>
      </c>
      <c r="AQ30" s="1">
        <v>1132</v>
      </c>
      <c r="AR30" s="1">
        <v>1795</v>
      </c>
      <c r="AS30" s="1">
        <v>588</v>
      </c>
      <c r="AT30" s="1">
        <v>2072</v>
      </c>
      <c r="AU30" s="1">
        <v>976</v>
      </c>
      <c r="AV30" s="1">
        <v>1015</v>
      </c>
      <c r="AW30" s="1">
        <v>724</v>
      </c>
      <c r="AX30" s="1">
        <v>755</v>
      </c>
      <c r="AY30" s="1">
        <v>672</v>
      </c>
      <c r="BA30" s="1">
        <v>456</v>
      </c>
      <c r="BB30" s="1">
        <v>837</v>
      </c>
      <c r="BC30" s="1">
        <v>1781</v>
      </c>
      <c r="BD30" s="1">
        <v>598</v>
      </c>
      <c r="BE30" s="1">
        <v>467</v>
      </c>
      <c r="BF30" s="1">
        <v>1909</v>
      </c>
      <c r="BI30" s="1">
        <v>636</v>
      </c>
      <c r="BJ30" s="1">
        <v>832</v>
      </c>
      <c r="BK30" s="1">
        <v>1142</v>
      </c>
      <c r="BL30" s="1">
        <v>1545</v>
      </c>
      <c r="BM30" s="1">
        <v>421</v>
      </c>
      <c r="BN30" s="1">
        <v>1065</v>
      </c>
      <c r="BO30" s="1">
        <v>1837</v>
      </c>
    </row>
    <row r="31" spans="1:67">
      <c r="A31" s="21" t="s">
        <v>65</v>
      </c>
      <c r="B31" s="1">
        <v>12.97</v>
      </c>
      <c r="C31" s="1">
        <v>46.78</v>
      </c>
      <c r="D31" s="1">
        <v>22.2</v>
      </c>
      <c r="E31" s="1">
        <v>22.8</v>
      </c>
      <c r="F31" s="1">
        <v>15</v>
      </c>
      <c r="G31" s="1">
        <v>11</v>
      </c>
      <c r="I31" s="1">
        <v>7.9</v>
      </c>
      <c r="J31" s="1">
        <v>10.1</v>
      </c>
      <c r="K31" s="1">
        <v>8.4</v>
      </c>
      <c r="L31" s="1">
        <v>45.7</v>
      </c>
      <c r="M31" s="1">
        <v>91.2</v>
      </c>
      <c r="N31" s="1">
        <v>74.8</v>
      </c>
      <c r="P31" s="1">
        <v>204</v>
      </c>
      <c r="Q31" s="1">
        <v>214</v>
      </c>
      <c r="R31" s="1">
        <v>176</v>
      </c>
      <c r="S31" s="1">
        <v>272</v>
      </c>
      <c r="T31" s="1">
        <v>185</v>
      </c>
      <c r="U31" s="1">
        <v>204</v>
      </c>
      <c r="V31" s="1">
        <v>235</v>
      </c>
      <c r="W31" s="1">
        <v>119</v>
      </c>
      <c r="X31" s="1">
        <v>272</v>
      </c>
      <c r="Z31" s="1">
        <v>168</v>
      </c>
      <c r="AA31" s="1">
        <v>145</v>
      </c>
      <c r="AB31" s="1">
        <v>185</v>
      </c>
      <c r="AC31" s="1">
        <v>137</v>
      </c>
      <c r="AD31" s="1">
        <v>162</v>
      </c>
      <c r="AE31" s="1">
        <v>129</v>
      </c>
      <c r="AF31" s="1">
        <v>109</v>
      </c>
      <c r="AG31" s="1">
        <v>143</v>
      </c>
      <c r="AH31" s="1">
        <v>213</v>
      </c>
      <c r="AI31" s="1">
        <v>129</v>
      </c>
      <c r="AK31" s="1">
        <v>280</v>
      </c>
      <c r="AL31" s="1">
        <v>284</v>
      </c>
      <c r="AM31" s="1">
        <v>291</v>
      </c>
      <c r="AN31" s="1">
        <v>224</v>
      </c>
      <c r="AO31" s="1">
        <v>321</v>
      </c>
      <c r="AP31" s="1">
        <v>130</v>
      </c>
      <c r="AQ31" s="1">
        <v>262</v>
      </c>
      <c r="AR31" s="1">
        <v>318</v>
      </c>
      <c r="AS31" s="1">
        <v>174</v>
      </c>
      <c r="AT31" s="1">
        <v>361</v>
      </c>
      <c r="AU31" s="1">
        <v>217</v>
      </c>
      <c r="AV31" s="1">
        <v>203</v>
      </c>
      <c r="AW31" s="1">
        <v>157</v>
      </c>
      <c r="AX31" s="1">
        <v>153</v>
      </c>
      <c r="AY31" s="1">
        <v>166</v>
      </c>
      <c r="BA31" s="1">
        <v>155</v>
      </c>
      <c r="BB31" s="1">
        <v>216</v>
      </c>
      <c r="BC31" s="1">
        <v>387</v>
      </c>
      <c r="BD31" s="1">
        <v>180</v>
      </c>
      <c r="BE31" s="1">
        <v>142</v>
      </c>
      <c r="BF31" s="1">
        <v>371</v>
      </c>
      <c r="BI31" s="1">
        <v>135</v>
      </c>
      <c r="BJ31" s="1">
        <v>185</v>
      </c>
      <c r="BK31" s="1">
        <v>238</v>
      </c>
      <c r="BL31" s="1">
        <v>298</v>
      </c>
      <c r="BM31" s="1">
        <v>189</v>
      </c>
      <c r="BN31" s="1">
        <v>210</v>
      </c>
      <c r="BO31" s="1">
        <v>428</v>
      </c>
    </row>
    <row r="32" spans="1:67">
      <c r="A32" s="21" t="s">
        <v>66</v>
      </c>
      <c r="B32" s="1">
        <v>36.340000000000003</v>
      </c>
      <c r="C32" s="1">
        <v>54.57</v>
      </c>
      <c r="D32" s="1">
        <v>67.3</v>
      </c>
      <c r="E32" s="1">
        <v>38.299999999999997</v>
      </c>
      <c r="F32" s="1">
        <v>25.5</v>
      </c>
      <c r="G32" s="1">
        <v>24</v>
      </c>
      <c r="I32" s="1">
        <v>13.2</v>
      </c>
      <c r="J32" s="1">
        <v>22.8</v>
      </c>
      <c r="K32" s="1">
        <v>14.4</v>
      </c>
      <c r="L32" s="1">
        <v>82.5</v>
      </c>
      <c r="M32" s="1">
        <v>100</v>
      </c>
      <c r="N32" s="1">
        <v>103</v>
      </c>
      <c r="P32" s="1">
        <v>245</v>
      </c>
      <c r="Q32" s="1">
        <v>250</v>
      </c>
      <c r="R32" s="1">
        <v>222</v>
      </c>
      <c r="S32" s="1">
        <v>500</v>
      </c>
      <c r="T32" s="1">
        <v>192</v>
      </c>
      <c r="U32" s="1">
        <v>168</v>
      </c>
      <c r="V32" s="1">
        <v>273</v>
      </c>
      <c r="W32" s="1">
        <v>146</v>
      </c>
      <c r="X32" s="1">
        <v>284</v>
      </c>
      <c r="Z32" s="1">
        <v>230</v>
      </c>
      <c r="AA32" s="1">
        <v>180</v>
      </c>
      <c r="AB32" s="1">
        <v>210</v>
      </c>
      <c r="AC32" s="1">
        <v>179</v>
      </c>
      <c r="AD32" s="1">
        <v>227</v>
      </c>
      <c r="AE32" s="1">
        <v>180</v>
      </c>
      <c r="AF32" s="1">
        <v>195</v>
      </c>
      <c r="AG32" s="1">
        <v>180</v>
      </c>
      <c r="AH32" s="1">
        <v>217</v>
      </c>
      <c r="AI32" s="1">
        <v>150</v>
      </c>
      <c r="AK32" s="1">
        <v>230</v>
      </c>
      <c r="AL32" s="1">
        <v>200</v>
      </c>
      <c r="AM32" s="1">
        <v>236</v>
      </c>
      <c r="AN32" s="1">
        <v>194</v>
      </c>
      <c r="AO32" s="1">
        <v>203</v>
      </c>
      <c r="AP32" s="1">
        <v>165</v>
      </c>
      <c r="AQ32" s="1">
        <v>240</v>
      </c>
      <c r="AR32" s="1">
        <v>202</v>
      </c>
      <c r="AS32" s="1">
        <v>212</v>
      </c>
      <c r="AT32" s="1">
        <v>183</v>
      </c>
      <c r="AU32" s="1">
        <v>201</v>
      </c>
      <c r="AV32" s="1">
        <v>220</v>
      </c>
      <c r="AW32" s="1">
        <v>186</v>
      </c>
      <c r="AX32" s="1">
        <v>205</v>
      </c>
      <c r="AY32" s="1">
        <v>188</v>
      </c>
      <c r="BA32" s="1">
        <v>211</v>
      </c>
      <c r="BB32" s="1">
        <v>227</v>
      </c>
      <c r="BC32" s="1">
        <v>225</v>
      </c>
      <c r="BD32" s="1">
        <v>180</v>
      </c>
      <c r="BE32" s="1">
        <v>238</v>
      </c>
      <c r="BF32" s="1">
        <v>261</v>
      </c>
      <c r="BI32" s="1">
        <v>632</v>
      </c>
      <c r="BJ32" s="1">
        <v>174</v>
      </c>
      <c r="BK32" s="1">
        <v>273</v>
      </c>
      <c r="BL32" s="1">
        <v>295</v>
      </c>
      <c r="BM32" s="1">
        <v>231</v>
      </c>
      <c r="BN32" s="1">
        <v>192</v>
      </c>
      <c r="BO32" s="1">
        <v>274</v>
      </c>
    </row>
    <row r="33" spans="1:67">
      <c r="A33" s="21" t="s">
        <v>67</v>
      </c>
      <c r="B33" s="1">
        <v>73.78</v>
      </c>
      <c r="C33" s="1">
        <v>77.03</v>
      </c>
      <c r="D33" s="1">
        <v>146</v>
      </c>
      <c r="E33" s="1">
        <v>86.2</v>
      </c>
      <c r="F33" s="1">
        <v>59.1</v>
      </c>
      <c r="G33" s="1">
        <v>52.6</v>
      </c>
      <c r="I33" s="1">
        <v>26.4</v>
      </c>
      <c r="J33" s="1">
        <v>42.7</v>
      </c>
      <c r="K33" s="1">
        <v>26</v>
      </c>
      <c r="L33" s="1">
        <v>143</v>
      </c>
      <c r="M33" s="1">
        <v>188</v>
      </c>
      <c r="N33" s="1">
        <v>171</v>
      </c>
      <c r="P33" s="1">
        <v>434</v>
      </c>
      <c r="Q33" s="1">
        <v>453</v>
      </c>
      <c r="R33" s="1">
        <v>455</v>
      </c>
      <c r="S33" s="1">
        <v>1010</v>
      </c>
      <c r="T33" s="1">
        <v>343</v>
      </c>
      <c r="U33" s="1">
        <v>293</v>
      </c>
      <c r="V33" s="1">
        <v>570</v>
      </c>
      <c r="W33" s="1">
        <v>283</v>
      </c>
      <c r="X33" s="1">
        <v>574</v>
      </c>
      <c r="Z33" s="1">
        <v>428</v>
      </c>
      <c r="AA33" s="1">
        <v>372</v>
      </c>
      <c r="AB33" s="1">
        <v>355</v>
      </c>
      <c r="AC33" s="1">
        <v>344</v>
      </c>
      <c r="AD33" s="1">
        <v>457</v>
      </c>
      <c r="AE33" s="1">
        <v>350</v>
      </c>
      <c r="AF33" s="1">
        <v>390</v>
      </c>
      <c r="AG33" s="1">
        <v>363</v>
      </c>
      <c r="AH33" s="1">
        <v>405</v>
      </c>
      <c r="AI33" s="1">
        <v>298</v>
      </c>
      <c r="AK33" s="1">
        <v>385</v>
      </c>
      <c r="AL33" s="1">
        <v>278</v>
      </c>
      <c r="AM33" s="1">
        <v>370</v>
      </c>
      <c r="AN33" s="1">
        <v>288</v>
      </c>
      <c r="AO33" s="1">
        <v>244</v>
      </c>
      <c r="AP33" s="1">
        <v>310</v>
      </c>
      <c r="AQ33" s="1">
        <v>363</v>
      </c>
      <c r="AR33" s="1">
        <v>248</v>
      </c>
      <c r="AS33" s="1">
        <v>377</v>
      </c>
      <c r="AT33" s="1">
        <v>215</v>
      </c>
      <c r="AU33" s="1">
        <v>288</v>
      </c>
      <c r="AV33" s="1">
        <v>347</v>
      </c>
      <c r="AW33" s="1">
        <v>284</v>
      </c>
      <c r="AX33" s="1">
        <v>293</v>
      </c>
      <c r="AY33" s="1">
        <v>276</v>
      </c>
      <c r="BA33" s="1">
        <v>418</v>
      </c>
      <c r="BB33" s="1">
        <v>391</v>
      </c>
      <c r="BC33" s="1">
        <v>411</v>
      </c>
      <c r="BD33" s="1">
        <v>357</v>
      </c>
      <c r="BE33" s="1">
        <v>423</v>
      </c>
      <c r="BF33" s="1">
        <v>342</v>
      </c>
      <c r="BI33" s="1">
        <v>256</v>
      </c>
      <c r="BJ33" s="1">
        <v>300</v>
      </c>
      <c r="BK33" s="1">
        <v>386</v>
      </c>
      <c r="BL33" s="1">
        <v>507</v>
      </c>
      <c r="BM33" s="1">
        <v>332</v>
      </c>
      <c r="BN33" s="1">
        <v>318</v>
      </c>
      <c r="BO33" s="1">
        <v>471</v>
      </c>
    </row>
    <row r="34" spans="1:67">
      <c r="A34" s="21" t="s">
        <v>68</v>
      </c>
      <c r="B34" s="1">
        <v>9.09</v>
      </c>
      <c r="C34" s="1">
        <v>11.66</v>
      </c>
      <c r="D34" s="1">
        <v>16.600000000000001</v>
      </c>
      <c r="E34" s="1">
        <v>11.7</v>
      </c>
      <c r="F34" s="1">
        <v>8.32</v>
      </c>
      <c r="G34" s="1">
        <v>7.2</v>
      </c>
      <c r="I34" s="1">
        <v>3.08</v>
      </c>
      <c r="J34" s="1">
        <v>5.0599999999999996</v>
      </c>
      <c r="K34" s="1">
        <v>3.29</v>
      </c>
      <c r="L34" s="1">
        <v>17.100000000000001</v>
      </c>
      <c r="M34" s="1">
        <v>20.2</v>
      </c>
      <c r="N34" s="1">
        <v>16</v>
      </c>
      <c r="P34" s="1">
        <v>43.7</v>
      </c>
      <c r="Q34" s="1">
        <v>50.1</v>
      </c>
      <c r="R34" s="1">
        <v>51.3</v>
      </c>
      <c r="S34" s="1">
        <v>114</v>
      </c>
      <c r="T34" s="1">
        <v>30.4</v>
      </c>
      <c r="U34" s="1">
        <v>26.5</v>
      </c>
      <c r="V34" s="1">
        <v>62</v>
      </c>
      <c r="W34" s="1">
        <v>30.5</v>
      </c>
      <c r="X34" s="1">
        <v>63.3</v>
      </c>
      <c r="Z34" s="1">
        <v>41.7</v>
      </c>
      <c r="AA34" s="1">
        <v>40.5</v>
      </c>
      <c r="AB34" s="1">
        <v>34.6</v>
      </c>
      <c r="AC34" s="1">
        <v>39.299999999999997</v>
      </c>
      <c r="AD34" s="1">
        <v>54.1</v>
      </c>
      <c r="AE34" s="1">
        <v>40.5</v>
      </c>
      <c r="AF34" s="1">
        <v>45</v>
      </c>
      <c r="AG34" s="1">
        <v>42.7</v>
      </c>
      <c r="AH34" s="1">
        <v>42.3</v>
      </c>
      <c r="AI34" s="1">
        <v>34.799999999999997</v>
      </c>
      <c r="AK34" s="1">
        <v>35.5</v>
      </c>
      <c r="AL34" s="1">
        <v>21.2</v>
      </c>
      <c r="AM34" s="1">
        <v>31.8</v>
      </c>
      <c r="AN34" s="1">
        <v>23.6</v>
      </c>
      <c r="AO34" s="1">
        <v>16.3</v>
      </c>
      <c r="AP34" s="1">
        <v>35.4</v>
      </c>
      <c r="AQ34" s="1">
        <v>31.8</v>
      </c>
      <c r="AR34" s="1">
        <v>17.5</v>
      </c>
      <c r="AS34" s="1">
        <v>39</v>
      </c>
      <c r="AT34" s="1">
        <v>14.1</v>
      </c>
      <c r="AU34" s="1">
        <v>24</v>
      </c>
      <c r="AV34" s="1">
        <v>31</v>
      </c>
      <c r="AW34" s="1">
        <v>24.3</v>
      </c>
      <c r="AX34" s="1">
        <v>24.5</v>
      </c>
      <c r="AY34" s="1">
        <v>20.2</v>
      </c>
      <c r="BA34" s="1">
        <v>48.6</v>
      </c>
      <c r="BB34" s="1">
        <v>39.799999999999997</v>
      </c>
      <c r="BC34" s="1">
        <v>39.9</v>
      </c>
      <c r="BD34" s="1">
        <v>41.9</v>
      </c>
      <c r="BE34" s="1">
        <v>45.3</v>
      </c>
      <c r="BF34" s="1">
        <v>30</v>
      </c>
      <c r="BI34" s="1">
        <v>125</v>
      </c>
      <c r="BJ34" s="1">
        <v>32.4</v>
      </c>
      <c r="BK34" s="1">
        <v>34.9</v>
      </c>
      <c r="BL34" s="1">
        <v>55.2</v>
      </c>
      <c r="BM34" s="1">
        <v>39</v>
      </c>
      <c r="BN34" s="1">
        <v>31</v>
      </c>
      <c r="BO34" s="1">
        <v>49</v>
      </c>
    </row>
    <row r="35" spans="1:67">
      <c r="A35" s="21" t="s">
        <v>69</v>
      </c>
      <c r="B35" s="1">
        <v>32.72</v>
      </c>
      <c r="C35" s="1">
        <v>40.590000000000003</v>
      </c>
      <c r="D35" s="1">
        <v>56</v>
      </c>
      <c r="E35" s="1">
        <v>43.7</v>
      </c>
      <c r="F35" s="1">
        <v>33.200000000000003</v>
      </c>
      <c r="G35" s="1">
        <v>29.2</v>
      </c>
      <c r="I35" s="1">
        <v>11</v>
      </c>
      <c r="J35" s="1">
        <v>17.8</v>
      </c>
      <c r="K35" s="1">
        <v>11</v>
      </c>
      <c r="L35" s="1">
        <v>64.5</v>
      </c>
      <c r="M35" s="1">
        <v>69.599999999999994</v>
      </c>
      <c r="N35" s="1">
        <v>51.4</v>
      </c>
      <c r="P35" s="1">
        <v>132</v>
      </c>
      <c r="Q35" s="1">
        <v>171</v>
      </c>
      <c r="R35" s="1">
        <v>163</v>
      </c>
      <c r="S35" s="1">
        <v>365</v>
      </c>
      <c r="T35" s="1">
        <v>88.2</v>
      </c>
      <c r="U35" s="1">
        <v>79.3</v>
      </c>
      <c r="V35" s="1">
        <v>228</v>
      </c>
      <c r="W35" s="1">
        <v>97</v>
      </c>
      <c r="X35" s="1">
        <v>194</v>
      </c>
      <c r="Z35" s="1">
        <v>116</v>
      </c>
      <c r="AA35" s="1">
        <v>126</v>
      </c>
      <c r="AB35" s="1">
        <v>93.4</v>
      </c>
      <c r="AC35" s="1">
        <v>122</v>
      </c>
      <c r="AD35" s="1">
        <v>173</v>
      </c>
      <c r="AE35" s="1">
        <v>129</v>
      </c>
      <c r="AF35" s="1">
        <v>146</v>
      </c>
      <c r="AG35" s="1">
        <v>121</v>
      </c>
      <c r="AH35" s="1">
        <v>110</v>
      </c>
      <c r="AI35" s="1">
        <v>125</v>
      </c>
      <c r="AK35" s="1">
        <v>98.1</v>
      </c>
      <c r="AL35" s="1">
        <v>50.2</v>
      </c>
      <c r="AM35" s="1">
        <v>75.599999999999994</v>
      </c>
      <c r="AN35" s="1">
        <v>50.4</v>
      </c>
      <c r="AO35" s="1">
        <v>29.3</v>
      </c>
      <c r="AP35" s="1">
        <v>112</v>
      </c>
      <c r="AQ35" s="1">
        <v>77.5</v>
      </c>
      <c r="AR35" s="1">
        <v>32.4</v>
      </c>
      <c r="AS35" s="1">
        <v>108</v>
      </c>
      <c r="AT35" s="1">
        <v>25.4</v>
      </c>
      <c r="AU35" s="1">
        <v>55</v>
      </c>
      <c r="AV35" s="1">
        <v>69.400000000000006</v>
      </c>
      <c r="AW35" s="1">
        <v>54.7</v>
      </c>
      <c r="AX35" s="1">
        <v>59.4</v>
      </c>
      <c r="AY35" s="1">
        <v>49</v>
      </c>
      <c r="BA35" s="1">
        <v>144</v>
      </c>
      <c r="BB35" s="1">
        <v>109</v>
      </c>
      <c r="BC35" s="1">
        <v>97.3</v>
      </c>
      <c r="BD35" s="1">
        <v>129</v>
      </c>
      <c r="BE35" s="1">
        <v>133</v>
      </c>
      <c r="BF35" s="1">
        <v>69</v>
      </c>
      <c r="BI35" s="1">
        <v>517</v>
      </c>
      <c r="BJ35" s="1">
        <v>98.9</v>
      </c>
      <c r="BK35" s="1">
        <v>80.8</v>
      </c>
      <c r="BL35" s="1">
        <v>161</v>
      </c>
      <c r="BM35" s="1">
        <v>134</v>
      </c>
      <c r="BN35" s="1">
        <v>80.7</v>
      </c>
      <c r="BO35" s="1">
        <v>123</v>
      </c>
    </row>
    <row r="36" spans="1:67">
      <c r="A36" s="21" t="s">
        <v>70</v>
      </c>
      <c r="B36" s="1">
        <v>6.4</v>
      </c>
      <c r="C36" s="1">
        <v>8.2240000000000002</v>
      </c>
      <c r="D36" s="1">
        <v>11.4</v>
      </c>
      <c r="E36" s="1">
        <v>9.99</v>
      </c>
      <c r="F36" s="1">
        <v>8.2799999999999994</v>
      </c>
      <c r="G36" s="1">
        <v>7.07</v>
      </c>
      <c r="I36" s="1">
        <v>2.77</v>
      </c>
      <c r="J36" s="1">
        <v>4.2</v>
      </c>
      <c r="K36" s="1">
        <v>2.81</v>
      </c>
      <c r="L36" s="1">
        <v>9.9</v>
      </c>
      <c r="M36" s="1">
        <v>10.3</v>
      </c>
      <c r="N36" s="1">
        <v>7.4</v>
      </c>
      <c r="P36" s="1">
        <v>15.6</v>
      </c>
      <c r="Q36" s="1">
        <v>22.7</v>
      </c>
      <c r="R36" s="1">
        <v>18.899999999999999</v>
      </c>
      <c r="S36" s="1">
        <v>42.8</v>
      </c>
      <c r="T36" s="1">
        <v>10.199999999999999</v>
      </c>
      <c r="U36" s="1">
        <v>10.1</v>
      </c>
      <c r="V36" s="1">
        <v>32.700000000000003</v>
      </c>
      <c r="W36" s="1">
        <v>11.2</v>
      </c>
      <c r="X36" s="1">
        <v>21.9</v>
      </c>
      <c r="Z36" s="1">
        <v>14.3</v>
      </c>
      <c r="AA36" s="1">
        <v>14.7</v>
      </c>
      <c r="AB36" s="1">
        <v>10.4</v>
      </c>
      <c r="AC36" s="1">
        <v>16.100000000000001</v>
      </c>
      <c r="AD36" s="1">
        <v>22.9</v>
      </c>
      <c r="AE36" s="1">
        <v>17</v>
      </c>
      <c r="AF36" s="1">
        <v>19.5</v>
      </c>
      <c r="AG36" s="1">
        <v>15.9</v>
      </c>
      <c r="AH36" s="1">
        <v>13.9</v>
      </c>
      <c r="AI36" s="1">
        <v>16.8</v>
      </c>
      <c r="AK36" s="1">
        <v>10.9</v>
      </c>
      <c r="AL36" s="1">
        <v>4.9800000000000004</v>
      </c>
      <c r="AM36" s="1">
        <v>7.96</v>
      </c>
      <c r="AN36" s="1">
        <v>5.7</v>
      </c>
      <c r="AO36" s="1">
        <v>3.13</v>
      </c>
      <c r="AP36" s="1">
        <v>14.7</v>
      </c>
      <c r="AQ36" s="1">
        <v>8.6199999999999992</v>
      </c>
      <c r="AR36" s="1">
        <v>3.75</v>
      </c>
      <c r="AS36" s="1">
        <v>12.6</v>
      </c>
      <c r="AT36" s="1">
        <v>2.77</v>
      </c>
      <c r="AU36" s="1">
        <v>5.78</v>
      </c>
      <c r="AV36" s="1">
        <v>7.47</v>
      </c>
      <c r="AW36" s="1">
        <v>5.69</v>
      </c>
      <c r="AX36" s="1">
        <v>5.94</v>
      </c>
      <c r="AY36" s="1">
        <v>4.8600000000000003</v>
      </c>
      <c r="BA36" s="1">
        <v>18.600000000000001</v>
      </c>
      <c r="BB36" s="1">
        <v>13.2</v>
      </c>
      <c r="BC36" s="1">
        <v>13.5</v>
      </c>
      <c r="BD36" s="1">
        <v>18.100000000000001</v>
      </c>
      <c r="BE36" s="1">
        <v>15.2</v>
      </c>
      <c r="BF36" s="1">
        <v>8.0399999999999991</v>
      </c>
      <c r="BI36" s="1">
        <v>71.099999999999994</v>
      </c>
      <c r="BJ36" s="1">
        <v>14</v>
      </c>
      <c r="BK36" s="1">
        <v>8.27</v>
      </c>
      <c r="BL36" s="1">
        <v>21.4</v>
      </c>
      <c r="BM36" s="1">
        <v>18.600000000000001</v>
      </c>
      <c r="BN36" s="1">
        <v>10.8</v>
      </c>
      <c r="BO36" s="1">
        <v>16</v>
      </c>
    </row>
    <row r="37" spans="1:67">
      <c r="A37" s="21" t="s">
        <v>71</v>
      </c>
      <c r="B37" s="1">
        <v>1.0720000000000001</v>
      </c>
      <c r="C37" s="1">
        <v>1.3420000000000001</v>
      </c>
      <c r="D37" s="1">
        <v>1.69</v>
      </c>
      <c r="E37" s="1">
        <v>2.97</v>
      </c>
      <c r="F37" s="1">
        <v>2.5</v>
      </c>
      <c r="G37" s="1">
        <v>1.74</v>
      </c>
      <c r="I37" s="1">
        <v>0.34100000000000003</v>
      </c>
      <c r="J37" s="1">
        <v>0.36399999999999999</v>
      </c>
      <c r="K37" s="1">
        <v>0.42099999999999999</v>
      </c>
      <c r="L37" s="1">
        <v>4.82</v>
      </c>
      <c r="M37" s="1">
        <v>2.69</v>
      </c>
      <c r="N37" s="1">
        <v>1.22</v>
      </c>
      <c r="P37" s="1">
        <v>2.19</v>
      </c>
      <c r="Q37" s="1">
        <v>3.16</v>
      </c>
      <c r="R37" s="1">
        <v>3.13</v>
      </c>
      <c r="S37" s="1">
        <v>7.51</v>
      </c>
      <c r="T37" s="1">
        <v>2.38</v>
      </c>
      <c r="U37" s="1">
        <v>1.96</v>
      </c>
      <c r="V37" s="1">
        <v>4.53</v>
      </c>
      <c r="W37" s="1">
        <v>1.77</v>
      </c>
      <c r="X37" s="1">
        <v>3.7</v>
      </c>
      <c r="Z37" s="1">
        <v>1.01</v>
      </c>
      <c r="AA37" s="1">
        <v>2.13</v>
      </c>
      <c r="AB37" s="1">
        <v>1.53</v>
      </c>
      <c r="AC37" s="1">
        <v>3.6</v>
      </c>
      <c r="AD37" s="1">
        <v>5.1100000000000003</v>
      </c>
      <c r="AE37" s="1">
        <v>4.17</v>
      </c>
      <c r="AF37" s="1">
        <v>4.68</v>
      </c>
      <c r="AG37" s="1">
        <v>3.19</v>
      </c>
      <c r="AH37" s="1">
        <v>1.78</v>
      </c>
      <c r="AI37" s="1">
        <v>4.97</v>
      </c>
      <c r="AK37" s="1">
        <v>1.35</v>
      </c>
      <c r="AL37" s="1">
        <v>0.45600000000000002</v>
      </c>
      <c r="AM37" s="1">
        <v>0.81399999999999995</v>
      </c>
      <c r="AN37" s="1">
        <v>0.82</v>
      </c>
      <c r="AO37" s="1">
        <v>0.42099999999999999</v>
      </c>
      <c r="AP37" s="1">
        <v>3.91</v>
      </c>
      <c r="AQ37" s="1">
        <v>1.03</v>
      </c>
      <c r="AR37" s="1">
        <v>0.53700000000000003</v>
      </c>
      <c r="AS37" s="1">
        <v>2.12</v>
      </c>
      <c r="AT37" s="1">
        <v>0.41799999999999998</v>
      </c>
      <c r="AU37" s="1">
        <v>0.90500000000000003</v>
      </c>
      <c r="AV37" s="1">
        <v>1.42</v>
      </c>
      <c r="AW37" s="1">
        <v>1.44</v>
      </c>
      <c r="AX37" s="1">
        <v>1.55</v>
      </c>
      <c r="AY37" s="1">
        <v>1.05</v>
      </c>
      <c r="BA37" s="1">
        <v>4.12</v>
      </c>
      <c r="BB37" s="1">
        <v>2.17</v>
      </c>
      <c r="BC37" s="1">
        <v>0.90200000000000002</v>
      </c>
      <c r="BD37" s="1">
        <v>4.49</v>
      </c>
      <c r="BE37" s="1">
        <v>4.78</v>
      </c>
      <c r="BF37" s="1">
        <v>1.44</v>
      </c>
      <c r="BI37" s="1">
        <v>19.7</v>
      </c>
      <c r="BJ37" s="1">
        <v>3.54</v>
      </c>
      <c r="BK37" s="1">
        <v>0.95599999999999996</v>
      </c>
      <c r="BL37" s="1">
        <v>2.06</v>
      </c>
      <c r="BM37" s="1">
        <v>4.66</v>
      </c>
      <c r="BN37" s="1">
        <v>2.09</v>
      </c>
      <c r="BO37" s="1">
        <v>1.04</v>
      </c>
    </row>
    <row r="38" spans="1:67">
      <c r="A38" s="21" t="s">
        <v>72</v>
      </c>
      <c r="B38" s="1">
        <v>5.3209999999999997</v>
      </c>
      <c r="C38" s="1">
        <v>8.0050000000000008</v>
      </c>
      <c r="D38" s="1">
        <v>9.4499999999999993</v>
      </c>
      <c r="E38" s="1">
        <v>9.4</v>
      </c>
      <c r="F38" s="1">
        <v>8.61</v>
      </c>
      <c r="G38" s="1">
        <v>7.65</v>
      </c>
      <c r="I38" s="1">
        <v>2.6</v>
      </c>
      <c r="J38" s="1">
        <v>3.62</v>
      </c>
      <c r="K38" s="1">
        <v>3.04</v>
      </c>
      <c r="L38" s="1">
        <v>6.84</v>
      </c>
      <c r="M38" s="1">
        <v>6.76</v>
      </c>
      <c r="N38" s="1">
        <v>5.25</v>
      </c>
      <c r="P38" s="1">
        <v>10.4</v>
      </c>
      <c r="Q38" s="1">
        <v>14</v>
      </c>
      <c r="R38" s="1">
        <v>10.5</v>
      </c>
      <c r="S38" s="1">
        <v>25.1</v>
      </c>
      <c r="T38" s="1">
        <v>6.54</v>
      </c>
      <c r="U38" s="1">
        <v>6.02</v>
      </c>
      <c r="V38" s="1">
        <v>19.899999999999999</v>
      </c>
      <c r="W38" s="1">
        <v>6.51</v>
      </c>
      <c r="X38" s="1">
        <v>12.4</v>
      </c>
      <c r="Z38" s="1">
        <v>8.9499999999999993</v>
      </c>
      <c r="AA38" s="1">
        <v>7.91</v>
      </c>
      <c r="AB38" s="1">
        <v>5.88</v>
      </c>
      <c r="AC38" s="1">
        <v>9.41</v>
      </c>
      <c r="AD38" s="1">
        <v>13.1</v>
      </c>
      <c r="AE38" s="1">
        <v>9.4700000000000006</v>
      </c>
      <c r="AF38" s="1">
        <v>11.5</v>
      </c>
      <c r="AG38" s="1">
        <v>9.73</v>
      </c>
      <c r="AH38" s="1">
        <v>8.25</v>
      </c>
      <c r="AI38" s="1">
        <v>10.3</v>
      </c>
      <c r="AK38" s="1">
        <v>6.96</v>
      </c>
      <c r="AL38" s="1">
        <v>3.11</v>
      </c>
      <c r="AM38" s="1">
        <v>4.79</v>
      </c>
      <c r="AN38" s="1">
        <v>3.64</v>
      </c>
      <c r="AO38" s="1">
        <v>2.4</v>
      </c>
      <c r="AP38" s="1">
        <v>8.66</v>
      </c>
      <c r="AQ38" s="1">
        <v>5.42</v>
      </c>
      <c r="AR38" s="1">
        <v>2.81</v>
      </c>
      <c r="AS38" s="1">
        <v>6.92</v>
      </c>
      <c r="AT38" s="1">
        <v>2.16</v>
      </c>
      <c r="AU38" s="1">
        <v>3.63</v>
      </c>
      <c r="AV38" s="1">
        <v>5.01</v>
      </c>
      <c r="AW38" s="1">
        <v>3.47</v>
      </c>
      <c r="AX38" s="1">
        <v>3.51</v>
      </c>
      <c r="AY38" s="1">
        <v>2.79</v>
      </c>
      <c r="BA38" s="1">
        <v>10.8</v>
      </c>
      <c r="BB38" s="1">
        <v>8.17</v>
      </c>
      <c r="BC38" s="1">
        <v>8.83</v>
      </c>
      <c r="BD38" s="1">
        <v>11.6</v>
      </c>
      <c r="BE38" s="1">
        <v>8.93</v>
      </c>
      <c r="BF38" s="1">
        <v>5.1100000000000003</v>
      </c>
      <c r="BI38" s="1">
        <v>76.3</v>
      </c>
      <c r="BJ38" s="1">
        <v>8.89</v>
      </c>
      <c r="BK38" s="1">
        <v>5.0599999999999996</v>
      </c>
      <c r="BL38" s="1">
        <v>13.6</v>
      </c>
      <c r="BM38" s="1">
        <v>12.1</v>
      </c>
      <c r="BN38" s="1">
        <v>6.81</v>
      </c>
      <c r="BO38" s="1">
        <v>11.3</v>
      </c>
    </row>
    <row r="39" spans="1:67">
      <c r="A39" s="21" t="s">
        <v>73</v>
      </c>
      <c r="B39" s="1">
        <v>0.77</v>
      </c>
      <c r="C39" s="1">
        <v>1.3080000000000001</v>
      </c>
      <c r="D39" s="1">
        <v>1.35</v>
      </c>
      <c r="E39" s="1">
        <v>1.49</v>
      </c>
      <c r="F39" s="1">
        <v>1.41</v>
      </c>
      <c r="G39" s="1">
        <v>1.29</v>
      </c>
      <c r="I39" s="1">
        <v>0.46</v>
      </c>
      <c r="J39" s="1">
        <v>0.55000000000000004</v>
      </c>
      <c r="K39" s="1">
        <v>0.69</v>
      </c>
      <c r="L39" s="1">
        <v>0.83</v>
      </c>
      <c r="M39" s="1">
        <v>0.94</v>
      </c>
      <c r="N39" s="1">
        <v>0.83</v>
      </c>
      <c r="P39" s="1">
        <v>1.66</v>
      </c>
      <c r="Q39" s="1">
        <v>1.93</v>
      </c>
      <c r="R39" s="1">
        <v>1.52</v>
      </c>
      <c r="S39" s="1">
        <v>3.49</v>
      </c>
      <c r="T39" s="1">
        <v>0.9</v>
      </c>
      <c r="U39" s="1">
        <v>0.89</v>
      </c>
      <c r="V39" s="1">
        <v>2.75</v>
      </c>
      <c r="W39" s="1">
        <v>0.94</v>
      </c>
      <c r="X39" s="1">
        <v>1.76</v>
      </c>
      <c r="Z39" s="1">
        <v>1.4</v>
      </c>
      <c r="AA39" s="1">
        <v>1.18</v>
      </c>
      <c r="AB39" s="1">
        <v>0.99</v>
      </c>
      <c r="AC39" s="1">
        <v>1.38</v>
      </c>
      <c r="AD39" s="1">
        <v>1.92</v>
      </c>
      <c r="AE39" s="1">
        <v>1.4</v>
      </c>
      <c r="AF39" s="1">
        <v>1.59</v>
      </c>
      <c r="AG39" s="1">
        <v>1.46</v>
      </c>
      <c r="AH39" s="1">
        <v>1.32</v>
      </c>
      <c r="AI39" s="1">
        <v>1.31</v>
      </c>
      <c r="AK39" s="1">
        <v>1.1200000000000001</v>
      </c>
      <c r="AL39" s="1">
        <v>0.57999999999999996</v>
      </c>
      <c r="AM39" s="1">
        <v>0.88</v>
      </c>
      <c r="AN39" s="1">
        <v>0.62</v>
      </c>
      <c r="AO39" s="1">
        <v>0.56999999999999995</v>
      </c>
      <c r="AP39" s="1">
        <v>1.24</v>
      </c>
      <c r="AQ39" s="1">
        <v>0.99</v>
      </c>
      <c r="AR39" s="1">
        <v>0.56000000000000005</v>
      </c>
      <c r="AS39" s="1">
        <v>1.1399999999999999</v>
      </c>
      <c r="AT39" s="1">
        <v>0.53</v>
      </c>
      <c r="AU39" s="1">
        <v>0.63</v>
      </c>
      <c r="AV39" s="1">
        <v>0.82</v>
      </c>
      <c r="AW39" s="1">
        <v>0.59</v>
      </c>
      <c r="AX39" s="1">
        <v>0.6</v>
      </c>
      <c r="AY39" s="1">
        <v>0.43</v>
      </c>
      <c r="BA39" s="1">
        <v>1.64</v>
      </c>
      <c r="BB39" s="1">
        <v>1.23</v>
      </c>
      <c r="BC39" s="1">
        <v>1.59</v>
      </c>
      <c r="BD39" s="1">
        <v>1.62</v>
      </c>
      <c r="BE39" s="1">
        <v>1.26</v>
      </c>
      <c r="BF39" s="1">
        <v>0.87</v>
      </c>
      <c r="BI39" s="1">
        <v>10.199999999999999</v>
      </c>
      <c r="BJ39" s="1">
        <v>1.34</v>
      </c>
      <c r="BK39" s="1">
        <v>0.89</v>
      </c>
      <c r="BL39" s="1">
        <v>2.2200000000000002</v>
      </c>
      <c r="BM39" s="1">
        <v>1.58</v>
      </c>
      <c r="BN39" s="1">
        <v>1.1200000000000001</v>
      </c>
      <c r="BO39" s="1">
        <v>2.04</v>
      </c>
    </row>
    <row r="40" spans="1:67">
      <c r="A40" s="21" t="s">
        <v>74</v>
      </c>
      <c r="B40" s="1">
        <v>4.258</v>
      </c>
      <c r="C40" s="1">
        <v>7.6769999999999996</v>
      </c>
      <c r="D40" s="1">
        <v>7.81</v>
      </c>
      <c r="E40" s="1">
        <v>9</v>
      </c>
      <c r="F40" s="1">
        <v>8.73</v>
      </c>
      <c r="G40" s="1">
        <v>7.71</v>
      </c>
      <c r="I40" s="1">
        <v>2.5499999999999998</v>
      </c>
      <c r="J40" s="1">
        <v>3.1</v>
      </c>
      <c r="K40" s="1">
        <v>4.78</v>
      </c>
      <c r="L40" s="1">
        <v>4.2</v>
      </c>
      <c r="M40" s="1">
        <v>5.5</v>
      </c>
      <c r="N40" s="1">
        <v>4.84</v>
      </c>
      <c r="P40" s="1">
        <v>9.89</v>
      </c>
      <c r="Q40" s="1">
        <v>10.4</v>
      </c>
      <c r="R40" s="1">
        <v>8.06</v>
      </c>
      <c r="S40" s="1">
        <v>18.899999999999999</v>
      </c>
      <c r="T40" s="1">
        <v>5.81</v>
      </c>
      <c r="U40" s="1">
        <v>5.55</v>
      </c>
      <c r="V40" s="1">
        <v>14.6</v>
      </c>
      <c r="W40" s="1">
        <v>5.3</v>
      </c>
      <c r="X40" s="1">
        <v>9.98</v>
      </c>
      <c r="Z40" s="1">
        <v>8.35</v>
      </c>
      <c r="AA40" s="1">
        <v>6.5</v>
      </c>
      <c r="AB40" s="1">
        <v>5.94</v>
      </c>
      <c r="AC40" s="1">
        <v>7.17</v>
      </c>
      <c r="AD40" s="1">
        <v>10.1</v>
      </c>
      <c r="AE40" s="1">
        <v>7.73</v>
      </c>
      <c r="AF40" s="1">
        <v>8.23</v>
      </c>
      <c r="AG40" s="1">
        <v>7.85</v>
      </c>
      <c r="AH40" s="1">
        <v>7.84</v>
      </c>
      <c r="AI40" s="1">
        <v>7.21</v>
      </c>
      <c r="AK40" s="1">
        <v>6.91</v>
      </c>
      <c r="AL40" s="1">
        <v>4.16</v>
      </c>
      <c r="AM40" s="1">
        <v>5.36</v>
      </c>
      <c r="AN40" s="1">
        <v>4.0599999999999996</v>
      </c>
      <c r="AO40" s="1">
        <v>4.1399999999999997</v>
      </c>
      <c r="AP40" s="1">
        <v>6.69</v>
      </c>
      <c r="AQ40" s="1">
        <v>6.45</v>
      </c>
      <c r="AR40" s="1">
        <v>4.3099999999999996</v>
      </c>
      <c r="AS40" s="1">
        <v>6.81</v>
      </c>
      <c r="AT40" s="1">
        <v>4.2699999999999996</v>
      </c>
      <c r="AU40" s="1">
        <v>4.12</v>
      </c>
      <c r="AV40" s="1">
        <v>5.07</v>
      </c>
      <c r="AW40" s="1">
        <v>3.48</v>
      </c>
      <c r="AX40" s="1">
        <v>3.56</v>
      </c>
      <c r="AY40" s="1">
        <v>2.96</v>
      </c>
      <c r="BA40" s="1">
        <v>8.7899999999999991</v>
      </c>
      <c r="BB40" s="1">
        <v>7.33</v>
      </c>
      <c r="BC40" s="1">
        <v>10.6</v>
      </c>
      <c r="BD40" s="1">
        <v>8.9</v>
      </c>
      <c r="BE40" s="1">
        <v>6.83</v>
      </c>
      <c r="BF40" s="1">
        <v>5.78</v>
      </c>
      <c r="BI40" s="1">
        <v>64.7</v>
      </c>
      <c r="BJ40" s="1">
        <v>7.34</v>
      </c>
      <c r="BK40" s="1">
        <v>5.68</v>
      </c>
      <c r="BL40" s="1">
        <v>12.6</v>
      </c>
      <c r="BM40" s="1">
        <v>9.1199999999999992</v>
      </c>
      <c r="BN40" s="1">
        <v>6.3</v>
      </c>
      <c r="BO40" s="1">
        <v>13</v>
      </c>
    </row>
    <row r="41" spans="1:67">
      <c r="A41" s="21" t="s">
        <v>75</v>
      </c>
      <c r="B41" s="1">
        <v>0.83599999999999997</v>
      </c>
      <c r="C41" s="1">
        <v>1.4670000000000001</v>
      </c>
      <c r="D41" s="1">
        <v>1.49</v>
      </c>
      <c r="E41" s="1">
        <v>1.86</v>
      </c>
      <c r="F41" s="1">
        <v>1.73</v>
      </c>
      <c r="G41" s="1">
        <v>1.54</v>
      </c>
      <c r="I41" s="1">
        <v>0.41</v>
      </c>
      <c r="J41" s="1">
        <v>0.52</v>
      </c>
      <c r="K41" s="1">
        <v>1.03</v>
      </c>
      <c r="L41" s="1">
        <v>0.73</v>
      </c>
      <c r="M41" s="1">
        <v>1</v>
      </c>
      <c r="N41" s="1">
        <v>0.99</v>
      </c>
      <c r="P41" s="1">
        <v>2.0099999999999998</v>
      </c>
      <c r="Q41" s="1">
        <v>1.92</v>
      </c>
      <c r="R41" s="1">
        <v>1.44</v>
      </c>
      <c r="S41" s="1">
        <v>3.46</v>
      </c>
      <c r="T41" s="1">
        <v>1.1100000000000001</v>
      </c>
      <c r="U41" s="1">
        <v>1</v>
      </c>
      <c r="V41" s="1">
        <v>2.44</v>
      </c>
      <c r="W41" s="1">
        <v>0.97</v>
      </c>
      <c r="X41" s="1">
        <v>1.89</v>
      </c>
      <c r="Z41" s="1">
        <v>1.53</v>
      </c>
      <c r="AA41" s="1">
        <v>1.19</v>
      </c>
      <c r="AB41" s="1">
        <v>1.21</v>
      </c>
      <c r="AC41" s="1">
        <v>1.31</v>
      </c>
      <c r="AD41" s="1">
        <v>1.76</v>
      </c>
      <c r="AE41" s="1">
        <v>1.31</v>
      </c>
      <c r="AF41" s="1">
        <v>1.4</v>
      </c>
      <c r="AG41" s="1">
        <v>1.49</v>
      </c>
      <c r="AH41" s="1">
        <v>1.61</v>
      </c>
      <c r="AI41" s="1">
        <v>1.19</v>
      </c>
      <c r="AK41" s="1">
        <v>1.4</v>
      </c>
      <c r="AL41" s="1">
        <v>0.99</v>
      </c>
      <c r="AM41" s="1">
        <v>1.18</v>
      </c>
      <c r="AN41" s="1">
        <v>0.95</v>
      </c>
      <c r="AO41" s="1">
        <v>1.1100000000000001</v>
      </c>
      <c r="AP41" s="1">
        <v>1.19</v>
      </c>
      <c r="AQ41" s="1">
        <v>1.47</v>
      </c>
      <c r="AR41" s="1">
        <v>1.1100000000000001</v>
      </c>
      <c r="AS41" s="1">
        <v>1.28</v>
      </c>
      <c r="AT41" s="1">
        <v>1.1399999999999999</v>
      </c>
      <c r="AU41" s="1">
        <v>0.91</v>
      </c>
      <c r="AV41" s="1">
        <v>1.1200000000000001</v>
      </c>
      <c r="AW41" s="1">
        <v>0.76</v>
      </c>
      <c r="AX41" s="1">
        <v>0.75</v>
      </c>
      <c r="AY41" s="1">
        <v>0.61</v>
      </c>
      <c r="BA41" s="1">
        <v>1.63</v>
      </c>
      <c r="BB41" s="1">
        <v>1.39</v>
      </c>
      <c r="BC41" s="1">
        <v>2.41</v>
      </c>
      <c r="BD41" s="1">
        <v>1.74</v>
      </c>
      <c r="BE41" s="1">
        <v>1.25</v>
      </c>
      <c r="BF41" s="1">
        <v>1.44</v>
      </c>
      <c r="BI41" s="1">
        <v>15.1</v>
      </c>
      <c r="BJ41" s="1">
        <v>1.31</v>
      </c>
      <c r="BK41" s="1">
        <v>1.28</v>
      </c>
      <c r="BL41" s="1">
        <v>2.37</v>
      </c>
      <c r="BM41" s="1">
        <v>1.57</v>
      </c>
      <c r="BN41" s="1">
        <v>1.28</v>
      </c>
      <c r="BO41" s="1">
        <v>2.87</v>
      </c>
    </row>
    <row r="42" spans="1:67">
      <c r="A42" s="21" t="s">
        <v>76</v>
      </c>
      <c r="B42" s="1">
        <v>2.1829999999999998</v>
      </c>
      <c r="C42" s="1">
        <v>3.7389999999999999</v>
      </c>
      <c r="D42" s="1">
        <v>4.1500000000000004</v>
      </c>
      <c r="E42" s="1">
        <v>5.13</v>
      </c>
      <c r="F42" s="1">
        <v>4.83</v>
      </c>
      <c r="G42" s="1">
        <v>4.24</v>
      </c>
      <c r="I42" s="1">
        <v>1.1000000000000001</v>
      </c>
      <c r="J42" s="1">
        <v>1.38</v>
      </c>
      <c r="K42" s="1">
        <v>3.35</v>
      </c>
      <c r="L42" s="1">
        <v>1.76</v>
      </c>
      <c r="M42" s="1">
        <v>2.83</v>
      </c>
      <c r="N42" s="1">
        <v>2.91</v>
      </c>
      <c r="P42" s="1">
        <v>6</v>
      </c>
      <c r="Q42" s="1">
        <v>4.83</v>
      </c>
      <c r="R42" s="1">
        <v>3.78</v>
      </c>
      <c r="S42" s="1">
        <v>8.57</v>
      </c>
      <c r="T42" s="1">
        <v>3.13</v>
      </c>
      <c r="U42" s="1">
        <v>2.88</v>
      </c>
      <c r="V42" s="1">
        <v>6.04</v>
      </c>
      <c r="W42" s="1">
        <v>2.69</v>
      </c>
      <c r="X42" s="1">
        <v>5.09</v>
      </c>
      <c r="Z42" s="1">
        <v>4.16</v>
      </c>
      <c r="AA42" s="1">
        <v>3.11</v>
      </c>
      <c r="AB42" s="1">
        <v>3.64</v>
      </c>
      <c r="AC42" s="1">
        <v>3.69</v>
      </c>
      <c r="AD42" s="1">
        <v>4.68</v>
      </c>
      <c r="AE42" s="1">
        <v>3.81</v>
      </c>
      <c r="AF42" s="1">
        <v>3.76</v>
      </c>
      <c r="AG42" s="1">
        <v>4.33</v>
      </c>
      <c r="AH42" s="1">
        <v>4.84</v>
      </c>
      <c r="AI42" s="1">
        <v>3.19</v>
      </c>
      <c r="AK42" s="1">
        <v>4.55</v>
      </c>
      <c r="AL42" s="1">
        <v>3.47</v>
      </c>
      <c r="AM42" s="1">
        <v>3.79</v>
      </c>
      <c r="AN42" s="1">
        <v>3.29</v>
      </c>
      <c r="AO42" s="1">
        <v>4.46</v>
      </c>
      <c r="AP42" s="1">
        <v>3.23</v>
      </c>
      <c r="AQ42" s="1">
        <v>4.6900000000000004</v>
      </c>
      <c r="AR42" s="1">
        <v>4.37</v>
      </c>
      <c r="AS42" s="1">
        <v>3.82</v>
      </c>
      <c r="AT42" s="1">
        <v>4.53</v>
      </c>
      <c r="AU42" s="1">
        <v>3.26</v>
      </c>
      <c r="AV42" s="1">
        <v>3.62</v>
      </c>
      <c r="AW42" s="1">
        <v>2.59</v>
      </c>
      <c r="AX42" s="1">
        <v>2.46</v>
      </c>
      <c r="AY42" s="1">
        <v>1.95</v>
      </c>
      <c r="BA42" s="1">
        <v>4.5199999999999996</v>
      </c>
      <c r="BB42" s="1">
        <v>4.5</v>
      </c>
      <c r="BC42" s="1">
        <v>7.47</v>
      </c>
      <c r="BD42" s="1">
        <v>4.8600000000000003</v>
      </c>
      <c r="BE42" s="1">
        <v>3.63</v>
      </c>
      <c r="BF42" s="1">
        <v>5.01</v>
      </c>
      <c r="BI42" s="1">
        <v>41.6</v>
      </c>
      <c r="BJ42" s="1">
        <v>3.58</v>
      </c>
      <c r="BK42" s="1">
        <v>4.1399999999999997</v>
      </c>
      <c r="BL42" s="1">
        <v>6.95</v>
      </c>
      <c r="BM42" s="1">
        <v>4.32</v>
      </c>
      <c r="BN42" s="1">
        <v>3.6</v>
      </c>
      <c r="BO42" s="1">
        <v>8.6199999999999992</v>
      </c>
    </row>
    <row r="43" spans="1:67">
      <c r="A43" s="21" t="s">
        <v>77</v>
      </c>
      <c r="B43" s="1">
        <v>0.29799999999999999</v>
      </c>
      <c r="C43" s="1">
        <v>0.49</v>
      </c>
      <c r="D43" s="1">
        <v>0.57599999999999996</v>
      </c>
      <c r="E43" s="1">
        <v>0.753</v>
      </c>
      <c r="F43" s="1">
        <v>0.68400000000000005</v>
      </c>
      <c r="G43" s="1">
        <v>0.62</v>
      </c>
      <c r="I43" s="1">
        <v>0.14799999999999999</v>
      </c>
      <c r="J43" s="1">
        <v>0.184</v>
      </c>
      <c r="K43" s="1">
        <v>0.55800000000000005</v>
      </c>
      <c r="L43" s="1">
        <v>0.22500000000000001</v>
      </c>
      <c r="M43" s="1">
        <v>0.42099999999999999</v>
      </c>
      <c r="N43" s="1">
        <v>0.43099999999999999</v>
      </c>
      <c r="P43" s="1">
        <v>0.85899999999999999</v>
      </c>
      <c r="Q43" s="1">
        <v>0.65</v>
      </c>
      <c r="R43" s="1">
        <v>0.47099999999999997</v>
      </c>
      <c r="S43" s="1">
        <v>1.02</v>
      </c>
      <c r="T43" s="1">
        <v>0.43099999999999999</v>
      </c>
      <c r="U43" s="1">
        <v>0.39</v>
      </c>
      <c r="V43" s="1">
        <v>0.69399999999999995</v>
      </c>
      <c r="W43" s="1">
        <v>0.34699999999999998</v>
      </c>
      <c r="X43" s="1">
        <v>0.71099999999999997</v>
      </c>
      <c r="Z43" s="1">
        <v>0.54400000000000004</v>
      </c>
      <c r="AA43" s="1">
        <v>0.39900000000000002</v>
      </c>
      <c r="AB43" s="1">
        <v>0.52900000000000003</v>
      </c>
      <c r="AC43" s="1">
        <v>0.51200000000000001</v>
      </c>
      <c r="AD43" s="1">
        <v>0.61399999999999999</v>
      </c>
      <c r="AE43" s="1">
        <v>0.497</v>
      </c>
      <c r="AF43" s="1">
        <v>0.48699999999999999</v>
      </c>
      <c r="AG43" s="1">
        <v>0.58899999999999997</v>
      </c>
      <c r="AH43" s="1">
        <v>0.73699999999999999</v>
      </c>
      <c r="AI43" s="1">
        <v>0.42499999999999999</v>
      </c>
      <c r="AK43" s="1">
        <v>0.72</v>
      </c>
      <c r="AL43" s="1">
        <v>0.63800000000000001</v>
      </c>
      <c r="AM43" s="1">
        <v>0.59599999999999997</v>
      </c>
      <c r="AN43" s="1">
        <v>0.56799999999999995</v>
      </c>
      <c r="AO43" s="1">
        <v>0.879</v>
      </c>
      <c r="AP43" s="1">
        <v>0.41899999999999998</v>
      </c>
      <c r="AQ43" s="1">
        <v>0.752</v>
      </c>
      <c r="AR43" s="1">
        <v>0.80800000000000005</v>
      </c>
      <c r="AS43" s="1">
        <v>0.54500000000000004</v>
      </c>
      <c r="AT43" s="1">
        <v>0.93300000000000005</v>
      </c>
      <c r="AU43" s="1">
        <v>0.55900000000000005</v>
      </c>
      <c r="AV43" s="1">
        <v>0.57999999999999996</v>
      </c>
      <c r="AW43" s="1">
        <v>0.38600000000000001</v>
      </c>
      <c r="AX43" s="1">
        <v>0.38700000000000001</v>
      </c>
      <c r="AY43" s="1">
        <v>0.32900000000000001</v>
      </c>
      <c r="BA43" s="1">
        <v>0.60599999999999998</v>
      </c>
      <c r="BB43" s="1">
        <v>0.65700000000000003</v>
      </c>
      <c r="BC43" s="1">
        <v>1.1499999999999999</v>
      </c>
      <c r="BD43" s="1">
        <v>0.58799999999999997</v>
      </c>
      <c r="BE43" s="1">
        <v>0.44400000000000001</v>
      </c>
      <c r="BF43" s="1">
        <v>0.89600000000000002</v>
      </c>
      <c r="BI43" s="1">
        <v>4.97</v>
      </c>
      <c r="BJ43" s="1">
        <v>0.47</v>
      </c>
      <c r="BK43" s="1">
        <v>0.68400000000000005</v>
      </c>
      <c r="BL43" s="1">
        <v>0.92500000000000004</v>
      </c>
      <c r="BM43" s="1">
        <v>0.56299999999999994</v>
      </c>
      <c r="BN43" s="1">
        <v>0.56899999999999995</v>
      </c>
      <c r="BO43" s="1">
        <v>1.4</v>
      </c>
    </row>
    <row r="44" spans="1:67">
      <c r="A44" s="21" t="s">
        <v>78</v>
      </c>
      <c r="B44" s="1">
        <v>1.855</v>
      </c>
      <c r="C44" s="1">
        <v>2.8090000000000002</v>
      </c>
      <c r="D44" s="1">
        <v>3.26</v>
      </c>
      <c r="E44" s="1">
        <v>4.83</v>
      </c>
      <c r="F44" s="1">
        <v>4.58</v>
      </c>
      <c r="G44" s="1">
        <v>4</v>
      </c>
      <c r="I44" s="1">
        <v>0.89</v>
      </c>
      <c r="J44" s="1">
        <v>1.1299999999999999</v>
      </c>
      <c r="K44" s="1">
        <v>3.74</v>
      </c>
      <c r="L44" s="1">
        <v>1.36</v>
      </c>
      <c r="M44" s="1">
        <v>2.75</v>
      </c>
      <c r="N44" s="1">
        <v>3.13</v>
      </c>
      <c r="P44" s="1">
        <v>5.58</v>
      </c>
      <c r="Q44" s="1">
        <v>4.1399999999999997</v>
      </c>
      <c r="R44" s="1">
        <v>2.7</v>
      </c>
      <c r="S44" s="1">
        <v>5.42</v>
      </c>
      <c r="T44" s="1">
        <v>2.78</v>
      </c>
      <c r="U44" s="1">
        <v>2.59</v>
      </c>
      <c r="V44" s="1">
        <v>4.05</v>
      </c>
      <c r="W44" s="1">
        <v>2.0699999999999998</v>
      </c>
      <c r="X44" s="1">
        <v>4.32</v>
      </c>
      <c r="Z44" s="1">
        <v>3.37</v>
      </c>
      <c r="AA44" s="1">
        <v>2.41</v>
      </c>
      <c r="AB44" s="1">
        <v>3.4</v>
      </c>
      <c r="AC44" s="1">
        <v>3.07</v>
      </c>
      <c r="AD44" s="1">
        <v>3.44</v>
      </c>
      <c r="AE44" s="1">
        <v>3.03</v>
      </c>
      <c r="AF44" s="1">
        <v>2.79</v>
      </c>
      <c r="AG44" s="1">
        <v>3.46</v>
      </c>
      <c r="AH44" s="1">
        <v>4.58</v>
      </c>
      <c r="AI44" s="1">
        <v>2.44</v>
      </c>
      <c r="AK44" s="1">
        <v>4.76</v>
      </c>
      <c r="AL44" s="1">
        <v>5.01</v>
      </c>
      <c r="AM44" s="1">
        <v>4.29</v>
      </c>
      <c r="AN44" s="1">
        <v>4.2300000000000004</v>
      </c>
      <c r="AO44" s="1">
        <v>7.34</v>
      </c>
      <c r="AP44" s="1">
        <v>2.63</v>
      </c>
      <c r="AQ44" s="1">
        <v>5.27</v>
      </c>
      <c r="AR44" s="1">
        <v>6.63</v>
      </c>
      <c r="AS44" s="1">
        <v>3.61</v>
      </c>
      <c r="AT44" s="1">
        <v>7.42</v>
      </c>
      <c r="AU44" s="1">
        <v>4.0999999999999996</v>
      </c>
      <c r="AV44" s="1">
        <v>3.88</v>
      </c>
      <c r="AW44" s="1">
        <v>2.65</v>
      </c>
      <c r="AX44" s="1">
        <v>2.73</v>
      </c>
      <c r="AY44" s="1">
        <v>2.27</v>
      </c>
      <c r="BA44" s="1">
        <v>3.83</v>
      </c>
      <c r="BB44" s="1">
        <v>4.32</v>
      </c>
      <c r="BC44" s="1">
        <v>7.69</v>
      </c>
      <c r="BD44" s="1">
        <v>4.3099999999999996</v>
      </c>
      <c r="BE44" s="1">
        <v>2.75</v>
      </c>
      <c r="BF44" s="1">
        <v>6.67</v>
      </c>
      <c r="BI44" s="1">
        <v>28</v>
      </c>
      <c r="BJ44" s="1">
        <v>3.26</v>
      </c>
      <c r="BK44" s="1">
        <v>4.76</v>
      </c>
      <c r="BL44" s="1">
        <v>5.92</v>
      </c>
      <c r="BM44" s="1">
        <v>3.61</v>
      </c>
      <c r="BN44" s="1">
        <v>3.91</v>
      </c>
      <c r="BO44" s="1">
        <v>9.58</v>
      </c>
    </row>
    <row r="45" spans="1:67">
      <c r="A45" s="21" t="s">
        <v>79</v>
      </c>
      <c r="B45" s="1">
        <v>0.28100000000000003</v>
      </c>
      <c r="C45" s="1">
        <v>0.38300000000000001</v>
      </c>
      <c r="D45" s="1">
        <v>0.47899999999999998</v>
      </c>
      <c r="E45" s="1">
        <v>0.69499999999999995</v>
      </c>
      <c r="F45" s="1">
        <v>0.72099999999999997</v>
      </c>
      <c r="G45" s="1">
        <v>0.61499999999999999</v>
      </c>
      <c r="I45" s="1">
        <v>0.13100000000000001</v>
      </c>
      <c r="J45" s="1">
        <v>0.16300000000000001</v>
      </c>
      <c r="K45" s="1">
        <v>0.56899999999999995</v>
      </c>
      <c r="L45" s="1">
        <v>0.19800000000000001</v>
      </c>
      <c r="M45" s="1">
        <v>0.40100000000000002</v>
      </c>
      <c r="N45" s="1">
        <v>0.51500000000000001</v>
      </c>
      <c r="P45" s="1">
        <v>0.90900000000000003</v>
      </c>
      <c r="Q45" s="1">
        <v>0.65200000000000002</v>
      </c>
      <c r="R45" s="1">
        <v>0.39600000000000002</v>
      </c>
      <c r="S45" s="1">
        <v>0.752</v>
      </c>
      <c r="T45" s="1">
        <v>0.38700000000000001</v>
      </c>
      <c r="U45" s="1">
        <v>0.378</v>
      </c>
      <c r="V45" s="1">
        <v>0.52600000000000002</v>
      </c>
      <c r="W45" s="1">
        <v>0.313</v>
      </c>
      <c r="X45" s="1">
        <v>0.61499999999999999</v>
      </c>
      <c r="Z45" s="1">
        <v>0.52100000000000002</v>
      </c>
      <c r="AA45" s="1">
        <v>0.34</v>
      </c>
      <c r="AB45" s="1">
        <v>0.53800000000000003</v>
      </c>
      <c r="AC45" s="1">
        <v>0.46200000000000002</v>
      </c>
      <c r="AD45" s="1">
        <v>0.48399999999999999</v>
      </c>
      <c r="AE45" s="1">
        <v>0.439</v>
      </c>
      <c r="AF45" s="1">
        <v>0.38100000000000001</v>
      </c>
      <c r="AG45" s="1">
        <v>0.47299999999999998</v>
      </c>
      <c r="AH45" s="1">
        <v>0.70099999999999996</v>
      </c>
      <c r="AI45" s="1">
        <v>0.376</v>
      </c>
      <c r="AK45" s="1">
        <v>0.76400000000000001</v>
      </c>
      <c r="AL45" s="1">
        <v>0.89500000000000002</v>
      </c>
      <c r="AM45" s="1">
        <v>0.70799999999999996</v>
      </c>
      <c r="AN45" s="1">
        <v>0.71299999999999997</v>
      </c>
      <c r="AO45" s="1">
        <v>1.2</v>
      </c>
      <c r="AP45" s="1">
        <v>0.42399999999999999</v>
      </c>
      <c r="AQ45" s="1">
        <v>0.84799999999999998</v>
      </c>
      <c r="AR45" s="1">
        <v>1.1299999999999999</v>
      </c>
      <c r="AS45" s="1">
        <v>0.57099999999999995</v>
      </c>
      <c r="AT45" s="1">
        <v>1.23</v>
      </c>
      <c r="AU45" s="1">
        <v>0.68899999999999995</v>
      </c>
      <c r="AV45" s="1">
        <v>0.57099999999999995</v>
      </c>
      <c r="AW45" s="1">
        <v>0.44600000000000001</v>
      </c>
      <c r="AX45" s="1">
        <v>0.439</v>
      </c>
      <c r="AY45" s="1">
        <v>0.37</v>
      </c>
      <c r="BA45" s="1">
        <v>0.59899999999999998</v>
      </c>
      <c r="BB45" s="1">
        <v>0.69499999999999995</v>
      </c>
      <c r="BC45" s="1">
        <v>1.23</v>
      </c>
      <c r="BD45" s="1">
        <v>0.61</v>
      </c>
      <c r="BE45" s="1">
        <v>0.41499999999999998</v>
      </c>
      <c r="BF45" s="1">
        <v>1.1399999999999999</v>
      </c>
      <c r="BI45" s="1">
        <v>4.17</v>
      </c>
      <c r="BJ45" s="1">
        <v>0.5</v>
      </c>
      <c r="BK45" s="1">
        <v>0.755</v>
      </c>
      <c r="BL45" s="1">
        <v>0.873</v>
      </c>
      <c r="BM45" s="1">
        <v>0.53400000000000003</v>
      </c>
      <c r="BN45" s="1">
        <v>0.60499999999999998</v>
      </c>
      <c r="BO45" s="1">
        <v>1.43</v>
      </c>
    </row>
    <row r="46" spans="1:67">
      <c r="A46" s="21" t="s">
        <v>64</v>
      </c>
      <c r="B46" s="1">
        <v>4.75</v>
      </c>
      <c r="C46" s="1">
        <v>1.17</v>
      </c>
      <c r="D46" s="1">
        <v>9.9</v>
      </c>
      <c r="E46" s="1">
        <v>5</v>
      </c>
      <c r="F46" s="1">
        <v>5.2</v>
      </c>
      <c r="G46" s="1">
        <v>4</v>
      </c>
      <c r="I46" s="1">
        <v>1.8</v>
      </c>
      <c r="J46" s="1">
        <v>2.1</v>
      </c>
      <c r="K46" s="1">
        <v>0.8</v>
      </c>
      <c r="L46" s="1">
        <v>4.3</v>
      </c>
      <c r="M46" s="1">
        <v>10.6</v>
      </c>
      <c r="N46" s="1">
        <v>11.1</v>
      </c>
      <c r="P46" s="1">
        <v>15.1</v>
      </c>
      <c r="Q46" s="1">
        <v>18.7</v>
      </c>
      <c r="R46" s="1">
        <v>9</v>
      </c>
      <c r="S46" s="1">
        <v>13.5</v>
      </c>
      <c r="T46" s="1">
        <v>12.5</v>
      </c>
      <c r="U46" s="1">
        <v>18.399999999999999</v>
      </c>
      <c r="V46" s="1">
        <v>13.1</v>
      </c>
      <c r="W46" s="1">
        <v>6.4</v>
      </c>
      <c r="X46" s="1">
        <v>14.8</v>
      </c>
      <c r="Z46" s="1">
        <v>12.3</v>
      </c>
      <c r="AA46" s="1">
        <v>5.2</v>
      </c>
      <c r="AB46" s="1">
        <v>11.7</v>
      </c>
      <c r="AC46" s="1">
        <v>9.4</v>
      </c>
      <c r="AD46" s="1">
        <v>9.6</v>
      </c>
      <c r="AE46" s="1">
        <v>9</v>
      </c>
      <c r="AF46" s="1">
        <v>6.4</v>
      </c>
      <c r="AG46" s="1">
        <v>10</v>
      </c>
      <c r="AH46" s="1">
        <v>15.6</v>
      </c>
      <c r="AI46" s="1">
        <v>8.8000000000000007</v>
      </c>
      <c r="AK46" s="1">
        <v>19.8</v>
      </c>
      <c r="AL46" s="1">
        <v>30.7</v>
      </c>
      <c r="AM46" s="1">
        <v>21.2</v>
      </c>
      <c r="AN46" s="1">
        <v>19</v>
      </c>
      <c r="AO46" s="1">
        <v>34.1</v>
      </c>
      <c r="AP46" s="1">
        <v>9.5</v>
      </c>
      <c r="AQ46" s="1">
        <v>21.9</v>
      </c>
      <c r="AR46" s="1">
        <v>32.200000000000003</v>
      </c>
      <c r="AS46" s="1">
        <v>13.1</v>
      </c>
      <c r="AT46" s="1">
        <v>37.9</v>
      </c>
      <c r="AU46" s="1">
        <v>18.5</v>
      </c>
      <c r="AV46" s="1">
        <v>19.600000000000001</v>
      </c>
      <c r="AW46" s="1">
        <v>13.8</v>
      </c>
      <c r="AX46" s="1">
        <v>13.8</v>
      </c>
      <c r="AY46" s="1">
        <v>13.9</v>
      </c>
      <c r="BA46" s="1">
        <v>11.5</v>
      </c>
      <c r="BB46" s="1">
        <v>17.8</v>
      </c>
      <c r="BC46" s="1">
        <v>34.5</v>
      </c>
      <c r="BD46" s="1">
        <v>12.6</v>
      </c>
      <c r="BE46" s="1">
        <v>10.9</v>
      </c>
      <c r="BF46" s="1">
        <v>36</v>
      </c>
      <c r="BI46" s="1">
        <v>12.3</v>
      </c>
      <c r="BJ46" s="1">
        <v>14.5</v>
      </c>
      <c r="BK46" s="1">
        <v>22</v>
      </c>
      <c r="BL46" s="1">
        <v>26.6</v>
      </c>
      <c r="BM46" s="1">
        <v>10.6</v>
      </c>
      <c r="BN46" s="1">
        <v>20</v>
      </c>
      <c r="BO46" s="1">
        <v>39.200000000000003</v>
      </c>
    </row>
    <row r="47" spans="1:67">
      <c r="A47" s="21" t="s">
        <v>80</v>
      </c>
      <c r="B47" s="1">
        <v>62.89</v>
      </c>
      <c r="C47" s="1">
        <v>14.81</v>
      </c>
      <c r="D47" s="1">
        <v>18</v>
      </c>
      <c r="E47" s="1">
        <v>7</v>
      </c>
      <c r="F47" s="1">
        <v>7</v>
      </c>
      <c r="G47" s="1">
        <v>7</v>
      </c>
      <c r="I47" s="1">
        <v>35</v>
      </c>
      <c r="J47" s="1">
        <v>38</v>
      </c>
      <c r="K47" s="1">
        <v>43</v>
      </c>
      <c r="L47" s="1">
        <v>17</v>
      </c>
      <c r="M47" s="1">
        <v>12</v>
      </c>
      <c r="N47" s="1">
        <v>28</v>
      </c>
      <c r="P47" s="1">
        <v>11</v>
      </c>
      <c r="Q47" s="1">
        <v>23</v>
      </c>
      <c r="R47" s="1">
        <v>9</v>
      </c>
      <c r="S47" s="1">
        <v>14</v>
      </c>
      <c r="T47" s="1">
        <v>12</v>
      </c>
      <c r="U47" s="1">
        <v>15</v>
      </c>
      <c r="V47" s="1">
        <v>14</v>
      </c>
      <c r="W47" s="1">
        <v>7</v>
      </c>
      <c r="X47" s="1">
        <v>9</v>
      </c>
      <c r="Z47" s="1">
        <v>11</v>
      </c>
      <c r="AA47" s="1">
        <v>9</v>
      </c>
      <c r="AB47" s="1">
        <v>7</v>
      </c>
      <c r="AC47" s="1">
        <v>12</v>
      </c>
      <c r="AD47" s="1">
        <v>10</v>
      </c>
      <c r="AE47" s="1">
        <v>11</v>
      </c>
      <c r="AF47" s="1">
        <v>7</v>
      </c>
      <c r="AG47" s="1">
        <v>12</v>
      </c>
      <c r="AH47" s="1">
        <v>17</v>
      </c>
      <c r="AI47" s="1">
        <v>11</v>
      </c>
      <c r="AK47" s="1">
        <v>24</v>
      </c>
      <c r="AL47" s="1">
        <v>30</v>
      </c>
      <c r="AM47" s="1">
        <v>13</v>
      </c>
      <c r="AN47" s="1">
        <v>23</v>
      </c>
      <c r="AO47" s="1">
        <v>46</v>
      </c>
      <c r="AP47" s="1">
        <v>11</v>
      </c>
      <c r="AQ47" s="1">
        <v>25</v>
      </c>
      <c r="AR47" s="1">
        <v>44</v>
      </c>
      <c r="AS47" s="1">
        <v>13</v>
      </c>
      <c r="AT47" s="1">
        <v>50</v>
      </c>
      <c r="AU47" s="1">
        <v>21</v>
      </c>
      <c r="AV47" s="1">
        <v>19</v>
      </c>
      <c r="AW47" s="1">
        <v>16</v>
      </c>
      <c r="AX47" s="1">
        <v>20</v>
      </c>
      <c r="AY47" s="1">
        <v>16</v>
      </c>
      <c r="BA47" s="1">
        <v>13</v>
      </c>
      <c r="BB47" s="1">
        <v>17</v>
      </c>
      <c r="BC47" s="1">
        <v>29</v>
      </c>
      <c r="BD47" s="1">
        <v>16</v>
      </c>
      <c r="BE47" s="1">
        <v>18</v>
      </c>
      <c r="BF47" s="1">
        <v>40</v>
      </c>
      <c r="BI47" s="1">
        <v>14</v>
      </c>
      <c r="BJ47" s="1">
        <v>19</v>
      </c>
      <c r="BK47" s="1">
        <v>21</v>
      </c>
      <c r="BL47" s="1">
        <v>51</v>
      </c>
      <c r="BM47" s="1">
        <v>24</v>
      </c>
      <c r="BN47" s="1">
        <v>36</v>
      </c>
      <c r="BO47" s="1">
        <v>32</v>
      </c>
    </row>
    <row r="48" spans="1:67">
      <c r="A48" s="21" t="s">
        <v>81</v>
      </c>
      <c r="B48" s="1">
        <v>41.02</v>
      </c>
      <c r="C48" s="1">
        <v>5.15</v>
      </c>
      <c r="D48" s="1">
        <v>24.8</v>
      </c>
      <c r="E48" s="1">
        <v>2.48</v>
      </c>
      <c r="F48" s="1">
        <v>2.8</v>
      </c>
      <c r="G48" s="1">
        <v>4.5599999999999996</v>
      </c>
      <c r="I48" s="1">
        <v>9.86</v>
      </c>
      <c r="J48" s="1">
        <v>18.899999999999999</v>
      </c>
      <c r="K48" s="1">
        <v>12.2</v>
      </c>
      <c r="L48" s="1">
        <v>5.95</v>
      </c>
      <c r="M48" s="1">
        <v>18.2</v>
      </c>
      <c r="N48" s="1">
        <v>35.5</v>
      </c>
      <c r="P48" s="1">
        <v>22.1</v>
      </c>
      <c r="Q48" s="1">
        <v>23.6</v>
      </c>
      <c r="R48" s="1">
        <v>10.7</v>
      </c>
      <c r="S48" s="1">
        <v>40.1</v>
      </c>
      <c r="T48" s="1">
        <v>21.4</v>
      </c>
      <c r="U48" s="1">
        <v>29.8</v>
      </c>
      <c r="V48" s="1">
        <v>16.7</v>
      </c>
      <c r="W48" s="1">
        <v>10.3</v>
      </c>
      <c r="X48" s="1">
        <v>17.3</v>
      </c>
      <c r="Z48" s="1">
        <v>40.299999999999997</v>
      </c>
      <c r="AA48" s="1">
        <v>9.93</v>
      </c>
      <c r="AB48" s="1">
        <v>22.8</v>
      </c>
      <c r="AC48" s="1">
        <v>15.7</v>
      </c>
      <c r="AD48" s="1">
        <v>15.4</v>
      </c>
      <c r="AE48" s="1">
        <v>14.8</v>
      </c>
      <c r="AF48" s="1">
        <v>9.9700000000000006</v>
      </c>
      <c r="AG48" s="1">
        <v>15</v>
      </c>
      <c r="AH48" s="1">
        <v>25.6</v>
      </c>
      <c r="AI48" s="1">
        <v>11.5</v>
      </c>
      <c r="AK48" s="1">
        <v>29.2</v>
      </c>
      <c r="AL48" s="1">
        <v>44.3</v>
      </c>
      <c r="AM48" s="1">
        <v>36.799999999999997</v>
      </c>
      <c r="AN48" s="1">
        <v>38.1</v>
      </c>
      <c r="AO48" s="1">
        <v>56.8</v>
      </c>
      <c r="AP48" s="1">
        <v>16.399999999999999</v>
      </c>
      <c r="AQ48" s="1">
        <v>37.6</v>
      </c>
      <c r="AR48" s="1">
        <v>55</v>
      </c>
      <c r="AS48" s="1">
        <v>21.1</v>
      </c>
      <c r="AT48" s="1">
        <v>56.1</v>
      </c>
      <c r="AU48" s="1">
        <v>39</v>
      </c>
      <c r="AV48" s="1">
        <v>30.1</v>
      </c>
      <c r="AW48" s="1">
        <v>25.8</v>
      </c>
      <c r="AX48" s="1">
        <v>28.1</v>
      </c>
      <c r="AY48" s="1">
        <v>25.1</v>
      </c>
      <c r="BA48" s="1">
        <v>17.100000000000001</v>
      </c>
      <c r="BB48" s="1">
        <v>27.7</v>
      </c>
      <c r="BC48" s="1">
        <v>51.4</v>
      </c>
      <c r="BD48" s="1">
        <v>19.5</v>
      </c>
      <c r="BE48" s="1">
        <v>16.899999999999999</v>
      </c>
      <c r="BF48" s="1">
        <v>62.9</v>
      </c>
      <c r="BI48" s="1">
        <v>19.7</v>
      </c>
      <c r="BJ48" s="1">
        <v>26.7</v>
      </c>
      <c r="BK48" s="1">
        <v>35.4</v>
      </c>
      <c r="BL48" s="1">
        <v>42.6</v>
      </c>
      <c r="BM48" s="1">
        <v>22.9</v>
      </c>
      <c r="BN48" s="1">
        <v>37.4</v>
      </c>
      <c r="BO48" s="1">
        <v>56.8</v>
      </c>
    </row>
    <row r="49" spans="1:67" s="9" customFormat="1">
      <c r="A49" s="22" t="s">
        <v>82</v>
      </c>
      <c r="B49" s="9">
        <v>13.18</v>
      </c>
      <c r="C49" s="9">
        <v>0.75</v>
      </c>
      <c r="D49" s="9">
        <v>1.6</v>
      </c>
      <c r="E49" s="9">
        <v>1.42</v>
      </c>
      <c r="F49" s="9">
        <v>0.86</v>
      </c>
      <c r="G49" s="9">
        <v>2.41</v>
      </c>
      <c r="I49" s="9">
        <v>4.2699999999999996</v>
      </c>
      <c r="J49" s="9">
        <v>11.6</v>
      </c>
      <c r="K49" s="9">
        <v>8.7899999999999991</v>
      </c>
      <c r="L49" s="9">
        <v>1.76</v>
      </c>
      <c r="M49" s="9">
        <v>4.4800000000000004</v>
      </c>
      <c r="N49" s="9">
        <v>12.2</v>
      </c>
      <c r="P49" s="9">
        <v>1.6</v>
      </c>
      <c r="Q49" s="9">
        <v>6.04</v>
      </c>
      <c r="R49" s="9">
        <v>1.53</v>
      </c>
      <c r="S49" s="9">
        <v>4.33</v>
      </c>
      <c r="T49" s="9">
        <v>3.72</v>
      </c>
      <c r="U49" s="9">
        <v>8.35</v>
      </c>
      <c r="V49" s="9">
        <v>3.56</v>
      </c>
      <c r="W49" s="9">
        <v>1.44</v>
      </c>
      <c r="X49" s="9">
        <v>3.13</v>
      </c>
      <c r="Z49" s="9">
        <v>5.63</v>
      </c>
      <c r="AA49" s="9">
        <v>0.85</v>
      </c>
      <c r="AB49" s="9">
        <v>3.99</v>
      </c>
      <c r="AC49" s="9">
        <v>2.87</v>
      </c>
      <c r="AD49" s="9">
        <v>4.42</v>
      </c>
      <c r="AE49" s="9">
        <v>2.71</v>
      </c>
      <c r="AF49" s="9">
        <v>1.73</v>
      </c>
      <c r="AG49" s="9">
        <v>2.77</v>
      </c>
      <c r="AH49" s="9">
        <v>4.8099999999999996</v>
      </c>
      <c r="AI49" s="9">
        <v>2.2999999999999998</v>
      </c>
      <c r="AK49" s="9">
        <v>6.49</v>
      </c>
      <c r="AL49" s="9">
        <v>10.7</v>
      </c>
      <c r="AM49" s="9">
        <v>6.65</v>
      </c>
      <c r="AN49" s="9">
        <v>8.25</v>
      </c>
      <c r="AO49" s="9">
        <v>15.8</v>
      </c>
      <c r="AP49" s="9">
        <v>3.21</v>
      </c>
      <c r="AQ49" s="9">
        <v>8.32</v>
      </c>
      <c r="AR49" s="9">
        <v>14.6</v>
      </c>
      <c r="AS49" s="9">
        <v>3.56</v>
      </c>
      <c r="AT49" s="9">
        <v>17</v>
      </c>
      <c r="AU49" s="9">
        <v>8.14</v>
      </c>
      <c r="AV49" s="9">
        <v>6.79</v>
      </c>
      <c r="AW49" s="9">
        <v>5.27</v>
      </c>
      <c r="AX49" s="9">
        <v>5.94</v>
      </c>
      <c r="AY49" s="9">
        <v>4.82</v>
      </c>
      <c r="BA49" s="9">
        <v>3</v>
      </c>
      <c r="BB49" s="9">
        <v>6.07</v>
      </c>
      <c r="BC49" s="9">
        <v>11.1</v>
      </c>
      <c r="BD49" s="9">
        <v>4.25</v>
      </c>
      <c r="BE49" s="9">
        <v>2.61</v>
      </c>
      <c r="BF49" s="9">
        <v>7.13</v>
      </c>
      <c r="BI49" s="9">
        <v>4.34</v>
      </c>
      <c r="BJ49" s="9">
        <v>5.92</v>
      </c>
      <c r="BK49" s="9">
        <v>6.35</v>
      </c>
      <c r="BL49" s="9">
        <v>11.6</v>
      </c>
      <c r="BM49" s="9">
        <v>0.91</v>
      </c>
      <c r="BN49" s="9">
        <v>11</v>
      </c>
      <c r="BO49" s="9">
        <v>5.35</v>
      </c>
    </row>
    <row r="50" spans="1:67">
      <c r="A50" s="24" t="s">
        <v>105</v>
      </c>
      <c r="F50" s="8"/>
    </row>
    <row r="51" spans="1:67">
      <c r="A51" s="34" t="s">
        <v>66</v>
      </c>
      <c r="B51" s="1">
        <v>0.23699999999999999</v>
      </c>
      <c r="C51" s="34" t="s">
        <v>61</v>
      </c>
      <c r="D51" s="34">
        <v>2.41</v>
      </c>
    </row>
    <row r="52" spans="1:67">
      <c r="A52" s="34" t="s">
        <v>67</v>
      </c>
      <c r="B52" s="1">
        <v>0.61299999999999999</v>
      </c>
      <c r="C52" s="34" t="s">
        <v>59</v>
      </c>
      <c r="D52" s="34">
        <v>2.2999999999999998</v>
      </c>
    </row>
    <row r="53" spans="1:67">
      <c r="A53" s="34" t="s">
        <v>68</v>
      </c>
      <c r="B53" s="1">
        <v>9.2799999999999994E-2</v>
      </c>
      <c r="C53" s="34" t="s">
        <v>81</v>
      </c>
      <c r="D53" s="34">
        <v>2.9000000000000001E-2</v>
      </c>
    </row>
    <row r="54" spans="1:67">
      <c r="A54" s="34" t="s">
        <v>69</v>
      </c>
      <c r="B54" s="1">
        <v>0.45700000000000002</v>
      </c>
      <c r="C54" s="34" t="s">
        <v>15</v>
      </c>
      <c r="D54" s="34">
        <v>550</v>
      </c>
    </row>
    <row r="55" spans="1:67">
      <c r="A55" s="34" t="s">
        <v>84</v>
      </c>
      <c r="C55" s="34" t="s">
        <v>65</v>
      </c>
      <c r="D55" s="34">
        <v>0.24</v>
      </c>
    </row>
    <row r="56" spans="1:67">
      <c r="A56" s="34" t="s">
        <v>70</v>
      </c>
      <c r="B56" s="1">
        <v>0.14799999999999999</v>
      </c>
      <c r="C56" s="34" t="s">
        <v>60</v>
      </c>
      <c r="D56" s="34">
        <v>7.25</v>
      </c>
    </row>
    <row r="57" spans="1:67">
      <c r="A57" s="34" t="s">
        <v>71</v>
      </c>
      <c r="B57" s="1">
        <v>5.6299999999999996E-2</v>
      </c>
      <c r="C57" s="34" t="s">
        <v>129</v>
      </c>
      <c r="D57" s="34">
        <v>1.08</v>
      </c>
    </row>
    <row r="58" spans="1:67">
      <c r="A58" s="34" t="s">
        <v>72</v>
      </c>
      <c r="B58" s="1">
        <v>0.19900000000000001</v>
      </c>
      <c r="C58" s="34" t="s">
        <v>63</v>
      </c>
      <c r="D58" s="34">
        <v>3.82</v>
      </c>
    </row>
    <row r="59" spans="1:67">
      <c r="A59" s="34" t="s">
        <v>73</v>
      </c>
      <c r="B59" s="34">
        <v>3.61E-2</v>
      </c>
      <c r="C59" s="21" t="s">
        <v>64</v>
      </c>
      <c r="D59" s="34">
        <v>0.10299999999999999</v>
      </c>
    </row>
    <row r="60" spans="1:67">
      <c r="A60" s="34" t="s">
        <v>74</v>
      </c>
      <c r="B60" s="34">
        <v>0.246</v>
      </c>
      <c r="C60" s="21" t="s">
        <v>50</v>
      </c>
      <c r="D60" s="21">
        <v>440.07553210927313</v>
      </c>
    </row>
    <row r="61" spans="1:67">
      <c r="A61" s="34" t="s">
        <v>75</v>
      </c>
      <c r="B61" s="34">
        <v>5.4600000000000003E-2</v>
      </c>
      <c r="C61" s="22" t="s">
        <v>62</v>
      </c>
      <c r="D61" s="22">
        <v>1.57</v>
      </c>
    </row>
    <row r="62" spans="1:67">
      <c r="A62" s="34" t="s">
        <v>76</v>
      </c>
      <c r="B62" s="34">
        <v>0.16</v>
      </c>
      <c r="C62" s="1" t="s">
        <v>130</v>
      </c>
    </row>
    <row r="63" spans="1:67">
      <c r="A63" s="34" t="s">
        <v>77</v>
      </c>
      <c r="B63" s="34">
        <v>2.47E-2</v>
      </c>
      <c r="C63" s="1">
        <v>8301.5400000000009</v>
      </c>
      <c r="D63" s="1" t="s">
        <v>131</v>
      </c>
    </row>
    <row r="64" spans="1:67">
      <c r="A64" s="34" t="s">
        <v>78</v>
      </c>
      <c r="B64" s="34">
        <v>0.161</v>
      </c>
      <c r="C64" s="1">
        <v>4365.3100000000004</v>
      </c>
      <c r="D64" s="1" t="s">
        <v>132</v>
      </c>
    </row>
    <row r="65" spans="1:68">
      <c r="A65" s="35" t="s">
        <v>79</v>
      </c>
      <c r="B65" s="35">
        <v>2.46E-2</v>
      </c>
      <c r="C65" s="1">
        <v>5995.11</v>
      </c>
      <c r="D65" s="1" t="s">
        <v>133</v>
      </c>
    </row>
    <row r="66" spans="1:68">
      <c r="A66" s="22"/>
      <c r="B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68" ht="14.4">
      <c r="A67" s="25" t="s">
        <v>85</v>
      </c>
      <c r="C67" s="8"/>
      <c r="D67" s="8"/>
      <c r="E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</row>
    <row r="68" spans="1:68">
      <c r="A68" s="21" t="s">
        <v>66</v>
      </c>
      <c r="B68" s="6">
        <f>B32/$B$51</f>
        <v>153.33333333333334</v>
      </c>
      <c r="C68" s="6">
        <f t="shared" ref="C68:BO68" si="2">C32/$B$51</f>
        <v>230.25316455696205</v>
      </c>
      <c r="D68" s="6">
        <f>D32/$B$51</f>
        <v>283.96624472573842</v>
      </c>
      <c r="E68" s="6">
        <f t="shared" si="2"/>
        <v>161.60337552742615</v>
      </c>
      <c r="F68" s="6">
        <f t="shared" si="2"/>
        <v>107.59493670886077</v>
      </c>
      <c r="G68" s="6">
        <f t="shared" si="2"/>
        <v>101.26582278481013</v>
      </c>
      <c r="H68" s="6"/>
      <c r="I68" s="6">
        <f t="shared" si="2"/>
        <v>55.696202531645568</v>
      </c>
      <c r="J68" s="6">
        <f t="shared" si="2"/>
        <v>96.202531645569621</v>
      </c>
      <c r="K68" s="6">
        <f t="shared" si="2"/>
        <v>60.75949367088608</v>
      </c>
      <c r="L68" s="6">
        <f t="shared" si="2"/>
        <v>348.10126582278485</v>
      </c>
      <c r="M68" s="6">
        <f t="shared" si="2"/>
        <v>421.94092827004221</v>
      </c>
      <c r="N68" s="6">
        <f t="shared" si="2"/>
        <v>434.59915611814347</v>
      </c>
      <c r="O68" s="6"/>
      <c r="P68" s="6">
        <f t="shared" si="2"/>
        <v>1033.7552742616035</v>
      </c>
      <c r="Q68" s="6">
        <f t="shared" si="2"/>
        <v>1054.8523206751056</v>
      </c>
      <c r="R68" s="6">
        <f t="shared" si="2"/>
        <v>936.70886075949375</v>
      </c>
      <c r="S68" s="6">
        <f t="shared" si="2"/>
        <v>2109.7046413502112</v>
      </c>
      <c r="T68" s="6">
        <f t="shared" si="2"/>
        <v>810.12658227848101</v>
      </c>
      <c r="U68" s="6">
        <f t="shared" si="2"/>
        <v>708.86075949367091</v>
      </c>
      <c r="V68" s="6">
        <f t="shared" si="2"/>
        <v>1151.8987341772151</v>
      </c>
      <c r="W68" s="6">
        <f t="shared" ref="W68:AI68" si="3">W32/$B$51</f>
        <v>616.03375527426158</v>
      </c>
      <c r="X68" s="6">
        <f t="shared" si="3"/>
        <v>1198.3122362869199</v>
      </c>
      <c r="Y68" s="6"/>
      <c r="Z68" s="6">
        <f t="shared" si="3"/>
        <v>970.46413502109715</v>
      </c>
      <c r="AA68" s="6">
        <f t="shared" si="3"/>
        <v>759.49367088607596</v>
      </c>
      <c r="AB68" s="6">
        <f t="shared" si="3"/>
        <v>886.0759493670887</v>
      </c>
      <c r="AC68" s="6">
        <f t="shared" si="3"/>
        <v>755.27426160337552</v>
      </c>
      <c r="AD68" s="6">
        <f t="shared" si="3"/>
        <v>957.80590717299583</v>
      </c>
      <c r="AE68" s="6">
        <f t="shared" si="3"/>
        <v>759.49367088607596</v>
      </c>
      <c r="AF68" s="6">
        <f t="shared" si="3"/>
        <v>822.78481012658233</v>
      </c>
      <c r="AG68" s="6">
        <f t="shared" si="3"/>
        <v>759.49367088607596</v>
      </c>
      <c r="AH68" s="6">
        <f t="shared" si="3"/>
        <v>915.61181434599166</v>
      </c>
      <c r="AI68" s="6">
        <f t="shared" si="3"/>
        <v>632.91139240506334</v>
      </c>
      <c r="AJ68" s="6"/>
      <c r="AK68" s="6">
        <f t="shared" ref="AK68:BF68" si="4">AK32/$B$51</f>
        <v>970.46413502109715</v>
      </c>
      <c r="AL68" s="6">
        <f t="shared" si="4"/>
        <v>843.88185654008441</v>
      </c>
      <c r="AM68" s="6">
        <f t="shared" si="4"/>
        <v>995.78059071729967</v>
      </c>
      <c r="AN68" s="6">
        <f t="shared" si="4"/>
        <v>818.56540084388189</v>
      </c>
      <c r="AO68" s="6">
        <f t="shared" si="4"/>
        <v>856.54008438818573</v>
      </c>
      <c r="AP68" s="6">
        <f t="shared" si="4"/>
        <v>696.20253164556971</v>
      </c>
      <c r="AQ68" s="6">
        <f t="shared" si="4"/>
        <v>1012.6582278481013</v>
      </c>
      <c r="AR68" s="6">
        <f t="shared" si="4"/>
        <v>852.32067510548529</v>
      </c>
      <c r="AS68" s="6">
        <f t="shared" si="4"/>
        <v>894.51476793248946</v>
      </c>
      <c r="AT68" s="6">
        <f t="shared" si="4"/>
        <v>772.15189873417728</v>
      </c>
      <c r="AU68" s="6">
        <f t="shared" si="4"/>
        <v>848.10126582278485</v>
      </c>
      <c r="AV68" s="6">
        <f t="shared" si="4"/>
        <v>928.27004219409287</v>
      </c>
      <c r="AW68" s="6">
        <f t="shared" si="4"/>
        <v>784.81012658227849</v>
      </c>
      <c r="AX68" s="6">
        <f t="shared" si="4"/>
        <v>864.9789029535865</v>
      </c>
      <c r="AY68" s="6">
        <f t="shared" si="4"/>
        <v>793.24894514767936</v>
      </c>
      <c r="AZ68" s="6"/>
      <c r="BA68" s="6">
        <f t="shared" si="4"/>
        <v>890.29535864978902</v>
      </c>
      <c r="BB68" s="6">
        <f t="shared" si="4"/>
        <v>957.80590717299583</v>
      </c>
      <c r="BC68" s="6">
        <f t="shared" si="4"/>
        <v>949.36708860759495</v>
      </c>
      <c r="BD68" s="6">
        <f t="shared" si="4"/>
        <v>759.49367088607596</v>
      </c>
      <c r="BE68" s="6">
        <f t="shared" si="4"/>
        <v>1004.2194092827004</v>
      </c>
      <c r="BF68" s="6">
        <f t="shared" si="4"/>
        <v>1101.2658227848101</v>
      </c>
      <c r="BG68" s="6"/>
      <c r="BH68" s="6"/>
      <c r="BI68" s="6">
        <f t="shared" si="2"/>
        <v>2666.666666666667</v>
      </c>
      <c r="BJ68" s="6">
        <f t="shared" si="2"/>
        <v>734.17721518987344</v>
      </c>
      <c r="BK68" s="6">
        <f t="shared" si="2"/>
        <v>1151.8987341772151</v>
      </c>
      <c r="BL68" s="6">
        <f t="shared" si="2"/>
        <v>1244.7257383966246</v>
      </c>
      <c r="BM68" s="6">
        <f t="shared" si="2"/>
        <v>974.68354430379748</v>
      </c>
      <c r="BN68" s="6">
        <f t="shared" si="2"/>
        <v>810.12658227848101</v>
      </c>
      <c r="BO68" s="6">
        <f t="shared" si="2"/>
        <v>1156.1181434599157</v>
      </c>
      <c r="BP68" s="6"/>
    </row>
    <row r="69" spans="1:68">
      <c r="A69" s="21" t="s">
        <v>67</v>
      </c>
      <c r="B69" s="6">
        <f>B33/$B$52</f>
        <v>120.3588907014682</v>
      </c>
      <c r="C69" s="6">
        <f t="shared" ref="C69:BO69" si="5">C33/$B$52</f>
        <v>125.66068515497554</v>
      </c>
      <c r="D69" s="6">
        <f>D33/$B$52</f>
        <v>238.17292006525287</v>
      </c>
      <c r="E69" s="6">
        <f t="shared" si="5"/>
        <v>140.6199021207178</v>
      </c>
      <c r="F69" s="6">
        <f t="shared" si="5"/>
        <v>96.411092985318106</v>
      </c>
      <c r="G69" s="6">
        <f t="shared" si="5"/>
        <v>85.807504078303424</v>
      </c>
      <c r="H69" s="6"/>
      <c r="I69" s="6">
        <f t="shared" si="5"/>
        <v>43.066884176182704</v>
      </c>
      <c r="J69" s="6">
        <f t="shared" si="5"/>
        <v>69.657422512234916</v>
      </c>
      <c r="K69" s="6">
        <f t="shared" si="5"/>
        <v>42.414355628058729</v>
      </c>
      <c r="L69" s="6">
        <f t="shared" si="5"/>
        <v>233.27895595432301</v>
      </c>
      <c r="M69" s="6">
        <f t="shared" si="5"/>
        <v>306.68841761827082</v>
      </c>
      <c r="N69" s="6">
        <f t="shared" si="5"/>
        <v>278.95595432300166</v>
      </c>
      <c r="O69" s="6"/>
      <c r="P69" s="6">
        <f t="shared" si="5"/>
        <v>707.99347471451881</v>
      </c>
      <c r="Q69" s="6">
        <f t="shared" si="5"/>
        <v>738.98858075040789</v>
      </c>
      <c r="R69" s="6">
        <f t="shared" si="5"/>
        <v>742.25122349102776</v>
      </c>
      <c r="S69" s="6">
        <f t="shared" si="5"/>
        <v>1647.6345840130507</v>
      </c>
      <c r="T69" s="6">
        <f t="shared" si="5"/>
        <v>559.54323001631326</v>
      </c>
      <c r="U69" s="6">
        <f t="shared" si="5"/>
        <v>477.97716150081567</v>
      </c>
      <c r="V69" s="6">
        <f t="shared" si="5"/>
        <v>929.85318107667217</v>
      </c>
      <c r="W69" s="6">
        <f t="shared" ref="W69:AI69" si="6">W33/$B$52</f>
        <v>461.66394779771616</v>
      </c>
      <c r="X69" s="6">
        <f t="shared" si="6"/>
        <v>936.37846655791191</v>
      </c>
      <c r="Y69" s="6"/>
      <c r="Z69" s="6">
        <f t="shared" si="6"/>
        <v>698.2055464926591</v>
      </c>
      <c r="AA69" s="6">
        <f t="shared" si="6"/>
        <v>606.85154975530179</v>
      </c>
      <c r="AB69" s="6">
        <f t="shared" si="6"/>
        <v>579.11908646003269</v>
      </c>
      <c r="AC69" s="6">
        <f t="shared" si="6"/>
        <v>561.17455138662319</v>
      </c>
      <c r="AD69" s="6">
        <f t="shared" si="6"/>
        <v>745.51386623164763</v>
      </c>
      <c r="AE69" s="6">
        <f t="shared" si="6"/>
        <v>570.96247960848291</v>
      </c>
      <c r="AF69" s="6">
        <f t="shared" si="6"/>
        <v>636.21533442088094</v>
      </c>
      <c r="AG69" s="6">
        <f t="shared" si="6"/>
        <v>592.16965742251227</v>
      </c>
      <c r="AH69" s="6">
        <f t="shared" si="6"/>
        <v>660.68515497553017</v>
      </c>
      <c r="AI69" s="6">
        <f t="shared" si="6"/>
        <v>486.13376835236545</v>
      </c>
      <c r="AJ69" s="6"/>
      <c r="AK69" s="6">
        <f t="shared" ref="AK69:BF69" si="7">AK33/$B$52</f>
        <v>628.05872756933115</v>
      </c>
      <c r="AL69" s="6">
        <f t="shared" si="7"/>
        <v>453.50734094616638</v>
      </c>
      <c r="AM69" s="6">
        <f t="shared" si="7"/>
        <v>603.58890701468192</v>
      </c>
      <c r="AN69" s="6">
        <f t="shared" si="7"/>
        <v>469.82055464926589</v>
      </c>
      <c r="AO69" s="6">
        <f t="shared" si="7"/>
        <v>398.04241435562807</v>
      </c>
      <c r="AP69" s="6">
        <f t="shared" si="7"/>
        <v>505.70962479608482</v>
      </c>
      <c r="AQ69" s="6">
        <f t="shared" si="7"/>
        <v>592.16965742251227</v>
      </c>
      <c r="AR69" s="6">
        <f t="shared" si="7"/>
        <v>404.56769983686786</v>
      </c>
      <c r="AS69" s="6">
        <f t="shared" si="7"/>
        <v>615.00815660685157</v>
      </c>
      <c r="AT69" s="6">
        <f t="shared" si="7"/>
        <v>350.73409461663948</v>
      </c>
      <c r="AU69" s="6">
        <f t="shared" si="7"/>
        <v>469.82055464926589</v>
      </c>
      <c r="AV69" s="6">
        <f t="shared" si="7"/>
        <v>566.06851549755299</v>
      </c>
      <c r="AW69" s="6">
        <f t="shared" si="7"/>
        <v>463.2952691680261</v>
      </c>
      <c r="AX69" s="6">
        <f t="shared" si="7"/>
        <v>477.97716150081567</v>
      </c>
      <c r="AY69" s="6">
        <f t="shared" si="7"/>
        <v>450.24469820554651</v>
      </c>
      <c r="AZ69" s="6"/>
      <c r="BA69" s="6">
        <f t="shared" si="7"/>
        <v>681.89233278955953</v>
      </c>
      <c r="BB69" s="6">
        <f t="shared" si="7"/>
        <v>637.84665579119087</v>
      </c>
      <c r="BC69" s="6">
        <f t="shared" si="7"/>
        <v>670.47308319738988</v>
      </c>
      <c r="BD69" s="6">
        <f t="shared" si="7"/>
        <v>582.38172920065256</v>
      </c>
      <c r="BE69" s="6">
        <f t="shared" si="7"/>
        <v>690.04893964110931</v>
      </c>
      <c r="BF69" s="6">
        <f t="shared" si="7"/>
        <v>557.91190864600333</v>
      </c>
      <c r="BG69" s="6"/>
      <c r="BH69" s="6"/>
      <c r="BI69" s="6">
        <f>BI33/$B$52</f>
        <v>417.6182707993475</v>
      </c>
      <c r="BJ69" s="6">
        <f t="shared" si="5"/>
        <v>489.39641109298532</v>
      </c>
      <c r="BK69" s="6">
        <f t="shared" si="5"/>
        <v>629.69004893964109</v>
      </c>
      <c r="BL69" s="6">
        <f t="shared" si="5"/>
        <v>827.07993474714522</v>
      </c>
      <c r="BM69" s="6">
        <f t="shared" si="5"/>
        <v>541.59869494290376</v>
      </c>
      <c r="BN69" s="6">
        <f t="shared" si="5"/>
        <v>518.76019575856446</v>
      </c>
      <c r="BO69" s="6">
        <f t="shared" si="5"/>
        <v>768.35236541598692</v>
      </c>
      <c r="BP69" s="6"/>
    </row>
    <row r="70" spans="1:68">
      <c r="A70" s="21" t="s">
        <v>68</v>
      </c>
      <c r="B70" s="6">
        <f>B34/$B$53</f>
        <v>97.952586206896555</v>
      </c>
      <c r="C70" s="6">
        <f t="shared" ref="C70:BO70" si="8">C34/$B$53</f>
        <v>125.64655172413794</v>
      </c>
      <c r="D70" s="6">
        <f>D34/$B$53</f>
        <v>178.87931034482762</v>
      </c>
      <c r="E70" s="6">
        <f t="shared" si="8"/>
        <v>126.07758620689656</v>
      </c>
      <c r="F70" s="6">
        <f t="shared" si="8"/>
        <v>89.65517241379311</v>
      </c>
      <c r="G70" s="6">
        <f t="shared" si="8"/>
        <v>77.58620689655173</v>
      </c>
      <c r="H70" s="6"/>
      <c r="I70" s="6">
        <f t="shared" si="8"/>
        <v>33.189655172413794</v>
      </c>
      <c r="J70" s="6">
        <f t="shared" si="8"/>
        <v>54.525862068965516</v>
      </c>
      <c r="K70" s="6">
        <f t="shared" si="8"/>
        <v>35.452586206896555</v>
      </c>
      <c r="L70" s="6">
        <f t="shared" si="8"/>
        <v>184.26724137931038</v>
      </c>
      <c r="M70" s="6">
        <f t="shared" si="8"/>
        <v>217.67241379310346</v>
      </c>
      <c r="N70" s="6">
        <f t="shared" si="8"/>
        <v>172.41379310344828</v>
      </c>
      <c r="O70" s="6"/>
      <c r="P70" s="6">
        <f t="shared" si="8"/>
        <v>470.90517241379314</v>
      </c>
      <c r="Q70" s="6">
        <f t="shared" si="8"/>
        <v>539.87068965517244</v>
      </c>
      <c r="R70" s="6">
        <f t="shared" si="8"/>
        <v>552.80172413793105</v>
      </c>
      <c r="S70" s="6">
        <f t="shared" si="8"/>
        <v>1228.4482758620691</v>
      </c>
      <c r="T70" s="6">
        <f t="shared" si="8"/>
        <v>327.58620689655174</v>
      </c>
      <c r="U70" s="6">
        <f t="shared" si="8"/>
        <v>285.56034482758622</v>
      </c>
      <c r="V70" s="6">
        <f t="shared" si="8"/>
        <v>668.10344827586209</v>
      </c>
      <c r="W70" s="6">
        <f t="shared" ref="W70:AI70" si="9">W34/$B$53</f>
        <v>328.66379310344831</v>
      </c>
      <c r="X70" s="6">
        <f t="shared" si="9"/>
        <v>682.11206896551721</v>
      </c>
      <c r="Y70" s="6"/>
      <c r="Z70" s="6">
        <f t="shared" si="9"/>
        <v>449.35344827586215</v>
      </c>
      <c r="AA70" s="6">
        <f t="shared" si="9"/>
        <v>436.42241379310349</v>
      </c>
      <c r="AB70" s="6">
        <f t="shared" si="9"/>
        <v>372.84482758620692</v>
      </c>
      <c r="AC70" s="6">
        <f t="shared" si="9"/>
        <v>423.49137931034483</v>
      </c>
      <c r="AD70" s="6">
        <f t="shared" si="9"/>
        <v>582.97413793103453</v>
      </c>
      <c r="AE70" s="6">
        <f t="shared" si="9"/>
        <v>436.42241379310349</v>
      </c>
      <c r="AF70" s="6">
        <f t="shared" si="9"/>
        <v>484.91379310344831</v>
      </c>
      <c r="AG70" s="6">
        <f t="shared" si="9"/>
        <v>460.12931034482767</v>
      </c>
      <c r="AH70" s="6">
        <f t="shared" si="9"/>
        <v>455.81896551724139</v>
      </c>
      <c r="AI70" s="6">
        <f t="shared" si="9"/>
        <v>375</v>
      </c>
      <c r="AJ70" s="6"/>
      <c r="AK70" s="6">
        <f t="shared" ref="AK70:BF70" si="10">AK34/$B$53</f>
        <v>382.54310344827587</v>
      </c>
      <c r="AL70" s="6">
        <f t="shared" si="10"/>
        <v>228.44827586206898</v>
      </c>
      <c r="AM70" s="6">
        <f t="shared" si="10"/>
        <v>342.67241379310349</v>
      </c>
      <c r="AN70" s="6">
        <f t="shared" si="10"/>
        <v>254.31034482758625</v>
      </c>
      <c r="AO70" s="6">
        <f t="shared" si="10"/>
        <v>175.64655172413796</v>
      </c>
      <c r="AP70" s="6">
        <f t="shared" si="10"/>
        <v>381.4655172413793</v>
      </c>
      <c r="AQ70" s="6">
        <f t="shared" si="10"/>
        <v>342.67241379310349</v>
      </c>
      <c r="AR70" s="6">
        <f t="shared" si="10"/>
        <v>188.57758620689657</v>
      </c>
      <c r="AS70" s="6">
        <f t="shared" si="10"/>
        <v>420.25862068965517</v>
      </c>
      <c r="AT70" s="6">
        <f t="shared" si="10"/>
        <v>151.93965517241381</v>
      </c>
      <c r="AU70" s="6">
        <f t="shared" si="10"/>
        <v>258.62068965517244</v>
      </c>
      <c r="AV70" s="6">
        <f t="shared" si="10"/>
        <v>334.05172413793105</v>
      </c>
      <c r="AW70" s="6">
        <f t="shared" si="10"/>
        <v>261.85344827586209</v>
      </c>
      <c r="AX70" s="6">
        <f t="shared" si="10"/>
        <v>264.00862068965517</v>
      </c>
      <c r="AY70" s="6">
        <f t="shared" si="10"/>
        <v>217.67241379310346</v>
      </c>
      <c r="AZ70" s="6"/>
      <c r="BA70" s="6">
        <f t="shared" si="10"/>
        <v>523.70689655172418</v>
      </c>
      <c r="BB70" s="6">
        <f t="shared" si="10"/>
        <v>428.87931034482756</v>
      </c>
      <c r="BC70" s="6">
        <f t="shared" si="10"/>
        <v>429.95689655172413</v>
      </c>
      <c r="BD70" s="6">
        <f t="shared" si="10"/>
        <v>451.50862068965517</v>
      </c>
      <c r="BE70" s="6">
        <f t="shared" si="10"/>
        <v>488.14655172413791</v>
      </c>
      <c r="BF70" s="6">
        <f t="shared" si="10"/>
        <v>323.27586206896552</v>
      </c>
      <c r="BG70" s="6"/>
      <c r="BH70" s="6"/>
      <c r="BI70" s="6">
        <f t="shared" si="8"/>
        <v>1346.9827586206898</v>
      </c>
      <c r="BJ70" s="6">
        <f t="shared" si="8"/>
        <v>349.13793103448279</v>
      </c>
      <c r="BK70" s="6">
        <f t="shared" si="8"/>
        <v>376.07758620689657</v>
      </c>
      <c r="BL70" s="6">
        <f t="shared" si="8"/>
        <v>594.82758620689663</v>
      </c>
      <c r="BM70" s="6">
        <f t="shared" si="8"/>
        <v>420.25862068965517</v>
      </c>
      <c r="BN70" s="6">
        <f t="shared" si="8"/>
        <v>334.05172413793105</v>
      </c>
      <c r="BO70" s="6">
        <f t="shared" si="8"/>
        <v>528.01724137931035</v>
      </c>
      <c r="BP70" s="6"/>
    </row>
    <row r="71" spans="1:68">
      <c r="A71" s="21" t="s">
        <v>69</v>
      </c>
      <c r="B71" s="6">
        <f>B35/$B$54</f>
        <v>71.597374179431071</v>
      </c>
      <c r="C71" s="6">
        <f t="shared" ref="C71:BO71" si="11">C35/$B$54</f>
        <v>88.818380743982502</v>
      </c>
      <c r="D71" s="6">
        <f>D35/$B$54</f>
        <v>122.53829321663019</v>
      </c>
      <c r="E71" s="6">
        <f t="shared" si="11"/>
        <v>95.623632385120359</v>
      </c>
      <c r="F71" s="6">
        <f t="shared" si="11"/>
        <v>72.647702407002186</v>
      </c>
      <c r="G71" s="6">
        <f t="shared" si="11"/>
        <v>63.894967177242883</v>
      </c>
      <c r="H71" s="6"/>
      <c r="I71" s="6">
        <f t="shared" si="11"/>
        <v>24.070021881838073</v>
      </c>
      <c r="J71" s="6">
        <f t="shared" si="11"/>
        <v>38.949671772428886</v>
      </c>
      <c r="K71" s="6">
        <f t="shared" si="11"/>
        <v>24.070021881838073</v>
      </c>
      <c r="L71" s="6">
        <f t="shared" si="11"/>
        <v>141.1378555798687</v>
      </c>
      <c r="M71" s="6">
        <f t="shared" si="11"/>
        <v>152.29759299781179</v>
      </c>
      <c r="N71" s="6">
        <f t="shared" si="11"/>
        <v>112.47264770240699</v>
      </c>
      <c r="O71" s="6"/>
      <c r="P71" s="6">
        <f t="shared" si="11"/>
        <v>288.84026258205688</v>
      </c>
      <c r="Q71" s="6">
        <f t="shared" si="11"/>
        <v>374.17943107221004</v>
      </c>
      <c r="R71" s="6">
        <f t="shared" si="11"/>
        <v>356.67396061269147</v>
      </c>
      <c r="S71" s="6">
        <f t="shared" si="11"/>
        <v>798.6870897155361</v>
      </c>
      <c r="T71" s="6">
        <f t="shared" si="11"/>
        <v>192.99781181619255</v>
      </c>
      <c r="U71" s="6">
        <f t="shared" si="11"/>
        <v>173.52297592997812</v>
      </c>
      <c r="V71" s="6">
        <f t="shared" si="11"/>
        <v>498.90590809628009</v>
      </c>
      <c r="W71" s="6">
        <f t="shared" ref="W71:AI71" si="12">W35/$B$54</f>
        <v>212.25382932166301</v>
      </c>
      <c r="X71" s="6">
        <f t="shared" si="12"/>
        <v>424.50765864332601</v>
      </c>
      <c r="Y71" s="6"/>
      <c r="Z71" s="6">
        <f t="shared" si="12"/>
        <v>253.8293216630197</v>
      </c>
      <c r="AA71" s="6">
        <f t="shared" si="12"/>
        <v>275.71115973741792</v>
      </c>
      <c r="AB71" s="6">
        <f t="shared" si="12"/>
        <v>204.37636761487965</v>
      </c>
      <c r="AC71" s="6">
        <f t="shared" si="12"/>
        <v>266.95842450765861</v>
      </c>
      <c r="AD71" s="6">
        <f t="shared" si="12"/>
        <v>378.55579868708969</v>
      </c>
      <c r="AE71" s="6">
        <f t="shared" si="12"/>
        <v>282.2757111597374</v>
      </c>
      <c r="AF71" s="6">
        <f t="shared" si="12"/>
        <v>319.47483588621441</v>
      </c>
      <c r="AG71" s="6">
        <f t="shared" si="12"/>
        <v>264.77024070021884</v>
      </c>
      <c r="AH71" s="6">
        <f t="shared" si="12"/>
        <v>240.70021881838073</v>
      </c>
      <c r="AI71" s="6">
        <f t="shared" si="12"/>
        <v>273.52297592997809</v>
      </c>
      <c r="AJ71" s="6"/>
      <c r="AK71" s="6">
        <f t="shared" ref="AK71:BF71" si="13">AK35/$B$54</f>
        <v>214.66083150984682</v>
      </c>
      <c r="AL71" s="6">
        <f t="shared" si="13"/>
        <v>109.84682713347921</v>
      </c>
      <c r="AM71" s="6">
        <f t="shared" si="13"/>
        <v>165.42669584245075</v>
      </c>
      <c r="AN71" s="6">
        <f t="shared" si="13"/>
        <v>110.28446389496717</v>
      </c>
      <c r="AO71" s="6">
        <f t="shared" si="13"/>
        <v>64.113785557986873</v>
      </c>
      <c r="AP71" s="6">
        <f t="shared" si="13"/>
        <v>245.07658643326039</v>
      </c>
      <c r="AQ71" s="6">
        <f t="shared" si="13"/>
        <v>169.58424507658643</v>
      </c>
      <c r="AR71" s="6">
        <f t="shared" si="13"/>
        <v>70.897155361050324</v>
      </c>
      <c r="AS71" s="6">
        <f t="shared" si="13"/>
        <v>236.32385120350108</v>
      </c>
      <c r="AT71" s="6">
        <f t="shared" si="13"/>
        <v>55.579868708971546</v>
      </c>
      <c r="AU71" s="6">
        <f t="shared" si="13"/>
        <v>120.35010940919037</v>
      </c>
      <c r="AV71" s="6">
        <f t="shared" si="13"/>
        <v>151.85995623632385</v>
      </c>
      <c r="AW71" s="6">
        <f t="shared" si="13"/>
        <v>119.69365426695843</v>
      </c>
      <c r="AX71" s="6">
        <f t="shared" si="13"/>
        <v>129.97811816192561</v>
      </c>
      <c r="AY71" s="6">
        <f t="shared" si="13"/>
        <v>107.22100656455142</v>
      </c>
      <c r="AZ71" s="6"/>
      <c r="BA71" s="6">
        <f t="shared" si="13"/>
        <v>315.09846827133475</v>
      </c>
      <c r="BB71" s="6">
        <f t="shared" si="13"/>
        <v>238.51203501094091</v>
      </c>
      <c r="BC71" s="6">
        <f t="shared" si="13"/>
        <v>212.91028446389495</v>
      </c>
      <c r="BD71" s="6">
        <f t="shared" si="13"/>
        <v>282.2757111597374</v>
      </c>
      <c r="BE71" s="6">
        <f t="shared" si="13"/>
        <v>291.02844638949671</v>
      </c>
      <c r="BF71" s="6">
        <f t="shared" si="13"/>
        <v>150.98468271334792</v>
      </c>
      <c r="BG71" s="6"/>
      <c r="BH71" s="6"/>
      <c r="BI71" s="6">
        <f t="shared" si="11"/>
        <v>1131.2910284463894</v>
      </c>
      <c r="BJ71" s="6">
        <f t="shared" si="11"/>
        <v>216.41137855579868</v>
      </c>
      <c r="BK71" s="6">
        <f t="shared" si="11"/>
        <v>176.80525164113783</v>
      </c>
      <c r="BL71" s="6">
        <f t="shared" si="11"/>
        <v>352.29759299781182</v>
      </c>
      <c r="BM71" s="6">
        <f t="shared" si="11"/>
        <v>293.21663019693653</v>
      </c>
      <c r="BN71" s="6">
        <f t="shared" si="11"/>
        <v>176.58643326039387</v>
      </c>
      <c r="BO71" s="6">
        <f t="shared" si="11"/>
        <v>269.14660831509843</v>
      </c>
      <c r="BP71" s="18"/>
    </row>
    <row r="72" spans="1:68">
      <c r="A72" s="26"/>
      <c r="B72" s="18">
        <f>(B71+B73)/2</f>
        <v>57.420308711337157</v>
      </c>
      <c r="C72" s="18">
        <f t="shared" ref="C72:BO72" si="14">(C71+C73)/2</f>
        <v>72.192974155775033</v>
      </c>
      <c r="D72" s="18">
        <f>(D71+D73)/2</f>
        <v>99.782660121828613</v>
      </c>
      <c r="E72" s="18">
        <f t="shared" si="14"/>
        <v>81.561816192560173</v>
      </c>
      <c r="F72" s="18">
        <f t="shared" si="14"/>
        <v>64.296824176474061</v>
      </c>
      <c r="G72" s="18">
        <f t="shared" si="14"/>
        <v>55.832618723756582</v>
      </c>
      <c r="H72" s="18"/>
      <c r="I72" s="18">
        <f t="shared" si="14"/>
        <v>21.393119049027145</v>
      </c>
      <c r="J72" s="18">
        <f t="shared" si="14"/>
        <v>33.664025075403636</v>
      </c>
      <c r="K72" s="18">
        <f t="shared" si="14"/>
        <v>21.528254184162279</v>
      </c>
      <c r="L72" s="18">
        <f t="shared" si="14"/>
        <v>104.0148737358803</v>
      </c>
      <c r="M72" s="18">
        <f t="shared" si="14"/>
        <v>110.9460937962032</v>
      </c>
      <c r="N72" s="18">
        <f t="shared" si="14"/>
        <v>81.236323851203494</v>
      </c>
      <c r="O72" s="18"/>
      <c r="P72" s="18">
        <f t="shared" si="14"/>
        <v>197.12283399373115</v>
      </c>
      <c r="Q72" s="18">
        <f t="shared" si="14"/>
        <v>263.77890472529418</v>
      </c>
      <c r="R72" s="18">
        <f t="shared" si="14"/>
        <v>242.18833165769709</v>
      </c>
      <c r="S72" s="18">
        <f t="shared" si="14"/>
        <v>543.93813945236263</v>
      </c>
      <c r="T72" s="18">
        <f t="shared" si="14"/>
        <v>130.95836536755573</v>
      </c>
      <c r="U72" s="18">
        <f t="shared" si="14"/>
        <v>120.88310958661069</v>
      </c>
      <c r="V72" s="18">
        <f t="shared" si="14"/>
        <v>359.92592702111301</v>
      </c>
      <c r="W72" s="18">
        <f t="shared" ref="W72:AI72" si="15">(W71+W73)/2</f>
        <v>143.96475249866933</v>
      </c>
      <c r="X72" s="18">
        <f t="shared" si="15"/>
        <v>286.24031580814949</v>
      </c>
      <c r="Y72" s="18"/>
      <c r="Z72" s="18">
        <f t="shared" si="15"/>
        <v>175.22547164232066</v>
      </c>
      <c r="AA72" s="18">
        <f t="shared" si="15"/>
        <v>187.51774203087112</v>
      </c>
      <c r="AB72" s="18">
        <f t="shared" si="15"/>
        <v>137.32331894257496</v>
      </c>
      <c r="AC72" s="18">
        <f t="shared" si="15"/>
        <v>187.8711041457212</v>
      </c>
      <c r="AD72" s="18">
        <f t="shared" si="15"/>
        <v>266.64276420840974</v>
      </c>
      <c r="AE72" s="18">
        <f t="shared" si="15"/>
        <v>198.57028801230115</v>
      </c>
      <c r="AF72" s="18">
        <f t="shared" si="15"/>
        <v>225.61579632148559</v>
      </c>
      <c r="AG72" s="18">
        <f t="shared" si="15"/>
        <v>186.10133656632564</v>
      </c>
      <c r="AH72" s="18">
        <f t="shared" si="15"/>
        <v>167.30956886864982</v>
      </c>
      <c r="AI72" s="18">
        <f t="shared" si="15"/>
        <v>193.51824472174582</v>
      </c>
      <c r="AJ72" s="18"/>
      <c r="AK72" s="18">
        <f t="shared" ref="AK72:BF72" si="16">(AK71+AK73)/2</f>
        <v>144.15474007924774</v>
      </c>
      <c r="AL72" s="18">
        <f t="shared" si="16"/>
        <v>71.747737891063935</v>
      </c>
      <c r="AM72" s="18">
        <f t="shared" si="16"/>
        <v>109.60523981311727</v>
      </c>
      <c r="AN72" s="18">
        <f t="shared" si="16"/>
        <v>74.398988704240338</v>
      </c>
      <c r="AO72" s="18">
        <f t="shared" si="16"/>
        <v>42.631217103317759</v>
      </c>
      <c r="AP72" s="18">
        <f t="shared" si="16"/>
        <v>172.20045537879236</v>
      </c>
      <c r="AQ72" s="18">
        <f t="shared" si="16"/>
        <v>113.91374415991484</v>
      </c>
      <c r="AR72" s="18">
        <f t="shared" si="16"/>
        <v>48.117496599444081</v>
      </c>
      <c r="AS72" s="18">
        <f t="shared" si="16"/>
        <v>160.72949316931812</v>
      </c>
      <c r="AT72" s="18">
        <f t="shared" si="16"/>
        <v>37.148042462593878</v>
      </c>
      <c r="AU72" s="18">
        <f t="shared" si="16"/>
        <v>79.702081731622215</v>
      </c>
      <c r="AV72" s="18">
        <f t="shared" si="16"/>
        <v>101.16646460464841</v>
      </c>
      <c r="AW72" s="18">
        <f t="shared" si="16"/>
        <v>79.069800106452192</v>
      </c>
      <c r="AX72" s="18">
        <f t="shared" si="16"/>
        <v>85.056626648530369</v>
      </c>
      <c r="AY72" s="18">
        <f t="shared" si="16"/>
        <v>70.02942220119462</v>
      </c>
      <c r="AZ72" s="18"/>
      <c r="BA72" s="18">
        <f t="shared" si="16"/>
        <v>220.38707197350521</v>
      </c>
      <c r="BB72" s="18">
        <f t="shared" si="16"/>
        <v>163.85061210006506</v>
      </c>
      <c r="BC72" s="18">
        <f t="shared" si="16"/>
        <v>152.06325034005559</v>
      </c>
      <c r="BD72" s="18">
        <f t="shared" si="16"/>
        <v>202.28650422851734</v>
      </c>
      <c r="BE72" s="18">
        <f t="shared" si="16"/>
        <v>196.86557454609971</v>
      </c>
      <c r="BF72" s="18">
        <f t="shared" si="16"/>
        <v>102.65450351883612</v>
      </c>
      <c r="BG72" s="18"/>
      <c r="BH72" s="18"/>
      <c r="BI72" s="18">
        <f t="shared" si="14"/>
        <v>805.84821692589742</v>
      </c>
      <c r="BJ72" s="18">
        <f t="shared" si="14"/>
        <v>155.50298657519664</v>
      </c>
      <c r="BK72" s="18">
        <f t="shared" si="14"/>
        <v>116.34181500975811</v>
      </c>
      <c r="BL72" s="18">
        <f t="shared" si="14"/>
        <v>248.4460937962032</v>
      </c>
      <c r="BM72" s="18">
        <f t="shared" si="14"/>
        <v>209.44615293630611</v>
      </c>
      <c r="BN72" s="18">
        <f t="shared" si="14"/>
        <v>124.77970311668344</v>
      </c>
      <c r="BO72" s="18">
        <f t="shared" si="14"/>
        <v>188.62735821160328</v>
      </c>
      <c r="BP72" s="6"/>
    </row>
    <row r="73" spans="1:68">
      <c r="A73" s="21" t="s">
        <v>70</v>
      </c>
      <c r="B73" s="6">
        <f>B36/$B$56</f>
        <v>43.243243243243249</v>
      </c>
      <c r="C73" s="6">
        <f t="shared" ref="C73:BO73" si="17">C36/$B$56</f>
        <v>55.567567567567572</v>
      </c>
      <c r="D73" s="6">
        <f>D36/$B$56</f>
        <v>77.027027027027032</v>
      </c>
      <c r="E73" s="6">
        <f t="shared" si="17"/>
        <v>67.5</v>
      </c>
      <c r="F73" s="6">
        <f t="shared" si="17"/>
        <v>55.945945945945944</v>
      </c>
      <c r="G73" s="6">
        <f t="shared" si="17"/>
        <v>47.770270270270274</v>
      </c>
      <c r="H73" s="6"/>
      <c r="I73" s="6">
        <f t="shared" si="17"/>
        <v>18.716216216216218</v>
      </c>
      <c r="J73" s="6">
        <f t="shared" si="17"/>
        <v>28.378378378378383</v>
      </c>
      <c r="K73" s="6">
        <f t="shared" si="17"/>
        <v>18.986486486486488</v>
      </c>
      <c r="L73" s="6">
        <f t="shared" si="17"/>
        <v>66.891891891891902</v>
      </c>
      <c r="M73" s="6">
        <f t="shared" si="17"/>
        <v>69.594594594594597</v>
      </c>
      <c r="N73" s="6">
        <f t="shared" si="17"/>
        <v>50.000000000000007</v>
      </c>
      <c r="O73" s="6"/>
      <c r="P73" s="6">
        <f t="shared" si="17"/>
        <v>105.4054054054054</v>
      </c>
      <c r="Q73" s="6">
        <f t="shared" si="17"/>
        <v>153.37837837837839</v>
      </c>
      <c r="R73" s="6">
        <f t="shared" si="17"/>
        <v>127.70270270270269</v>
      </c>
      <c r="S73" s="6">
        <f t="shared" si="17"/>
        <v>289.18918918918916</v>
      </c>
      <c r="T73" s="6">
        <f t="shared" si="17"/>
        <v>68.918918918918919</v>
      </c>
      <c r="U73" s="6">
        <f t="shared" si="17"/>
        <v>68.243243243243242</v>
      </c>
      <c r="V73" s="6">
        <f t="shared" si="17"/>
        <v>220.94594594594597</v>
      </c>
      <c r="W73" s="6">
        <f t="shared" ref="W73:AI73" si="18">W36/$B$56</f>
        <v>75.675675675675677</v>
      </c>
      <c r="X73" s="6">
        <f t="shared" si="18"/>
        <v>147.97297297297297</v>
      </c>
      <c r="Y73" s="6"/>
      <c r="Z73" s="6">
        <f t="shared" si="18"/>
        <v>96.621621621621628</v>
      </c>
      <c r="AA73" s="6">
        <f t="shared" si="18"/>
        <v>99.324324324324323</v>
      </c>
      <c r="AB73" s="6">
        <f t="shared" si="18"/>
        <v>70.270270270270274</v>
      </c>
      <c r="AC73" s="6">
        <f t="shared" si="18"/>
        <v>108.7837837837838</v>
      </c>
      <c r="AD73" s="6">
        <f t="shared" si="18"/>
        <v>154.72972972972974</v>
      </c>
      <c r="AE73" s="6">
        <f t="shared" si="18"/>
        <v>114.86486486486487</v>
      </c>
      <c r="AF73" s="6">
        <f t="shared" si="18"/>
        <v>131.75675675675677</v>
      </c>
      <c r="AG73" s="6">
        <f t="shared" si="18"/>
        <v>107.43243243243244</v>
      </c>
      <c r="AH73" s="6">
        <f t="shared" si="18"/>
        <v>93.918918918918919</v>
      </c>
      <c r="AI73" s="6">
        <f t="shared" si="18"/>
        <v>113.51351351351353</v>
      </c>
      <c r="AJ73" s="6"/>
      <c r="AK73" s="6">
        <f t="shared" ref="AK73:BF73" si="19">AK36/$B$56</f>
        <v>73.64864864864866</v>
      </c>
      <c r="AL73" s="6">
        <f t="shared" si="19"/>
        <v>33.648648648648653</v>
      </c>
      <c r="AM73" s="6">
        <f t="shared" si="19"/>
        <v>53.78378378378379</v>
      </c>
      <c r="AN73" s="6">
        <f t="shared" si="19"/>
        <v>38.513513513513516</v>
      </c>
      <c r="AO73" s="6">
        <f t="shared" si="19"/>
        <v>21.148648648648649</v>
      </c>
      <c r="AP73" s="6">
        <f t="shared" si="19"/>
        <v>99.324324324324323</v>
      </c>
      <c r="AQ73" s="6">
        <f t="shared" si="19"/>
        <v>58.243243243243242</v>
      </c>
      <c r="AR73" s="6">
        <f t="shared" si="19"/>
        <v>25.337837837837839</v>
      </c>
      <c r="AS73" s="6">
        <f t="shared" si="19"/>
        <v>85.135135135135144</v>
      </c>
      <c r="AT73" s="6">
        <f t="shared" si="19"/>
        <v>18.716216216216218</v>
      </c>
      <c r="AU73" s="6">
        <f t="shared" si="19"/>
        <v>39.054054054054056</v>
      </c>
      <c r="AV73" s="6">
        <f t="shared" si="19"/>
        <v>50.472972972972975</v>
      </c>
      <c r="AW73" s="6">
        <f t="shared" si="19"/>
        <v>38.445945945945951</v>
      </c>
      <c r="AX73" s="6">
        <f t="shared" si="19"/>
        <v>40.135135135135137</v>
      </c>
      <c r="AY73" s="6">
        <f t="shared" si="19"/>
        <v>32.837837837837839</v>
      </c>
      <c r="AZ73" s="6"/>
      <c r="BA73" s="6">
        <f t="shared" si="19"/>
        <v>125.67567567567569</v>
      </c>
      <c r="BB73" s="6">
        <f t="shared" si="19"/>
        <v>89.189189189189193</v>
      </c>
      <c r="BC73" s="6">
        <f t="shared" si="19"/>
        <v>91.216216216216225</v>
      </c>
      <c r="BD73" s="6">
        <f t="shared" si="19"/>
        <v>122.29729729729732</v>
      </c>
      <c r="BE73" s="6">
        <f t="shared" si="19"/>
        <v>102.70270270270271</v>
      </c>
      <c r="BF73" s="6">
        <f t="shared" si="19"/>
        <v>54.324324324324323</v>
      </c>
      <c r="BG73" s="6"/>
      <c r="BH73" s="6"/>
      <c r="BI73" s="6">
        <f t="shared" si="17"/>
        <v>480.40540540540542</v>
      </c>
      <c r="BJ73" s="6">
        <f t="shared" si="17"/>
        <v>94.594594594594597</v>
      </c>
      <c r="BK73" s="6">
        <f t="shared" si="17"/>
        <v>55.878378378378379</v>
      </c>
      <c r="BL73" s="6">
        <f t="shared" si="17"/>
        <v>144.59459459459458</v>
      </c>
      <c r="BM73" s="6">
        <f t="shared" si="17"/>
        <v>125.67567567567569</v>
      </c>
      <c r="BN73" s="6">
        <f t="shared" si="17"/>
        <v>72.972972972972983</v>
      </c>
      <c r="BO73" s="6">
        <f t="shared" si="17"/>
        <v>108.10810810810811</v>
      </c>
      <c r="BP73" s="6"/>
    </row>
    <row r="74" spans="1:68">
      <c r="A74" s="21" t="s">
        <v>71</v>
      </c>
      <c r="B74" s="6">
        <f>B37/$B$57</f>
        <v>19.040852575488458</v>
      </c>
      <c r="C74" s="6">
        <f t="shared" ref="C74:BO74" si="20">C37/$B$57</f>
        <v>23.836589698046183</v>
      </c>
      <c r="D74" s="6">
        <f>D37/$B$57</f>
        <v>30.017761989342809</v>
      </c>
      <c r="E74" s="6">
        <f t="shared" si="20"/>
        <v>52.753108348135001</v>
      </c>
      <c r="F74" s="6">
        <f t="shared" si="20"/>
        <v>44.40497335701599</v>
      </c>
      <c r="G74" s="6">
        <f t="shared" si="20"/>
        <v>30.905861456483127</v>
      </c>
      <c r="H74" s="6"/>
      <c r="I74" s="6">
        <f t="shared" si="20"/>
        <v>6.0568383658969811</v>
      </c>
      <c r="J74" s="6">
        <f t="shared" si="20"/>
        <v>6.465364120781528</v>
      </c>
      <c r="K74" s="6">
        <f t="shared" si="20"/>
        <v>7.4777975133214927</v>
      </c>
      <c r="L74" s="6">
        <f t="shared" si="20"/>
        <v>85.612788632326826</v>
      </c>
      <c r="M74" s="6">
        <f t="shared" si="20"/>
        <v>47.779751332149203</v>
      </c>
      <c r="N74" s="6">
        <f t="shared" si="20"/>
        <v>21.669626998223801</v>
      </c>
      <c r="O74" s="6"/>
      <c r="P74" s="6">
        <f t="shared" si="20"/>
        <v>38.898756660746002</v>
      </c>
      <c r="Q74" s="6">
        <f t="shared" si="20"/>
        <v>56.127886323268214</v>
      </c>
      <c r="R74" s="6">
        <f t="shared" si="20"/>
        <v>55.595026642984017</v>
      </c>
      <c r="S74" s="6">
        <f t="shared" si="20"/>
        <v>133.39253996447601</v>
      </c>
      <c r="T74" s="6">
        <f t="shared" si="20"/>
        <v>42.273534635879223</v>
      </c>
      <c r="U74" s="6">
        <f t="shared" si="20"/>
        <v>34.813499111900533</v>
      </c>
      <c r="V74" s="6">
        <f t="shared" si="20"/>
        <v>80.461811722912969</v>
      </c>
      <c r="W74" s="6">
        <f t="shared" ref="W74:AI74" si="21">W37/$B$57</f>
        <v>31.43872113676732</v>
      </c>
      <c r="X74" s="6">
        <f t="shared" si="21"/>
        <v>65.719360568383664</v>
      </c>
      <c r="Y74" s="6"/>
      <c r="Z74" s="6">
        <f t="shared" si="21"/>
        <v>17.93960923623446</v>
      </c>
      <c r="AA74" s="6">
        <f t="shared" si="21"/>
        <v>37.833037300177622</v>
      </c>
      <c r="AB74" s="6">
        <f t="shared" si="21"/>
        <v>27.175843694493786</v>
      </c>
      <c r="AC74" s="6">
        <f t="shared" si="21"/>
        <v>63.943161634103028</v>
      </c>
      <c r="AD74" s="6">
        <f t="shared" si="21"/>
        <v>90.763765541740682</v>
      </c>
      <c r="AE74" s="6">
        <f t="shared" si="21"/>
        <v>74.067495559502674</v>
      </c>
      <c r="AF74" s="6">
        <f t="shared" si="21"/>
        <v>83.12611012433392</v>
      </c>
      <c r="AG74" s="6">
        <f t="shared" si="21"/>
        <v>56.660746003552404</v>
      </c>
      <c r="AH74" s="6">
        <f t="shared" si="21"/>
        <v>31.616341030195386</v>
      </c>
      <c r="AI74" s="6">
        <f t="shared" si="21"/>
        <v>88.277087033747776</v>
      </c>
      <c r="AJ74" s="6"/>
      <c r="AK74" s="6">
        <f t="shared" ref="AK74:BF74" si="22">AK37/$B$57</f>
        <v>23.978685612788635</v>
      </c>
      <c r="AL74" s="6">
        <f t="shared" si="22"/>
        <v>8.0994671403197174</v>
      </c>
      <c r="AM74" s="6">
        <f t="shared" si="22"/>
        <v>14.458259325044406</v>
      </c>
      <c r="AN74" s="6">
        <f t="shared" si="22"/>
        <v>14.564831261101244</v>
      </c>
      <c r="AO74" s="6">
        <f t="shared" si="22"/>
        <v>7.4777975133214927</v>
      </c>
      <c r="AP74" s="6">
        <f t="shared" si="22"/>
        <v>69.449378330373008</v>
      </c>
      <c r="AQ74" s="6">
        <f t="shared" si="22"/>
        <v>18.294849023090588</v>
      </c>
      <c r="AR74" s="6">
        <f t="shared" si="22"/>
        <v>9.5381882770870359</v>
      </c>
      <c r="AS74" s="6">
        <f t="shared" si="22"/>
        <v>37.655417406749564</v>
      </c>
      <c r="AT74" s="6">
        <f t="shared" si="22"/>
        <v>7.4245115452930728</v>
      </c>
      <c r="AU74" s="6">
        <f t="shared" si="22"/>
        <v>16.074600355239788</v>
      </c>
      <c r="AV74" s="6">
        <f t="shared" si="22"/>
        <v>25.22202486678508</v>
      </c>
      <c r="AW74" s="6">
        <f t="shared" si="22"/>
        <v>25.577264653641208</v>
      </c>
      <c r="AX74" s="6">
        <f t="shared" si="22"/>
        <v>27.531083481349913</v>
      </c>
      <c r="AY74" s="6">
        <f t="shared" si="22"/>
        <v>18.650088809946716</v>
      </c>
      <c r="AZ74" s="6"/>
      <c r="BA74" s="6">
        <f t="shared" si="22"/>
        <v>73.179396092362353</v>
      </c>
      <c r="BB74" s="6">
        <f t="shared" si="22"/>
        <v>38.543516873889878</v>
      </c>
      <c r="BC74" s="6">
        <f t="shared" si="22"/>
        <v>16.021314387211369</v>
      </c>
      <c r="BD74" s="6">
        <f t="shared" si="22"/>
        <v>79.751332149200721</v>
      </c>
      <c r="BE74" s="6">
        <f t="shared" si="22"/>
        <v>84.902309058614577</v>
      </c>
      <c r="BF74" s="6">
        <f t="shared" si="22"/>
        <v>25.577264653641208</v>
      </c>
      <c r="BG74" s="6"/>
      <c r="BH74" s="6"/>
      <c r="BI74" s="6">
        <f t="shared" si="20"/>
        <v>349.91119005328596</v>
      </c>
      <c r="BJ74" s="6">
        <f t="shared" si="20"/>
        <v>62.877442273534641</v>
      </c>
      <c r="BK74" s="6">
        <f t="shared" si="20"/>
        <v>16.980461811722915</v>
      </c>
      <c r="BL74" s="6">
        <f t="shared" si="20"/>
        <v>36.589698046181176</v>
      </c>
      <c r="BM74" s="6">
        <f t="shared" si="20"/>
        <v>82.770870337477803</v>
      </c>
      <c r="BN74" s="6">
        <f t="shared" si="20"/>
        <v>37.122557726465367</v>
      </c>
      <c r="BO74" s="6">
        <f t="shared" si="20"/>
        <v>18.47246891651865</v>
      </c>
      <c r="BP74" s="6"/>
    </row>
    <row r="75" spans="1:68">
      <c r="A75" s="21" t="s">
        <v>72</v>
      </c>
      <c r="B75" s="6">
        <f>B38/$B$58</f>
        <v>26.738693467336681</v>
      </c>
      <c r="C75" s="6">
        <f t="shared" ref="C75:BO75" si="23">C38/$B$58</f>
        <v>40.226130653266331</v>
      </c>
      <c r="D75" s="6">
        <f>D38/$B$58</f>
        <v>47.487437185929643</v>
      </c>
      <c r="E75" s="6">
        <f t="shared" si="23"/>
        <v>47.236180904522612</v>
      </c>
      <c r="F75" s="6">
        <f t="shared" si="23"/>
        <v>43.266331658291449</v>
      </c>
      <c r="G75" s="6">
        <f t="shared" si="23"/>
        <v>38.442211055276381</v>
      </c>
      <c r="H75" s="6"/>
      <c r="I75" s="6">
        <f t="shared" si="23"/>
        <v>13.06532663316583</v>
      </c>
      <c r="J75" s="6">
        <f t="shared" si="23"/>
        <v>18.190954773869347</v>
      </c>
      <c r="K75" s="6">
        <f t="shared" si="23"/>
        <v>15.276381909547737</v>
      </c>
      <c r="L75" s="6">
        <f t="shared" si="23"/>
        <v>34.371859296482413</v>
      </c>
      <c r="M75" s="6">
        <f t="shared" si="23"/>
        <v>33.969849246231156</v>
      </c>
      <c r="N75" s="6">
        <f t="shared" si="23"/>
        <v>26.381909547738694</v>
      </c>
      <c r="O75" s="6"/>
      <c r="P75" s="6">
        <f t="shared" si="23"/>
        <v>52.261306532663319</v>
      </c>
      <c r="Q75" s="6">
        <f t="shared" si="23"/>
        <v>70.35175879396985</v>
      </c>
      <c r="R75" s="6">
        <f t="shared" si="23"/>
        <v>52.763819095477388</v>
      </c>
      <c r="S75" s="6">
        <f t="shared" si="23"/>
        <v>126.13065326633166</v>
      </c>
      <c r="T75" s="6">
        <f t="shared" si="23"/>
        <v>32.8643216080402</v>
      </c>
      <c r="U75" s="6">
        <f t="shared" si="23"/>
        <v>30.251256281407031</v>
      </c>
      <c r="V75" s="6">
        <f t="shared" si="23"/>
        <v>99.999999999999986</v>
      </c>
      <c r="W75" s="6">
        <f t="shared" ref="W75:AI75" si="24">W38/$B$58</f>
        <v>32.713567839195974</v>
      </c>
      <c r="X75" s="6">
        <f t="shared" si="24"/>
        <v>62.311557788944725</v>
      </c>
      <c r="Y75" s="6"/>
      <c r="Z75" s="6">
        <f t="shared" si="24"/>
        <v>44.974874371859293</v>
      </c>
      <c r="AA75" s="6">
        <f t="shared" si="24"/>
        <v>39.748743718592962</v>
      </c>
      <c r="AB75" s="6">
        <f t="shared" si="24"/>
        <v>29.547738693467334</v>
      </c>
      <c r="AC75" s="6">
        <f t="shared" si="24"/>
        <v>47.286432160804019</v>
      </c>
      <c r="AD75" s="6">
        <f t="shared" si="24"/>
        <v>65.829145728643212</v>
      </c>
      <c r="AE75" s="6">
        <f t="shared" si="24"/>
        <v>47.587939698492463</v>
      </c>
      <c r="AF75" s="6">
        <f t="shared" si="24"/>
        <v>57.788944723618087</v>
      </c>
      <c r="AG75" s="6">
        <f t="shared" si="24"/>
        <v>48.894472361809044</v>
      </c>
      <c r="AH75" s="6">
        <f t="shared" si="24"/>
        <v>41.457286432160799</v>
      </c>
      <c r="AI75" s="6">
        <f t="shared" si="24"/>
        <v>51.758793969849251</v>
      </c>
      <c r="AJ75" s="6"/>
      <c r="AK75" s="6">
        <f t="shared" ref="AK75:BF75" si="25">AK38/$B$58</f>
        <v>34.974874371859293</v>
      </c>
      <c r="AL75" s="6">
        <f t="shared" si="25"/>
        <v>15.628140703517586</v>
      </c>
      <c r="AM75" s="6">
        <f t="shared" si="25"/>
        <v>24.070351758793969</v>
      </c>
      <c r="AN75" s="6">
        <f t="shared" si="25"/>
        <v>18.291457286432159</v>
      </c>
      <c r="AO75" s="6">
        <f t="shared" si="25"/>
        <v>12.060301507537687</v>
      </c>
      <c r="AP75" s="6">
        <f t="shared" si="25"/>
        <v>43.517587939698494</v>
      </c>
      <c r="AQ75" s="6">
        <f t="shared" si="25"/>
        <v>27.236180904522612</v>
      </c>
      <c r="AR75" s="6">
        <f t="shared" si="25"/>
        <v>14.120603015075377</v>
      </c>
      <c r="AS75" s="6">
        <f t="shared" si="25"/>
        <v>34.773869346733669</v>
      </c>
      <c r="AT75" s="6">
        <f t="shared" si="25"/>
        <v>10.85427135678392</v>
      </c>
      <c r="AU75" s="6">
        <f t="shared" si="25"/>
        <v>18.241206030150753</v>
      </c>
      <c r="AV75" s="6">
        <f t="shared" si="25"/>
        <v>25.175879396984921</v>
      </c>
      <c r="AW75" s="6">
        <f t="shared" si="25"/>
        <v>17.437185929648241</v>
      </c>
      <c r="AX75" s="6">
        <f t="shared" si="25"/>
        <v>17.638190954773869</v>
      </c>
      <c r="AY75" s="6">
        <f t="shared" si="25"/>
        <v>14.020100502512562</v>
      </c>
      <c r="AZ75" s="6"/>
      <c r="BA75" s="6">
        <f t="shared" si="25"/>
        <v>54.2713567839196</v>
      </c>
      <c r="BB75" s="6">
        <f t="shared" si="25"/>
        <v>41.055276381909543</v>
      </c>
      <c r="BC75" s="6">
        <f t="shared" si="25"/>
        <v>44.371859296482413</v>
      </c>
      <c r="BD75" s="6">
        <f t="shared" si="25"/>
        <v>58.291457286432156</v>
      </c>
      <c r="BE75" s="6">
        <f t="shared" si="25"/>
        <v>44.874371859296481</v>
      </c>
      <c r="BF75" s="6">
        <f t="shared" si="25"/>
        <v>25.678391959798994</v>
      </c>
      <c r="BG75" s="6"/>
      <c r="BH75" s="6"/>
      <c r="BI75" s="6">
        <f t="shared" si="23"/>
        <v>383.41708542713565</v>
      </c>
      <c r="BJ75" s="6">
        <f t="shared" si="23"/>
        <v>44.673366834170857</v>
      </c>
      <c r="BK75" s="6">
        <f t="shared" si="23"/>
        <v>25.427135678391956</v>
      </c>
      <c r="BL75" s="6">
        <f t="shared" si="23"/>
        <v>68.341708542713562</v>
      </c>
      <c r="BM75" s="6">
        <f t="shared" si="23"/>
        <v>60.804020100502505</v>
      </c>
      <c r="BN75" s="6">
        <f t="shared" si="23"/>
        <v>34.221105527638187</v>
      </c>
      <c r="BO75" s="6">
        <f t="shared" si="23"/>
        <v>56.78391959798995</v>
      </c>
      <c r="BP75" s="6"/>
    </row>
    <row r="76" spans="1:68">
      <c r="A76" s="21" t="s">
        <v>73</v>
      </c>
      <c r="B76" s="6">
        <f>B39/$B$59</f>
        <v>21.329639889196677</v>
      </c>
      <c r="C76" s="6">
        <f t="shared" ref="C76:BO76" si="26">C39/$B$59</f>
        <v>36.232686980609422</v>
      </c>
      <c r="D76" s="6">
        <f>D39/$B$59</f>
        <v>37.396121883656512</v>
      </c>
      <c r="E76" s="6">
        <f t="shared" si="26"/>
        <v>41.274238227146817</v>
      </c>
      <c r="F76" s="6">
        <f t="shared" si="26"/>
        <v>39.05817174515235</v>
      </c>
      <c r="G76" s="6">
        <f t="shared" si="26"/>
        <v>35.734072022160667</v>
      </c>
      <c r="H76" s="6"/>
      <c r="I76" s="6">
        <f t="shared" si="26"/>
        <v>12.742382271468145</v>
      </c>
      <c r="J76" s="6">
        <f t="shared" si="26"/>
        <v>15.235457063711912</v>
      </c>
      <c r="K76" s="6">
        <f t="shared" si="26"/>
        <v>19.113573407202214</v>
      </c>
      <c r="L76" s="6">
        <f t="shared" si="26"/>
        <v>22.991689750692519</v>
      </c>
      <c r="M76" s="6">
        <f t="shared" si="26"/>
        <v>26.038781163434901</v>
      </c>
      <c r="N76" s="6">
        <f t="shared" si="26"/>
        <v>22.991689750692519</v>
      </c>
      <c r="O76" s="6"/>
      <c r="P76" s="6">
        <f t="shared" si="26"/>
        <v>45.983379501385038</v>
      </c>
      <c r="Q76" s="6">
        <f t="shared" si="26"/>
        <v>53.46260387811634</v>
      </c>
      <c r="R76" s="6">
        <f t="shared" si="26"/>
        <v>42.10526315789474</v>
      </c>
      <c r="S76" s="6">
        <f t="shared" si="26"/>
        <v>96.67590027700831</v>
      </c>
      <c r="T76" s="6">
        <f t="shared" si="26"/>
        <v>24.930747922437675</v>
      </c>
      <c r="U76" s="6">
        <f t="shared" si="26"/>
        <v>24.653739612188367</v>
      </c>
      <c r="V76" s="6">
        <f t="shared" si="26"/>
        <v>76.177285318559555</v>
      </c>
      <c r="W76" s="6">
        <f t="shared" ref="W76:AI76" si="27">W39/$B$59</f>
        <v>26.038781163434901</v>
      </c>
      <c r="X76" s="6">
        <f t="shared" si="27"/>
        <v>48.75346260387812</v>
      </c>
      <c r="Y76" s="6"/>
      <c r="Z76" s="6">
        <f t="shared" si="27"/>
        <v>38.781163434903043</v>
      </c>
      <c r="AA76" s="6">
        <f t="shared" si="27"/>
        <v>32.686980609418278</v>
      </c>
      <c r="AB76" s="6">
        <f t="shared" si="27"/>
        <v>27.423822714681439</v>
      </c>
      <c r="AC76" s="6">
        <f t="shared" si="27"/>
        <v>38.227146814404428</v>
      </c>
      <c r="AD76" s="6">
        <f t="shared" si="27"/>
        <v>53.185595567867033</v>
      </c>
      <c r="AE76" s="6">
        <f t="shared" si="27"/>
        <v>38.781163434903043</v>
      </c>
      <c r="AF76" s="6">
        <f t="shared" si="27"/>
        <v>44.044321329639892</v>
      </c>
      <c r="AG76" s="6">
        <f t="shared" si="27"/>
        <v>40.443213296398888</v>
      </c>
      <c r="AH76" s="6">
        <f t="shared" si="27"/>
        <v>36.56509695290859</v>
      </c>
      <c r="AI76" s="6">
        <f t="shared" si="27"/>
        <v>36.288088642659282</v>
      </c>
      <c r="AJ76" s="6"/>
      <c r="AK76" s="6">
        <f t="shared" ref="AK76:BF76" si="28">AK39/$B$59</f>
        <v>31.02493074792244</v>
      </c>
      <c r="AL76" s="6">
        <f t="shared" si="28"/>
        <v>16.066481994459831</v>
      </c>
      <c r="AM76" s="6">
        <f t="shared" si="28"/>
        <v>24.37673130193906</v>
      </c>
      <c r="AN76" s="6">
        <f t="shared" si="28"/>
        <v>17.174515235457065</v>
      </c>
      <c r="AO76" s="6">
        <f t="shared" si="28"/>
        <v>15.789473684210526</v>
      </c>
      <c r="AP76" s="6">
        <f t="shared" si="28"/>
        <v>34.34903047091413</v>
      </c>
      <c r="AQ76" s="6">
        <f t="shared" si="28"/>
        <v>27.423822714681439</v>
      </c>
      <c r="AR76" s="6">
        <f t="shared" si="28"/>
        <v>15.51246537396122</v>
      </c>
      <c r="AS76" s="6">
        <f t="shared" si="28"/>
        <v>31.578947368421051</v>
      </c>
      <c r="AT76" s="6">
        <f t="shared" si="28"/>
        <v>14.681440443213297</v>
      </c>
      <c r="AU76" s="6">
        <f t="shared" si="28"/>
        <v>17.451523545706372</v>
      </c>
      <c r="AV76" s="6">
        <f t="shared" si="28"/>
        <v>22.714681440443211</v>
      </c>
      <c r="AW76" s="6">
        <f t="shared" si="28"/>
        <v>16.343490304709139</v>
      </c>
      <c r="AX76" s="6">
        <f t="shared" si="28"/>
        <v>16.620498614958446</v>
      </c>
      <c r="AY76" s="6">
        <f t="shared" si="28"/>
        <v>11.911357340720221</v>
      </c>
      <c r="AZ76" s="6"/>
      <c r="BA76" s="6">
        <f t="shared" si="28"/>
        <v>45.429362880886423</v>
      </c>
      <c r="BB76" s="6">
        <f t="shared" si="28"/>
        <v>34.072022160664822</v>
      </c>
      <c r="BC76" s="6">
        <f t="shared" si="28"/>
        <v>44.044321329639892</v>
      </c>
      <c r="BD76" s="6">
        <f t="shared" si="28"/>
        <v>44.875346260387815</v>
      </c>
      <c r="BE76" s="6">
        <f t="shared" si="28"/>
        <v>34.903047091412745</v>
      </c>
      <c r="BF76" s="6">
        <f t="shared" si="28"/>
        <v>24.099722991689749</v>
      </c>
      <c r="BG76" s="6"/>
      <c r="BH76" s="6"/>
      <c r="BI76" s="6">
        <f t="shared" si="26"/>
        <v>282.54847645429362</v>
      </c>
      <c r="BJ76" s="6">
        <f t="shared" si="26"/>
        <v>37.119113573407205</v>
      </c>
      <c r="BK76" s="6">
        <f t="shared" si="26"/>
        <v>24.653739612188367</v>
      </c>
      <c r="BL76" s="6">
        <f t="shared" si="26"/>
        <v>61.495844875346265</v>
      </c>
      <c r="BM76" s="6">
        <f t="shared" si="26"/>
        <v>43.767313019390585</v>
      </c>
      <c r="BN76" s="6">
        <f t="shared" si="26"/>
        <v>31.02493074792244</v>
      </c>
      <c r="BO76" s="6">
        <f t="shared" si="26"/>
        <v>56.50969529085873</v>
      </c>
      <c r="BP76" s="6"/>
    </row>
    <row r="77" spans="1:68">
      <c r="A77" s="21" t="s">
        <v>74</v>
      </c>
      <c r="B77" s="6">
        <f>B40/$B$60</f>
        <v>17.308943089430894</v>
      </c>
      <c r="C77" s="6">
        <f t="shared" ref="C77:BO77" si="29">C40/$B$60</f>
        <v>31.207317073170731</v>
      </c>
      <c r="D77" s="6">
        <f>D40/$B$60</f>
        <v>31.747967479674795</v>
      </c>
      <c r="E77" s="6">
        <f t="shared" si="29"/>
        <v>36.585365853658537</v>
      </c>
      <c r="F77" s="6">
        <f t="shared" si="29"/>
        <v>35.487804878048784</v>
      </c>
      <c r="G77" s="6">
        <f t="shared" si="29"/>
        <v>31.341463414634148</v>
      </c>
      <c r="H77" s="6"/>
      <c r="I77" s="6">
        <f t="shared" si="29"/>
        <v>10.365853658536585</v>
      </c>
      <c r="J77" s="6">
        <f t="shared" si="29"/>
        <v>12.601626016260163</v>
      </c>
      <c r="K77" s="6">
        <f t="shared" si="29"/>
        <v>19.430894308943092</v>
      </c>
      <c r="L77" s="6">
        <f t="shared" si="29"/>
        <v>17.073170731707318</v>
      </c>
      <c r="M77" s="6">
        <f t="shared" si="29"/>
        <v>22.357723577235774</v>
      </c>
      <c r="N77" s="6">
        <f t="shared" si="29"/>
        <v>19.674796747967481</v>
      </c>
      <c r="O77" s="6"/>
      <c r="P77" s="6">
        <f t="shared" si="29"/>
        <v>40.203252032520325</v>
      </c>
      <c r="Q77" s="6">
        <f t="shared" si="29"/>
        <v>42.276422764227647</v>
      </c>
      <c r="R77" s="6">
        <f t="shared" si="29"/>
        <v>32.764227642276424</v>
      </c>
      <c r="S77" s="6">
        <f t="shared" si="29"/>
        <v>76.829268292682926</v>
      </c>
      <c r="T77" s="6">
        <f t="shared" si="29"/>
        <v>23.617886178861788</v>
      </c>
      <c r="U77" s="6">
        <f t="shared" si="29"/>
        <v>22.560975609756095</v>
      </c>
      <c r="V77" s="6">
        <f t="shared" si="29"/>
        <v>59.349593495934961</v>
      </c>
      <c r="W77" s="6">
        <f t="shared" ref="W77:AI77" si="30">W40/$B$60</f>
        <v>21.54471544715447</v>
      </c>
      <c r="X77" s="6">
        <f t="shared" si="30"/>
        <v>40.569105691056912</v>
      </c>
      <c r="Y77" s="6"/>
      <c r="Z77" s="6">
        <f t="shared" si="30"/>
        <v>33.943089430894311</v>
      </c>
      <c r="AA77" s="6">
        <f t="shared" si="30"/>
        <v>26.422764227642276</v>
      </c>
      <c r="AB77" s="6">
        <f t="shared" si="30"/>
        <v>24.146341463414636</v>
      </c>
      <c r="AC77" s="6">
        <f t="shared" si="30"/>
        <v>29.146341463414636</v>
      </c>
      <c r="AD77" s="6">
        <f t="shared" si="30"/>
        <v>41.056910569105689</v>
      </c>
      <c r="AE77" s="6">
        <f t="shared" si="30"/>
        <v>31.422764227642279</v>
      </c>
      <c r="AF77" s="6">
        <f t="shared" si="30"/>
        <v>33.455284552845534</v>
      </c>
      <c r="AG77" s="6">
        <f t="shared" si="30"/>
        <v>31.910569105691057</v>
      </c>
      <c r="AH77" s="6">
        <f t="shared" si="30"/>
        <v>31.869918699186993</v>
      </c>
      <c r="AI77" s="6">
        <f t="shared" si="30"/>
        <v>29.308943089430894</v>
      </c>
      <c r="AJ77" s="6"/>
      <c r="AK77" s="6">
        <f t="shared" ref="AK77:BF77" si="31">AK40/$B$60</f>
        <v>28.089430894308943</v>
      </c>
      <c r="AL77" s="6">
        <f t="shared" si="31"/>
        <v>16.910569105691057</v>
      </c>
      <c r="AM77" s="6">
        <f t="shared" si="31"/>
        <v>21.788617886178862</v>
      </c>
      <c r="AN77" s="6">
        <f t="shared" si="31"/>
        <v>16.504065040650406</v>
      </c>
      <c r="AO77" s="6">
        <f t="shared" si="31"/>
        <v>16.829268292682926</v>
      </c>
      <c r="AP77" s="6">
        <f t="shared" si="31"/>
        <v>27.195121951219516</v>
      </c>
      <c r="AQ77" s="6">
        <f t="shared" si="31"/>
        <v>26.219512195121954</v>
      </c>
      <c r="AR77" s="6">
        <f t="shared" si="31"/>
        <v>17.520325203252032</v>
      </c>
      <c r="AS77" s="6">
        <f t="shared" si="31"/>
        <v>27.68292682926829</v>
      </c>
      <c r="AT77" s="6">
        <f t="shared" si="31"/>
        <v>17.35772357723577</v>
      </c>
      <c r="AU77" s="6">
        <f t="shared" si="31"/>
        <v>16.747967479674799</v>
      </c>
      <c r="AV77" s="6">
        <f t="shared" si="31"/>
        <v>20.609756097560979</v>
      </c>
      <c r="AW77" s="6">
        <f t="shared" si="31"/>
        <v>14.146341463414634</v>
      </c>
      <c r="AX77" s="6">
        <f t="shared" si="31"/>
        <v>14.471544715447155</v>
      </c>
      <c r="AY77" s="6">
        <f t="shared" si="31"/>
        <v>12.032520325203253</v>
      </c>
      <c r="AZ77" s="6"/>
      <c r="BA77" s="6">
        <f t="shared" si="31"/>
        <v>35.731707317073166</v>
      </c>
      <c r="BB77" s="6">
        <f t="shared" si="31"/>
        <v>29.796747967479675</v>
      </c>
      <c r="BC77" s="6">
        <f t="shared" si="31"/>
        <v>43.08943089430894</v>
      </c>
      <c r="BD77" s="6">
        <f t="shared" si="31"/>
        <v>36.178861788617887</v>
      </c>
      <c r="BE77" s="6">
        <f t="shared" si="31"/>
        <v>27.764227642276424</v>
      </c>
      <c r="BF77" s="6">
        <f t="shared" si="31"/>
        <v>23.495934959349594</v>
      </c>
      <c r="BG77" s="6"/>
      <c r="BH77" s="6"/>
      <c r="BI77" s="6">
        <f t="shared" si="29"/>
        <v>263.00813008130081</v>
      </c>
      <c r="BJ77" s="6">
        <f t="shared" si="29"/>
        <v>29.837398373983739</v>
      </c>
      <c r="BK77" s="6">
        <f t="shared" si="29"/>
        <v>23.089430894308943</v>
      </c>
      <c r="BL77" s="6">
        <f t="shared" si="29"/>
        <v>51.219512195121951</v>
      </c>
      <c r="BM77" s="6">
        <f t="shared" si="29"/>
        <v>37.073170731707314</v>
      </c>
      <c r="BN77" s="6">
        <f t="shared" si="29"/>
        <v>25.609756097560975</v>
      </c>
      <c r="BO77" s="6">
        <f t="shared" si="29"/>
        <v>52.845528455284551</v>
      </c>
      <c r="BP77" s="6"/>
    </row>
    <row r="78" spans="1:68">
      <c r="A78" s="21" t="s">
        <v>75</v>
      </c>
      <c r="B78" s="6">
        <f>B41/$B$61</f>
        <v>15.31135531135531</v>
      </c>
      <c r="C78" s="6">
        <f t="shared" ref="C78:BO78" si="32">C41/$B$61</f>
        <v>26.868131868131869</v>
      </c>
      <c r="D78" s="6">
        <f>D41/$B$61</f>
        <v>27.289377289377288</v>
      </c>
      <c r="E78" s="6">
        <f t="shared" si="32"/>
        <v>34.065934065934066</v>
      </c>
      <c r="F78" s="6">
        <f t="shared" si="32"/>
        <v>31.684981684981683</v>
      </c>
      <c r="G78" s="6">
        <f t="shared" si="32"/>
        <v>28.205128205128204</v>
      </c>
      <c r="H78" s="6"/>
      <c r="I78" s="6">
        <f t="shared" si="32"/>
        <v>7.5091575091575082</v>
      </c>
      <c r="J78" s="6">
        <f t="shared" si="32"/>
        <v>9.5238095238095237</v>
      </c>
      <c r="K78" s="6">
        <f t="shared" si="32"/>
        <v>18.864468864468865</v>
      </c>
      <c r="L78" s="6">
        <f t="shared" si="32"/>
        <v>13.369963369963369</v>
      </c>
      <c r="M78" s="6">
        <f t="shared" si="32"/>
        <v>18.315018315018314</v>
      </c>
      <c r="N78" s="6">
        <f t="shared" si="32"/>
        <v>18.131868131868131</v>
      </c>
      <c r="O78" s="6"/>
      <c r="P78" s="6">
        <f t="shared" si="32"/>
        <v>36.81318681318681</v>
      </c>
      <c r="Q78" s="6">
        <f t="shared" si="32"/>
        <v>35.164835164835161</v>
      </c>
      <c r="R78" s="6">
        <f t="shared" si="32"/>
        <v>26.373626373626372</v>
      </c>
      <c r="S78" s="6">
        <f t="shared" si="32"/>
        <v>63.369963369963365</v>
      </c>
      <c r="T78" s="6">
        <f t="shared" si="32"/>
        <v>20.329670329670332</v>
      </c>
      <c r="U78" s="6">
        <f t="shared" si="32"/>
        <v>18.315018315018314</v>
      </c>
      <c r="V78" s="6">
        <f t="shared" si="32"/>
        <v>44.688644688644686</v>
      </c>
      <c r="W78" s="6">
        <f t="shared" ref="W78:AI78" si="33">W41/$B$61</f>
        <v>17.765567765567763</v>
      </c>
      <c r="X78" s="6">
        <f t="shared" si="33"/>
        <v>34.615384615384613</v>
      </c>
      <c r="Y78" s="6"/>
      <c r="Z78" s="6">
        <f t="shared" si="33"/>
        <v>28.021978021978022</v>
      </c>
      <c r="AA78" s="6">
        <f t="shared" si="33"/>
        <v>21.794871794871792</v>
      </c>
      <c r="AB78" s="6">
        <f t="shared" si="33"/>
        <v>22.161172161172161</v>
      </c>
      <c r="AC78" s="6">
        <f t="shared" si="33"/>
        <v>23.992673992673993</v>
      </c>
      <c r="AD78" s="6">
        <f t="shared" si="33"/>
        <v>32.234432234432234</v>
      </c>
      <c r="AE78" s="6">
        <f t="shared" si="33"/>
        <v>23.992673992673993</v>
      </c>
      <c r="AF78" s="6">
        <f t="shared" si="33"/>
        <v>25.641025641025639</v>
      </c>
      <c r="AG78" s="6">
        <f t="shared" si="33"/>
        <v>27.289377289377288</v>
      </c>
      <c r="AH78" s="6">
        <f t="shared" si="33"/>
        <v>29.487179487179489</v>
      </c>
      <c r="AI78" s="6">
        <f t="shared" si="33"/>
        <v>21.794871794871792</v>
      </c>
      <c r="AJ78" s="6"/>
      <c r="AK78" s="6">
        <f t="shared" ref="AK78:BF78" si="34">AK41/$B$61</f>
        <v>25.641025641025639</v>
      </c>
      <c r="AL78" s="6">
        <f t="shared" si="34"/>
        <v>18.131868131868131</v>
      </c>
      <c r="AM78" s="6">
        <f t="shared" si="34"/>
        <v>21.61172161172161</v>
      </c>
      <c r="AN78" s="6">
        <f t="shared" si="34"/>
        <v>17.399267399267398</v>
      </c>
      <c r="AO78" s="6">
        <f t="shared" si="34"/>
        <v>20.329670329670332</v>
      </c>
      <c r="AP78" s="6">
        <f t="shared" si="34"/>
        <v>21.794871794871792</v>
      </c>
      <c r="AQ78" s="6">
        <f t="shared" si="34"/>
        <v>26.92307692307692</v>
      </c>
      <c r="AR78" s="6">
        <f t="shared" si="34"/>
        <v>20.329670329670332</v>
      </c>
      <c r="AS78" s="6">
        <f t="shared" si="34"/>
        <v>23.443223443223442</v>
      </c>
      <c r="AT78" s="6">
        <f t="shared" si="34"/>
        <v>20.879120879120876</v>
      </c>
      <c r="AU78" s="6">
        <f t="shared" si="34"/>
        <v>16.666666666666668</v>
      </c>
      <c r="AV78" s="6">
        <f t="shared" si="34"/>
        <v>20.512820512820515</v>
      </c>
      <c r="AW78" s="6">
        <f t="shared" si="34"/>
        <v>13.91941391941392</v>
      </c>
      <c r="AX78" s="6">
        <f t="shared" si="34"/>
        <v>13.736263736263735</v>
      </c>
      <c r="AY78" s="6">
        <f t="shared" si="34"/>
        <v>11.172161172161172</v>
      </c>
      <c r="AZ78" s="6"/>
      <c r="BA78" s="6">
        <f t="shared" si="34"/>
        <v>29.85347985347985</v>
      </c>
      <c r="BB78" s="6">
        <f t="shared" si="34"/>
        <v>25.457875457875456</v>
      </c>
      <c r="BC78" s="6">
        <f t="shared" si="34"/>
        <v>44.139194139194139</v>
      </c>
      <c r="BD78" s="6">
        <f t="shared" si="34"/>
        <v>31.868131868131865</v>
      </c>
      <c r="BE78" s="6">
        <f t="shared" si="34"/>
        <v>22.893772893772894</v>
      </c>
      <c r="BF78" s="6">
        <f t="shared" si="34"/>
        <v>26.373626373626372</v>
      </c>
      <c r="BG78" s="6"/>
      <c r="BH78" s="6"/>
      <c r="BI78" s="6">
        <f t="shared" si="32"/>
        <v>276.55677655677653</v>
      </c>
      <c r="BJ78" s="6">
        <f t="shared" si="32"/>
        <v>23.992673992673993</v>
      </c>
      <c r="BK78" s="6">
        <f t="shared" si="32"/>
        <v>23.443223443223442</v>
      </c>
      <c r="BL78" s="6">
        <f t="shared" si="32"/>
        <v>43.406593406593409</v>
      </c>
      <c r="BM78" s="6">
        <f t="shared" si="32"/>
        <v>28.754578754578755</v>
      </c>
      <c r="BN78" s="6">
        <f t="shared" si="32"/>
        <v>23.443223443223442</v>
      </c>
      <c r="BO78" s="6">
        <f t="shared" si="32"/>
        <v>52.564102564102562</v>
      </c>
      <c r="BP78" s="6"/>
    </row>
    <row r="79" spans="1:68">
      <c r="A79" s="21" t="s">
        <v>76</v>
      </c>
      <c r="B79" s="6">
        <f>B42/$B$62</f>
        <v>13.643749999999999</v>
      </c>
      <c r="C79" s="6">
        <f t="shared" ref="C79:BO79" si="35">C42/$B$62</f>
        <v>23.368749999999999</v>
      </c>
      <c r="D79" s="6">
        <f>D42/$B$62</f>
        <v>25.9375</v>
      </c>
      <c r="E79" s="6">
        <f t="shared" si="35"/>
        <v>32.0625</v>
      </c>
      <c r="F79" s="6">
        <f t="shared" si="35"/>
        <v>30.1875</v>
      </c>
      <c r="G79" s="6">
        <f t="shared" si="35"/>
        <v>26.5</v>
      </c>
      <c r="H79" s="6"/>
      <c r="I79" s="6">
        <f t="shared" si="35"/>
        <v>6.875</v>
      </c>
      <c r="J79" s="6">
        <f t="shared" si="35"/>
        <v>8.625</v>
      </c>
      <c r="K79" s="6">
        <f t="shared" si="35"/>
        <v>20.9375</v>
      </c>
      <c r="L79" s="6">
        <f t="shared" si="35"/>
        <v>11</v>
      </c>
      <c r="M79" s="6">
        <f t="shared" si="35"/>
        <v>17.6875</v>
      </c>
      <c r="N79" s="6">
        <f t="shared" si="35"/>
        <v>18.1875</v>
      </c>
      <c r="O79" s="6"/>
      <c r="P79" s="6">
        <f t="shared" si="35"/>
        <v>37.5</v>
      </c>
      <c r="Q79" s="6">
        <f t="shared" si="35"/>
        <v>30.1875</v>
      </c>
      <c r="R79" s="6">
        <f t="shared" si="35"/>
        <v>23.625</v>
      </c>
      <c r="S79" s="6">
        <f t="shared" si="35"/>
        <v>53.5625</v>
      </c>
      <c r="T79" s="6">
        <f t="shared" si="35"/>
        <v>19.5625</v>
      </c>
      <c r="U79" s="6">
        <f t="shared" si="35"/>
        <v>18</v>
      </c>
      <c r="V79" s="6">
        <f t="shared" si="35"/>
        <v>37.75</v>
      </c>
      <c r="W79" s="6">
        <f t="shared" ref="W79:AI79" si="36">W42/$B$62</f>
        <v>16.8125</v>
      </c>
      <c r="X79" s="6">
        <f t="shared" si="36"/>
        <v>31.8125</v>
      </c>
      <c r="Y79" s="6"/>
      <c r="Z79" s="6">
        <f t="shared" si="36"/>
        <v>26</v>
      </c>
      <c r="AA79" s="6">
        <f t="shared" si="36"/>
        <v>19.4375</v>
      </c>
      <c r="AB79" s="6">
        <f t="shared" si="36"/>
        <v>22.75</v>
      </c>
      <c r="AC79" s="6">
        <f t="shared" si="36"/>
        <v>23.0625</v>
      </c>
      <c r="AD79" s="6">
        <f t="shared" si="36"/>
        <v>29.249999999999996</v>
      </c>
      <c r="AE79" s="6">
        <f t="shared" si="36"/>
        <v>23.8125</v>
      </c>
      <c r="AF79" s="6">
        <f t="shared" si="36"/>
        <v>23.499999999999996</v>
      </c>
      <c r="AG79" s="6">
        <f t="shared" si="36"/>
        <v>27.0625</v>
      </c>
      <c r="AH79" s="6">
        <f t="shared" si="36"/>
        <v>30.25</v>
      </c>
      <c r="AI79" s="6">
        <f t="shared" si="36"/>
        <v>19.9375</v>
      </c>
      <c r="AJ79" s="6"/>
      <c r="AK79" s="6">
        <f t="shared" ref="AK79:BF79" si="37">AK42/$B$62</f>
        <v>28.4375</v>
      </c>
      <c r="AL79" s="6">
        <f t="shared" si="37"/>
        <v>21.6875</v>
      </c>
      <c r="AM79" s="6">
        <f t="shared" si="37"/>
        <v>23.6875</v>
      </c>
      <c r="AN79" s="6">
        <f t="shared" si="37"/>
        <v>20.5625</v>
      </c>
      <c r="AO79" s="6">
        <f t="shared" si="37"/>
        <v>27.875</v>
      </c>
      <c r="AP79" s="6">
        <f t="shared" si="37"/>
        <v>20.1875</v>
      </c>
      <c r="AQ79" s="6">
        <f t="shared" si="37"/>
        <v>29.312500000000004</v>
      </c>
      <c r="AR79" s="6">
        <f t="shared" si="37"/>
        <v>27.3125</v>
      </c>
      <c r="AS79" s="6">
        <f t="shared" si="37"/>
        <v>23.875</v>
      </c>
      <c r="AT79" s="6">
        <f t="shared" si="37"/>
        <v>28.3125</v>
      </c>
      <c r="AU79" s="6">
        <f t="shared" si="37"/>
        <v>20.375</v>
      </c>
      <c r="AV79" s="6">
        <f t="shared" si="37"/>
        <v>22.625</v>
      </c>
      <c r="AW79" s="6">
        <f t="shared" si="37"/>
        <v>16.1875</v>
      </c>
      <c r="AX79" s="6">
        <f t="shared" si="37"/>
        <v>15.375</v>
      </c>
      <c r="AY79" s="6">
        <f t="shared" si="37"/>
        <v>12.1875</v>
      </c>
      <c r="AZ79" s="6"/>
      <c r="BA79" s="6">
        <f t="shared" si="37"/>
        <v>28.249999999999996</v>
      </c>
      <c r="BB79" s="6">
        <f t="shared" si="37"/>
        <v>28.125</v>
      </c>
      <c r="BC79" s="6">
        <f t="shared" si="37"/>
        <v>46.6875</v>
      </c>
      <c r="BD79" s="6">
        <f t="shared" si="37"/>
        <v>30.375</v>
      </c>
      <c r="BE79" s="6">
        <f t="shared" si="37"/>
        <v>22.6875</v>
      </c>
      <c r="BF79" s="6">
        <f t="shared" si="37"/>
        <v>31.312499999999996</v>
      </c>
      <c r="BG79" s="6"/>
      <c r="BH79" s="6"/>
      <c r="BI79" s="6">
        <f t="shared" si="35"/>
        <v>260</v>
      </c>
      <c r="BJ79" s="6">
        <f t="shared" si="35"/>
        <v>22.375</v>
      </c>
      <c r="BK79" s="6">
        <f t="shared" si="35"/>
        <v>25.874999999999996</v>
      </c>
      <c r="BL79" s="6">
        <f t="shared" si="35"/>
        <v>43.4375</v>
      </c>
      <c r="BM79" s="6">
        <f t="shared" si="35"/>
        <v>27</v>
      </c>
      <c r="BN79" s="6">
        <f t="shared" si="35"/>
        <v>22.5</v>
      </c>
      <c r="BO79" s="6">
        <f t="shared" si="35"/>
        <v>53.874999999999993</v>
      </c>
      <c r="BP79" s="6"/>
    </row>
    <row r="80" spans="1:68">
      <c r="A80" s="21" t="s">
        <v>77</v>
      </c>
      <c r="B80" s="6">
        <f>B43/$B$63</f>
        <v>12.064777327935222</v>
      </c>
      <c r="C80" s="6">
        <f t="shared" ref="C80:BO80" si="38">C43/$B$63</f>
        <v>19.838056680161944</v>
      </c>
      <c r="D80" s="6">
        <f>D43/$B$63</f>
        <v>23.319838056680162</v>
      </c>
      <c r="E80" s="6">
        <f t="shared" si="38"/>
        <v>30.48582995951417</v>
      </c>
      <c r="F80" s="6">
        <f t="shared" si="38"/>
        <v>27.692307692307693</v>
      </c>
      <c r="G80" s="6">
        <f t="shared" si="38"/>
        <v>25.101214574898787</v>
      </c>
      <c r="H80" s="6"/>
      <c r="I80" s="6">
        <f t="shared" si="38"/>
        <v>5.9919028340080969</v>
      </c>
      <c r="J80" s="6">
        <f t="shared" si="38"/>
        <v>7.4493927125506074</v>
      </c>
      <c r="K80" s="6">
        <f t="shared" si="38"/>
        <v>22.59109311740891</v>
      </c>
      <c r="L80" s="6">
        <f t="shared" si="38"/>
        <v>9.1093117408906892</v>
      </c>
      <c r="M80" s="6">
        <f t="shared" si="38"/>
        <v>17.044534412955464</v>
      </c>
      <c r="N80" s="6">
        <f t="shared" si="38"/>
        <v>17.449392712550608</v>
      </c>
      <c r="O80" s="6"/>
      <c r="P80" s="6">
        <f t="shared" si="38"/>
        <v>34.777327935222672</v>
      </c>
      <c r="Q80" s="6">
        <f t="shared" si="38"/>
        <v>26.315789473684212</v>
      </c>
      <c r="R80" s="6">
        <f t="shared" si="38"/>
        <v>19.068825910931174</v>
      </c>
      <c r="S80" s="6">
        <f t="shared" si="38"/>
        <v>41.295546558704451</v>
      </c>
      <c r="T80" s="6">
        <f t="shared" si="38"/>
        <v>17.449392712550608</v>
      </c>
      <c r="U80" s="6">
        <f t="shared" si="38"/>
        <v>15.789473684210527</v>
      </c>
      <c r="V80" s="6">
        <f t="shared" si="38"/>
        <v>28.097165991902834</v>
      </c>
      <c r="W80" s="6">
        <f t="shared" ref="W80:AI80" si="39">W43/$B$63</f>
        <v>14.048582995951417</v>
      </c>
      <c r="X80" s="6">
        <f t="shared" si="39"/>
        <v>28.785425101214575</v>
      </c>
      <c r="Y80" s="6"/>
      <c r="Z80" s="6">
        <f t="shared" si="39"/>
        <v>22.02429149797571</v>
      </c>
      <c r="AA80" s="6">
        <f t="shared" si="39"/>
        <v>16.153846153846153</v>
      </c>
      <c r="AB80" s="6">
        <f t="shared" si="39"/>
        <v>21.417004048582996</v>
      </c>
      <c r="AC80" s="6">
        <f t="shared" si="39"/>
        <v>20.728744939271255</v>
      </c>
      <c r="AD80" s="6">
        <f t="shared" si="39"/>
        <v>24.858299595141702</v>
      </c>
      <c r="AE80" s="6">
        <f t="shared" si="39"/>
        <v>20.121457489878544</v>
      </c>
      <c r="AF80" s="6">
        <f t="shared" si="39"/>
        <v>19.7165991902834</v>
      </c>
      <c r="AG80" s="6">
        <f t="shared" si="39"/>
        <v>23.846153846153847</v>
      </c>
      <c r="AH80" s="6">
        <f t="shared" si="39"/>
        <v>29.838056680161944</v>
      </c>
      <c r="AI80" s="6">
        <f t="shared" si="39"/>
        <v>17.206477732793523</v>
      </c>
      <c r="AJ80" s="6"/>
      <c r="AK80" s="6">
        <f t="shared" ref="AK80:BF80" si="40">AK43/$B$63</f>
        <v>29.1497975708502</v>
      </c>
      <c r="AL80" s="6">
        <f t="shared" si="40"/>
        <v>25.829959514170042</v>
      </c>
      <c r="AM80" s="6">
        <f t="shared" si="40"/>
        <v>24.129554655870443</v>
      </c>
      <c r="AN80" s="6">
        <f t="shared" si="40"/>
        <v>22.995951417004047</v>
      </c>
      <c r="AO80" s="6">
        <f t="shared" si="40"/>
        <v>35.587044534412954</v>
      </c>
      <c r="AP80" s="6">
        <f t="shared" si="40"/>
        <v>16.963562753036438</v>
      </c>
      <c r="AQ80" s="6">
        <f t="shared" si="40"/>
        <v>30.445344129554655</v>
      </c>
      <c r="AR80" s="6">
        <f t="shared" si="40"/>
        <v>32.712550607287454</v>
      </c>
      <c r="AS80" s="6">
        <f t="shared" si="40"/>
        <v>22.064777327935225</v>
      </c>
      <c r="AT80" s="6">
        <f t="shared" si="40"/>
        <v>37.773279352226723</v>
      </c>
      <c r="AU80" s="6">
        <f t="shared" si="40"/>
        <v>22.631578947368425</v>
      </c>
      <c r="AV80" s="6">
        <f t="shared" si="40"/>
        <v>23.481781376518217</v>
      </c>
      <c r="AW80" s="6">
        <f t="shared" si="40"/>
        <v>15.62753036437247</v>
      </c>
      <c r="AX80" s="6">
        <f t="shared" si="40"/>
        <v>15.668016194331985</v>
      </c>
      <c r="AY80" s="6">
        <f t="shared" si="40"/>
        <v>13.319838056680164</v>
      </c>
      <c r="AZ80" s="6"/>
      <c r="BA80" s="6">
        <f t="shared" si="40"/>
        <v>24.534412955465587</v>
      </c>
      <c r="BB80" s="6">
        <f t="shared" si="40"/>
        <v>26.599190283400812</v>
      </c>
      <c r="BC80" s="6">
        <f t="shared" si="40"/>
        <v>46.558704453441294</v>
      </c>
      <c r="BD80" s="6">
        <f t="shared" si="40"/>
        <v>23.805668016194332</v>
      </c>
      <c r="BE80" s="6">
        <f t="shared" si="40"/>
        <v>17.975708502024293</v>
      </c>
      <c r="BF80" s="6">
        <f t="shared" si="40"/>
        <v>36.275303643724698</v>
      </c>
      <c r="BG80" s="6"/>
      <c r="BH80" s="6"/>
      <c r="BI80" s="6">
        <f t="shared" si="38"/>
        <v>201.21457489878543</v>
      </c>
      <c r="BJ80" s="6">
        <f t="shared" si="38"/>
        <v>19.02834008097166</v>
      </c>
      <c r="BK80" s="6">
        <f t="shared" si="38"/>
        <v>27.692307692307693</v>
      </c>
      <c r="BL80" s="6">
        <f t="shared" si="38"/>
        <v>37.449392712550612</v>
      </c>
      <c r="BM80" s="6">
        <f t="shared" si="38"/>
        <v>22.793522267206477</v>
      </c>
      <c r="BN80" s="6">
        <f t="shared" si="38"/>
        <v>23.036437246963562</v>
      </c>
      <c r="BO80" s="6">
        <f t="shared" si="38"/>
        <v>56.680161943319838</v>
      </c>
      <c r="BP80" s="6"/>
    </row>
    <row r="81" spans="1:68">
      <c r="A81" s="21" t="s">
        <v>78</v>
      </c>
      <c r="B81" s="6">
        <f>B44/$B$64</f>
        <v>11.521739130434781</v>
      </c>
      <c r="C81" s="6">
        <f t="shared" ref="C81:BO81" si="41">C44/$B$64</f>
        <v>17.447204968944099</v>
      </c>
      <c r="D81" s="6">
        <f>D44/$B$64</f>
        <v>20.248447204968944</v>
      </c>
      <c r="E81" s="6">
        <f t="shared" si="41"/>
        <v>30</v>
      </c>
      <c r="F81" s="6">
        <f t="shared" si="41"/>
        <v>28.447204968944099</v>
      </c>
      <c r="G81" s="6">
        <f t="shared" si="41"/>
        <v>24.844720496894411</v>
      </c>
      <c r="H81" s="6"/>
      <c r="I81" s="6">
        <f t="shared" si="41"/>
        <v>5.5279503105590058</v>
      </c>
      <c r="J81" s="6">
        <f t="shared" si="41"/>
        <v>7.0186335403726696</v>
      </c>
      <c r="K81" s="6">
        <f t="shared" si="41"/>
        <v>23.229813664596275</v>
      </c>
      <c r="L81" s="6">
        <f t="shared" si="41"/>
        <v>8.4472049689440993</v>
      </c>
      <c r="M81" s="6">
        <f t="shared" si="41"/>
        <v>17.080745341614907</v>
      </c>
      <c r="N81" s="6">
        <f t="shared" si="41"/>
        <v>19.440993788819874</v>
      </c>
      <c r="O81" s="6"/>
      <c r="P81" s="6">
        <f t="shared" si="41"/>
        <v>34.658385093167702</v>
      </c>
      <c r="Q81" s="6">
        <f t="shared" si="41"/>
        <v>25.714285714285712</v>
      </c>
      <c r="R81" s="6">
        <f t="shared" si="41"/>
        <v>16.770186335403729</v>
      </c>
      <c r="S81" s="6">
        <f t="shared" si="41"/>
        <v>33.664596273291927</v>
      </c>
      <c r="T81" s="6">
        <f t="shared" si="41"/>
        <v>17.267080745341612</v>
      </c>
      <c r="U81" s="6">
        <f t="shared" si="41"/>
        <v>16.086956521739129</v>
      </c>
      <c r="V81" s="6">
        <f t="shared" si="41"/>
        <v>25.155279503105589</v>
      </c>
      <c r="W81" s="6">
        <f t="shared" ref="W81:AI81" si="42">W44/$B$64</f>
        <v>12.857142857142856</v>
      </c>
      <c r="X81" s="6">
        <f t="shared" si="42"/>
        <v>26.832298136645964</v>
      </c>
      <c r="Y81" s="6"/>
      <c r="Z81" s="6">
        <f t="shared" si="42"/>
        <v>20.93167701863354</v>
      </c>
      <c r="AA81" s="6">
        <f t="shared" si="42"/>
        <v>14.968944099378882</v>
      </c>
      <c r="AB81" s="6">
        <f t="shared" si="42"/>
        <v>21.118012422360248</v>
      </c>
      <c r="AC81" s="6">
        <f t="shared" si="42"/>
        <v>19.068322981366457</v>
      </c>
      <c r="AD81" s="6">
        <f t="shared" si="42"/>
        <v>21.366459627329192</v>
      </c>
      <c r="AE81" s="6">
        <f t="shared" si="42"/>
        <v>18.819875776397513</v>
      </c>
      <c r="AF81" s="6">
        <f t="shared" si="42"/>
        <v>17.329192546583851</v>
      </c>
      <c r="AG81" s="6">
        <f t="shared" si="42"/>
        <v>21.490683229813662</v>
      </c>
      <c r="AH81" s="6">
        <f t="shared" si="42"/>
        <v>28.447204968944099</v>
      </c>
      <c r="AI81" s="6">
        <f t="shared" si="42"/>
        <v>15.155279503105589</v>
      </c>
      <c r="AJ81" s="6"/>
      <c r="AK81" s="6">
        <f t="shared" ref="AK81:BF81" si="43">AK44/$B$64</f>
        <v>29.565217391304344</v>
      </c>
      <c r="AL81" s="6">
        <f t="shared" si="43"/>
        <v>31.118012422360245</v>
      </c>
      <c r="AM81" s="6">
        <f t="shared" si="43"/>
        <v>26.645962732919255</v>
      </c>
      <c r="AN81" s="6">
        <f t="shared" si="43"/>
        <v>26.273291925465841</v>
      </c>
      <c r="AO81" s="6">
        <f t="shared" si="43"/>
        <v>45.590062111801238</v>
      </c>
      <c r="AP81" s="6">
        <f t="shared" si="43"/>
        <v>16.335403726708073</v>
      </c>
      <c r="AQ81" s="6">
        <f t="shared" si="43"/>
        <v>32.732919254658384</v>
      </c>
      <c r="AR81" s="6">
        <f t="shared" si="43"/>
        <v>41.180124223602483</v>
      </c>
      <c r="AS81" s="6">
        <f t="shared" si="43"/>
        <v>22.422360248447205</v>
      </c>
      <c r="AT81" s="6">
        <f t="shared" si="43"/>
        <v>46.086956521739125</v>
      </c>
      <c r="AU81" s="6">
        <f t="shared" si="43"/>
        <v>25.465838509316768</v>
      </c>
      <c r="AV81" s="6">
        <f t="shared" si="43"/>
        <v>24.099378881987576</v>
      </c>
      <c r="AW81" s="6">
        <f t="shared" si="43"/>
        <v>16.459627329192546</v>
      </c>
      <c r="AX81" s="6">
        <f t="shared" si="43"/>
        <v>16.956521739130434</v>
      </c>
      <c r="AY81" s="6">
        <f t="shared" si="43"/>
        <v>14.099378881987578</v>
      </c>
      <c r="AZ81" s="6"/>
      <c r="BA81" s="6">
        <f t="shared" si="43"/>
        <v>23.788819875776397</v>
      </c>
      <c r="BB81" s="6">
        <f t="shared" si="43"/>
        <v>26.832298136645964</v>
      </c>
      <c r="BC81" s="6">
        <f t="shared" si="43"/>
        <v>47.763975155279503</v>
      </c>
      <c r="BD81" s="6">
        <f t="shared" si="43"/>
        <v>26.770186335403725</v>
      </c>
      <c r="BE81" s="6">
        <f t="shared" si="43"/>
        <v>17.080745341614907</v>
      </c>
      <c r="BF81" s="6">
        <f t="shared" si="43"/>
        <v>41.428571428571423</v>
      </c>
      <c r="BG81" s="6"/>
      <c r="BH81" s="6"/>
      <c r="BI81" s="6">
        <f t="shared" si="41"/>
        <v>173.91304347826087</v>
      </c>
      <c r="BJ81" s="6">
        <f t="shared" si="41"/>
        <v>20.248447204968944</v>
      </c>
      <c r="BK81" s="6">
        <f t="shared" si="41"/>
        <v>29.565217391304344</v>
      </c>
      <c r="BL81" s="6">
        <f t="shared" si="41"/>
        <v>36.770186335403729</v>
      </c>
      <c r="BM81" s="6">
        <f t="shared" si="41"/>
        <v>22.422360248447205</v>
      </c>
      <c r="BN81" s="6">
        <f t="shared" si="41"/>
        <v>24.285714285714285</v>
      </c>
      <c r="BO81" s="6">
        <f t="shared" si="41"/>
        <v>59.503105590062113</v>
      </c>
      <c r="BP81" s="19"/>
    </row>
    <row r="82" spans="1:68">
      <c r="A82" s="22" t="s">
        <v>79</v>
      </c>
      <c r="B82" s="19">
        <f>B45/$B$65</f>
        <v>11.422764227642277</v>
      </c>
      <c r="C82" s="19">
        <f t="shared" ref="C82:BO82" si="44">C45/$B$65</f>
        <v>15.56910569105691</v>
      </c>
      <c r="D82" s="19">
        <f>D45/$B$65</f>
        <v>19.471544715447152</v>
      </c>
      <c r="E82" s="19">
        <f t="shared" si="44"/>
        <v>28.252032520325201</v>
      </c>
      <c r="F82" s="19">
        <f t="shared" si="44"/>
        <v>29.308943089430894</v>
      </c>
      <c r="G82" s="19">
        <f t="shared" si="44"/>
        <v>25</v>
      </c>
      <c r="H82" s="19"/>
      <c r="I82" s="19">
        <f t="shared" si="44"/>
        <v>5.3252032520325203</v>
      </c>
      <c r="J82" s="19">
        <f t="shared" si="44"/>
        <v>6.6260162601626016</v>
      </c>
      <c r="K82" s="19">
        <f t="shared" si="44"/>
        <v>23.130081300813007</v>
      </c>
      <c r="L82" s="19">
        <f t="shared" si="44"/>
        <v>8.0487804878048781</v>
      </c>
      <c r="M82" s="19">
        <f t="shared" si="44"/>
        <v>16.300813008130081</v>
      </c>
      <c r="N82" s="19">
        <f t="shared" si="44"/>
        <v>20.934959349593495</v>
      </c>
      <c r="O82" s="19"/>
      <c r="P82" s="19">
        <f t="shared" si="44"/>
        <v>36.951219512195124</v>
      </c>
      <c r="Q82" s="19">
        <f t="shared" si="44"/>
        <v>26.504065040650406</v>
      </c>
      <c r="R82" s="19">
        <f t="shared" si="44"/>
        <v>16.097560975609756</v>
      </c>
      <c r="S82" s="19">
        <f t="shared" si="44"/>
        <v>30.569105691056912</v>
      </c>
      <c r="T82" s="19">
        <f t="shared" si="44"/>
        <v>15.731707317073171</v>
      </c>
      <c r="U82" s="19">
        <f t="shared" si="44"/>
        <v>15.365853658536585</v>
      </c>
      <c r="V82" s="19">
        <f t="shared" si="44"/>
        <v>21.382113821138212</v>
      </c>
      <c r="W82" s="19">
        <f t="shared" ref="W82:AI82" si="45">W45/$B$65</f>
        <v>12.723577235772357</v>
      </c>
      <c r="X82" s="19">
        <f t="shared" si="45"/>
        <v>25</v>
      </c>
      <c r="Y82" s="19"/>
      <c r="Z82" s="19">
        <f t="shared" si="45"/>
        <v>21.178861788617887</v>
      </c>
      <c r="AA82" s="19">
        <f t="shared" si="45"/>
        <v>13.821138211382115</v>
      </c>
      <c r="AB82" s="19">
        <f t="shared" si="45"/>
        <v>21.869918699186993</v>
      </c>
      <c r="AC82" s="19">
        <f t="shared" si="45"/>
        <v>18.780487804878049</v>
      </c>
      <c r="AD82" s="19">
        <f t="shared" si="45"/>
        <v>19.674796747967481</v>
      </c>
      <c r="AE82" s="19">
        <f t="shared" si="45"/>
        <v>17.845528455284551</v>
      </c>
      <c r="AF82" s="19">
        <f t="shared" si="45"/>
        <v>15.487804878048781</v>
      </c>
      <c r="AG82" s="19">
        <f t="shared" si="45"/>
        <v>19.227642276422763</v>
      </c>
      <c r="AH82" s="19">
        <f t="shared" si="45"/>
        <v>28.49593495934959</v>
      </c>
      <c r="AI82" s="19">
        <f t="shared" si="45"/>
        <v>15.284552845528456</v>
      </c>
      <c r="AJ82" s="19"/>
      <c r="AK82" s="19">
        <f t="shared" ref="AK82:BF82" si="46">AK45/$B$65</f>
        <v>31.056910569105693</v>
      </c>
      <c r="AL82" s="19">
        <f t="shared" si="46"/>
        <v>36.382113821138212</v>
      </c>
      <c r="AM82" s="19">
        <f t="shared" si="46"/>
        <v>28.780487804878046</v>
      </c>
      <c r="AN82" s="19">
        <f t="shared" si="46"/>
        <v>28.983739837398371</v>
      </c>
      <c r="AO82" s="19">
        <f t="shared" si="46"/>
        <v>48.780487804878049</v>
      </c>
      <c r="AP82" s="19">
        <f t="shared" si="46"/>
        <v>17.235772357723576</v>
      </c>
      <c r="AQ82" s="19">
        <f t="shared" si="46"/>
        <v>34.471544715447152</v>
      </c>
      <c r="AR82" s="19">
        <f t="shared" si="46"/>
        <v>45.934959349593491</v>
      </c>
      <c r="AS82" s="19">
        <f t="shared" si="46"/>
        <v>23.211382113821134</v>
      </c>
      <c r="AT82" s="19">
        <f t="shared" si="46"/>
        <v>50</v>
      </c>
      <c r="AU82" s="19">
        <f t="shared" si="46"/>
        <v>28.008130081300809</v>
      </c>
      <c r="AV82" s="19">
        <f t="shared" si="46"/>
        <v>23.211382113821134</v>
      </c>
      <c r="AW82" s="19">
        <f t="shared" si="46"/>
        <v>18.130081300813007</v>
      </c>
      <c r="AX82" s="19">
        <f t="shared" si="46"/>
        <v>17.845528455284551</v>
      </c>
      <c r="AY82" s="19">
        <f t="shared" si="46"/>
        <v>15.040650406504065</v>
      </c>
      <c r="AZ82" s="19"/>
      <c r="BA82" s="19">
        <f t="shared" si="46"/>
        <v>24.349593495934958</v>
      </c>
      <c r="BB82" s="19">
        <f t="shared" si="46"/>
        <v>28.252032520325201</v>
      </c>
      <c r="BC82" s="19">
        <f t="shared" si="46"/>
        <v>50</v>
      </c>
      <c r="BD82" s="19">
        <f t="shared" si="46"/>
        <v>24.796747967479675</v>
      </c>
      <c r="BE82" s="19">
        <f t="shared" si="46"/>
        <v>16.869918699186989</v>
      </c>
      <c r="BF82" s="19">
        <f t="shared" si="46"/>
        <v>46.341463414634141</v>
      </c>
      <c r="BG82" s="19"/>
      <c r="BH82" s="19"/>
      <c r="BI82" s="19">
        <f t="shared" si="44"/>
        <v>169.51219512195121</v>
      </c>
      <c r="BJ82" s="19">
        <f t="shared" si="44"/>
        <v>20.325203252032519</v>
      </c>
      <c r="BK82" s="19">
        <f t="shared" si="44"/>
        <v>30.691056910569106</v>
      </c>
      <c r="BL82" s="19">
        <f t="shared" si="44"/>
        <v>35.487804878048777</v>
      </c>
      <c r="BM82" s="19">
        <f t="shared" si="44"/>
        <v>21.707317073170731</v>
      </c>
      <c r="BN82" s="19">
        <f t="shared" si="44"/>
        <v>24.59349593495935</v>
      </c>
      <c r="BO82" s="19">
        <f t="shared" si="44"/>
        <v>58.130081300813004</v>
      </c>
    </row>
    <row r="83" spans="1:68">
      <c r="A83" s="20"/>
    </row>
    <row r="84" spans="1:68">
      <c r="A84" s="21" t="s">
        <v>61</v>
      </c>
      <c r="B84" s="6">
        <f>B26/$D$51</f>
        <v>170.79668049792531</v>
      </c>
      <c r="C84" s="6">
        <f t="shared" ref="C84:BO84" si="47">C26/$D$51</f>
        <v>242.08298755186718</v>
      </c>
      <c r="D84" s="6">
        <f t="shared" si="47"/>
        <v>414.10788381742736</v>
      </c>
      <c r="E84" s="6">
        <f t="shared" si="47"/>
        <v>89.211618257261406</v>
      </c>
      <c r="F84" s="6">
        <f t="shared" si="47"/>
        <v>100.4149377593361</v>
      </c>
      <c r="G84" s="6">
        <f t="shared" si="47"/>
        <v>71.369294605809131</v>
      </c>
      <c r="H84" s="6"/>
      <c r="I84" s="6">
        <f t="shared" si="47"/>
        <v>80.08298755186722</v>
      </c>
      <c r="J84" s="6">
        <f t="shared" si="47"/>
        <v>153.52697095435684</v>
      </c>
      <c r="K84" s="6">
        <f t="shared" si="47"/>
        <v>82.987551867219906</v>
      </c>
      <c r="L84" s="6">
        <f t="shared" si="47"/>
        <v>109.12863070539419</v>
      </c>
      <c r="M84" s="6">
        <f t="shared" si="47"/>
        <v>754.77178423236512</v>
      </c>
      <c r="N84" s="6">
        <f t="shared" si="47"/>
        <v>112.86307053941908</v>
      </c>
      <c r="O84" s="6"/>
      <c r="P84" s="6">
        <f t="shared" si="47"/>
        <v>1.2448132780082988</v>
      </c>
      <c r="Q84" s="6">
        <f t="shared" si="47"/>
        <v>2.0746887966804977</v>
      </c>
      <c r="R84" s="6">
        <f t="shared" si="47"/>
        <v>3.7344398340248959</v>
      </c>
      <c r="S84" s="6">
        <f t="shared" si="47"/>
        <v>4.1493775933609953</v>
      </c>
      <c r="T84" s="6">
        <f t="shared" si="47"/>
        <v>11.203319502074688</v>
      </c>
      <c r="U84" s="6">
        <f t="shared" si="47"/>
        <v>56.431535269709542</v>
      </c>
      <c r="V84" s="6">
        <f t="shared" si="47"/>
        <v>25.726141078838172</v>
      </c>
      <c r="W84" s="6">
        <f t="shared" ref="W84:AI84" si="48">W26/$D$51</f>
        <v>5.3941908713692941</v>
      </c>
      <c r="X84" s="6">
        <f t="shared" si="48"/>
        <v>3.7344398340248959</v>
      </c>
      <c r="Y84" s="6"/>
      <c r="Z84" s="6">
        <f t="shared" si="48"/>
        <v>2.0746887966804977</v>
      </c>
      <c r="AA84" s="6">
        <f t="shared" si="48"/>
        <v>2.4896265560165975</v>
      </c>
      <c r="AB84" s="6">
        <f t="shared" si="48"/>
        <v>11.203319502074688</v>
      </c>
      <c r="AC84" s="6">
        <f t="shared" si="48"/>
        <v>166.39004149377593</v>
      </c>
      <c r="AD84" s="6">
        <f t="shared" si="48"/>
        <v>80.497925311203318</v>
      </c>
      <c r="AE84" s="6">
        <f t="shared" si="48"/>
        <v>188.79668049792531</v>
      </c>
      <c r="AF84" s="6">
        <f t="shared" si="48"/>
        <v>372.61410788381738</v>
      </c>
      <c r="AG84" s="6">
        <f t="shared" si="48"/>
        <v>96.265560165975103</v>
      </c>
      <c r="AH84" s="6">
        <f t="shared" si="48"/>
        <v>7.4688796680497918</v>
      </c>
      <c r="AI84" s="6">
        <f t="shared" si="48"/>
        <v>380.9128630705394</v>
      </c>
      <c r="AJ84" s="6"/>
      <c r="AK84" s="6">
        <f t="shared" ref="AK84:BF84" si="49">AK26/$D$51</f>
        <v>1.6597510373443982</v>
      </c>
      <c r="AL84" s="6">
        <f t="shared" si="49"/>
        <v>1.2448132780082988</v>
      </c>
      <c r="AM84" s="6">
        <f t="shared" si="49"/>
        <v>2.4896265560165975</v>
      </c>
      <c r="AN84" s="6">
        <f t="shared" si="49"/>
        <v>2.904564315352697</v>
      </c>
      <c r="AO84" s="6">
        <f t="shared" si="49"/>
        <v>0.82987551867219911</v>
      </c>
      <c r="AP84" s="6">
        <f t="shared" si="49"/>
        <v>222.40663900414935</v>
      </c>
      <c r="AQ84" s="6">
        <f t="shared" si="49"/>
        <v>1.6597510373443982</v>
      </c>
      <c r="AR84" s="6">
        <f t="shared" si="49"/>
        <v>2.0746887966804977</v>
      </c>
      <c r="AS84" s="6">
        <f t="shared" si="49"/>
        <v>32.365145228215766</v>
      </c>
      <c r="AT84" s="6">
        <f t="shared" si="49"/>
        <v>1.2448132780082988</v>
      </c>
      <c r="AU84" s="6">
        <f t="shared" si="49"/>
        <v>2.904564315352697</v>
      </c>
      <c r="AV84" s="6">
        <f t="shared" si="49"/>
        <v>9.9585062240663902</v>
      </c>
      <c r="AW84" s="6">
        <f t="shared" si="49"/>
        <v>9.9585062240663902</v>
      </c>
      <c r="AX84" s="6">
        <f t="shared" si="49"/>
        <v>9.9585062240663902</v>
      </c>
      <c r="AY84" s="6">
        <f t="shared" si="49"/>
        <v>3.7344398340248959</v>
      </c>
      <c r="AZ84" s="6"/>
      <c r="BA84" s="6">
        <f t="shared" si="49"/>
        <v>114.93775933609957</v>
      </c>
      <c r="BB84" s="6">
        <f t="shared" si="49"/>
        <v>27.385892116182571</v>
      </c>
      <c r="BC84" s="6">
        <f t="shared" si="49"/>
        <v>1.6597510373443982</v>
      </c>
      <c r="BD84" s="6">
        <f t="shared" si="49"/>
        <v>83.402489626556019</v>
      </c>
      <c r="BE84" s="6">
        <f t="shared" si="49"/>
        <v>90.456431535269701</v>
      </c>
      <c r="BF84" s="6">
        <f t="shared" si="49"/>
        <v>36.514522821576762</v>
      </c>
      <c r="BG84" s="6"/>
      <c r="BH84" s="6"/>
      <c r="BI84" s="6">
        <f t="shared" si="47"/>
        <v>827.80082987551862</v>
      </c>
      <c r="BJ84" s="6">
        <f t="shared" si="47"/>
        <v>237.34439834024894</v>
      </c>
      <c r="BK84" s="6">
        <f t="shared" si="47"/>
        <v>2.0746887966804977</v>
      </c>
      <c r="BL84" s="6">
        <f t="shared" si="47"/>
        <v>121.99170124481327</v>
      </c>
      <c r="BM84" s="6">
        <f t="shared" si="47"/>
        <v>236.09958506224066</v>
      </c>
      <c r="BN84" s="6">
        <f t="shared" si="47"/>
        <v>44.813278008298752</v>
      </c>
      <c r="BO84" s="6">
        <f t="shared" si="47"/>
        <v>2.4896265560165975</v>
      </c>
    </row>
    <row r="85" spans="1:68">
      <c r="A85" s="21" t="s">
        <v>59</v>
      </c>
      <c r="B85" s="6">
        <f>B27/$D$51</f>
        <v>48.871369294605806</v>
      </c>
      <c r="C85" s="6">
        <f t="shared" ref="C85:BO85" si="50">C27/$D$51</f>
        <v>56.697095435684638</v>
      </c>
      <c r="D85" s="6">
        <f t="shared" si="50"/>
        <v>71.784232365145229</v>
      </c>
      <c r="E85" s="6">
        <f t="shared" si="50"/>
        <v>41.493775933609953</v>
      </c>
      <c r="F85" s="6">
        <f t="shared" si="50"/>
        <v>26.970954356846473</v>
      </c>
      <c r="G85" s="6">
        <f t="shared" si="50"/>
        <v>41.908713692946058</v>
      </c>
      <c r="H85" s="6"/>
      <c r="I85" s="6">
        <f t="shared" si="50"/>
        <v>75.103734439834014</v>
      </c>
      <c r="J85" s="6">
        <f t="shared" si="50"/>
        <v>112.03319502074689</v>
      </c>
      <c r="K85" s="6">
        <f t="shared" si="50"/>
        <v>87.551867219917014</v>
      </c>
      <c r="L85" s="6">
        <f t="shared" si="50"/>
        <v>60.995850622406635</v>
      </c>
      <c r="M85" s="6">
        <f t="shared" si="50"/>
        <v>67.634854771784234</v>
      </c>
      <c r="N85" s="6">
        <f t="shared" si="50"/>
        <v>105.80912863070539</v>
      </c>
      <c r="O85" s="6"/>
      <c r="P85" s="6">
        <f t="shared" si="50"/>
        <v>77.593360995850617</v>
      </c>
      <c r="Q85" s="6">
        <f t="shared" si="50"/>
        <v>69.709543568464724</v>
      </c>
      <c r="R85" s="6">
        <f t="shared" si="50"/>
        <v>48.132780082987551</v>
      </c>
      <c r="S85" s="6">
        <f t="shared" si="50"/>
        <v>59.751037344398334</v>
      </c>
      <c r="T85" s="6">
        <f t="shared" si="50"/>
        <v>64.730290456431533</v>
      </c>
      <c r="U85" s="6">
        <f t="shared" si="50"/>
        <v>200.41493775933608</v>
      </c>
      <c r="V85" s="6">
        <f t="shared" si="50"/>
        <v>69.709543568464724</v>
      </c>
      <c r="W85" s="6">
        <f t="shared" ref="W85:AI85" si="51">W27/$D$51</f>
        <v>43.568464730290451</v>
      </c>
      <c r="X85" s="6">
        <f t="shared" si="51"/>
        <v>59.751037344398334</v>
      </c>
      <c r="Y85" s="6"/>
      <c r="Z85" s="6">
        <f t="shared" si="51"/>
        <v>84.647302904564313</v>
      </c>
      <c r="AA85" s="6">
        <f t="shared" si="51"/>
        <v>51.867219917012449</v>
      </c>
      <c r="AB85" s="6">
        <f t="shared" si="51"/>
        <v>81.327800829875514</v>
      </c>
      <c r="AC85" s="6">
        <f t="shared" si="51"/>
        <v>51.867219917012449</v>
      </c>
      <c r="AD85" s="6">
        <f t="shared" si="51"/>
        <v>69.294605809128626</v>
      </c>
      <c r="AE85" s="6">
        <f t="shared" si="51"/>
        <v>51.037344398340245</v>
      </c>
      <c r="AF85" s="6">
        <f t="shared" si="51"/>
        <v>46.473029045643152</v>
      </c>
      <c r="AG85" s="6">
        <f t="shared" si="51"/>
        <v>63.900414937759329</v>
      </c>
      <c r="AH85" s="6">
        <f t="shared" si="51"/>
        <v>69.709543568464724</v>
      </c>
      <c r="AI85" s="6">
        <f t="shared" si="51"/>
        <v>46.473029045643152</v>
      </c>
      <c r="AJ85" s="6"/>
      <c r="AK85" s="6">
        <f t="shared" ref="AK85:BF85" si="52">AK27/$D$51</f>
        <v>91.286307053941897</v>
      </c>
      <c r="AL85" s="6">
        <f t="shared" si="52"/>
        <v>102.90456431535269</v>
      </c>
      <c r="AM85" s="6">
        <f t="shared" si="52"/>
        <v>100.8298755186722</v>
      </c>
      <c r="AN85" s="6">
        <f t="shared" si="52"/>
        <v>92.116182572614107</v>
      </c>
      <c r="AO85" s="6">
        <f t="shared" si="52"/>
        <v>122.82157676348547</v>
      </c>
      <c r="AP85" s="6">
        <f t="shared" si="52"/>
        <v>53.112033195020743</v>
      </c>
      <c r="AQ85" s="6">
        <f t="shared" si="52"/>
        <v>95.020746887966794</v>
      </c>
      <c r="AR85" s="6">
        <f t="shared" si="52"/>
        <v>109.12863070539419</v>
      </c>
      <c r="AS85" s="6">
        <f t="shared" si="52"/>
        <v>60.995850622406635</v>
      </c>
      <c r="AT85" s="6">
        <f t="shared" si="52"/>
        <v>136.92946058091286</v>
      </c>
      <c r="AU85" s="6">
        <f t="shared" si="52"/>
        <v>83.817427385892117</v>
      </c>
      <c r="AV85" s="6">
        <f t="shared" si="52"/>
        <v>87.966804979253112</v>
      </c>
      <c r="AW85" s="6">
        <f t="shared" si="52"/>
        <v>65.145228215767631</v>
      </c>
      <c r="AX85" s="6">
        <f t="shared" si="52"/>
        <v>65.560165975103729</v>
      </c>
      <c r="AY85" s="6">
        <f t="shared" si="52"/>
        <v>66.804979253112023</v>
      </c>
      <c r="AZ85" s="6"/>
      <c r="BA85" s="6">
        <f t="shared" si="52"/>
        <v>63.900414937759329</v>
      </c>
      <c r="BB85" s="6">
        <f t="shared" si="52"/>
        <v>73.443983402489621</v>
      </c>
      <c r="BC85" s="6">
        <f t="shared" si="52"/>
        <v>113.69294605809128</v>
      </c>
      <c r="BD85" s="6">
        <f t="shared" si="52"/>
        <v>58.921161825726138</v>
      </c>
      <c r="BE85" s="6">
        <f t="shared" si="52"/>
        <v>41.908713692946058</v>
      </c>
      <c r="BF85" s="6">
        <f t="shared" si="52"/>
        <v>150.62240663900414</v>
      </c>
      <c r="BG85" s="6"/>
      <c r="BH85" s="6"/>
      <c r="BI85" s="6">
        <f t="shared" si="50"/>
        <v>64.315352697095435</v>
      </c>
      <c r="BJ85" s="6">
        <f t="shared" si="50"/>
        <v>79.668049792531122</v>
      </c>
      <c r="BK85" s="6">
        <f t="shared" si="50"/>
        <v>78.838174273858911</v>
      </c>
      <c r="BL85" s="6">
        <f t="shared" si="50"/>
        <v>49.377593360995846</v>
      </c>
      <c r="BM85" s="6">
        <f t="shared" si="50"/>
        <v>93.360995850622402</v>
      </c>
      <c r="BN85" s="6">
        <f t="shared" si="50"/>
        <v>120.33195020746888</v>
      </c>
      <c r="BO85" s="6">
        <f t="shared" si="50"/>
        <v>117.01244813278008</v>
      </c>
    </row>
    <row r="86" spans="1:68">
      <c r="A86" s="21" t="s">
        <v>81</v>
      </c>
      <c r="B86" s="6">
        <f>B48/$D$53</f>
        <v>1414.4827586206898</v>
      </c>
      <c r="C86" s="6">
        <f t="shared" ref="C86:BO86" si="53">C48/$D$53</f>
        <v>177.58620689655172</v>
      </c>
      <c r="D86" s="6">
        <f t="shared" si="53"/>
        <v>855.17241379310337</v>
      </c>
      <c r="E86" s="6">
        <f t="shared" si="53"/>
        <v>85.517241379310335</v>
      </c>
      <c r="F86" s="6">
        <f t="shared" si="53"/>
        <v>96.551724137931018</v>
      </c>
      <c r="G86" s="6">
        <f t="shared" si="53"/>
        <v>157.2413793103448</v>
      </c>
      <c r="H86" s="6"/>
      <c r="I86" s="6">
        <f t="shared" si="53"/>
        <v>339.99999999999994</v>
      </c>
      <c r="J86" s="6">
        <f t="shared" si="53"/>
        <v>651.72413793103442</v>
      </c>
      <c r="K86" s="6">
        <f t="shared" si="53"/>
        <v>420.68965517241372</v>
      </c>
      <c r="L86" s="6">
        <f t="shared" si="53"/>
        <v>205.17241379310343</v>
      </c>
      <c r="M86" s="6">
        <f t="shared" si="53"/>
        <v>627.58620689655163</v>
      </c>
      <c r="N86" s="6">
        <f t="shared" si="53"/>
        <v>1224.1379310344828</v>
      </c>
      <c r="O86" s="6"/>
      <c r="P86" s="6">
        <f t="shared" si="53"/>
        <v>762.06896551724139</v>
      </c>
      <c r="Q86" s="6">
        <f t="shared" si="53"/>
        <v>813.79310344827582</v>
      </c>
      <c r="R86" s="6">
        <f t="shared" si="53"/>
        <v>368.96551724137925</v>
      </c>
      <c r="S86" s="6">
        <f t="shared" si="53"/>
        <v>1382.7586206896551</v>
      </c>
      <c r="T86" s="6">
        <f t="shared" si="53"/>
        <v>737.93103448275849</v>
      </c>
      <c r="U86" s="6">
        <f t="shared" si="53"/>
        <v>1027.5862068965516</v>
      </c>
      <c r="V86" s="6">
        <f t="shared" si="53"/>
        <v>575.86206896551721</v>
      </c>
      <c r="W86" s="6">
        <f t="shared" ref="W86:AI86" si="54">W48/$D$53</f>
        <v>355.17241379310343</v>
      </c>
      <c r="X86" s="6">
        <f t="shared" si="54"/>
        <v>596.55172413793105</v>
      </c>
      <c r="Y86" s="6"/>
      <c r="Z86" s="6">
        <f t="shared" si="54"/>
        <v>1389.655172413793</v>
      </c>
      <c r="AA86" s="6">
        <f t="shared" si="54"/>
        <v>342.41379310344826</v>
      </c>
      <c r="AB86" s="6">
        <f t="shared" si="54"/>
        <v>786.20689655172407</v>
      </c>
      <c r="AC86" s="6">
        <f t="shared" si="54"/>
        <v>541.37931034482756</v>
      </c>
      <c r="AD86" s="6">
        <f t="shared" si="54"/>
        <v>531.0344827586207</v>
      </c>
      <c r="AE86" s="6">
        <f t="shared" si="54"/>
        <v>510.34482758620692</v>
      </c>
      <c r="AF86" s="6">
        <f t="shared" si="54"/>
        <v>343.79310344827587</v>
      </c>
      <c r="AG86" s="6">
        <f t="shared" si="54"/>
        <v>517.24137931034477</v>
      </c>
      <c r="AH86" s="6">
        <f t="shared" si="54"/>
        <v>882.75862068965523</v>
      </c>
      <c r="AI86" s="6">
        <f t="shared" si="54"/>
        <v>396.55172413793099</v>
      </c>
      <c r="AJ86" s="6"/>
      <c r="AK86" s="6">
        <f t="shared" ref="AK86:BF86" si="55">AK48/$D$53</f>
        <v>1006.8965517241379</v>
      </c>
      <c r="AL86" s="6">
        <f t="shared" si="55"/>
        <v>1527.5862068965516</v>
      </c>
      <c r="AM86" s="6">
        <f t="shared" si="55"/>
        <v>1268.9655172413791</v>
      </c>
      <c r="AN86" s="6">
        <f t="shared" si="55"/>
        <v>1313.7931034482758</v>
      </c>
      <c r="AO86" s="6">
        <f t="shared" si="55"/>
        <v>1958.6206896551723</v>
      </c>
      <c r="AP86" s="6">
        <f t="shared" si="55"/>
        <v>565.51724137931024</v>
      </c>
      <c r="AQ86" s="6">
        <f t="shared" si="55"/>
        <v>1296.5517241379309</v>
      </c>
      <c r="AR86" s="6">
        <f t="shared" si="55"/>
        <v>1896.5517241379309</v>
      </c>
      <c r="AS86" s="6">
        <f t="shared" si="55"/>
        <v>727.58620689655174</v>
      </c>
      <c r="AT86" s="6">
        <f t="shared" si="55"/>
        <v>1934.4827586206895</v>
      </c>
      <c r="AU86" s="6">
        <f t="shared" si="55"/>
        <v>1344.8275862068965</v>
      </c>
      <c r="AV86" s="6">
        <f t="shared" si="55"/>
        <v>1037.9310344827586</v>
      </c>
      <c r="AW86" s="6">
        <f t="shared" si="55"/>
        <v>889.65517241379314</v>
      </c>
      <c r="AX86" s="6">
        <f t="shared" si="55"/>
        <v>968.9655172413793</v>
      </c>
      <c r="AY86" s="6">
        <f t="shared" si="55"/>
        <v>865.51724137931035</v>
      </c>
      <c r="AZ86" s="6"/>
      <c r="BA86" s="6">
        <f t="shared" si="55"/>
        <v>589.65517241379314</v>
      </c>
      <c r="BB86" s="6">
        <f t="shared" si="55"/>
        <v>955.17241379310337</v>
      </c>
      <c r="BC86" s="6">
        <f t="shared" si="55"/>
        <v>1772.4137931034481</v>
      </c>
      <c r="BD86" s="6">
        <f t="shared" si="55"/>
        <v>672.41379310344826</v>
      </c>
      <c r="BE86" s="6">
        <f t="shared" si="55"/>
        <v>582.75862068965512</v>
      </c>
      <c r="BF86" s="6">
        <f t="shared" si="55"/>
        <v>2168.9655172413791</v>
      </c>
      <c r="BG86" s="6"/>
      <c r="BH86" s="6"/>
      <c r="BI86" s="6">
        <f t="shared" si="53"/>
        <v>679.31034482758616</v>
      </c>
      <c r="BJ86" s="6">
        <f t="shared" si="53"/>
        <v>920.68965517241372</v>
      </c>
      <c r="BK86" s="6">
        <f t="shared" si="53"/>
        <v>1220.6896551724137</v>
      </c>
      <c r="BL86" s="6">
        <f t="shared" si="53"/>
        <v>1468.9655172413793</v>
      </c>
      <c r="BM86" s="6">
        <f t="shared" si="53"/>
        <v>789.65517241379303</v>
      </c>
      <c r="BN86" s="6">
        <f t="shared" si="53"/>
        <v>1289.655172413793</v>
      </c>
      <c r="BO86" s="6">
        <f t="shared" si="53"/>
        <v>1958.6206896551723</v>
      </c>
    </row>
    <row r="87" spans="1:68">
      <c r="A87" s="21" t="s">
        <v>15</v>
      </c>
      <c r="B87" s="6">
        <f t="shared" ref="B87:G87" si="56">(B16*$C$63)/$D$54</f>
        <v>43.168008000000007</v>
      </c>
      <c r="C87" s="6">
        <f t="shared" si="56"/>
        <v>88.298198181818194</v>
      </c>
      <c r="D87" s="6">
        <f t="shared" si="56"/>
        <v>61.884207272727267</v>
      </c>
      <c r="E87" s="6">
        <f t="shared" si="56"/>
        <v>32.904285818181819</v>
      </c>
      <c r="F87" s="6">
        <f t="shared" si="56"/>
        <v>22.036815272727274</v>
      </c>
      <c r="G87" s="6">
        <f t="shared" si="56"/>
        <v>11.622156000000002</v>
      </c>
      <c r="H87" s="6"/>
      <c r="I87" s="6">
        <f t="shared" ref="I87:N87" si="57">(I16*$C$63)/$D$54</f>
        <v>66.56325709090909</v>
      </c>
      <c r="J87" s="6">
        <f t="shared" si="57"/>
        <v>88.44913527272729</v>
      </c>
      <c r="K87" s="6">
        <f t="shared" si="57"/>
        <v>68.827313454545461</v>
      </c>
      <c r="L87" s="6">
        <f t="shared" si="57"/>
        <v>114.10844072727274</v>
      </c>
      <c r="M87" s="6">
        <f t="shared" si="57"/>
        <v>93.430059272727277</v>
      </c>
      <c r="N87" s="6">
        <f t="shared" si="57"/>
        <v>91.769751272727291</v>
      </c>
      <c r="O87" s="6"/>
      <c r="P87" s="6">
        <f t="shared" ref="P87:V87" si="58">(P16*$C$63)/$D$54</f>
        <v>106.56158618181819</v>
      </c>
      <c r="Q87" s="6">
        <f t="shared" si="58"/>
        <v>106.7125232727273</v>
      </c>
      <c r="R87" s="6">
        <f t="shared" si="58"/>
        <v>111.84438436363637</v>
      </c>
      <c r="S87" s="6">
        <f t="shared" si="58"/>
        <v>116.07062290909093</v>
      </c>
      <c r="T87" s="6">
        <f t="shared" si="58"/>
        <v>116.5234341818182</v>
      </c>
      <c r="U87" s="6">
        <f t="shared" si="58"/>
        <v>143.69211054545454</v>
      </c>
      <c r="V87" s="6">
        <f t="shared" si="58"/>
        <v>103.69378145454547</v>
      </c>
      <c r="W87" s="6">
        <f t="shared" ref="W87:AI87" si="59">(W16*$C$63)/$D$54</f>
        <v>85.279456363636385</v>
      </c>
      <c r="X87" s="6">
        <f t="shared" si="59"/>
        <v>109.88220218181819</v>
      </c>
      <c r="Y87" s="6"/>
      <c r="Z87" s="6">
        <f t="shared" si="59"/>
        <v>104.75034109090912</v>
      </c>
      <c r="AA87" s="6">
        <f t="shared" si="59"/>
        <v>105.50502654545457</v>
      </c>
      <c r="AB87" s="6">
        <f t="shared" si="59"/>
        <v>111.84438436363637</v>
      </c>
      <c r="AC87" s="6">
        <f t="shared" si="59"/>
        <v>110.78782472727274</v>
      </c>
      <c r="AD87" s="6">
        <f t="shared" si="59"/>
        <v>127.08903054545456</v>
      </c>
      <c r="AE87" s="6">
        <f t="shared" si="59"/>
        <v>110.33501345454546</v>
      </c>
      <c r="AF87" s="6">
        <f t="shared" si="59"/>
        <v>101.12785090909092</v>
      </c>
      <c r="AG87" s="6">
        <f t="shared" si="59"/>
        <v>112.14625854545456</v>
      </c>
      <c r="AH87" s="6">
        <f t="shared" si="59"/>
        <v>107.46720872727275</v>
      </c>
      <c r="AI87" s="6">
        <f t="shared" si="59"/>
        <v>110.03313927272728</v>
      </c>
      <c r="AJ87" s="6"/>
      <c r="AK87" s="6">
        <f t="shared" ref="AK87:BF87" si="60">(AK16*$C$63)/$D$54</f>
        <v>94.033807636363647</v>
      </c>
      <c r="AL87" s="6">
        <f t="shared" si="60"/>
        <v>93.279122181818181</v>
      </c>
      <c r="AM87" s="6">
        <f t="shared" si="60"/>
        <v>102.18441054545455</v>
      </c>
      <c r="AN87" s="6">
        <f t="shared" si="60"/>
        <v>95.84505272727273</v>
      </c>
      <c r="AO87" s="6">
        <f t="shared" si="60"/>
        <v>85.128519272727274</v>
      </c>
      <c r="AP87" s="6">
        <f t="shared" si="60"/>
        <v>117.73093090909092</v>
      </c>
      <c r="AQ87" s="6">
        <f t="shared" si="60"/>
        <v>92.222562545454565</v>
      </c>
      <c r="AR87" s="6">
        <f t="shared" si="60"/>
        <v>72.902614909090914</v>
      </c>
      <c r="AS87" s="6">
        <f t="shared" si="60"/>
        <v>101.88253636363638</v>
      </c>
      <c r="AT87" s="6">
        <f t="shared" si="60"/>
        <v>95.39224145454547</v>
      </c>
      <c r="AU87" s="6">
        <f t="shared" si="60"/>
        <v>94.184744727272744</v>
      </c>
      <c r="AV87" s="6">
        <f t="shared" si="60"/>
        <v>125.88153381818184</v>
      </c>
      <c r="AW87" s="6">
        <f t="shared" si="60"/>
        <v>123.16466618181821</v>
      </c>
      <c r="AX87" s="6">
        <f t="shared" si="60"/>
        <v>111.08969890909093</v>
      </c>
      <c r="AY87" s="6">
        <f t="shared" si="60"/>
        <v>117.42905672727274</v>
      </c>
      <c r="AZ87" s="6"/>
      <c r="BA87" s="6">
        <f t="shared" si="60"/>
        <v>113.50469236363637</v>
      </c>
      <c r="BB87" s="6">
        <f t="shared" si="60"/>
        <v>107.76908290909091</v>
      </c>
      <c r="BC87" s="6">
        <f t="shared" si="60"/>
        <v>96.297864000000018</v>
      </c>
      <c r="BD87" s="6">
        <f t="shared" si="60"/>
        <v>116.97624545454546</v>
      </c>
      <c r="BE87" s="6">
        <f t="shared" si="60"/>
        <v>85.430393454545467</v>
      </c>
      <c r="BF87" s="6">
        <f t="shared" si="60"/>
        <v>126.7871563636364</v>
      </c>
      <c r="BG87" s="6"/>
      <c r="BH87" s="6"/>
      <c r="BI87" s="6">
        <f t="shared" ref="BI87:BO87" si="61">(BI16*$C$63)/$D$54</f>
        <v>90.411317454545468</v>
      </c>
      <c r="BJ87" s="6">
        <f t="shared" si="61"/>
        <v>123.16466618181821</v>
      </c>
      <c r="BK87" s="6">
        <f t="shared" si="61"/>
        <v>81.506029090909095</v>
      </c>
      <c r="BL87" s="6">
        <f t="shared" si="61"/>
        <v>38.338021090909095</v>
      </c>
      <c r="BM87" s="6">
        <f t="shared" si="61"/>
        <v>116.07062290909093</v>
      </c>
      <c r="BN87" s="6">
        <f t="shared" si="61"/>
        <v>134.18307381818184</v>
      </c>
      <c r="BO87" s="6">
        <f t="shared" si="61"/>
        <v>94.184744727272744</v>
      </c>
    </row>
    <row r="88" spans="1:68">
      <c r="A88" s="21" t="s">
        <v>65</v>
      </c>
      <c r="B88" s="6">
        <f>B31/$D$55</f>
        <v>54.041666666666671</v>
      </c>
      <c r="C88" s="6">
        <f t="shared" ref="C88:BO88" si="62">C31/$D$55</f>
        <v>194.91666666666669</v>
      </c>
      <c r="D88" s="6">
        <f t="shared" si="62"/>
        <v>92.5</v>
      </c>
      <c r="E88" s="6">
        <f t="shared" si="62"/>
        <v>95</v>
      </c>
      <c r="F88" s="6">
        <f t="shared" si="62"/>
        <v>62.5</v>
      </c>
      <c r="G88" s="6">
        <f t="shared" si="62"/>
        <v>45.833333333333336</v>
      </c>
      <c r="H88" s="6"/>
      <c r="I88" s="6">
        <f t="shared" si="62"/>
        <v>32.916666666666671</v>
      </c>
      <c r="J88" s="6">
        <f t="shared" si="62"/>
        <v>42.083333333333336</v>
      </c>
      <c r="K88" s="6">
        <f t="shared" si="62"/>
        <v>35</v>
      </c>
      <c r="L88" s="6">
        <f t="shared" si="62"/>
        <v>190.41666666666669</v>
      </c>
      <c r="M88" s="6">
        <f t="shared" si="62"/>
        <v>380</v>
      </c>
      <c r="N88" s="6">
        <f t="shared" si="62"/>
        <v>311.66666666666669</v>
      </c>
      <c r="O88" s="6"/>
      <c r="P88" s="6">
        <f t="shared" si="62"/>
        <v>850</v>
      </c>
      <c r="Q88" s="6">
        <f t="shared" si="62"/>
        <v>891.66666666666674</v>
      </c>
      <c r="R88" s="6">
        <f t="shared" si="62"/>
        <v>733.33333333333337</v>
      </c>
      <c r="S88" s="6">
        <f t="shared" si="62"/>
        <v>1133.3333333333335</v>
      </c>
      <c r="T88" s="6">
        <f t="shared" si="62"/>
        <v>770.83333333333337</v>
      </c>
      <c r="U88" s="6">
        <f t="shared" si="62"/>
        <v>850</v>
      </c>
      <c r="V88" s="6">
        <f t="shared" si="62"/>
        <v>979.16666666666674</v>
      </c>
      <c r="W88" s="6">
        <f t="shared" ref="W88:AI88" si="63">W31/$D$55</f>
        <v>495.83333333333337</v>
      </c>
      <c r="X88" s="6">
        <f t="shared" si="63"/>
        <v>1133.3333333333335</v>
      </c>
      <c r="Y88" s="6"/>
      <c r="Z88" s="6">
        <f t="shared" si="63"/>
        <v>700</v>
      </c>
      <c r="AA88" s="6">
        <f t="shared" si="63"/>
        <v>604.16666666666674</v>
      </c>
      <c r="AB88" s="6">
        <f t="shared" si="63"/>
        <v>770.83333333333337</v>
      </c>
      <c r="AC88" s="6">
        <f t="shared" si="63"/>
        <v>570.83333333333337</v>
      </c>
      <c r="AD88" s="6">
        <f t="shared" si="63"/>
        <v>675</v>
      </c>
      <c r="AE88" s="6">
        <f t="shared" si="63"/>
        <v>537.5</v>
      </c>
      <c r="AF88" s="6">
        <f t="shared" si="63"/>
        <v>454.16666666666669</v>
      </c>
      <c r="AG88" s="6">
        <f t="shared" si="63"/>
        <v>595.83333333333337</v>
      </c>
      <c r="AH88" s="6">
        <f t="shared" si="63"/>
        <v>887.5</v>
      </c>
      <c r="AI88" s="6">
        <f t="shared" si="63"/>
        <v>537.5</v>
      </c>
      <c r="AJ88" s="6"/>
      <c r="AK88" s="6">
        <f t="shared" ref="AK88:BF88" si="64">AK31/$D$55</f>
        <v>1166.6666666666667</v>
      </c>
      <c r="AL88" s="6">
        <f t="shared" si="64"/>
        <v>1183.3333333333335</v>
      </c>
      <c r="AM88" s="6">
        <f t="shared" si="64"/>
        <v>1212.5</v>
      </c>
      <c r="AN88" s="6">
        <f t="shared" si="64"/>
        <v>933.33333333333337</v>
      </c>
      <c r="AO88" s="6">
        <f t="shared" si="64"/>
        <v>1337.5</v>
      </c>
      <c r="AP88" s="6">
        <f t="shared" si="64"/>
        <v>541.66666666666674</v>
      </c>
      <c r="AQ88" s="6">
        <f t="shared" si="64"/>
        <v>1091.6666666666667</v>
      </c>
      <c r="AR88" s="6">
        <f t="shared" si="64"/>
        <v>1325</v>
      </c>
      <c r="AS88" s="6">
        <f t="shared" si="64"/>
        <v>725</v>
      </c>
      <c r="AT88" s="6">
        <f t="shared" si="64"/>
        <v>1504.1666666666667</v>
      </c>
      <c r="AU88" s="6">
        <f t="shared" si="64"/>
        <v>904.16666666666674</v>
      </c>
      <c r="AV88" s="6">
        <f t="shared" si="64"/>
        <v>845.83333333333337</v>
      </c>
      <c r="AW88" s="6">
        <f t="shared" si="64"/>
        <v>654.16666666666674</v>
      </c>
      <c r="AX88" s="6">
        <f t="shared" si="64"/>
        <v>637.5</v>
      </c>
      <c r="AY88" s="6">
        <f t="shared" si="64"/>
        <v>691.66666666666674</v>
      </c>
      <c r="AZ88" s="6"/>
      <c r="BA88" s="6">
        <f t="shared" si="64"/>
        <v>645.83333333333337</v>
      </c>
      <c r="BB88" s="6">
        <f t="shared" si="64"/>
        <v>900</v>
      </c>
      <c r="BC88" s="6">
        <f t="shared" si="64"/>
        <v>1612.5</v>
      </c>
      <c r="BD88" s="6">
        <f t="shared" si="64"/>
        <v>750</v>
      </c>
      <c r="BE88" s="6">
        <f t="shared" si="64"/>
        <v>591.66666666666674</v>
      </c>
      <c r="BF88" s="6">
        <f t="shared" si="64"/>
        <v>1545.8333333333335</v>
      </c>
      <c r="BG88" s="6"/>
      <c r="BH88" s="6"/>
      <c r="BI88" s="6">
        <f t="shared" si="62"/>
        <v>562.5</v>
      </c>
      <c r="BJ88" s="6">
        <f t="shared" si="62"/>
        <v>770.83333333333337</v>
      </c>
      <c r="BK88" s="6">
        <f t="shared" si="62"/>
        <v>991.66666666666674</v>
      </c>
      <c r="BL88" s="6">
        <f t="shared" si="62"/>
        <v>1241.6666666666667</v>
      </c>
      <c r="BM88" s="6">
        <f t="shared" si="62"/>
        <v>787.5</v>
      </c>
      <c r="BN88" s="6">
        <f t="shared" si="62"/>
        <v>875</v>
      </c>
      <c r="BO88" s="6">
        <f t="shared" si="62"/>
        <v>1783.3333333333335</v>
      </c>
    </row>
    <row r="89" spans="1:68">
      <c r="A89" s="21" t="s">
        <v>66</v>
      </c>
      <c r="B89" s="6">
        <f>B32/$B$51</f>
        <v>153.33333333333334</v>
      </c>
      <c r="C89" s="6">
        <f t="shared" ref="C89:BO89" si="65">C32/$B$51</f>
        <v>230.25316455696205</v>
      </c>
      <c r="D89" s="6">
        <f t="shared" si="65"/>
        <v>283.96624472573842</v>
      </c>
      <c r="E89" s="6">
        <f t="shared" si="65"/>
        <v>161.60337552742615</v>
      </c>
      <c r="F89" s="6">
        <f t="shared" si="65"/>
        <v>107.59493670886077</v>
      </c>
      <c r="G89" s="6">
        <f t="shared" si="65"/>
        <v>101.26582278481013</v>
      </c>
      <c r="H89" s="6"/>
      <c r="I89" s="6">
        <f t="shared" si="65"/>
        <v>55.696202531645568</v>
      </c>
      <c r="J89" s="6">
        <f t="shared" si="65"/>
        <v>96.202531645569621</v>
      </c>
      <c r="K89" s="6">
        <f t="shared" si="65"/>
        <v>60.75949367088608</v>
      </c>
      <c r="L89" s="6">
        <f t="shared" si="65"/>
        <v>348.10126582278485</v>
      </c>
      <c r="M89" s="6">
        <f t="shared" si="65"/>
        <v>421.94092827004221</v>
      </c>
      <c r="N89" s="6">
        <f t="shared" si="65"/>
        <v>434.59915611814347</v>
      </c>
      <c r="O89" s="6"/>
      <c r="P89" s="6">
        <f t="shared" si="65"/>
        <v>1033.7552742616035</v>
      </c>
      <c r="Q89" s="6">
        <f t="shared" si="65"/>
        <v>1054.8523206751056</v>
      </c>
      <c r="R89" s="6">
        <f t="shared" si="65"/>
        <v>936.70886075949375</v>
      </c>
      <c r="S89" s="6">
        <f t="shared" si="65"/>
        <v>2109.7046413502112</v>
      </c>
      <c r="T89" s="6">
        <f t="shared" si="65"/>
        <v>810.12658227848101</v>
      </c>
      <c r="U89" s="6">
        <f t="shared" si="65"/>
        <v>708.86075949367091</v>
      </c>
      <c r="V89" s="6">
        <f t="shared" si="65"/>
        <v>1151.8987341772151</v>
      </c>
      <c r="W89" s="6">
        <f t="shared" ref="W89:AI89" si="66">W32/$B$51</f>
        <v>616.03375527426158</v>
      </c>
      <c r="X89" s="6">
        <f t="shared" si="66"/>
        <v>1198.3122362869199</v>
      </c>
      <c r="Y89" s="6"/>
      <c r="Z89" s="6">
        <f t="shared" si="66"/>
        <v>970.46413502109715</v>
      </c>
      <c r="AA89" s="6">
        <f t="shared" si="66"/>
        <v>759.49367088607596</v>
      </c>
      <c r="AB89" s="6">
        <f t="shared" si="66"/>
        <v>886.0759493670887</v>
      </c>
      <c r="AC89" s="6">
        <f t="shared" si="66"/>
        <v>755.27426160337552</v>
      </c>
      <c r="AD89" s="6">
        <f t="shared" si="66"/>
        <v>957.80590717299583</v>
      </c>
      <c r="AE89" s="6">
        <f t="shared" si="66"/>
        <v>759.49367088607596</v>
      </c>
      <c r="AF89" s="6">
        <f t="shared" si="66"/>
        <v>822.78481012658233</v>
      </c>
      <c r="AG89" s="6">
        <f t="shared" si="66"/>
        <v>759.49367088607596</v>
      </c>
      <c r="AH89" s="6">
        <f t="shared" si="66"/>
        <v>915.61181434599166</v>
      </c>
      <c r="AI89" s="6">
        <f t="shared" si="66"/>
        <v>632.91139240506334</v>
      </c>
      <c r="AJ89" s="6"/>
      <c r="AK89" s="6">
        <f t="shared" ref="AK89:BF89" si="67">AK32/$B$51</f>
        <v>970.46413502109715</v>
      </c>
      <c r="AL89" s="6">
        <f t="shared" si="67"/>
        <v>843.88185654008441</v>
      </c>
      <c r="AM89" s="6">
        <f t="shared" si="67"/>
        <v>995.78059071729967</v>
      </c>
      <c r="AN89" s="6">
        <f t="shared" si="67"/>
        <v>818.56540084388189</v>
      </c>
      <c r="AO89" s="6">
        <f t="shared" si="67"/>
        <v>856.54008438818573</v>
      </c>
      <c r="AP89" s="6">
        <f t="shared" si="67"/>
        <v>696.20253164556971</v>
      </c>
      <c r="AQ89" s="6">
        <f t="shared" si="67"/>
        <v>1012.6582278481013</v>
      </c>
      <c r="AR89" s="6">
        <f t="shared" si="67"/>
        <v>852.32067510548529</v>
      </c>
      <c r="AS89" s="6">
        <f t="shared" si="67"/>
        <v>894.51476793248946</v>
      </c>
      <c r="AT89" s="6">
        <f t="shared" si="67"/>
        <v>772.15189873417728</v>
      </c>
      <c r="AU89" s="6">
        <f t="shared" si="67"/>
        <v>848.10126582278485</v>
      </c>
      <c r="AV89" s="6">
        <f t="shared" si="67"/>
        <v>928.27004219409287</v>
      </c>
      <c r="AW89" s="6">
        <f t="shared" si="67"/>
        <v>784.81012658227849</v>
      </c>
      <c r="AX89" s="6">
        <f t="shared" si="67"/>
        <v>864.9789029535865</v>
      </c>
      <c r="AY89" s="6">
        <f t="shared" si="67"/>
        <v>793.24894514767936</v>
      </c>
      <c r="AZ89" s="6"/>
      <c r="BA89" s="6">
        <f t="shared" si="67"/>
        <v>890.29535864978902</v>
      </c>
      <c r="BB89" s="6">
        <f t="shared" si="67"/>
        <v>957.80590717299583</v>
      </c>
      <c r="BC89" s="6">
        <f t="shared" si="67"/>
        <v>949.36708860759495</v>
      </c>
      <c r="BD89" s="6">
        <f t="shared" si="67"/>
        <v>759.49367088607596</v>
      </c>
      <c r="BE89" s="6">
        <f t="shared" si="67"/>
        <v>1004.2194092827004</v>
      </c>
      <c r="BF89" s="6">
        <f t="shared" si="67"/>
        <v>1101.2658227848101</v>
      </c>
      <c r="BG89" s="6"/>
      <c r="BH89" s="6"/>
      <c r="BI89" s="6">
        <f t="shared" si="65"/>
        <v>2666.666666666667</v>
      </c>
      <c r="BJ89" s="6">
        <f t="shared" si="65"/>
        <v>734.17721518987344</v>
      </c>
      <c r="BK89" s="6">
        <f t="shared" si="65"/>
        <v>1151.8987341772151</v>
      </c>
      <c r="BL89" s="6">
        <f t="shared" si="65"/>
        <v>1244.7257383966246</v>
      </c>
      <c r="BM89" s="6">
        <f t="shared" si="65"/>
        <v>974.68354430379748</v>
      </c>
      <c r="BN89" s="6">
        <f t="shared" si="65"/>
        <v>810.12658227848101</v>
      </c>
      <c r="BO89" s="6">
        <f t="shared" si="65"/>
        <v>1156.1181434599157</v>
      </c>
    </row>
    <row r="90" spans="1:68">
      <c r="A90" s="21" t="s">
        <v>67</v>
      </c>
      <c r="B90" s="6">
        <f>B33/$B$52</f>
        <v>120.3588907014682</v>
      </c>
      <c r="C90" s="6">
        <f t="shared" ref="C90:BO90" si="68">C33/$B$52</f>
        <v>125.66068515497554</v>
      </c>
      <c r="D90" s="6">
        <f t="shared" si="68"/>
        <v>238.17292006525287</v>
      </c>
      <c r="E90" s="6">
        <f t="shared" si="68"/>
        <v>140.6199021207178</v>
      </c>
      <c r="F90" s="6">
        <f t="shared" si="68"/>
        <v>96.411092985318106</v>
      </c>
      <c r="G90" s="6">
        <f t="shared" si="68"/>
        <v>85.807504078303424</v>
      </c>
      <c r="H90" s="6"/>
      <c r="I90" s="6">
        <f t="shared" si="68"/>
        <v>43.066884176182704</v>
      </c>
      <c r="J90" s="6">
        <f t="shared" si="68"/>
        <v>69.657422512234916</v>
      </c>
      <c r="K90" s="6">
        <f t="shared" si="68"/>
        <v>42.414355628058729</v>
      </c>
      <c r="L90" s="6">
        <f t="shared" si="68"/>
        <v>233.27895595432301</v>
      </c>
      <c r="M90" s="6">
        <f t="shared" si="68"/>
        <v>306.68841761827082</v>
      </c>
      <c r="N90" s="6">
        <f t="shared" si="68"/>
        <v>278.95595432300166</v>
      </c>
      <c r="O90" s="6"/>
      <c r="P90" s="6">
        <f t="shared" si="68"/>
        <v>707.99347471451881</v>
      </c>
      <c r="Q90" s="6">
        <f t="shared" si="68"/>
        <v>738.98858075040789</v>
      </c>
      <c r="R90" s="6">
        <f t="shared" si="68"/>
        <v>742.25122349102776</v>
      </c>
      <c r="S90" s="6">
        <f t="shared" si="68"/>
        <v>1647.6345840130507</v>
      </c>
      <c r="T90" s="6">
        <f t="shared" si="68"/>
        <v>559.54323001631326</v>
      </c>
      <c r="U90" s="6">
        <f t="shared" si="68"/>
        <v>477.97716150081567</v>
      </c>
      <c r="V90" s="6">
        <f t="shared" si="68"/>
        <v>929.85318107667217</v>
      </c>
      <c r="W90" s="6">
        <f t="shared" ref="W90:AI90" si="69">W33/$B$52</f>
        <v>461.66394779771616</v>
      </c>
      <c r="X90" s="6">
        <f t="shared" si="69"/>
        <v>936.37846655791191</v>
      </c>
      <c r="Y90" s="6"/>
      <c r="Z90" s="6">
        <f t="shared" si="69"/>
        <v>698.2055464926591</v>
      </c>
      <c r="AA90" s="6">
        <f t="shared" si="69"/>
        <v>606.85154975530179</v>
      </c>
      <c r="AB90" s="6">
        <f t="shared" si="69"/>
        <v>579.11908646003269</v>
      </c>
      <c r="AC90" s="6">
        <f t="shared" si="69"/>
        <v>561.17455138662319</v>
      </c>
      <c r="AD90" s="6">
        <f t="shared" si="69"/>
        <v>745.51386623164763</v>
      </c>
      <c r="AE90" s="6">
        <f t="shared" si="69"/>
        <v>570.96247960848291</v>
      </c>
      <c r="AF90" s="6">
        <f t="shared" si="69"/>
        <v>636.21533442088094</v>
      </c>
      <c r="AG90" s="6">
        <f t="shared" si="69"/>
        <v>592.16965742251227</v>
      </c>
      <c r="AH90" s="6">
        <f t="shared" si="69"/>
        <v>660.68515497553017</v>
      </c>
      <c r="AI90" s="6">
        <f t="shared" si="69"/>
        <v>486.13376835236545</v>
      </c>
      <c r="AJ90" s="6"/>
      <c r="AK90" s="6">
        <f t="shared" ref="AK90:BF90" si="70">AK33/$B$52</f>
        <v>628.05872756933115</v>
      </c>
      <c r="AL90" s="6">
        <f t="shared" si="70"/>
        <v>453.50734094616638</v>
      </c>
      <c r="AM90" s="6">
        <f t="shared" si="70"/>
        <v>603.58890701468192</v>
      </c>
      <c r="AN90" s="6">
        <f t="shared" si="70"/>
        <v>469.82055464926589</v>
      </c>
      <c r="AO90" s="6">
        <f t="shared" si="70"/>
        <v>398.04241435562807</v>
      </c>
      <c r="AP90" s="6">
        <f t="shared" si="70"/>
        <v>505.70962479608482</v>
      </c>
      <c r="AQ90" s="6">
        <f t="shared" si="70"/>
        <v>592.16965742251227</v>
      </c>
      <c r="AR90" s="6">
        <f t="shared" si="70"/>
        <v>404.56769983686786</v>
      </c>
      <c r="AS90" s="6">
        <f t="shared" si="70"/>
        <v>615.00815660685157</v>
      </c>
      <c r="AT90" s="6">
        <f t="shared" si="70"/>
        <v>350.73409461663948</v>
      </c>
      <c r="AU90" s="6">
        <f t="shared" si="70"/>
        <v>469.82055464926589</v>
      </c>
      <c r="AV90" s="6">
        <f t="shared" si="70"/>
        <v>566.06851549755299</v>
      </c>
      <c r="AW90" s="6">
        <f t="shared" si="70"/>
        <v>463.2952691680261</v>
      </c>
      <c r="AX90" s="6">
        <f t="shared" si="70"/>
        <v>477.97716150081567</v>
      </c>
      <c r="AY90" s="6">
        <f t="shared" si="70"/>
        <v>450.24469820554651</v>
      </c>
      <c r="AZ90" s="6"/>
      <c r="BA90" s="6">
        <f t="shared" si="70"/>
        <v>681.89233278955953</v>
      </c>
      <c r="BB90" s="6">
        <f t="shared" si="70"/>
        <v>637.84665579119087</v>
      </c>
      <c r="BC90" s="6">
        <f t="shared" si="70"/>
        <v>670.47308319738988</v>
      </c>
      <c r="BD90" s="6">
        <f t="shared" si="70"/>
        <v>582.38172920065256</v>
      </c>
      <c r="BE90" s="6">
        <f t="shared" si="70"/>
        <v>690.04893964110931</v>
      </c>
      <c r="BF90" s="6">
        <f t="shared" si="70"/>
        <v>557.91190864600333</v>
      </c>
      <c r="BG90" s="6"/>
      <c r="BH90" s="6"/>
      <c r="BI90" s="6">
        <f t="shared" si="68"/>
        <v>417.6182707993475</v>
      </c>
      <c r="BJ90" s="6">
        <f t="shared" si="68"/>
        <v>489.39641109298532</v>
      </c>
      <c r="BK90" s="6">
        <f t="shared" si="68"/>
        <v>629.69004893964109</v>
      </c>
      <c r="BL90" s="6">
        <f t="shared" si="68"/>
        <v>827.07993474714522</v>
      </c>
      <c r="BM90" s="6">
        <f t="shared" si="68"/>
        <v>541.59869494290376</v>
      </c>
      <c r="BN90" s="6">
        <f t="shared" si="68"/>
        <v>518.76019575856446</v>
      </c>
      <c r="BO90" s="6">
        <f t="shared" si="68"/>
        <v>768.35236541598692</v>
      </c>
    </row>
    <row r="91" spans="1:68">
      <c r="A91" s="21" t="s">
        <v>60</v>
      </c>
      <c r="B91" s="6">
        <f>B28/$D$56</f>
        <v>11.495172413793103</v>
      </c>
      <c r="C91" s="6">
        <f t="shared" ref="C91:BO91" si="71">C28/$D$56</f>
        <v>20.406896551724138</v>
      </c>
      <c r="D91" s="6">
        <f t="shared" si="71"/>
        <v>29.655172413793103</v>
      </c>
      <c r="E91" s="6">
        <f t="shared" si="71"/>
        <v>23.03448275862069</v>
      </c>
      <c r="F91" s="6">
        <f t="shared" si="71"/>
        <v>25.793103448275861</v>
      </c>
      <c r="G91" s="6">
        <f t="shared" si="71"/>
        <v>13.241379310344827</v>
      </c>
      <c r="H91" s="6"/>
      <c r="I91" s="6">
        <f t="shared" si="71"/>
        <v>10.620689655172415</v>
      </c>
      <c r="J91" s="6">
        <f t="shared" si="71"/>
        <v>10.758620689655173</v>
      </c>
      <c r="K91" s="6">
        <f t="shared" si="71"/>
        <v>9.7931034482758612</v>
      </c>
      <c r="L91" s="6">
        <f t="shared" si="71"/>
        <v>53.241379310344826</v>
      </c>
      <c r="M91" s="6">
        <f t="shared" si="71"/>
        <v>151.17241379310346</v>
      </c>
      <c r="N91" s="6">
        <f t="shared" si="71"/>
        <v>14.620689655172415</v>
      </c>
      <c r="O91" s="6"/>
      <c r="P91" s="6">
        <f t="shared" si="71"/>
        <v>1.5172413793103448</v>
      </c>
      <c r="Q91" s="6">
        <f t="shared" si="71"/>
        <v>5.2413793103448274</v>
      </c>
      <c r="R91" s="6">
        <f t="shared" si="71"/>
        <v>12.96551724137931</v>
      </c>
      <c r="S91" s="6">
        <f t="shared" si="71"/>
        <v>16.827586206896552</v>
      </c>
      <c r="T91" s="6">
        <f t="shared" si="71"/>
        <v>58.758620689655174</v>
      </c>
      <c r="U91" s="6">
        <f t="shared" si="71"/>
        <v>54.206896551724135</v>
      </c>
      <c r="V91" s="6">
        <f t="shared" si="71"/>
        <v>66.896551724137936</v>
      </c>
      <c r="W91" s="6">
        <f t="shared" ref="W91:AI91" si="72">W28/$D$56</f>
        <v>9.3793103448275854</v>
      </c>
      <c r="X91" s="6">
        <f t="shared" si="72"/>
        <v>8.8275862068965516</v>
      </c>
      <c r="Y91" s="6"/>
      <c r="Z91" s="6">
        <f t="shared" si="72"/>
        <v>5.7931034482758621</v>
      </c>
      <c r="AA91" s="6">
        <f t="shared" si="72"/>
        <v>6.8965517241379306</v>
      </c>
      <c r="AB91" s="6">
        <f t="shared" si="72"/>
        <v>13.793103448275861</v>
      </c>
      <c r="AC91" s="6">
        <f t="shared" si="72"/>
        <v>175.72413793103448</v>
      </c>
      <c r="AD91" s="6">
        <f t="shared" si="72"/>
        <v>92.827586206896555</v>
      </c>
      <c r="AE91" s="6">
        <f t="shared" si="72"/>
        <v>205.79310344827587</v>
      </c>
      <c r="AF91" s="6">
        <f t="shared" si="72"/>
        <v>250.48275862068965</v>
      </c>
      <c r="AG91" s="6">
        <f t="shared" si="72"/>
        <v>99.58620689655173</v>
      </c>
      <c r="AH91" s="6">
        <f t="shared" si="72"/>
        <v>9.1034482758620694</v>
      </c>
      <c r="AI91" s="6">
        <f t="shared" si="72"/>
        <v>388.41379310344826</v>
      </c>
      <c r="AJ91" s="6"/>
      <c r="AK91" s="6">
        <f t="shared" ref="AK91:BF91" si="73">AK28/$D$56</f>
        <v>1.9310344827586208</v>
      </c>
      <c r="AL91" s="6">
        <f t="shared" si="73"/>
        <v>0.82758620689655171</v>
      </c>
      <c r="AM91" s="6">
        <f t="shared" si="73"/>
        <v>3.5862068965517242</v>
      </c>
      <c r="AN91" s="6">
        <f t="shared" si="73"/>
        <v>5.5172413793103452</v>
      </c>
      <c r="AO91" s="6">
        <f t="shared" si="73"/>
        <v>0.41379310344827586</v>
      </c>
      <c r="AP91" s="6">
        <f t="shared" si="73"/>
        <v>240.9655172413793</v>
      </c>
      <c r="AQ91" s="6">
        <f t="shared" si="73"/>
        <v>1.9310344827586208</v>
      </c>
      <c r="AR91" s="6">
        <f t="shared" si="73"/>
        <v>1.9310344827586208</v>
      </c>
      <c r="AS91" s="6">
        <f t="shared" si="73"/>
        <v>38.344827586206897</v>
      </c>
      <c r="AT91" s="6">
        <f t="shared" si="73"/>
        <v>0.41379310344827586</v>
      </c>
      <c r="AU91" s="6">
        <f t="shared" si="73"/>
        <v>5.3793103448275863</v>
      </c>
      <c r="AV91" s="6">
        <f t="shared" si="73"/>
        <v>20.275862068965516</v>
      </c>
      <c r="AW91" s="6">
        <f t="shared" si="73"/>
        <v>37.379310344827587</v>
      </c>
      <c r="AX91" s="6">
        <f t="shared" si="73"/>
        <v>35.310344827586206</v>
      </c>
      <c r="AY91" s="6">
        <f t="shared" si="73"/>
        <v>24.96551724137931</v>
      </c>
      <c r="AZ91" s="6"/>
      <c r="BA91" s="6">
        <f t="shared" si="73"/>
        <v>118.20689655172414</v>
      </c>
      <c r="BB91" s="6">
        <f t="shared" si="73"/>
        <v>36.827586206896555</v>
      </c>
      <c r="BC91" s="6">
        <f t="shared" si="73"/>
        <v>1.103448275862069</v>
      </c>
      <c r="BD91" s="6">
        <f t="shared" si="73"/>
        <v>102.75862068965517</v>
      </c>
      <c r="BE91" s="6">
        <f t="shared" si="73"/>
        <v>138.20689655172413</v>
      </c>
      <c r="BF91" s="6">
        <f t="shared" si="73"/>
        <v>32.413793103448278</v>
      </c>
      <c r="BG91" s="6"/>
      <c r="BH91" s="6"/>
      <c r="BI91" s="6">
        <f t="shared" si="71"/>
        <v>251.17241379310346</v>
      </c>
      <c r="BJ91" s="6">
        <f t="shared" si="71"/>
        <v>92.827586206896555</v>
      </c>
      <c r="BK91" s="6">
        <f t="shared" si="71"/>
        <v>2.0689655172413794</v>
      </c>
      <c r="BL91" s="6">
        <f t="shared" si="71"/>
        <v>19.586206896551722</v>
      </c>
      <c r="BM91" s="6">
        <f t="shared" si="71"/>
        <v>28.96551724137931</v>
      </c>
      <c r="BN91" s="6">
        <f t="shared" si="71"/>
        <v>14.344827586206897</v>
      </c>
      <c r="BO91" s="6">
        <f t="shared" si="71"/>
        <v>3.0344827586206895</v>
      </c>
    </row>
    <row r="92" spans="1:68">
      <c r="A92" s="21" t="s">
        <v>69</v>
      </c>
      <c r="B92" s="6">
        <f>B35/$B$54</f>
        <v>71.597374179431071</v>
      </c>
      <c r="C92" s="6">
        <f t="shared" ref="C92:BO92" si="74">C35/$B$54</f>
        <v>88.818380743982502</v>
      </c>
      <c r="D92" s="6">
        <f t="shared" si="74"/>
        <v>122.53829321663019</v>
      </c>
      <c r="E92" s="6">
        <f t="shared" si="74"/>
        <v>95.623632385120359</v>
      </c>
      <c r="F92" s="6">
        <f t="shared" si="74"/>
        <v>72.647702407002186</v>
      </c>
      <c r="G92" s="6">
        <f t="shared" si="74"/>
        <v>63.894967177242883</v>
      </c>
      <c r="H92" s="6"/>
      <c r="I92" s="6">
        <f t="shared" si="74"/>
        <v>24.070021881838073</v>
      </c>
      <c r="J92" s="6">
        <f t="shared" si="74"/>
        <v>38.949671772428886</v>
      </c>
      <c r="K92" s="6">
        <f t="shared" si="74"/>
        <v>24.070021881838073</v>
      </c>
      <c r="L92" s="6">
        <f t="shared" si="74"/>
        <v>141.1378555798687</v>
      </c>
      <c r="M92" s="6">
        <f t="shared" si="74"/>
        <v>152.29759299781179</v>
      </c>
      <c r="N92" s="6">
        <f t="shared" si="74"/>
        <v>112.47264770240699</v>
      </c>
      <c r="O92" s="6"/>
      <c r="P92" s="6">
        <f t="shared" si="74"/>
        <v>288.84026258205688</v>
      </c>
      <c r="Q92" s="6">
        <f t="shared" si="74"/>
        <v>374.17943107221004</v>
      </c>
      <c r="R92" s="6">
        <f t="shared" si="74"/>
        <v>356.67396061269147</v>
      </c>
      <c r="S92" s="6">
        <f t="shared" si="74"/>
        <v>798.6870897155361</v>
      </c>
      <c r="T92" s="6">
        <f t="shared" si="74"/>
        <v>192.99781181619255</v>
      </c>
      <c r="U92" s="6">
        <f t="shared" si="74"/>
        <v>173.52297592997812</v>
      </c>
      <c r="V92" s="6">
        <f t="shared" si="74"/>
        <v>498.90590809628009</v>
      </c>
      <c r="W92" s="6">
        <f t="shared" ref="W92:AI92" si="75">W35/$B$54</f>
        <v>212.25382932166301</v>
      </c>
      <c r="X92" s="6">
        <f t="shared" si="75"/>
        <v>424.50765864332601</v>
      </c>
      <c r="Y92" s="6"/>
      <c r="Z92" s="6">
        <f t="shared" si="75"/>
        <v>253.8293216630197</v>
      </c>
      <c r="AA92" s="6">
        <f t="shared" si="75"/>
        <v>275.71115973741792</v>
      </c>
      <c r="AB92" s="6">
        <f t="shared" si="75"/>
        <v>204.37636761487965</v>
      </c>
      <c r="AC92" s="6">
        <f t="shared" si="75"/>
        <v>266.95842450765861</v>
      </c>
      <c r="AD92" s="6">
        <f t="shared" si="75"/>
        <v>378.55579868708969</v>
      </c>
      <c r="AE92" s="6">
        <f t="shared" si="75"/>
        <v>282.2757111597374</v>
      </c>
      <c r="AF92" s="6">
        <f t="shared" si="75"/>
        <v>319.47483588621441</v>
      </c>
      <c r="AG92" s="6">
        <f t="shared" si="75"/>
        <v>264.77024070021884</v>
      </c>
      <c r="AH92" s="6">
        <f t="shared" si="75"/>
        <v>240.70021881838073</v>
      </c>
      <c r="AI92" s="6">
        <f t="shared" si="75"/>
        <v>273.52297592997809</v>
      </c>
      <c r="AJ92" s="6"/>
      <c r="AK92" s="6">
        <f t="shared" ref="AK92:BF92" si="76">AK35/$B$54</f>
        <v>214.66083150984682</v>
      </c>
      <c r="AL92" s="6">
        <f t="shared" si="76"/>
        <v>109.84682713347921</v>
      </c>
      <c r="AM92" s="6">
        <f t="shared" si="76"/>
        <v>165.42669584245075</v>
      </c>
      <c r="AN92" s="6">
        <f t="shared" si="76"/>
        <v>110.28446389496717</v>
      </c>
      <c r="AO92" s="6">
        <f t="shared" si="76"/>
        <v>64.113785557986873</v>
      </c>
      <c r="AP92" s="6">
        <f t="shared" si="76"/>
        <v>245.07658643326039</v>
      </c>
      <c r="AQ92" s="6">
        <f t="shared" si="76"/>
        <v>169.58424507658643</v>
      </c>
      <c r="AR92" s="6">
        <f t="shared" si="76"/>
        <v>70.897155361050324</v>
      </c>
      <c r="AS92" s="6">
        <f t="shared" si="76"/>
        <v>236.32385120350108</v>
      </c>
      <c r="AT92" s="6">
        <f t="shared" si="76"/>
        <v>55.579868708971546</v>
      </c>
      <c r="AU92" s="6">
        <f t="shared" si="76"/>
        <v>120.35010940919037</v>
      </c>
      <c r="AV92" s="6">
        <f t="shared" si="76"/>
        <v>151.85995623632385</v>
      </c>
      <c r="AW92" s="6">
        <f t="shared" si="76"/>
        <v>119.69365426695843</v>
      </c>
      <c r="AX92" s="6">
        <f t="shared" si="76"/>
        <v>129.97811816192561</v>
      </c>
      <c r="AY92" s="6">
        <f t="shared" si="76"/>
        <v>107.22100656455142</v>
      </c>
      <c r="AZ92" s="6"/>
      <c r="BA92" s="6">
        <f t="shared" si="76"/>
        <v>315.09846827133475</v>
      </c>
      <c r="BB92" s="6">
        <f t="shared" si="76"/>
        <v>238.51203501094091</v>
      </c>
      <c r="BC92" s="6">
        <f t="shared" si="76"/>
        <v>212.91028446389495</v>
      </c>
      <c r="BD92" s="6">
        <f t="shared" si="76"/>
        <v>282.2757111597374</v>
      </c>
      <c r="BE92" s="6">
        <f t="shared" si="76"/>
        <v>291.02844638949671</v>
      </c>
      <c r="BF92" s="6">
        <f t="shared" si="76"/>
        <v>150.98468271334792</v>
      </c>
      <c r="BG92" s="6"/>
      <c r="BH92" s="6"/>
      <c r="BI92" s="6">
        <f t="shared" si="74"/>
        <v>1131.2910284463894</v>
      </c>
      <c r="BJ92" s="6">
        <f t="shared" si="74"/>
        <v>216.41137855579868</v>
      </c>
      <c r="BK92" s="6">
        <f t="shared" si="74"/>
        <v>176.80525164113783</v>
      </c>
      <c r="BL92" s="6">
        <f t="shared" si="74"/>
        <v>352.29759299781182</v>
      </c>
      <c r="BM92" s="6">
        <f t="shared" si="74"/>
        <v>293.21663019693653</v>
      </c>
      <c r="BN92" s="6">
        <f t="shared" si="74"/>
        <v>176.58643326039387</v>
      </c>
      <c r="BO92" s="6">
        <f t="shared" si="74"/>
        <v>269.14660831509843</v>
      </c>
    </row>
    <row r="93" spans="1:68">
      <c r="A93" s="21" t="s">
        <v>129</v>
      </c>
      <c r="B93" s="6">
        <f t="shared" ref="B93:G93" si="77">(B17*$C$64)/$D$57</f>
        <v>889.22981481481486</v>
      </c>
      <c r="C93" s="6">
        <f t="shared" si="77"/>
        <v>202.09768518518521</v>
      </c>
      <c r="D93" s="6">
        <f t="shared" si="77"/>
        <v>1374.2642592592595</v>
      </c>
      <c r="E93" s="6">
        <f t="shared" si="77"/>
        <v>3597.3387962962966</v>
      </c>
      <c r="F93" s="6">
        <f t="shared" si="77"/>
        <v>3597.3387962962966</v>
      </c>
      <c r="G93" s="6">
        <f t="shared" si="77"/>
        <v>1293.4251851851852</v>
      </c>
      <c r="H93" s="6"/>
      <c r="I93" s="6">
        <f t="shared" ref="I93:N93" si="78">(I17*$C$64)/$D$57</f>
        <v>202.09768518518521</v>
      </c>
      <c r="J93" s="6">
        <f t="shared" si="78"/>
        <v>242.51722222222224</v>
      </c>
      <c r="K93" s="6">
        <f t="shared" si="78"/>
        <v>202.09768518518521</v>
      </c>
      <c r="L93" s="6">
        <f t="shared" si="78"/>
        <v>525.45398148148149</v>
      </c>
      <c r="M93" s="6">
        <f t="shared" si="78"/>
        <v>1293.4251851851852</v>
      </c>
      <c r="N93" s="6">
        <f t="shared" si="78"/>
        <v>242.51722222222224</v>
      </c>
      <c r="O93" s="6"/>
      <c r="P93" s="6">
        <f t="shared" ref="P93:V93" si="79">(P17*$C$64)/$D$57</f>
        <v>202.09768518518521</v>
      </c>
      <c r="Q93" s="6">
        <f t="shared" si="79"/>
        <v>202.09768518518521</v>
      </c>
      <c r="R93" s="6">
        <f t="shared" si="79"/>
        <v>363.77583333333331</v>
      </c>
      <c r="S93" s="6">
        <f t="shared" si="79"/>
        <v>687.13212962962973</v>
      </c>
      <c r="T93" s="6">
        <f t="shared" si="79"/>
        <v>202.09768518518521</v>
      </c>
      <c r="U93" s="6">
        <f t="shared" si="79"/>
        <v>323.35629629629631</v>
      </c>
      <c r="V93" s="6">
        <f t="shared" si="79"/>
        <v>525.45398148148149</v>
      </c>
      <c r="W93" s="6">
        <f t="shared" ref="W93:AI93" si="80">(W17*$C$64)/$D$57</f>
        <v>323.35629629629631</v>
      </c>
      <c r="X93" s="6">
        <f t="shared" si="80"/>
        <v>282.9367592592593</v>
      </c>
      <c r="Y93" s="6"/>
      <c r="Z93" s="6">
        <f t="shared" si="80"/>
        <v>161.67814814814815</v>
      </c>
      <c r="AA93" s="6">
        <f t="shared" si="80"/>
        <v>202.09768518518521</v>
      </c>
      <c r="AB93" s="6">
        <f t="shared" si="80"/>
        <v>242.51722222222224</v>
      </c>
      <c r="AC93" s="6">
        <f t="shared" si="80"/>
        <v>1091.3275000000001</v>
      </c>
      <c r="AD93" s="6">
        <f t="shared" si="80"/>
        <v>767.97120370370374</v>
      </c>
      <c r="AE93" s="6">
        <f t="shared" si="80"/>
        <v>1293.4251851851852</v>
      </c>
      <c r="AF93" s="6">
        <f t="shared" si="80"/>
        <v>2991.0457407407407</v>
      </c>
      <c r="AG93" s="6">
        <f t="shared" si="80"/>
        <v>727.55166666666662</v>
      </c>
      <c r="AH93" s="6">
        <f t="shared" si="80"/>
        <v>202.09768518518521</v>
      </c>
      <c r="AI93" s="6">
        <f t="shared" si="80"/>
        <v>1535.9424074074075</v>
      </c>
      <c r="AJ93" s="6"/>
      <c r="AK93" s="6">
        <f t="shared" ref="AK93:BF93" si="81">(AK17*$C$64)/$D$57</f>
        <v>202.09768518518521</v>
      </c>
      <c r="AL93" s="6">
        <f t="shared" si="81"/>
        <v>40.419537037037038</v>
      </c>
      <c r="AM93" s="6">
        <f t="shared" si="81"/>
        <v>161.67814814814815</v>
      </c>
      <c r="AN93" s="6">
        <f t="shared" si="81"/>
        <v>161.67814814814815</v>
      </c>
      <c r="AO93" s="6">
        <f t="shared" si="81"/>
        <v>0</v>
      </c>
      <c r="AP93" s="6">
        <f t="shared" si="81"/>
        <v>1293.4251851851852</v>
      </c>
      <c r="AQ93" s="6">
        <f t="shared" si="81"/>
        <v>80.839074074074077</v>
      </c>
      <c r="AR93" s="6">
        <f t="shared" si="81"/>
        <v>40.419537037037038</v>
      </c>
      <c r="AS93" s="6">
        <f t="shared" si="81"/>
        <v>404.19537037037043</v>
      </c>
      <c r="AT93" s="6">
        <f t="shared" si="81"/>
        <v>0</v>
      </c>
      <c r="AU93" s="6">
        <f t="shared" si="81"/>
        <v>121.25861111111112</v>
      </c>
      <c r="AV93" s="6">
        <f t="shared" si="81"/>
        <v>161.67814814814815</v>
      </c>
      <c r="AW93" s="6">
        <f t="shared" si="81"/>
        <v>121.25861111111112</v>
      </c>
      <c r="AX93" s="6">
        <f t="shared" si="81"/>
        <v>161.67814814814815</v>
      </c>
      <c r="AY93" s="6">
        <f t="shared" si="81"/>
        <v>161.67814814814815</v>
      </c>
      <c r="AZ93" s="6"/>
      <c r="BA93" s="6">
        <f t="shared" si="81"/>
        <v>889.22981481481486</v>
      </c>
      <c r="BB93" s="6">
        <f t="shared" si="81"/>
        <v>282.9367592592593</v>
      </c>
      <c r="BC93" s="6">
        <f t="shared" si="81"/>
        <v>121.25861111111112</v>
      </c>
      <c r="BD93" s="6">
        <f t="shared" si="81"/>
        <v>687.13212962962973</v>
      </c>
      <c r="BE93" s="6">
        <f t="shared" si="81"/>
        <v>646.71259259259261</v>
      </c>
      <c r="BF93" s="6">
        <f t="shared" si="81"/>
        <v>80.839074074074077</v>
      </c>
      <c r="BG93" s="6"/>
      <c r="BH93" s="6"/>
      <c r="BI93" s="6">
        <f t="shared" ref="BI93:BO93" si="82">(BI17*$C$64)/$D$57</f>
        <v>1212.586111111111</v>
      </c>
      <c r="BJ93" s="6">
        <f t="shared" si="82"/>
        <v>525.45398148148149</v>
      </c>
      <c r="BK93" s="6">
        <f t="shared" si="82"/>
        <v>161.67814814814815</v>
      </c>
      <c r="BL93" s="6">
        <f t="shared" si="82"/>
        <v>242.51722222222224</v>
      </c>
      <c r="BM93" s="6">
        <f t="shared" si="82"/>
        <v>363.77583333333331</v>
      </c>
      <c r="BN93" s="6">
        <f t="shared" si="82"/>
        <v>202.09768518518521</v>
      </c>
      <c r="BO93" s="6">
        <f t="shared" si="82"/>
        <v>161.67814814814815</v>
      </c>
    </row>
    <row r="94" spans="1:68">
      <c r="A94" s="21" t="s">
        <v>70</v>
      </c>
      <c r="B94" s="6">
        <f>B36/$B$56</f>
        <v>43.243243243243249</v>
      </c>
      <c r="C94" s="6">
        <f t="shared" ref="C94:BO94" si="83">C36/$B$56</f>
        <v>55.567567567567572</v>
      </c>
      <c r="D94" s="6">
        <f t="shared" si="83"/>
        <v>77.027027027027032</v>
      </c>
      <c r="E94" s="6">
        <f t="shared" si="83"/>
        <v>67.5</v>
      </c>
      <c r="F94" s="6">
        <f t="shared" si="83"/>
        <v>55.945945945945944</v>
      </c>
      <c r="G94" s="6">
        <f t="shared" si="83"/>
        <v>47.770270270270274</v>
      </c>
      <c r="H94" s="6"/>
      <c r="I94" s="6">
        <f t="shared" si="83"/>
        <v>18.716216216216218</v>
      </c>
      <c r="J94" s="6">
        <f t="shared" si="83"/>
        <v>28.378378378378383</v>
      </c>
      <c r="K94" s="6">
        <f t="shared" si="83"/>
        <v>18.986486486486488</v>
      </c>
      <c r="L94" s="6">
        <f t="shared" si="83"/>
        <v>66.891891891891902</v>
      </c>
      <c r="M94" s="6">
        <f t="shared" si="83"/>
        <v>69.594594594594597</v>
      </c>
      <c r="N94" s="6">
        <f t="shared" si="83"/>
        <v>50.000000000000007</v>
      </c>
      <c r="O94" s="6"/>
      <c r="P94" s="6">
        <f t="shared" si="83"/>
        <v>105.4054054054054</v>
      </c>
      <c r="Q94" s="6">
        <f t="shared" si="83"/>
        <v>153.37837837837839</v>
      </c>
      <c r="R94" s="6">
        <f t="shared" si="83"/>
        <v>127.70270270270269</v>
      </c>
      <c r="S94" s="6">
        <f t="shared" si="83"/>
        <v>289.18918918918916</v>
      </c>
      <c r="T94" s="6">
        <f t="shared" si="83"/>
        <v>68.918918918918919</v>
      </c>
      <c r="U94" s="6">
        <f t="shared" si="83"/>
        <v>68.243243243243242</v>
      </c>
      <c r="V94" s="6">
        <f t="shared" si="83"/>
        <v>220.94594594594597</v>
      </c>
      <c r="W94" s="6">
        <f t="shared" ref="W94:AI94" si="84">W36/$B$56</f>
        <v>75.675675675675677</v>
      </c>
      <c r="X94" s="6">
        <f t="shared" si="84"/>
        <v>147.97297297297297</v>
      </c>
      <c r="Y94" s="6"/>
      <c r="Z94" s="6">
        <f t="shared" si="84"/>
        <v>96.621621621621628</v>
      </c>
      <c r="AA94" s="6">
        <f t="shared" si="84"/>
        <v>99.324324324324323</v>
      </c>
      <c r="AB94" s="6">
        <f t="shared" si="84"/>
        <v>70.270270270270274</v>
      </c>
      <c r="AC94" s="6">
        <f t="shared" si="84"/>
        <v>108.7837837837838</v>
      </c>
      <c r="AD94" s="6">
        <f t="shared" si="84"/>
        <v>154.72972972972974</v>
      </c>
      <c r="AE94" s="6">
        <f t="shared" si="84"/>
        <v>114.86486486486487</v>
      </c>
      <c r="AF94" s="6">
        <f t="shared" si="84"/>
        <v>131.75675675675677</v>
      </c>
      <c r="AG94" s="6">
        <f t="shared" si="84"/>
        <v>107.43243243243244</v>
      </c>
      <c r="AH94" s="6">
        <f t="shared" si="84"/>
        <v>93.918918918918919</v>
      </c>
      <c r="AI94" s="6">
        <f t="shared" si="84"/>
        <v>113.51351351351353</v>
      </c>
      <c r="AJ94" s="6"/>
      <c r="AK94" s="6">
        <f t="shared" ref="AK94:BF94" si="85">AK36/$B$56</f>
        <v>73.64864864864866</v>
      </c>
      <c r="AL94" s="6">
        <f t="shared" si="85"/>
        <v>33.648648648648653</v>
      </c>
      <c r="AM94" s="6">
        <f t="shared" si="85"/>
        <v>53.78378378378379</v>
      </c>
      <c r="AN94" s="6">
        <f t="shared" si="85"/>
        <v>38.513513513513516</v>
      </c>
      <c r="AO94" s="6">
        <f t="shared" si="85"/>
        <v>21.148648648648649</v>
      </c>
      <c r="AP94" s="6">
        <f t="shared" si="85"/>
        <v>99.324324324324323</v>
      </c>
      <c r="AQ94" s="6">
        <f t="shared" si="85"/>
        <v>58.243243243243242</v>
      </c>
      <c r="AR94" s="6">
        <f t="shared" si="85"/>
        <v>25.337837837837839</v>
      </c>
      <c r="AS94" s="6">
        <f t="shared" si="85"/>
        <v>85.135135135135144</v>
      </c>
      <c r="AT94" s="6">
        <f t="shared" si="85"/>
        <v>18.716216216216218</v>
      </c>
      <c r="AU94" s="6">
        <f t="shared" si="85"/>
        <v>39.054054054054056</v>
      </c>
      <c r="AV94" s="6">
        <f t="shared" si="85"/>
        <v>50.472972972972975</v>
      </c>
      <c r="AW94" s="6">
        <f t="shared" si="85"/>
        <v>38.445945945945951</v>
      </c>
      <c r="AX94" s="6">
        <f t="shared" si="85"/>
        <v>40.135135135135137</v>
      </c>
      <c r="AY94" s="6">
        <f t="shared" si="85"/>
        <v>32.837837837837839</v>
      </c>
      <c r="AZ94" s="6"/>
      <c r="BA94" s="6">
        <f t="shared" si="85"/>
        <v>125.67567567567569</v>
      </c>
      <c r="BB94" s="6">
        <f t="shared" si="85"/>
        <v>89.189189189189193</v>
      </c>
      <c r="BC94" s="6">
        <f t="shared" si="85"/>
        <v>91.216216216216225</v>
      </c>
      <c r="BD94" s="6">
        <f t="shared" si="85"/>
        <v>122.29729729729732</v>
      </c>
      <c r="BE94" s="6">
        <f t="shared" si="85"/>
        <v>102.70270270270271</v>
      </c>
      <c r="BF94" s="6">
        <f t="shared" si="85"/>
        <v>54.324324324324323</v>
      </c>
      <c r="BG94" s="6"/>
      <c r="BH94" s="6"/>
      <c r="BI94" s="6">
        <f t="shared" si="83"/>
        <v>480.40540540540542</v>
      </c>
      <c r="BJ94" s="6">
        <f t="shared" si="83"/>
        <v>94.594594594594597</v>
      </c>
      <c r="BK94" s="6">
        <f t="shared" si="83"/>
        <v>55.878378378378379</v>
      </c>
      <c r="BL94" s="6">
        <f t="shared" si="83"/>
        <v>144.59459459459458</v>
      </c>
      <c r="BM94" s="6">
        <f t="shared" si="83"/>
        <v>125.67567567567569</v>
      </c>
      <c r="BN94" s="6">
        <f t="shared" si="83"/>
        <v>72.972972972972983</v>
      </c>
      <c r="BO94" s="6">
        <f t="shared" si="83"/>
        <v>108.10810810810811</v>
      </c>
    </row>
    <row r="95" spans="1:68">
      <c r="A95" s="21" t="s">
        <v>63</v>
      </c>
      <c r="B95" s="6">
        <f>B30/$D$58</f>
        <v>48.958115183246079</v>
      </c>
      <c r="C95" s="6">
        <f t="shared" ref="C95:BO95" si="86">C30/$D$58</f>
        <v>11.874345549738221</v>
      </c>
      <c r="D95" s="6">
        <f t="shared" si="86"/>
        <v>114.13612565445027</v>
      </c>
      <c r="E95" s="6">
        <f t="shared" si="86"/>
        <v>55.759162303664922</v>
      </c>
      <c r="F95" s="6">
        <f t="shared" si="86"/>
        <v>63.089005235602095</v>
      </c>
      <c r="G95" s="6">
        <f t="shared" si="86"/>
        <v>46.073298429319372</v>
      </c>
      <c r="H95" s="6"/>
      <c r="I95" s="6">
        <f t="shared" si="86"/>
        <v>12.041884816753928</v>
      </c>
      <c r="J95" s="6">
        <f t="shared" si="86"/>
        <v>15.183246073298429</v>
      </c>
      <c r="K95" s="6">
        <f t="shared" si="86"/>
        <v>8.1151832460732987</v>
      </c>
      <c r="L95" s="6">
        <f t="shared" si="86"/>
        <v>47.382198952879584</v>
      </c>
      <c r="M95" s="6">
        <f t="shared" si="86"/>
        <v>122.25130890052357</v>
      </c>
      <c r="N95" s="6">
        <f t="shared" si="86"/>
        <v>119.3717277486911</v>
      </c>
      <c r="O95" s="6"/>
      <c r="P95" s="6">
        <f t="shared" si="86"/>
        <v>179.84293193717278</v>
      </c>
      <c r="Q95" s="6">
        <f t="shared" si="86"/>
        <v>210.73298429319374</v>
      </c>
      <c r="R95" s="6">
        <f t="shared" si="86"/>
        <v>74.607329842931946</v>
      </c>
      <c r="S95" s="6">
        <f t="shared" si="86"/>
        <v>127.4869109947644</v>
      </c>
      <c r="T95" s="6">
        <f t="shared" si="86"/>
        <v>147.90575916230367</v>
      </c>
      <c r="U95" s="6">
        <f t="shared" si="86"/>
        <v>225.91623036649216</v>
      </c>
      <c r="V95" s="6">
        <f t="shared" si="86"/>
        <v>126.17801047120419</v>
      </c>
      <c r="W95" s="6">
        <f t="shared" ref="W95:AI95" si="87">W30/$D$58</f>
        <v>60.471204188481678</v>
      </c>
      <c r="X95" s="6">
        <f t="shared" si="87"/>
        <v>139.26701570680629</v>
      </c>
      <c r="Y95" s="6"/>
      <c r="Z95" s="6">
        <f t="shared" si="87"/>
        <v>122.51308900523561</v>
      </c>
      <c r="AA95" s="6">
        <f t="shared" si="87"/>
        <v>40.052356020942412</v>
      </c>
      <c r="AB95" s="6">
        <f t="shared" si="87"/>
        <v>159.68586387434556</v>
      </c>
      <c r="AC95" s="6">
        <f t="shared" si="87"/>
        <v>114.13612565445027</v>
      </c>
      <c r="AD95" s="6">
        <f t="shared" si="87"/>
        <v>112.82722513089006</v>
      </c>
      <c r="AE95" s="6">
        <f t="shared" si="87"/>
        <v>110.99476439790577</v>
      </c>
      <c r="AF95" s="6">
        <f t="shared" si="87"/>
        <v>76.439790575916234</v>
      </c>
      <c r="AG95" s="6">
        <f t="shared" si="87"/>
        <v>113.35078534031415</v>
      </c>
      <c r="AH95" s="6">
        <f t="shared" si="87"/>
        <v>196.59685863874347</v>
      </c>
      <c r="AI95" s="6">
        <f t="shared" si="87"/>
        <v>88.7434554973822</v>
      </c>
      <c r="AJ95" s="6"/>
      <c r="AK95" s="6">
        <f t="shared" ref="AK95:BF95" si="88">AK30/$D$58</f>
        <v>204.18848167539267</v>
      </c>
      <c r="AL95" s="6">
        <f t="shared" si="88"/>
        <v>346.85863874345551</v>
      </c>
      <c r="AM95" s="6">
        <f t="shared" si="88"/>
        <v>264.9214659685864</v>
      </c>
      <c r="AN95" s="6">
        <f t="shared" si="88"/>
        <v>260.47120418848169</v>
      </c>
      <c r="AO95" s="6">
        <f t="shared" si="88"/>
        <v>501.30890052356023</v>
      </c>
      <c r="AP95" s="6">
        <f t="shared" si="88"/>
        <v>120.41884816753927</v>
      </c>
      <c r="AQ95" s="6">
        <f t="shared" si="88"/>
        <v>296.33507853403142</v>
      </c>
      <c r="AR95" s="6">
        <f t="shared" si="88"/>
        <v>469.8952879581152</v>
      </c>
      <c r="AS95" s="6">
        <f t="shared" si="88"/>
        <v>153.92670157068062</v>
      </c>
      <c r="AT95" s="6">
        <f t="shared" si="88"/>
        <v>542.40837696335086</v>
      </c>
      <c r="AU95" s="6">
        <f t="shared" si="88"/>
        <v>255.49738219895289</v>
      </c>
      <c r="AV95" s="6">
        <f t="shared" si="88"/>
        <v>265.70680628272254</v>
      </c>
      <c r="AW95" s="6">
        <f t="shared" si="88"/>
        <v>189.52879581151834</v>
      </c>
      <c r="AX95" s="6">
        <f t="shared" si="88"/>
        <v>197.64397905759162</v>
      </c>
      <c r="AY95" s="6">
        <f t="shared" si="88"/>
        <v>175.91623036649216</v>
      </c>
      <c r="AZ95" s="6"/>
      <c r="BA95" s="6">
        <f t="shared" si="88"/>
        <v>119.3717277486911</v>
      </c>
      <c r="BB95" s="6">
        <f t="shared" si="88"/>
        <v>219.10994764397907</v>
      </c>
      <c r="BC95" s="6">
        <f t="shared" si="88"/>
        <v>466.23036649214663</v>
      </c>
      <c r="BD95" s="6">
        <f t="shared" si="88"/>
        <v>156.54450261780104</v>
      </c>
      <c r="BE95" s="6">
        <f t="shared" si="88"/>
        <v>122.25130890052357</v>
      </c>
      <c r="BF95" s="6">
        <f t="shared" si="88"/>
        <v>499.73821989528795</v>
      </c>
      <c r="BG95" s="6"/>
      <c r="BH95" s="6"/>
      <c r="BI95" s="6">
        <f t="shared" si="86"/>
        <v>166.49214659685865</v>
      </c>
      <c r="BJ95" s="6">
        <f t="shared" si="86"/>
        <v>217.80104712041884</v>
      </c>
      <c r="BK95" s="6">
        <f t="shared" si="86"/>
        <v>298.95287958115182</v>
      </c>
      <c r="BL95" s="6">
        <f t="shared" si="86"/>
        <v>404.45026178010471</v>
      </c>
      <c r="BM95" s="6">
        <f t="shared" si="86"/>
        <v>110.20942408376963</v>
      </c>
      <c r="BN95" s="6">
        <f t="shared" si="86"/>
        <v>278.79581151832463</v>
      </c>
      <c r="BO95" s="6">
        <f t="shared" si="86"/>
        <v>480.89005235602099</v>
      </c>
    </row>
    <row r="96" spans="1:68">
      <c r="A96" s="21" t="s">
        <v>64</v>
      </c>
      <c r="B96" s="6">
        <f>B46/$D$59</f>
        <v>46.116504854368934</v>
      </c>
      <c r="C96" s="6">
        <f t="shared" ref="C96:BO96" si="89">C46/$D$59</f>
        <v>11.359223300970873</v>
      </c>
      <c r="D96" s="6">
        <f t="shared" si="89"/>
        <v>96.116504854368941</v>
      </c>
      <c r="E96" s="6">
        <f t="shared" si="89"/>
        <v>48.543689320388353</v>
      </c>
      <c r="F96" s="6">
        <f t="shared" si="89"/>
        <v>50.485436893203889</v>
      </c>
      <c r="G96" s="6">
        <f t="shared" si="89"/>
        <v>38.834951456310684</v>
      </c>
      <c r="H96" s="6"/>
      <c r="I96" s="6">
        <f t="shared" si="89"/>
        <v>17.475728155339809</v>
      </c>
      <c r="J96" s="6">
        <f t="shared" si="89"/>
        <v>20.38834951456311</v>
      </c>
      <c r="K96" s="6">
        <f t="shared" si="89"/>
        <v>7.7669902912621369</v>
      </c>
      <c r="L96" s="6">
        <f t="shared" si="89"/>
        <v>41.747572815533978</v>
      </c>
      <c r="M96" s="6">
        <f t="shared" si="89"/>
        <v>102.91262135922331</v>
      </c>
      <c r="N96" s="6">
        <f t="shared" si="89"/>
        <v>107.76699029126213</v>
      </c>
      <c r="O96" s="6"/>
      <c r="P96" s="6">
        <f t="shared" si="89"/>
        <v>146.60194174757282</v>
      </c>
      <c r="Q96" s="6">
        <f t="shared" si="89"/>
        <v>181.55339805825244</v>
      </c>
      <c r="R96" s="6">
        <f t="shared" si="89"/>
        <v>87.378640776699029</v>
      </c>
      <c r="S96" s="6">
        <f t="shared" si="89"/>
        <v>131.06796116504856</v>
      </c>
      <c r="T96" s="6">
        <f t="shared" si="89"/>
        <v>121.35922330097088</v>
      </c>
      <c r="U96" s="6">
        <f t="shared" si="89"/>
        <v>178.64077669902912</v>
      </c>
      <c r="V96" s="6">
        <f t="shared" si="89"/>
        <v>127.18446601941748</v>
      </c>
      <c r="W96" s="6">
        <f t="shared" ref="W96:AI96" si="90">W46/$D$59</f>
        <v>62.135922330097095</v>
      </c>
      <c r="X96" s="6">
        <f t="shared" si="90"/>
        <v>143.68932038834953</v>
      </c>
      <c r="Y96" s="6"/>
      <c r="Z96" s="6">
        <f t="shared" si="90"/>
        <v>119.41747572815535</v>
      </c>
      <c r="AA96" s="6">
        <f t="shared" si="90"/>
        <v>50.485436893203889</v>
      </c>
      <c r="AB96" s="6">
        <f t="shared" si="90"/>
        <v>113.59223300970874</v>
      </c>
      <c r="AC96" s="6">
        <f t="shared" si="90"/>
        <v>91.262135922330103</v>
      </c>
      <c r="AD96" s="6">
        <f t="shared" si="90"/>
        <v>93.203883495145632</v>
      </c>
      <c r="AE96" s="6">
        <f t="shared" si="90"/>
        <v>87.378640776699029</v>
      </c>
      <c r="AF96" s="6">
        <f t="shared" si="90"/>
        <v>62.135922330097095</v>
      </c>
      <c r="AG96" s="6">
        <f t="shared" si="90"/>
        <v>97.087378640776706</v>
      </c>
      <c r="AH96" s="6">
        <f t="shared" si="90"/>
        <v>151.45631067961165</v>
      </c>
      <c r="AI96" s="6">
        <f t="shared" si="90"/>
        <v>85.4368932038835</v>
      </c>
      <c r="AJ96" s="6"/>
      <c r="AK96" s="6">
        <f t="shared" ref="AK96:BF96" si="91">AK46/$D$59</f>
        <v>192.23300970873788</v>
      </c>
      <c r="AL96" s="6">
        <f t="shared" si="91"/>
        <v>298.05825242718447</v>
      </c>
      <c r="AM96" s="6">
        <f t="shared" si="91"/>
        <v>205.82524271844662</v>
      </c>
      <c r="AN96" s="6">
        <f t="shared" si="91"/>
        <v>184.46601941747574</v>
      </c>
      <c r="AO96" s="6">
        <f t="shared" si="91"/>
        <v>331.06796116504859</v>
      </c>
      <c r="AP96" s="6">
        <f t="shared" si="91"/>
        <v>92.233009708737868</v>
      </c>
      <c r="AQ96" s="6">
        <f t="shared" si="91"/>
        <v>212.62135922330097</v>
      </c>
      <c r="AR96" s="6">
        <f t="shared" si="91"/>
        <v>312.621359223301</v>
      </c>
      <c r="AS96" s="6">
        <f t="shared" si="91"/>
        <v>127.18446601941748</v>
      </c>
      <c r="AT96" s="6">
        <f t="shared" si="91"/>
        <v>367.96116504854371</v>
      </c>
      <c r="AU96" s="6">
        <f t="shared" si="91"/>
        <v>179.61165048543691</v>
      </c>
      <c r="AV96" s="6">
        <f t="shared" si="91"/>
        <v>190.29126213592235</v>
      </c>
      <c r="AW96" s="6">
        <f t="shared" si="91"/>
        <v>133.98058252427185</v>
      </c>
      <c r="AX96" s="6">
        <f t="shared" si="91"/>
        <v>133.98058252427185</v>
      </c>
      <c r="AY96" s="6">
        <f t="shared" si="91"/>
        <v>134.95145631067962</v>
      </c>
      <c r="AZ96" s="6"/>
      <c r="BA96" s="6">
        <f t="shared" si="91"/>
        <v>111.65048543689321</v>
      </c>
      <c r="BB96" s="6">
        <f t="shared" si="91"/>
        <v>172.81553398058253</v>
      </c>
      <c r="BC96" s="6">
        <f t="shared" si="91"/>
        <v>334.95145631067965</v>
      </c>
      <c r="BD96" s="6">
        <f t="shared" si="91"/>
        <v>122.33009708737865</v>
      </c>
      <c r="BE96" s="6">
        <f t="shared" si="91"/>
        <v>105.82524271844662</v>
      </c>
      <c r="BF96" s="6">
        <f t="shared" si="91"/>
        <v>349.51456310679612</v>
      </c>
      <c r="BG96" s="6"/>
      <c r="BH96" s="6"/>
      <c r="BI96" s="6">
        <f t="shared" si="89"/>
        <v>119.41747572815535</v>
      </c>
      <c r="BJ96" s="6">
        <f t="shared" si="89"/>
        <v>140.77669902912623</v>
      </c>
      <c r="BK96" s="6">
        <f t="shared" si="89"/>
        <v>213.59223300970876</v>
      </c>
      <c r="BL96" s="6">
        <f t="shared" si="89"/>
        <v>258.25242718446606</v>
      </c>
      <c r="BM96" s="6">
        <f t="shared" si="89"/>
        <v>102.91262135922331</v>
      </c>
      <c r="BN96" s="6">
        <f t="shared" si="89"/>
        <v>194.17475728155341</v>
      </c>
      <c r="BO96" s="6">
        <f t="shared" si="89"/>
        <v>380.5825242718447</v>
      </c>
    </row>
    <row r="97" spans="1:67">
      <c r="A97" s="21" t="s">
        <v>50</v>
      </c>
      <c r="B97" s="6">
        <f t="shared" ref="B97:G97" si="92">(B9*$C$65)/$D$60</f>
        <v>9.1273506635279738</v>
      </c>
      <c r="C97" s="6">
        <f t="shared" si="92"/>
        <v>1.9072076013342036</v>
      </c>
      <c r="D97" s="6">
        <f t="shared" si="92"/>
        <v>12.464963965862829</v>
      </c>
      <c r="E97" s="6">
        <f t="shared" si="92"/>
        <v>41.48176532901892</v>
      </c>
      <c r="F97" s="6">
        <f t="shared" si="92"/>
        <v>42.258271280990698</v>
      </c>
      <c r="G97" s="6">
        <f t="shared" si="92"/>
        <v>29.479980352051545</v>
      </c>
      <c r="H97" s="6"/>
      <c r="I97" s="6">
        <f t="shared" ref="I97:N97" si="93">(I9*$C$65)/$D$60</f>
        <v>0.74926012909557982</v>
      </c>
      <c r="J97" s="6">
        <f t="shared" si="93"/>
        <v>1.0080954464195073</v>
      </c>
      <c r="K97" s="6">
        <f t="shared" si="93"/>
        <v>1.1715703836767248</v>
      </c>
      <c r="L97" s="6">
        <f t="shared" si="93"/>
        <v>8.2009926857370736</v>
      </c>
      <c r="M97" s="6">
        <f t="shared" si="93"/>
        <v>10.966443707671669</v>
      </c>
      <c r="N97" s="6">
        <f t="shared" si="93"/>
        <v>4.5772982432020886</v>
      </c>
      <c r="O97" s="6"/>
      <c r="P97" s="6">
        <f t="shared" ref="P97:V97" si="94">(P9*$C$65)/$D$60</f>
        <v>6.7842098961745227</v>
      </c>
      <c r="Q97" s="6">
        <f t="shared" si="94"/>
        <v>8.9366299033945538</v>
      </c>
      <c r="R97" s="6">
        <f t="shared" si="94"/>
        <v>11.72932674820535</v>
      </c>
      <c r="S97" s="6">
        <f t="shared" si="94"/>
        <v>13.527551058034742</v>
      </c>
      <c r="T97" s="6">
        <f t="shared" si="94"/>
        <v>6.6752266046697111</v>
      </c>
      <c r="U97" s="6">
        <f t="shared" si="94"/>
        <v>7.0839139478127553</v>
      </c>
      <c r="V97" s="6">
        <f t="shared" si="94"/>
        <v>13.418567766529929</v>
      </c>
      <c r="W97" s="6">
        <f t="shared" ref="W97:AI97" si="95">(W9*$C$65)/$D$60</f>
        <v>5.6398853353740011</v>
      </c>
      <c r="X97" s="6">
        <f t="shared" si="95"/>
        <v>11.82468712827206</v>
      </c>
      <c r="Y97" s="6"/>
      <c r="Z97" s="6">
        <f t="shared" si="95"/>
        <v>5.5581478667453919</v>
      </c>
      <c r="AA97" s="6">
        <f t="shared" si="95"/>
        <v>8.5824342060039154</v>
      </c>
      <c r="AB97" s="6">
        <f t="shared" si="95"/>
        <v>6.7433411618602186</v>
      </c>
      <c r="AC97" s="6">
        <f t="shared" si="95"/>
        <v>12.315111940043712</v>
      </c>
      <c r="AD97" s="6">
        <f t="shared" si="95"/>
        <v>11.497737253757625</v>
      </c>
      <c r="AE97" s="6">
        <f t="shared" si="95"/>
        <v>13.255092829272712</v>
      </c>
      <c r="AF97" s="6">
        <f t="shared" si="95"/>
        <v>20.625087917285601</v>
      </c>
      <c r="AG97" s="6">
        <f t="shared" si="95"/>
        <v>10.367035604395205</v>
      </c>
      <c r="AH97" s="6">
        <f t="shared" si="95"/>
        <v>7.7923053425940303</v>
      </c>
      <c r="AI97" s="6">
        <f t="shared" si="95"/>
        <v>15.870691825388192</v>
      </c>
      <c r="AJ97" s="6"/>
      <c r="AK97" s="6">
        <f t="shared" ref="AK97:BF97" si="96">(AK9*$C$65)/$D$60</f>
        <v>5.2720667265452628</v>
      </c>
      <c r="AL97" s="6">
        <f t="shared" si="96"/>
        <v>3.3239903908967543</v>
      </c>
      <c r="AM97" s="6">
        <f t="shared" si="96"/>
        <v>4.9178710291546235</v>
      </c>
      <c r="AN97" s="6">
        <f t="shared" si="96"/>
        <v>4.2503483686876526</v>
      </c>
      <c r="AO97" s="6">
        <f t="shared" si="96"/>
        <v>2.2341574758486384</v>
      </c>
      <c r="AP97" s="6">
        <f t="shared" si="96"/>
        <v>13.582042703787147</v>
      </c>
      <c r="AQ97" s="6">
        <f t="shared" si="96"/>
        <v>4.046004697116131</v>
      </c>
      <c r="AR97" s="6">
        <f t="shared" si="96"/>
        <v>2.465746970296363</v>
      </c>
      <c r="AS97" s="6">
        <f t="shared" si="96"/>
        <v>8.092009394232262</v>
      </c>
      <c r="AT97" s="6">
        <f t="shared" si="96"/>
        <v>2.1115512729057251</v>
      </c>
      <c r="AU97" s="6">
        <f t="shared" si="96"/>
        <v>4.4955607745734794</v>
      </c>
      <c r="AV97" s="6">
        <f t="shared" si="96"/>
        <v>5.5172791324310886</v>
      </c>
      <c r="AW97" s="6">
        <f t="shared" si="96"/>
        <v>4.9314939405927261</v>
      </c>
      <c r="AX97" s="6">
        <f t="shared" si="96"/>
        <v>4.890625206278421</v>
      </c>
      <c r="AY97" s="6">
        <f t="shared" si="96"/>
        <v>4.1004963428685368</v>
      </c>
      <c r="AZ97" s="6"/>
      <c r="BA97" s="6">
        <f t="shared" si="96"/>
        <v>11.211656113557495</v>
      </c>
      <c r="BB97" s="6">
        <f t="shared" si="96"/>
        <v>7.3018805308223786</v>
      </c>
      <c r="BC97" s="6">
        <f t="shared" si="96"/>
        <v>5.4355416638024794</v>
      </c>
      <c r="BD97" s="6">
        <f t="shared" si="96"/>
        <v>11.988162065529277</v>
      </c>
      <c r="BE97" s="6">
        <f t="shared" si="96"/>
        <v>10.353412692957104</v>
      </c>
      <c r="BF97" s="6">
        <f t="shared" si="96"/>
        <v>5.3538041951738711</v>
      </c>
      <c r="BG97" s="6"/>
      <c r="BH97" s="6"/>
      <c r="BI97" s="6">
        <f t="shared" ref="BI97:BO97" si="97">(BI9*$C$65)/$D$60</f>
        <v>19.494386267923176</v>
      </c>
      <c r="BJ97" s="6">
        <f t="shared" si="97"/>
        <v>14.862596378968684</v>
      </c>
      <c r="BK97" s="6">
        <f t="shared" si="97"/>
        <v>4.890625206278421</v>
      </c>
      <c r="BL97" s="6">
        <f t="shared" si="97"/>
        <v>7.7786824311559286</v>
      </c>
      <c r="BM97" s="6">
        <f t="shared" si="97"/>
        <v>7.2746347079461753</v>
      </c>
      <c r="BN97" s="6">
        <f t="shared" si="97"/>
        <v>8.8004007890135387</v>
      </c>
      <c r="BO97" s="6">
        <f t="shared" si="97"/>
        <v>5.5309020438691894</v>
      </c>
    </row>
    <row r="98" spans="1:67">
      <c r="A98" s="21" t="s">
        <v>73</v>
      </c>
      <c r="B98" s="6">
        <f>B39/$B$59</f>
        <v>21.329639889196677</v>
      </c>
      <c r="C98" s="6">
        <f t="shared" ref="C98:BO98" si="98">C39/$B$59</f>
        <v>36.232686980609422</v>
      </c>
      <c r="D98" s="6">
        <f t="shared" si="98"/>
        <v>37.396121883656512</v>
      </c>
      <c r="E98" s="6">
        <f t="shared" si="98"/>
        <v>41.274238227146817</v>
      </c>
      <c r="F98" s="6">
        <f t="shared" si="98"/>
        <v>39.05817174515235</v>
      </c>
      <c r="G98" s="6">
        <f t="shared" si="98"/>
        <v>35.734072022160667</v>
      </c>
      <c r="H98" s="6"/>
      <c r="I98" s="6">
        <f t="shared" si="98"/>
        <v>12.742382271468145</v>
      </c>
      <c r="J98" s="6">
        <f t="shared" si="98"/>
        <v>15.235457063711912</v>
      </c>
      <c r="K98" s="6">
        <f t="shared" si="98"/>
        <v>19.113573407202214</v>
      </c>
      <c r="L98" s="6">
        <f t="shared" si="98"/>
        <v>22.991689750692519</v>
      </c>
      <c r="M98" s="6">
        <f t="shared" si="98"/>
        <v>26.038781163434901</v>
      </c>
      <c r="N98" s="6">
        <f t="shared" si="98"/>
        <v>22.991689750692519</v>
      </c>
      <c r="O98" s="6"/>
      <c r="P98" s="6">
        <f t="shared" si="98"/>
        <v>45.983379501385038</v>
      </c>
      <c r="Q98" s="6">
        <f t="shared" si="98"/>
        <v>53.46260387811634</v>
      </c>
      <c r="R98" s="6">
        <f t="shared" si="98"/>
        <v>42.10526315789474</v>
      </c>
      <c r="S98" s="6">
        <f t="shared" si="98"/>
        <v>96.67590027700831</v>
      </c>
      <c r="T98" s="6">
        <f t="shared" si="98"/>
        <v>24.930747922437675</v>
      </c>
      <c r="U98" s="6">
        <f t="shared" si="98"/>
        <v>24.653739612188367</v>
      </c>
      <c r="V98" s="6">
        <f t="shared" si="98"/>
        <v>76.177285318559555</v>
      </c>
      <c r="W98" s="6">
        <f t="shared" ref="W98:AI98" si="99">W39/$B$59</f>
        <v>26.038781163434901</v>
      </c>
      <c r="X98" s="6">
        <f t="shared" si="99"/>
        <v>48.75346260387812</v>
      </c>
      <c r="Y98" s="6"/>
      <c r="Z98" s="6">
        <f t="shared" si="99"/>
        <v>38.781163434903043</v>
      </c>
      <c r="AA98" s="6">
        <f t="shared" si="99"/>
        <v>32.686980609418278</v>
      </c>
      <c r="AB98" s="6">
        <f t="shared" si="99"/>
        <v>27.423822714681439</v>
      </c>
      <c r="AC98" s="6">
        <f t="shared" si="99"/>
        <v>38.227146814404428</v>
      </c>
      <c r="AD98" s="6">
        <f t="shared" si="99"/>
        <v>53.185595567867033</v>
      </c>
      <c r="AE98" s="6">
        <f t="shared" si="99"/>
        <v>38.781163434903043</v>
      </c>
      <c r="AF98" s="6">
        <f t="shared" si="99"/>
        <v>44.044321329639892</v>
      </c>
      <c r="AG98" s="6">
        <f t="shared" si="99"/>
        <v>40.443213296398888</v>
      </c>
      <c r="AH98" s="6">
        <f t="shared" si="99"/>
        <v>36.56509695290859</v>
      </c>
      <c r="AI98" s="6">
        <f t="shared" si="99"/>
        <v>36.288088642659282</v>
      </c>
      <c r="AJ98" s="6"/>
      <c r="AK98" s="6">
        <f t="shared" ref="AK98:BF98" si="100">AK39/$B$59</f>
        <v>31.02493074792244</v>
      </c>
      <c r="AL98" s="6">
        <f t="shared" si="100"/>
        <v>16.066481994459831</v>
      </c>
      <c r="AM98" s="6">
        <f t="shared" si="100"/>
        <v>24.37673130193906</v>
      </c>
      <c r="AN98" s="6">
        <f t="shared" si="100"/>
        <v>17.174515235457065</v>
      </c>
      <c r="AO98" s="6">
        <f t="shared" si="100"/>
        <v>15.789473684210526</v>
      </c>
      <c r="AP98" s="6">
        <f t="shared" si="100"/>
        <v>34.34903047091413</v>
      </c>
      <c r="AQ98" s="6">
        <f t="shared" si="100"/>
        <v>27.423822714681439</v>
      </c>
      <c r="AR98" s="6">
        <f t="shared" si="100"/>
        <v>15.51246537396122</v>
      </c>
      <c r="AS98" s="6">
        <f t="shared" si="100"/>
        <v>31.578947368421051</v>
      </c>
      <c r="AT98" s="6">
        <f t="shared" si="100"/>
        <v>14.681440443213297</v>
      </c>
      <c r="AU98" s="6">
        <f t="shared" si="100"/>
        <v>17.451523545706372</v>
      </c>
      <c r="AV98" s="6">
        <f t="shared" si="100"/>
        <v>22.714681440443211</v>
      </c>
      <c r="AW98" s="6">
        <f t="shared" si="100"/>
        <v>16.343490304709139</v>
      </c>
      <c r="AX98" s="6">
        <f t="shared" si="100"/>
        <v>16.620498614958446</v>
      </c>
      <c r="AY98" s="6">
        <f t="shared" si="100"/>
        <v>11.911357340720221</v>
      </c>
      <c r="AZ98" s="6"/>
      <c r="BA98" s="6">
        <f t="shared" si="100"/>
        <v>45.429362880886423</v>
      </c>
      <c r="BB98" s="6">
        <f t="shared" si="100"/>
        <v>34.072022160664822</v>
      </c>
      <c r="BC98" s="6">
        <f t="shared" si="100"/>
        <v>44.044321329639892</v>
      </c>
      <c r="BD98" s="6">
        <f t="shared" si="100"/>
        <v>44.875346260387815</v>
      </c>
      <c r="BE98" s="6">
        <f t="shared" si="100"/>
        <v>34.903047091412745</v>
      </c>
      <c r="BF98" s="6">
        <f t="shared" si="100"/>
        <v>24.099722991689749</v>
      </c>
      <c r="BG98" s="6"/>
      <c r="BH98" s="6"/>
      <c r="BI98" s="6">
        <f t="shared" si="98"/>
        <v>282.54847645429362</v>
      </c>
      <c r="BJ98" s="6">
        <f t="shared" si="98"/>
        <v>37.119113573407205</v>
      </c>
      <c r="BK98" s="6">
        <f t="shared" si="98"/>
        <v>24.653739612188367</v>
      </c>
      <c r="BL98" s="6">
        <f t="shared" si="98"/>
        <v>61.495844875346265</v>
      </c>
      <c r="BM98" s="6">
        <f t="shared" si="98"/>
        <v>43.767313019390585</v>
      </c>
      <c r="BN98" s="6">
        <f t="shared" si="98"/>
        <v>31.02493074792244</v>
      </c>
      <c r="BO98" s="6">
        <f t="shared" si="98"/>
        <v>56.50969529085873</v>
      </c>
    </row>
    <row r="99" spans="1:67">
      <c r="A99" s="21" t="s">
        <v>62</v>
      </c>
      <c r="B99" s="6">
        <f>B29/$D$61</f>
        <v>14.968152866242038</v>
      </c>
      <c r="C99" s="6">
        <f t="shared" ref="C99:BO99" si="101">C29/$D$61</f>
        <v>25.210191082802545</v>
      </c>
      <c r="D99" s="6">
        <f t="shared" si="101"/>
        <v>25.414012738853501</v>
      </c>
      <c r="E99" s="6">
        <f t="shared" si="101"/>
        <v>29.681528662420384</v>
      </c>
      <c r="F99" s="6">
        <f t="shared" si="101"/>
        <v>29.235668789808916</v>
      </c>
      <c r="G99" s="6">
        <f t="shared" si="101"/>
        <v>24.394904458598724</v>
      </c>
      <c r="H99" s="6"/>
      <c r="I99" s="6">
        <f t="shared" si="101"/>
        <v>8.4076433121019107</v>
      </c>
      <c r="J99" s="6">
        <f t="shared" si="101"/>
        <v>10.382165605095542</v>
      </c>
      <c r="K99" s="6">
        <f t="shared" si="101"/>
        <v>20.127388535031848</v>
      </c>
      <c r="L99" s="6">
        <f t="shared" si="101"/>
        <v>12.292993630573248</v>
      </c>
      <c r="M99" s="6">
        <f t="shared" si="101"/>
        <v>18.02547770700637</v>
      </c>
      <c r="N99" s="6">
        <f t="shared" si="101"/>
        <v>17.961783439490446</v>
      </c>
      <c r="O99" s="6"/>
      <c r="P99" s="6">
        <f t="shared" si="101"/>
        <v>36.114649681528661</v>
      </c>
      <c r="Q99" s="6">
        <f t="shared" si="101"/>
        <v>32.802547770700635</v>
      </c>
      <c r="R99" s="6">
        <f t="shared" si="101"/>
        <v>25.095541401273884</v>
      </c>
      <c r="S99" s="6">
        <f t="shared" si="101"/>
        <v>56.878980891719742</v>
      </c>
      <c r="T99" s="6">
        <f t="shared" si="101"/>
        <v>20.891719745222929</v>
      </c>
      <c r="U99" s="6">
        <f t="shared" si="101"/>
        <v>19.61783439490446</v>
      </c>
      <c r="V99" s="6">
        <f t="shared" si="101"/>
        <v>40.254777070063696</v>
      </c>
      <c r="W99" s="6">
        <f t="shared" ref="W99:AI99" si="102">W29/$D$61</f>
        <v>16.815286624203821</v>
      </c>
      <c r="X99" s="6">
        <f t="shared" si="102"/>
        <v>33.439490445859875</v>
      </c>
      <c r="Y99" s="6"/>
      <c r="Z99" s="6">
        <f t="shared" si="102"/>
        <v>26.942675159235666</v>
      </c>
      <c r="AA99" s="6">
        <f t="shared" si="102"/>
        <v>20.445859872611464</v>
      </c>
      <c r="AB99" s="6">
        <f t="shared" si="102"/>
        <v>20.191082802547768</v>
      </c>
      <c r="AC99" s="6">
        <f t="shared" si="102"/>
        <v>20.509554140127388</v>
      </c>
      <c r="AD99" s="6">
        <f t="shared" si="102"/>
        <v>27.133757961783438</v>
      </c>
      <c r="AE99" s="6">
        <f t="shared" si="102"/>
        <v>20.891719745222929</v>
      </c>
      <c r="AF99" s="6">
        <f t="shared" si="102"/>
        <v>21.783439490445861</v>
      </c>
      <c r="AG99" s="6">
        <f t="shared" si="102"/>
        <v>23.821656050955411</v>
      </c>
      <c r="AH99" s="6">
        <f t="shared" si="102"/>
        <v>27.515923566878982</v>
      </c>
      <c r="AI99" s="6">
        <f t="shared" si="102"/>
        <v>20.955414012738853</v>
      </c>
      <c r="AJ99" s="6"/>
      <c r="AK99" s="6">
        <f t="shared" ref="AK99:BF99" si="103">AK29/$D$61</f>
        <v>27.388535031847134</v>
      </c>
      <c r="AL99" s="6">
        <f t="shared" si="103"/>
        <v>21.337579617834393</v>
      </c>
      <c r="AM99" s="6">
        <f t="shared" si="103"/>
        <v>20.891719745222929</v>
      </c>
      <c r="AN99" s="6">
        <f t="shared" si="103"/>
        <v>18.662420382165603</v>
      </c>
      <c r="AO99" s="6">
        <f t="shared" si="103"/>
        <v>24.840764331210192</v>
      </c>
      <c r="AP99" s="6">
        <f t="shared" si="103"/>
        <v>19.235668789808916</v>
      </c>
      <c r="AQ99" s="6">
        <f t="shared" si="103"/>
        <v>24.904458598726116</v>
      </c>
      <c r="AR99" s="6">
        <f t="shared" si="103"/>
        <v>24.331210191082803</v>
      </c>
      <c r="AS99" s="6">
        <f t="shared" si="103"/>
        <v>21.656050955414013</v>
      </c>
      <c r="AT99" s="6">
        <f t="shared" si="103"/>
        <v>25.159235668789808</v>
      </c>
      <c r="AU99" s="6">
        <f t="shared" si="103"/>
        <v>17.32484076433121</v>
      </c>
      <c r="AV99" s="6">
        <f t="shared" si="103"/>
        <v>20.636942675159233</v>
      </c>
      <c r="AW99" s="6">
        <f t="shared" si="103"/>
        <v>14.585987261146496</v>
      </c>
      <c r="AX99" s="6">
        <f t="shared" si="103"/>
        <v>14.076433121019109</v>
      </c>
      <c r="AY99" s="6">
        <f t="shared" si="103"/>
        <v>12.738853503184712</v>
      </c>
      <c r="AZ99" s="6"/>
      <c r="BA99" s="6">
        <f t="shared" si="103"/>
        <v>26.178343949044585</v>
      </c>
      <c r="BB99" s="6">
        <f t="shared" si="103"/>
        <v>24.840764331210192</v>
      </c>
      <c r="BC99" s="6">
        <f t="shared" si="103"/>
        <v>41.3375796178344</v>
      </c>
      <c r="BD99" s="6">
        <f t="shared" si="103"/>
        <v>27.643312101910826</v>
      </c>
      <c r="BE99" s="6">
        <f t="shared" si="103"/>
        <v>19.936305732484076</v>
      </c>
      <c r="BF99" s="6">
        <f t="shared" si="103"/>
        <v>27.515923566878982</v>
      </c>
      <c r="BG99" s="6"/>
      <c r="BH99" s="6"/>
      <c r="BI99" s="6">
        <f t="shared" si="101"/>
        <v>377.70700636942672</v>
      </c>
      <c r="BJ99" s="6">
        <f t="shared" si="101"/>
        <v>21.464968152866241</v>
      </c>
      <c r="BK99" s="6">
        <f t="shared" si="101"/>
        <v>23.630573248407643</v>
      </c>
      <c r="BL99" s="6">
        <f t="shared" si="101"/>
        <v>39.808917197452224</v>
      </c>
      <c r="BM99" s="6">
        <f t="shared" si="101"/>
        <v>31.847133757961782</v>
      </c>
      <c r="BN99" s="6">
        <f t="shared" si="101"/>
        <v>21.401273885350317</v>
      </c>
      <c r="BO99" s="6">
        <f t="shared" si="101"/>
        <v>51.528662420382169</v>
      </c>
    </row>
    <row r="100" spans="1:67">
      <c r="A100" s="21" t="s">
        <v>77</v>
      </c>
      <c r="B100" s="6">
        <f>B43/$B$63</f>
        <v>12.064777327935222</v>
      </c>
      <c r="C100" s="6">
        <f t="shared" ref="C100:BO100" si="104">C43/$B$63</f>
        <v>19.838056680161944</v>
      </c>
      <c r="D100" s="6">
        <f t="shared" si="104"/>
        <v>23.319838056680162</v>
      </c>
      <c r="E100" s="6">
        <f t="shared" si="104"/>
        <v>30.48582995951417</v>
      </c>
      <c r="F100" s="6">
        <f t="shared" si="104"/>
        <v>27.692307692307693</v>
      </c>
      <c r="G100" s="6">
        <f t="shared" si="104"/>
        <v>25.101214574898787</v>
      </c>
      <c r="H100" s="6"/>
      <c r="I100" s="6">
        <f t="shared" si="104"/>
        <v>5.9919028340080969</v>
      </c>
      <c r="J100" s="6">
        <f t="shared" si="104"/>
        <v>7.4493927125506074</v>
      </c>
      <c r="K100" s="6">
        <f t="shared" si="104"/>
        <v>22.59109311740891</v>
      </c>
      <c r="L100" s="6">
        <f t="shared" si="104"/>
        <v>9.1093117408906892</v>
      </c>
      <c r="M100" s="6">
        <f t="shared" si="104"/>
        <v>17.044534412955464</v>
      </c>
      <c r="N100" s="6">
        <f t="shared" si="104"/>
        <v>17.449392712550608</v>
      </c>
      <c r="O100" s="6"/>
      <c r="P100" s="6">
        <f t="shared" si="104"/>
        <v>34.777327935222672</v>
      </c>
      <c r="Q100" s="6">
        <f t="shared" si="104"/>
        <v>26.315789473684212</v>
      </c>
      <c r="R100" s="6">
        <f t="shared" si="104"/>
        <v>19.068825910931174</v>
      </c>
      <c r="S100" s="6">
        <f t="shared" si="104"/>
        <v>41.295546558704451</v>
      </c>
      <c r="T100" s="6">
        <f t="shared" si="104"/>
        <v>17.449392712550608</v>
      </c>
      <c r="U100" s="6">
        <f t="shared" si="104"/>
        <v>15.789473684210527</v>
      </c>
      <c r="V100" s="6">
        <f t="shared" si="104"/>
        <v>28.097165991902834</v>
      </c>
      <c r="W100" s="6">
        <f t="shared" ref="W100:AI100" si="105">W43/$B$63</f>
        <v>14.048582995951417</v>
      </c>
      <c r="X100" s="6">
        <f t="shared" si="105"/>
        <v>28.785425101214575</v>
      </c>
      <c r="Y100" s="6"/>
      <c r="Z100" s="6">
        <f t="shared" si="105"/>
        <v>22.02429149797571</v>
      </c>
      <c r="AA100" s="6">
        <f t="shared" si="105"/>
        <v>16.153846153846153</v>
      </c>
      <c r="AB100" s="6">
        <f t="shared" si="105"/>
        <v>21.417004048582996</v>
      </c>
      <c r="AC100" s="6">
        <f t="shared" si="105"/>
        <v>20.728744939271255</v>
      </c>
      <c r="AD100" s="6">
        <f t="shared" si="105"/>
        <v>24.858299595141702</v>
      </c>
      <c r="AE100" s="6">
        <f t="shared" si="105"/>
        <v>20.121457489878544</v>
      </c>
      <c r="AF100" s="6">
        <f t="shared" si="105"/>
        <v>19.7165991902834</v>
      </c>
      <c r="AG100" s="6">
        <f t="shared" si="105"/>
        <v>23.846153846153847</v>
      </c>
      <c r="AH100" s="6">
        <f t="shared" si="105"/>
        <v>29.838056680161944</v>
      </c>
      <c r="AI100" s="6">
        <f t="shared" si="105"/>
        <v>17.206477732793523</v>
      </c>
      <c r="AJ100" s="6"/>
      <c r="AK100" s="6">
        <f t="shared" ref="AK100:BF100" si="106">AK43/$B$63</f>
        <v>29.1497975708502</v>
      </c>
      <c r="AL100" s="6">
        <f t="shared" si="106"/>
        <v>25.829959514170042</v>
      </c>
      <c r="AM100" s="6">
        <f t="shared" si="106"/>
        <v>24.129554655870443</v>
      </c>
      <c r="AN100" s="6">
        <f t="shared" si="106"/>
        <v>22.995951417004047</v>
      </c>
      <c r="AO100" s="6">
        <f t="shared" si="106"/>
        <v>35.587044534412954</v>
      </c>
      <c r="AP100" s="6">
        <f t="shared" si="106"/>
        <v>16.963562753036438</v>
      </c>
      <c r="AQ100" s="6">
        <f t="shared" si="106"/>
        <v>30.445344129554655</v>
      </c>
      <c r="AR100" s="6">
        <f t="shared" si="106"/>
        <v>32.712550607287454</v>
      </c>
      <c r="AS100" s="6">
        <f t="shared" si="106"/>
        <v>22.064777327935225</v>
      </c>
      <c r="AT100" s="6">
        <f t="shared" si="106"/>
        <v>37.773279352226723</v>
      </c>
      <c r="AU100" s="6">
        <f t="shared" si="106"/>
        <v>22.631578947368425</v>
      </c>
      <c r="AV100" s="6">
        <f t="shared" si="106"/>
        <v>23.481781376518217</v>
      </c>
      <c r="AW100" s="6">
        <f t="shared" si="106"/>
        <v>15.62753036437247</v>
      </c>
      <c r="AX100" s="6">
        <f t="shared" si="106"/>
        <v>15.668016194331985</v>
      </c>
      <c r="AY100" s="6">
        <f t="shared" si="106"/>
        <v>13.319838056680164</v>
      </c>
      <c r="AZ100" s="6"/>
      <c r="BA100" s="6">
        <f t="shared" si="106"/>
        <v>24.534412955465587</v>
      </c>
      <c r="BB100" s="6">
        <f t="shared" si="106"/>
        <v>26.599190283400812</v>
      </c>
      <c r="BC100" s="6">
        <f t="shared" si="106"/>
        <v>46.558704453441294</v>
      </c>
      <c r="BD100" s="6">
        <f t="shared" si="106"/>
        <v>23.805668016194332</v>
      </c>
      <c r="BE100" s="6">
        <f t="shared" si="106"/>
        <v>17.975708502024293</v>
      </c>
      <c r="BF100" s="6">
        <f t="shared" si="106"/>
        <v>36.275303643724698</v>
      </c>
      <c r="BG100" s="6"/>
      <c r="BH100" s="6"/>
      <c r="BI100" s="6">
        <f t="shared" si="104"/>
        <v>201.21457489878543</v>
      </c>
      <c r="BJ100" s="6">
        <f t="shared" si="104"/>
        <v>19.02834008097166</v>
      </c>
      <c r="BK100" s="6">
        <f t="shared" si="104"/>
        <v>27.692307692307693</v>
      </c>
      <c r="BL100" s="6">
        <f t="shared" si="104"/>
        <v>37.449392712550612</v>
      </c>
      <c r="BM100" s="6">
        <f t="shared" si="104"/>
        <v>22.793522267206477</v>
      </c>
      <c r="BN100" s="6">
        <f t="shared" si="104"/>
        <v>23.036437246963562</v>
      </c>
      <c r="BO100" s="6">
        <f t="shared" si="104"/>
        <v>56.680161943319838</v>
      </c>
    </row>
    <row r="101" spans="1:67">
      <c r="A101" s="22" t="s">
        <v>78</v>
      </c>
      <c r="B101" s="19">
        <f>B44/$B$64</f>
        <v>11.521739130434781</v>
      </c>
      <c r="C101" s="19">
        <f t="shared" ref="C101:BO101" si="107">C44/$B$64</f>
        <v>17.447204968944099</v>
      </c>
      <c r="D101" s="19">
        <f t="shared" si="107"/>
        <v>20.248447204968944</v>
      </c>
      <c r="E101" s="19">
        <f t="shared" si="107"/>
        <v>30</v>
      </c>
      <c r="F101" s="19">
        <f t="shared" si="107"/>
        <v>28.447204968944099</v>
      </c>
      <c r="G101" s="19">
        <f t="shared" si="107"/>
        <v>24.844720496894411</v>
      </c>
      <c r="H101" s="19"/>
      <c r="I101" s="19">
        <f t="shared" si="107"/>
        <v>5.5279503105590058</v>
      </c>
      <c r="J101" s="19">
        <f t="shared" si="107"/>
        <v>7.0186335403726696</v>
      </c>
      <c r="K101" s="19">
        <f t="shared" si="107"/>
        <v>23.229813664596275</v>
      </c>
      <c r="L101" s="19">
        <f t="shared" si="107"/>
        <v>8.4472049689440993</v>
      </c>
      <c r="M101" s="19">
        <f t="shared" si="107"/>
        <v>17.080745341614907</v>
      </c>
      <c r="N101" s="19">
        <f t="shared" si="107"/>
        <v>19.440993788819874</v>
      </c>
      <c r="O101" s="19"/>
      <c r="P101" s="19">
        <f t="shared" si="107"/>
        <v>34.658385093167702</v>
      </c>
      <c r="Q101" s="19">
        <f t="shared" si="107"/>
        <v>25.714285714285712</v>
      </c>
      <c r="R101" s="19">
        <f t="shared" si="107"/>
        <v>16.770186335403729</v>
      </c>
      <c r="S101" s="19">
        <f t="shared" si="107"/>
        <v>33.664596273291927</v>
      </c>
      <c r="T101" s="19">
        <f t="shared" si="107"/>
        <v>17.267080745341612</v>
      </c>
      <c r="U101" s="19">
        <f t="shared" si="107"/>
        <v>16.086956521739129</v>
      </c>
      <c r="V101" s="19">
        <f t="shared" si="107"/>
        <v>25.155279503105589</v>
      </c>
      <c r="W101" s="19">
        <f t="shared" ref="W101:AI101" si="108">W44/$B$64</f>
        <v>12.857142857142856</v>
      </c>
      <c r="X101" s="19">
        <f t="shared" si="108"/>
        <v>26.832298136645964</v>
      </c>
      <c r="Y101" s="19"/>
      <c r="Z101" s="19">
        <f t="shared" si="108"/>
        <v>20.93167701863354</v>
      </c>
      <c r="AA101" s="19">
        <f t="shared" si="108"/>
        <v>14.968944099378882</v>
      </c>
      <c r="AB101" s="19">
        <f t="shared" si="108"/>
        <v>21.118012422360248</v>
      </c>
      <c r="AC101" s="19">
        <f t="shared" si="108"/>
        <v>19.068322981366457</v>
      </c>
      <c r="AD101" s="19">
        <f t="shared" si="108"/>
        <v>21.366459627329192</v>
      </c>
      <c r="AE101" s="19">
        <f t="shared" si="108"/>
        <v>18.819875776397513</v>
      </c>
      <c r="AF101" s="19">
        <f t="shared" si="108"/>
        <v>17.329192546583851</v>
      </c>
      <c r="AG101" s="19">
        <f t="shared" si="108"/>
        <v>21.490683229813662</v>
      </c>
      <c r="AH101" s="19">
        <f t="shared" si="108"/>
        <v>28.447204968944099</v>
      </c>
      <c r="AI101" s="19">
        <f t="shared" si="108"/>
        <v>15.155279503105589</v>
      </c>
      <c r="AJ101" s="19"/>
      <c r="AK101" s="19">
        <f t="shared" ref="AK101:BF101" si="109">AK44/$B$64</f>
        <v>29.565217391304344</v>
      </c>
      <c r="AL101" s="19">
        <f t="shared" si="109"/>
        <v>31.118012422360245</v>
      </c>
      <c r="AM101" s="19">
        <f t="shared" si="109"/>
        <v>26.645962732919255</v>
      </c>
      <c r="AN101" s="19">
        <f t="shared" si="109"/>
        <v>26.273291925465841</v>
      </c>
      <c r="AO101" s="19">
        <f t="shared" si="109"/>
        <v>45.590062111801238</v>
      </c>
      <c r="AP101" s="19">
        <f t="shared" si="109"/>
        <v>16.335403726708073</v>
      </c>
      <c r="AQ101" s="19">
        <f t="shared" si="109"/>
        <v>32.732919254658384</v>
      </c>
      <c r="AR101" s="19">
        <f t="shared" si="109"/>
        <v>41.180124223602483</v>
      </c>
      <c r="AS101" s="19">
        <f t="shared" si="109"/>
        <v>22.422360248447205</v>
      </c>
      <c r="AT101" s="19">
        <f t="shared" si="109"/>
        <v>46.086956521739125</v>
      </c>
      <c r="AU101" s="19">
        <f t="shared" si="109"/>
        <v>25.465838509316768</v>
      </c>
      <c r="AV101" s="19">
        <f t="shared" si="109"/>
        <v>24.099378881987576</v>
      </c>
      <c r="AW101" s="19">
        <f t="shared" si="109"/>
        <v>16.459627329192546</v>
      </c>
      <c r="AX101" s="19">
        <f t="shared" si="109"/>
        <v>16.956521739130434</v>
      </c>
      <c r="AY101" s="19">
        <f t="shared" si="109"/>
        <v>14.099378881987578</v>
      </c>
      <c r="AZ101" s="19"/>
      <c r="BA101" s="19">
        <f t="shared" si="109"/>
        <v>23.788819875776397</v>
      </c>
      <c r="BB101" s="19">
        <f t="shared" si="109"/>
        <v>26.832298136645964</v>
      </c>
      <c r="BC101" s="19">
        <f t="shared" si="109"/>
        <v>47.763975155279503</v>
      </c>
      <c r="BD101" s="19">
        <f t="shared" si="109"/>
        <v>26.770186335403725</v>
      </c>
      <c r="BE101" s="19">
        <f t="shared" si="109"/>
        <v>17.080745341614907</v>
      </c>
      <c r="BF101" s="19">
        <f t="shared" si="109"/>
        <v>41.428571428571423</v>
      </c>
      <c r="BG101" s="19"/>
      <c r="BH101" s="19"/>
      <c r="BI101" s="19">
        <f t="shared" si="107"/>
        <v>173.91304347826087</v>
      </c>
      <c r="BJ101" s="19">
        <f t="shared" si="107"/>
        <v>20.248447204968944</v>
      </c>
      <c r="BK101" s="19">
        <f t="shared" si="107"/>
        <v>29.565217391304344</v>
      </c>
      <c r="BL101" s="19">
        <f t="shared" si="107"/>
        <v>36.770186335403729</v>
      </c>
      <c r="BM101" s="19">
        <f t="shared" si="107"/>
        <v>22.422360248447205</v>
      </c>
      <c r="BN101" s="19">
        <f t="shared" si="107"/>
        <v>24.285714285714285</v>
      </c>
      <c r="BO101" s="19">
        <f t="shared" si="107"/>
        <v>59.503105590062113</v>
      </c>
    </row>
    <row r="103" spans="1:67">
      <c r="A103" s="1" t="s">
        <v>170</v>
      </c>
      <c r="B103" s="36">
        <f>B74/(SQRT(B73*B75))</f>
        <v>0.5599602128592327</v>
      </c>
      <c r="C103" s="36">
        <f t="shared" ref="C103:BO103" si="110">C74/(SQRT(C73*C75))</f>
        <v>0.50417266770376179</v>
      </c>
      <c r="D103" s="36">
        <f t="shared" si="110"/>
        <v>0.49632639938017786</v>
      </c>
      <c r="E103" s="36">
        <f t="shared" si="110"/>
        <v>0.93424069170404722</v>
      </c>
      <c r="F103" s="36">
        <f t="shared" si="110"/>
        <v>0.90255206792680365</v>
      </c>
      <c r="G103" s="36">
        <f t="shared" si="110"/>
        <v>0.72120349862512978</v>
      </c>
      <c r="H103" s="36"/>
      <c r="I103" s="36">
        <f t="shared" si="110"/>
        <v>0.38732615224961925</v>
      </c>
      <c r="J103" s="36">
        <f t="shared" si="110"/>
        <v>0.28455842881531779</v>
      </c>
      <c r="K103" s="36">
        <f t="shared" si="110"/>
        <v>0.43907746194053615</v>
      </c>
      <c r="L103" s="36">
        <f t="shared" si="110"/>
        <v>1.7854610938812707</v>
      </c>
      <c r="M103" s="36">
        <f t="shared" si="110"/>
        <v>0.98267367252342663</v>
      </c>
      <c r="N103" s="36">
        <f t="shared" si="110"/>
        <v>0.59664131081273153</v>
      </c>
      <c r="O103" s="36"/>
      <c r="P103" s="36">
        <f t="shared" si="110"/>
        <v>0.52409998474852026</v>
      </c>
      <c r="Q103" s="36">
        <f t="shared" si="110"/>
        <v>0.54033007003284228</v>
      </c>
      <c r="R103" s="36">
        <f t="shared" si="110"/>
        <v>0.67727927615447947</v>
      </c>
      <c r="S103" s="36">
        <f t="shared" si="110"/>
        <v>0.6984417515780833</v>
      </c>
      <c r="T103" s="36">
        <f t="shared" si="110"/>
        <v>0.88825364448246102</v>
      </c>
      <c r="U103" s="36">
        <f t="shared" si="110"/>
        <v>0.7662070433049567</v>
      </c>
      <c r="V103" s="36">
        <f t="shared" si="110"/>
        <v>0.54131092027252381</v>
      </c>
      <c r="W103" s="36">
        <f t="shared" ref="W103:AI103" si="111">W74/(SQRT(W73*W75))</f>
        <v>0.63186276236224093</v>
      </c>
      <c r="X103" s="36">
        <f t="shared" si="111"/>
        <v>0.68441233025887904</v>
      </c>
      <c r="Y103" s="36"/>
      <c r="Z103" s="36">
        <f t="shared" si="111"/>
        <v>0.2721390337400541</v>
      </c>
      <c r="AA103" s="36">
        <f t="shared" si="111"/>
        <v>0.60211811779250068</v>
      </c>
      <c r="AB103" s="36">
        <f t="shared" si="111"/>
        <v>0.59639651796790394</v>
      </c>
      <c r="AC103" s="36">
        <f t="shared" si="111"/>
        <v>0.89154599228576692</v>
      </c>
      <c r="AD103" s="36">
        <f t="shared" si="111"/>
        <v>0.89932468072093319</v>
      </c>
      <c r="AE103" s="36">
        <f t="shared" si="111"/>
        <v>1.0018105613727726</v>
      </c>
      <c r="AF103" s="36">
        <f t="shared" si="111"/>
        <v>0.95263959485514249</v>
      </c>
      <c r="AG103" s="36">
        <f t="shared" si="111"/>
        <v>0.7817802627751812</v>
      </c>
      <c r="AH103" s="36">
        <f t="shared" si="111"/>
        <v>0.50668101160168544</v>
      </c>
      <c r="AI103" s="36">
        <f t="shared" si="111"/>
        <v>1.1516808263033622</v>
      </c>
      <c r="AJ103" s="36"/>
      <c r="AK103" s="36">
        <f t="shared" ref="AK103:BF103" si="112">AK74/(SQRT(AK73*AK75))</f>
        <v>0.47245984242271416</v>
      </c>
      <c r="AL103" s="36">
        <f t="shared" si="112"/>
        <v>0.35319860354510851</v>
      </c>
      <c r="AM103" s="36">
        <f t="shared" si="112"/>
        <v>0.40183625286744851</v>
      </c>
      <c r="AN103" s="36">
        <f t="shared" si="112"/>
        <v>0.54875025337055472</v>
      </c>
      <c r="AO103" s="36">
        <f t="shared" si="112"/>
        <v>0.46822360806847424</v>
      </c>
      <c r="AP103" s="36">
        <f t="shared" si="112"/>
        <v>1.0563507501696587</v>
      </c>
      <c r="AQ103" s="36">
        <f t="shared" si="112"/>
        <v>0.45933860759121492</v>
      </c>
      <c r="AR103" s="36">
        <f t="shared" si="112"/>
        <v>0.5042599691761176</v>
      </c>
      <c r="AS103" s="36">
        <f t="shared" si="112"/>
        <v>0.69206445197395128</v>
      </c>
      <c r="AT103" s="36">
        <f t="shared" si="112"/>
        <v>0.52090499593658657</v>
      </c>
      <c r="AU103" s="36">
        <f t="shared" si="112"/>
        <v>0.60225490885320654</v>
      </c>
      <c r="AV103" s="36">
        <f t="shared" si="112"/>
        <v>0.70755170461370809</v>
      </c>
      <c r="AW103" s="36">
        <f t="shared" si="112"/>
        <v>0.9878491319378504</v>
      </c>
      <c r="AX103" s="36">
        <f t="shared" si="112"/>
        <v>1.0347463866147586</v>
      </c>
      <c r="AY103" s="36">
        <f t="shared" si="112"/>
        <v>0.86919669008845624</v>
      </c>
      <c r="AZ103" s="36"/>
      <c r="BA103" s="36">
        <f t="shared" si="112"/>
        <v>0.88609006507087029</v>
      </c>
      <c r="BB103" s="36">
        <f t="shared" si="112"/>
        <v>0.63695791851305283</v>
      </c>
      <c r="BC103" s="36">
        <f t="shared" si="112"/>
        <v>0.25183048538804681</v>
      </c>
      <c r="BD103" s="36">
        <f t="shared" si="112"/>
        <v>0.94455458395010061</v>
      </c>
      <c r="BE103" s="36">
        <f t="shared" si="112"/>
        <v>1.2506315318761596</v>
      </c>
      <c r="BF103" s="36">
        <f t="shared" si="112"/>
        <v>0.68481461251275511</v>
      </c>
      <c r="BG103" s="36"/>
      <c r="BH103" s="36"/>
      <c r="BI103" s="36">
        <f t="shared" si="110"/>
        <v>0.8153013432943359</v>
      </c>
      <c r="BJ103" s="36">
        <f t="shared" si="110"/>
        <v>0.96724694066594241</v>
      </c>
      <c r="BK103" s="36">
        <f t="shared" si="110"/>
        <v>0.45048349124984072</v>
      </c>
      <c r="BL103" s="36">
        <f t="shared" si="110"/>
        <v>0.3680780170296149</v>
      </c>
      <c r="BM103" s="36">
        <f t="shared" si="110"/>
        <v>0.94685997876129502</v>
      </c>
      <c r="BN103" s="36">
        <f t="shared" si="110"/>
        <v>0.742864925364633</v>
      </c>
      <c r="BO103" s="36">
        <f t="shared" si="110"/>
        <v>0.23576705966201958</v>
      </c>
    </row>
    <row r="104" spans="1:67">
      <c r="A104" s="1" t="s">
        <v>171</v>
      </c>
      <c r="B104" s="6">
        <f>B68/B81</f>
        <v>13.308176100628932</v>
      </c>
      <c r="C104" s="6">
        <f t="shared" ref="C104:BO104" si="113">C68/C81</f>
        <v>13.197137591196473</v>
      </c>
      <c r="D104" s="6">
        <f t="shared" si="113"/>
        <v>14.02409981620978</v>
      </c>
      <c r="E104" s="6">
        <f t="shared" si="113"/>
        <v>5.3867791842475388</v>
      </c>
      <c r="F104" s="6">
        <f t="shared" si="113"/>
        <v>3.7822674257918307</v>
      </c>
      <c r="G104" s="6">
        <f t="shared" si="113"/>
        <v>4.0759493670886071</v>
      </c>
      <c r="H104" s="6"/>
      <c r="I104" s="6">
        <f t="shared" si="113"/>
        <v>10.075380457971839</v>
      </c>
      <c r="J104" s="6">
        <f t="shared" si="113"/>
        <v>13.706732384899745</v>
      </c>
      <c r="K104" s="6">
        <f t="shared" si="113"/>
        <v>2.6155824815541866</v>
      </c>
      <c r="L104" s="6">
        <f t="shared" si="113"/>
        <v>41.209046909903208</v>
      </c>
      <c r="M104" s="6">
        <f t="shared" si="113"/>
        <v>24.702723436900651</v>
      </c>
      <c r="N104" s="6">
        <f t="shared" si="113"/>
        <v>22.354780873808661</v>
      </c>
      <c r="O104" s="6"/>
      <c r="P104" s="6">
        <f t="shared" si="113"/>
        <v>29.826989096078524</v>
      </c>
      <c r="Q104" s="6">
        <f t="shared" si="113"/>
        <v>41.022034692920776</v>
      </c>
      <c r="R104" s="6">
        <f t="shared" si="113"/>
        <v>55.855602437880918</v>
      </c>
      <c r="S104" s="6">
        <f t="shared" si="113"/>
        <v>62.668348202469367</v>
      </c>
      <c r="T104" s="6">
        <f t="shared" si="113"/>
        <v>46.917402786631463</v>
      </c>
      <c r="U104" s="6">
        <f t="shared" si="113"/>
        <v>44.064317482039009</v>
      </c>
      <c r="V104" s="6">
        <f t="shared" si="113"/>
        <v>45.791529926551021</v>
      </c>
      <c r="W104" s="6">
        <f t="shared" ref="W104:AI104" si="114">W68/W81</f>
        <v>47.913736521331458</v>
      </c>
      <c r="X104" s="6">
        <f t="shared" si="114"/>
        <v>44.659321769026413</v>
      </c>
      <c r="Y104" s="6"/>
      <c r="Z104" s="6">
        <f t="shared" si="114"/>
        <v>46.363420100414437</v>
      </c>
      <c r="AA104" s="6">
        <f t="shared" si="114"/>
        <v>50.737958926414201</v>
      </c>
      <c r="AB104" s="6">
        <f t="shared" si="114"/>
        <v>41.958302308265083</v>
      </c>
      <c r="AC104" s="6">
        <f t="shared" si="114"/>
        <v>39.608845641089083</v>
      </c>
      <c r="AD104" s="6">
        <f t="shared" si="114"/>
        <v>44.827543911294285</v>
      </c>
      <c r="AE104" s="6">
        <f t="shared" si="114"/>
        <v>40.35593432760998</v>
      </c>
      <c r="AF104" s="6">
        <f t="shared" si="114"/>
        <v>47.479696928451524</v>
      </c>
      <c r="AG104" s="6">
        <f t="shared" si="114"/>
        <v>35.340601448745154</v>
      </c>
      <c r="AH104" s="6">
        <f t="shared" si="114"/>
        <v>32.186354172424601</v>
      </c>
      <c r="AI104" s="6">
        <f t="shared" si="114"/>
        <v>41.761776302137378</v>
      </c>
      <c r="AJ104" s="6"/>
      <c r="AK104" s="6">
        <f t="shared" ref="AK104:BF104" si="115">AK68/AK81</f>
        <v>32.824522213948882</v>
      </c>
      <c r="AL104" s="6">
        <f t="shared" si="115"/>
        <v>27.118758264062595</v>
      </c>
      <c r="AM104" s="6">
        <f t="shared" si="115"/>
        <v>37.370786737875349</v>
      </c>
      <c r="AN104" s="6">
        <f t="shared" si="115"/>
        <v>31.155798944648929</v>
      </c>
      <c r="AO104" s="6">
        <f t="shared" si="115"/>
        <v>18.787868336035139</v>
      </c>
      <c r="AP104" s="6">
        <f t="shared" si="115"/>
        <v>42.619242431534879</v>
      </c>
      <c r="AQ104" s="6">
        <f t="shared" si="115"/>
        <v>30.936997093651673</v>
      </c>
      <c r="AR104" s="6">
        <f t="shared" si="115"/>
        <v>20.697379893210126</v>
      </c>
      <c r="AS104" s="6">
        <f t="shared" si="115"/>
        <v>39.893871921642884</v>
      </c>
      <c r="AT104" s="6">
        <f t="shared" si="115"/>
        <v>16.754239312156677</v>
      </c>
      <c r="AU104" s="6">
        <f t="shared" si="115"/>
        <v>33.30348873108985</v>
      </c>
      <c r="AV104" s="6">
        <f t="shared" si="115"/>
        <v>38.518421853930143</v>
      </c>
      <c r="AW104" s="6">
        <f t="shared" si="115"/>
        <v>47.680917124432767</v>
      </c>
      <c r="AX104" s="6">
        <f t="shared" si="115"/>
        <v>51.011576328032028</v>
      </c>
      <c r="AY104" s="6">
        <f t="shared" si="115"/>
        <v>56.261268796817788</v>
      </c>
      <c r="AZ104" s="6"/>
      <c r="BA104" s="6">
        <f t="shared" si="115"/>
        <v>37.424948496766589</v>
      </c>
      <c r="BB104" s="6">
        <f t="shared" si="115"/>
        <v>35.69600718862322</v>
      </c>
      <c r="BC104" s="6">
        <f t="shared" si="115"/>
        <v>19.876216029365771</v>
      </c>
      <c r="BD104" s="6">
        <f t="shared" si="115"/>
        <v>28.370877265117919</v>
      </c>
      <c r="BE104" s="6">
        <f t="shared" si="115"/>
        <v>58.792481779823554</v>
      </c>
      <c r="BF104" s="6">
        <f t="shared" si="115"/>
        <v>26.582278481012661</v>
      </c>
      <c r="BG104" s="6"/>
      <c r="BH104" s="6"/>
      <c r="BI104" s="6">
        <f t="shared" si="113"/>
        <v>15.333333333333334</v>
      </c>
      <c r="BJ104" s="6">
        <f t="shared" si="113"/>
        <v>36.25844529005203</v>
      </c>
      <c r="BK104" s="6">
        <f t="shared" si="113"/>
        <v>38.961280714817576</v>
      </c>
      <c r="BL104" s="6">
        <f t="shared" si="113"/>
        <v>33.851493898962254</v>
      </c>
      <c r="BM104" s="6">
        <f t="shared" si="113"/>
        <v>43.469266103299553</v>
      </c>
      <c r="BN104" s="6">
        <f t="shared" si="113"/>
        <v>33.358153387937456</v>
      </c>
      <c r="BO104" s="6">
        <f t="shared" si="113"/>
        <v>19.429542912009023</v>
      </c>
    </row>
    <row r="105" spans="1:67">
      <c r="A105" s="1" t="s">
        <v>172</v>
      </c>
      <c r="B105" s="6">
        <f>B68/B73</f>
        <v>3.5458333333333329</v>
      </c>
      <c r="C105" s="6">
        <f t="shared" ref="C105:BO105" si="116">C68/C73</f>
        <v>4.1436610353149783</v>
      </c>
      <c r="D105" s="6">
        <f t="shared" si="116"/>
        <v>3.6865793174920425</v>
      </c>
      <c r="E105" s="6">
        <f t="shared" si="116"/>
        <v>2.3941240818877949</v>
      </c>
      <c r="F105" s="6">
        <f t="shared" si="116"/>
        <v>1.9231945208830188</v>
      </c>
      <c r="G105" s="6">
        <f t="shared" si="116"/>
        <v>2.1198503213793347</v>
      </c>
      <c r="H105" s="6"/>
      <c r="I105" s="6">
        <f t="shared" si="116"/>
        <v>2.9758259836402683</v>
      </c>
      <c r="J105" s="6">
        <f t="shared" si="116"/>
        <v>3.3899939722724528</v>
      </c>
      <c r="K105" s="6">
        <f t="shared" si="116"/>
        <v>3.2001441506374162</v>
      </c>
      <c r="L105" s="6">
        <f t="shared" si="116"/>
        <v>5.2039381153305202</v>
      </c>
      <c r="M105" s="6">
        <f t="shared" si="116"/>
        <v>6.0628405227151694</v>
      </c>
      <c r="N105" s="6">
        <f t="shared" si="116"/>
        <v>8.6919831223628687</v>
      </c>
      <c r="O105" s="6"/>
      <c r="P105" s="6">
        <f t="shared" si="116"/>
        <v>9.8074218327382905</v>
      </c>
      <c r="Q105" s="6">
        <f t="shared" si="116"/>
        <v>6.8774512537407766</v>
      </c>
      <c r="R105" s="6">
        <f t="shared" si="116"/>
        <v>7.3350746768468298</v>
      </c>
      <c r="S105" s="6">
        <f t="shared" si="116"/>
        <v>7.2952403485941888</v>
      </c>
      <c r="T105" s="6">
        <f t="shared" si="116"/>
        <v>11.754777860511293</v>
      </c>
      <c r="U105" s="6">
        <f t="shared" si="116"/>
        <v>10.387266574758742</v>
      </c>
      <c r="V105" s="6">
        <f t="shared" si="116"/>
        <v>5.2134866256338785</v>
      </c>
      <c r="W105" s="6">
        <f t="shared" ref="W105:AI105" si="117">W68/W73</f>
        <v>8.140446051838456</v>
      </c>
      <c r="X105" s="6">
        <f t="shared" si="117"/>
        <v>8.098183149336263</v>
      </c>
      <c r="Y105" s="6"/>
      <c r="Z105" s="6">
        <f t="shared" si="117"/>
        <v>10.043964474344222</v>
      </c>
      <c r="AA105" s="6">
        <f t="shared" si="117"/>
        <v>7.6466029449754584</v>
      </c>
      <c r="AB105" s="6">
        <f t="shared" si="117"/>
        <v>12.6095423563778</v>
      </c>
      <c r="AC105" s="6">
        <f t="shared" si="117"/>
        <v>6.9428938333726435</v>
      </c>
      <c r="AD105" s="6">
        <f t="shared" si="117"/>
        <v>6.1901866489783135</v>
      </c>
      <c r="AE105" s="6">
        <f t="shared" si="117"/>
        <v>6.6120625465376026</v>
      </c>
      <c r="AF105" s="6">
        <f t="shared" si="117"/>
        <v>6.2447257383966237</v>
      </c>
      <c r="AG105" s="6">
        <f t="shared" si="117"/>
        <v>7.0695008359207065</v>
      </c>
      <c r="AH105" s="6">
        <f t="shared" si="117"/>
        <v>9.7489603254105592</v>
      </c>
      <c r="AI105" s="6">
        <f t="shared" si="117"/>
        <v>5.5756479807112713</v>
      </c>
      <c r="AJ105" s="6"/>
      <c r="AK105" s="6">
        <f t="shared" ref="AK105:BF105" si="118">AK68/AK73</f>
        <v>13.176944218635079</v>
      </c>
      <c r="AL105" s="6">
        <f t="shared" si="118"/>
        <v>25.079219832918167</v>
      </c>
      <c r="AM105" s="6">
        <f t="shared" si="118"/>
        <v>18.514513495748787</v>
      </c>
      <c r="AN105" s="6">
        <f t="shared" si="118"/>
        <v>21.253978828928862</v>
      </c>
      <c r="AO105" s="6">
        <f t="shared" si="118"/>
        <v>40.500936897588332</v>
      </c>
      <c r="AP105" s="6">
        <f t="shared" si="118"/>
        <v>7.0093860328941711</v>
      </c>
      <c r="AQ105" s="6">
        <f t="shared" si="118"/>
        <v>17.386707392287587</v>
      </c>
      <c r="AR105" s="6">
        <f t="shared" si="118"/>
        <v>33.638255977496485</v>
      </c>
      <c r="AS105" s="6">
        <f t="shared" si="118"/>
        <v>10.50699886142924</v>
      </c>
      <c r="AT105" s="6">
        <f t="shared" si="118"/>
        <v>41.255769318649179</v>
      </c>
      <c r="AU105" s="6">
        <f t="shared" si="118"/>
        <v>21.716087775393106</v>
      </c>
      <c r="AV105" s="6">
        <f t="shared" si="118"/>
        <v>18.391427877473326</v>
      </c>
      <c r="AW105" s="6">
        <f t="shared" si="118"/>
        <v>20.413338969099684</v>
      </c>
      <c r="AX105" s="6">
        <f t="shared" si="118"/>
        <v>21.551662901873872</v>
      </c>
      <c r="AY105" s="6">
        <f t="shared" si="118"/>
        <v>24.156552239065132</v>
      </c>
      <c r="AZ105" s="6"/>
      <c r="BA105" s="6">
        <f t="shared" si="118"/>
        <v>7.0840705957079981</v>
      </c>
      <c r="BB105" s="6">
        <f t="shared" si="118"/>
        <v>10.739035928909347</v>
      </c>
      <c r="BC105" s="6">
        <f t="shared" si="118"/>
        <v>10.40787623066104</v>
      </c>
      <c r="BD105" s="6">
        <f t="shared" si="118"/>
        <v>6.210224491223161</v>
      </c>
      <c r="BE105" s="6">
        <f t="shared" si="118"/>
        <v>9.7779258272262926</v>
      </c>
      <c r="BF105" s="6">
        <f t="shared" si="118"/>
        <v>20.27205743434725</v>
      </c>
      <c r="BG105" s="6"/>
      <c r="BH105" s="6"/>
      <c r="BI105" s="6">
        <f t="shared" si="116"/>
        <v>5.5508673230192223</v>
      </c>
      <c r="BJ105" s="6">
        <f t="shared" si="116"/>
        <v>7.7613019891500903</v>
      </c>
      <c r="BK105" s="6">
        <f t="shared" si="116"/>
        <v>20.614390889749437</v>
      </c>
      <c r="BL105" s="6">
        <f t="shared" si="116"/>
        <v>8.6083836113411429</v>
      </c>
      <c r="BM105" s="6">
        <f t="shared" si="116"/>
        <v>7.7555464815570971</v>
      </c>
      <c r="BN105" s="6">
        <f t="shared" si="116"/>
        <v>11.101734646038443</v>
      </c>
      <c r="BO105" s="6">
        <f t="shared" si="116"/>
        <v>10.694092827004219</v>
      </c>
    </row>
    <row r="106" spans="1:67">
      <c r="A106" s="1" t="s">
        <v>173</v>
      </c>
      <c r="B106" s="6">
        <f>B75/B82</f>
        <v>2.3408251220515384</v>
      </c>
      <c r="C106" s="6">
        <f t="shared" ref="C106:BO106" si="119">C75/C82</f>
        <v>2.5837149192437385</v>
      </c>
      <c r="D106" s="6">
        <f t="shared" si="119"/>
        <v>2.4388120141416896</v>
      </c>
      <c r="E106" s="6">
        <f t="shared" si="119"/>
        <v>1.67195690683634</v>
      </c>
      <c r="F106" s="6">
        <f t="shared" si="119"/>
        <v>1.4762160316143824</v>
      </c>
      <c r="G106" s="6">
        <f t="shared" si="119"/>
        <v>1.5376884422110553</v>
      </c>
      <c r="H106" s="6"/>
      <c r="I106" s="6">
        <f t="shared" si="119"/>
        <v>2.453488818136484</v>
      </c>
      <c r="J106" s="6">
        <f t="shared" si="119"/>
        <v>2.7453833585103431</v>
      </c>
      <c r="K106" s="6">
        <f t="shared" si="119"/>
        <v>0.66045517570276691</v>
      </c>
      <c r="L106" s="6">
        <f t="shared" si="119"/>
        <v>4.2704431247144816</v>
      </c>
      <c r="M106" s="6">
        <f t="shared" si="119"/>
        <v>2.0839358889209136</v>
      </c>
      <c r="N106" s="6">
        <f t="shared" si="119"/>
        <v>1.2601844172317902</v>
      </c>
      <c r="O106" s="6"/>
      <c r="P106" s="6">
        <f t="shared" si="119"/>
        <v>1.4143323880126706</v>
      </c>
      <c r="Q106" s="6">
        <f t="shared" si="119"/>
        <v>2.6543761753553041</v>
      </c>
      <c r="R106" s="6">
        <f t="shared" si="119"/>
        <v>3.2777523983554135</v>
      </c>
      <c r="S106" s="6">
        <f t="shared" si="119"/>
        <v>4.1260825403613817</v>
      </c>
      <c r="T106" s="6">
        <f t="shared" si="119"/>
        <v>2.089049900666121</v>
      </c>
      <c r="U106" s="6">
        <f t="shared" si="119"/>
        <v>1.9687325516471244</v>
      </c>
      <c r="V106" s="6">
        <f t="shared" si="119"/>
        <v>4.676806083650189</v>
      </c>
      <c r="W106" s="6">
        <f t="shared" ref="W106:AI106" si="120">W75/W82</f>
        <v>2.5710983030166807</v>
      </c>
      <c r="X106" s="6">
        <f t="shared" si="120"/>
        <v>2.4924623115577891</v>
      </c>
      <c r="Y106" s="6"/>
      <c r="Z106" s="6">
        <f t="shared" si="120"/>
        <v>2.1235737227403813</v>
      </c>
      <c r="AA106" s="6">
        <f t="shared" si="120"/>
        <v>2.8759385161099611</v>
      </c>
      <c r="AB106" s="6">
        <f t="shared" si="120"/>
        <v>1.3510676056864246</v>
      </c>
      <c r="AC106" s="6">
        <f t="shared" si="120"/>
        <v>2.5178489851856685</v>
      </c>
      <c r="AD106" s="6">
        <f t="shared" si="120"/>
        <v>3.3458615391004605</v>
      </c>
      <c r="AE106" s="6">
        <f t="shared" si="120"/>
        <v>2.6666590354963886</v>
      </c>
      <c r="AF106" s="6">
        <f t="shared" si="120"/>
        <v>3.7312546986903015</v>
      </c>
      <c r="AG106" s="6">
        <f t="shared" si="120"/>
        <v>2.5429260467241068</v>
      </c>
      <c r="AH106" s="6">
        <f t="shared" si="120"/>
        <v>1.4548491387035032</v>
      </c>
      <c r="AI106" s="6">
        <f t="shared" si="120"/>
        <v>3.3863466267507754</v>
      </c>
      <c r="AJ106" s="6"/>
      <c r="AK106" s="6">
        <f t="shared" ref="AK106:BF106" si="121">AK75/AK82</f>
        <v>1.1261543318687677</v>
      </c>
      <c r="AL106" s="6">
        <f t="shared" si="121"/>
        <v>0.42955559922517611</v>
      </c>
      <c r="AM106" s="6">
        <f t="shared" si="121"/>
        <v>0.83634273060216335</v>
      </c>
      <c r="AN106" s="6">
        <f t="shared" si="121"/>
        <v>0.6310937577085991</v>
      </c>
      <c r="AO106" s="6">
        <f t="shared" si="121"/>
        <v>0.2472361809045226</v>
      </c>
      <c r="AP106" s="6">
        <f t="shared" si="121"/>
        <v>2.524841187067413</v>
      </c>
      <c r="AQ106" s="6">
        <f t="shared" si="121"/>
        <v>0.79010619133402871</v>
      </c>
      <c r="AR106" s="6">
        <f t="shared" si="121"/>
        <v>0.30740427802730469</v>
      </c>
      <c r="AS106" s="6">
        <f t="shared" si="121"/>
        <v>1.4981386793864244</v>
      </c>
      <c r="AT106" s="6">
        <f t="shared" si="121"/>
        <v>0.21708542713567841</v>
      </c>
      <c r="AU106" s="6">
        <f t="shared" si="121"/>
        <v>0.65128253750610821</v>
      </c>
      <c r="AV106" s="6">
        <f t="shared" si="121"/>
        <v>1.0846350843534662</v>
      </c>
      <c r="AW106" s="6">
        <f t="shared" si="121"/>
        <v>0.9617820041913604</v>
      </c>
      <c r="AX106" s="6">
        <f t="shared" si="121"/>
        <v>0.98838154325156535</v>
      </c>
      <c r="AY106" s="6">
        <f t="shared" si="121"/>
        <v>0.9321472225994839</v>
      </c>
      <c r="AZ106" s="6"/>
      <c r="BA106" s="6">
        <f t="shared" si="121"/>
        <v>2.2288403620774995</v>
      </c>
      <c r="BB106" s="6">
        <f t="shared" si="121"/>
        <v>1.4531795668992444</v>
      </c>
      <c r="BC106" s="6">
        <f t="shared" si="121"/>
        <v>0.88743718592964826</v>
      </c>
      <c r="BD106" s="6">
        <f t="shared" si="121"/>
        <v>2.3507702446659526</v>
      </c>
      <c r="BE106" s="6">
        <f t="shared" si="121"/>
        <v>2.6600230065992618</v>
      </c>
      <c r="BF106" s="6">
        <f t="shared" si="121"/>
        <v>0.55411266860618891</v>
      </c>
      <c r="BG106" s="6"/>
      <c r="BH106" s="6"/>
      <c r="BI106" s="6">
        <f t="shared" si="119"/>
        <v>2.2618849643902967</v>
      </c>
      <c r="BJ106" s="6">
        <f t="shared" si="119"/>
        <v>2.1979296482412063</v>
      </c>
      <c r="BK106" s="6">
        <f t="shared" si="119"/>
        <v>0.82848680488535376</v>
      </c>
      <c r="BL106" s="6">
        <f t="shared" si="119"/>
        <v>1.9257801032654682</v>
      </c>
      <c r="BM106" s="6">
        <f t="shared" si="119"/>
        <v>2.8010840720456209</v>
      </c>
      <c r="BN106" s="6">
        <f t="shared" si="119"/>
        <v>1.3914697454213214</v>
      </c>
      <c r="BO106" s="6">
        <f t="shared" si="119"/>
        <v>0.97684225322416285</v>
      </c>
    </row>
    <row r="107" spans="1:67">
      <c r="A107" s="1" t="s">
        <v>174</v>
      </c>
      <c r="B107" s="6">
        <f>B68/B88</f>
        <v>2.8373168851195065</v>
      </c>
      <c r="C107" s="6">
        <f t="shared" ref="C107:BO107" si="122">C68/C88</f>
        <v>1.1812902841742388</v>
      </c>
      <c r="D107" s="6">
        <f t="shared" si="122"/>
        <v>3.0699053483863614</v>
      </c>
      <c r="E107" s="6">
        <f t="shared" si="122"/>
        <v>1.7010881634465911</v>
      </c>
      <c r="F107" s="6">
        <f t="shared" si="122"/>
        <v>1.7215189873417724</v>
      </c>
      <c r="G107" s="6">
        <f t="shared" si="122"/>
        <v>2.2094361334867663</v>
      </c>
      <c r="H107" s="6"/>
      <c r="I107" s="6">
        <f t="shared" si="122"/>
        <v>1.6920365326069537</v>
      </c>
      <c r="J107" s="6">
        <f t="shared" si="122"/>
        <v>2.2860007519739316</v>
      </c>
      <c r="K107" s="6">
        <f t="shared" si="122"/>
        <v>1.7359855334538881</v>
      </c>
      <c r="L107" s="6">
        <f t="shared" si="122"/>
        <v>1.8281029277345373</v>
      </c>
      <c r="M107" s="6">
        <f t="shared" si="122"/>
        <v>1.1103708638685321</v>
      </c>
      <c r="N107" s="6">
        <f t="shared" si="122"/>
        <v>1.3944357950314763</v>
      </c>
      <c r="O107" s="6"/>
      <c r="P107" s="6">
        <f t="shared" si="122"/>
        <v>1.2161826756018865</v>
      </c>
      <c r="Q107" s="6">
        <f t="shared" si="122"/>
        <v>1.1830119484206791</v>
      </c>
      <c r="R107" s="6">
        <f t="shared" si="122"/>
        <v>1.2773302646720368</v>
      </c>
      <c r="S107" s="6">
        <f t="shared" si="122"/>
        <v>1.8615040953090096</v>
      </c>
      <c r="T107" s="6">
        <f t="shared" si="122"/>
        <v>1.0509750256585699</v>
      </c>
      <c r="U107" s="6">
        <f t="shared" si="122"/>
        <v>0.83395383469843631</v>
      </c>
      <c r="V107" s="6">
        <f t="shared" si="122"/>
        <v>1.1764072178831133</v>
      </c>
      <c r="W107" s="6">
        <f t="shared" ref="W107:AI107" si="123">W68/W88</f>
        <v>1.2424210190405274</v>
      </c>
      <c r="X107" s="6">
        <f t="shared" si="123"/>
        <v>1.0573343261355175</v>
      </c>
      <c r="Y107" s="6"/>
      <c r="Z107" s="6">
        <f t="shared" si="123"/>
        <v>1.3863773357444245</v>
      </c>
      <c r="AA107" s="6">
        <f t="shared" si="123"/>
        <v>1.2570929725010911</v>
      </c>
      <c r="AB107" s="6">
        <f t="shared" si="123"/>
        <v>1.1495039343140609</v>
      </c>
      <c r="AC107" s="6">
        <f t="shared" si="123"/>
        <v>1.3231081955095629</v>
      </c>
      <c r="AD107" s="6">
        <f t="shared" si="123"/>
        <v>1.4189717143303642</v>
      </c>
      <c r="AE107" s="6">
        <f t="shared" si="123"/>
        <v>1.4130114807182808</v>
      </c>
      <c r="AF107" s="6">
        <f t="shared" si="123"/>
        <v>1.8116362791777958</v>
      </c>
      <c r="AG107" s="6">
        <f t="shared" si="123"/>
        <v>1.2746746923962113</v>
      </c>
      <c r="AH107" s="6">
        <f t="shared" si="123"/>
        <v>1.0316752837701315</v>
      </c>
      <c r="AI107" s="6">
        <f t="shared" si="123"/>
        <v>1.177509567265234</v>
      </c>
      <c r="AJ107" s="6"/>
      <c r="AK107" s="6">
        <f t="shared" ref="AK107:BF107" si="124">AK68/AK88</f>
        <v>0.83182640144665465</v>
      </c>
      <c r="AL107" s="6">
        <f t="shared" si="124"/>
        <v>0.71313959707612762</v>
      </c>
      <c r="AM107" s="6">
        <f t="shared" si="124"/>
        <v>0.82126234285962862</v>
      </c>
      <c r="AN107" s="6">
        <f t="shared" si="124"/>
        <v>0.87703435804701624</v>
      </c>
      <c r="AO107" s="6">
        <f t="shared" si="124"/>
        <v>0.6404038014117277</v>
      </c>
      <c r="AP107" s="6">
        <f t="shared" si="124"/>
        <v>1.2852969814995132</v>
      </c>
      <c r="AQ107" s="6">
        <f t="shared" si="124"/>
        <v>0.92762585757077975</v>
      </c>
      <c r="AR107" s="6">
        <f t="shared" si="124"/>
        <v>0.6432608868720644</v>
      </c>
      <c r="AS107" s="6">
        <f t="shared" si="124"/>
        <v>1.2338134730103303</v>
      </c>
      <c r="AT107" s="6">
        <f t="shared" si="124"/>
        <v>0.51334198253795715</v>
      </c>
      <c r="AU107" s="6">
        <f t="shared" si="124"/>
        <v>0.93799218339847168</v>
      </c>
      <c r="AV107" s="6">
        <f t="shared" si="124"/>
        <v>1.097462118850159</v>
      </c>
      <c r="AW107" s="6">
        <f t="shared" si="124"/>
        <v>1.1997097476416994</v>
      </c>
      <c r="AX107" s="6">
        <f t="shared" si="124"/>
        <v>1.3568296516919003</v>
      </c>
      <c r="AY107" s="6">
        <f t="shared" si="124"/>
        <v>1.1468659447918255</v>
      </c>
      <c r="AZ107" s="6"/>
      <c r="BA107" s="6">
        <f t="shared" si="124"/>
        <v>1.3785218456512862</v>
      </c>
      <c r="BB107" s="6">
        <f t="shared" si="124"/>
        <v>1.0642287857477732</v>
      </c>
      <c r="BC107" s="6">
        <f t="shared" si="124"/>
        <v>0.58875478363261702</v>
      </c>
      <c r="BD107" s="6">
        <f t="shared" si="124"/>
        <v>1.0126582278481013</v>
      </c>
      <c r="BE107" s="6">
        <f t="shared" si="124"/>
        <v>1.6972722410411836</v>
      </c>
      <c r="BF107" s="6">
        <f t="shared" si="124"/>
        <v>0.71240915759664258</v>
      </c>
      <c r="BG107" s="6"/>
      <c r="BH107" s="6"/>
      <c r="BI107" s="6">
        <f t="shared" si="122"/>
        <v>4.7407407407407414</v>
      </c>
      <c r="BJ107" s="6">
        <f t="shared" si="122"/>
        <v>0.95244611700307902</v>
      </c>
      <c r="BK107" s="6">
        <f t="shared" si="122"/>
        <v>1.161578555472822</v>
      </c>
      <c r="BL107" s="6">
        <f t="shared" si="122"/>
        <v>1.0024636819301673</v>
      </c>
      <c r="BM107" s="6">
        <f t="shared" si="122"/>
        <v>1.2376933895921238</v>
      </c>
      <c r="BN107" s="6">
        <f t="shared" si="122"/>
        <v>0.92585895117540684</v>
      </c>
      <c r="BO107" s="6">
        <f t="shared" si="122"/>
        <v>0.6482905477345321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ED34-940C-4323-B0D8-35D1C6D28E1A}">
  <dimension ref="A1:K83"/>
  <sheetViews>
    <sheetView zoomScale="50" zoomScaleNormal="50" workbookViewId="0">
      <selection activeCell="AA60" sqref="AA60"/>
    </sheetView>
  </sheetViews>
  <sheetFormatPr defaultRowHeight="13.8"/>
  <cols>
    <col min="1" max="5" width="8.88671875" style="11"/>
    <col min="6" max="6" width="12.6640625" style="11" customWidth="1"/>
    <col min="7" max="16384" width="8.88671875" style="11"/>
  </cols>
  <sheetData>
    <row r="1" spans="1:7" ht="20.399999999999999">
      <c r="A1" s="43" t="s">
        <v>220</v>
      </c>
      <c r="G1" s="11" t="s">
        <v>17</v>
      </c>
    </row>
    <row r="2" spans="1:7">
      <c r="B2" s="47" t="s">
        <v>90</v>
      </c>
      <c r="C2" s="47"/>
      <c r="D2" s="47"/>
      <c r="F2" s="11" t="s">
        <v>13</v>
      </c>
      <c r="G2" s="11">
        <v>22.99</v>
      </c>
    </row>
    <row r="3" spans="1:7">
      <c r="B3" s="39" t="s">
        <v>12</v>
      </c>
      <c r="C3" s="39" t="s">
        <v>10</v>
      </c>
      <c r="D3" s="39" t="s">
        <v>11</v>
      </c>
      <c r="F3" s="40" t="s">
        <v>14</v>
      </c>
      <c r="G3" s="11">
        <v>15.999000000000001</v>
      </c>
    </row>
    <row r="4" spans="1:7">
      <c r="B4" s="41">
        <v>1</v>
      </c>
      <c r="C4" s="41">
        <v>41</v>
      </c>
      <c r="D4" s="41">
        <v>3</v>
      </c>
      <c r="F4" s="11" t="s">
        <v>15</v>
      </c>
      <c r="G4" s="1">
        <v>39.097999999999999</v>
      </c>
    </row>
    <row r="5" spans="1:7">
      <c r="B5" s="41">
        <v>1</v>
      </c>
      <c r="C5" s="41">
        <v>41</v>
      </c>
      <c r="D5" s="41">
        <v>0</v>
      </c>
      <c r="F5" s="11" t="s">
        <v>16</v>
      </c>
      <c r="G5" s="1">
        <v>26.981999999999999</v>
      </c>
    </row>
    <row r="6" spans="1:7">
      <c r="B6" s="41">
        <v>2</v>
      </c>
      <c r="C6" s="41">
        <v>41</v>
      </c>
      <c r="D6" s="41">
        <v>3</v>
      </c>
      <c r="F6" s="11" t="s">
        <v>24</v>
      </c>
      <c r="G6" s="1">
        <v>40.078000000000003</v>
      </c>
    </row>
    <row r="7" spans="1:7">
      <c r="B7" s="41">
        <v>2</v>
      </c>
      <c r="C7" s="41">
        <v>45</v>
      </c>
      <c r="D7" s="41">
        <v>3</v>
      </c>
      <c r="F7" s="11" t="s">
        <v>49</v>
      </c>
      <c r="G7" s="1">
        <v>55.844999999999999</v>
      </c>
    </row>
    <row r="8" spans="1:7">
      <c r="B8" s="41">
        <v>3</v>
      </c>
      <c r="C8" s="41">
        <v>45</v>
      </c>
      <c r="D8" s="41">
        <v>3</v>
      </c>
      <c r="F8" s="11" t="s">
        <v>50</v>
      </c>
      <c r="G8" s="1">
        <v>47.866999999999997</v>
      </c>
    </row>
    <row r="9" spans="1:7">
      <c r="B9" s="41">
        <v>3</v>
      </c>
      <c r="C9" s="41">
        <v>45</v>
      </c>
      <c r="D9" s="41">
        <v>0</v>
      </c>
      <c r="F9" s="11" t="s">
        <v>51</v>
      </c>
      <c r="G9" s="1">
        <v>28.085999999999999</v>
      </c>
    </row>
    <row r="10" spans="1:7">
      <c r="B10" s="41">
        <v>4</v>
      </c>
      <c r="C10" s="41">
        <v>45</v>
      </c>
      <c r="D10" s="41">
        <v>5</v>
      </c>
      <c r="F10" s="11" t="s">
        <v>52</v>
      </c>
      <c r="G10" s="1">
        <v>24.305</v>
      </c>
    </row>
    <row r="11" spans="1:7">
      <c r="B11" s="41">
        <v>4</v>
      </c>
      <c r="C11" s="41">
        <v>45</v>
      </c>
      <c r="D11" s="41">
        <v>3</v>
      </c>
      <c r="F11" s="11" t="s">
        <v>129</v>
      </c>
      <c r="G11" s="11">
        <v>30.974</v>
      </c>
    </row>
    <row r="12" spans="1:7">
      <c r="B12" s="41">
        <v>5</v>
      </c>
      <c r="C12" s="41">
        <v>41</v>
      </c>
      <c r="D12" s="41">
        <v>7</v>
      </c>
    </row>
    <row r="13" spans="1:7">
      <c r="B13" s="41">
        <v>5</v>
      </c>
      <c r="C13" s="41">
        <v>41</v>
      </c>
      <c r="D13" s="41">
        <v>3</v>
      </c>
    </row>
    <row r="14" spans="1:7">
      <c r="B14" s="41">
        <v>6</v>
      </c>
      <c r="C14" s="41">
        <v>41</v>
      </c>
      <c r="D14" s="41">
        <v>7</v>
      </c>
    </row>
    <row r="15" spans="1:7">
      <c r="B15" s="41">
        <v>6</v>
      </c>
      <c r="C15" s="41">
        <v>45</v>
      </c>
      <c r="D15" s="41">
        <v>9.4</v>
      </c>
      <c r="F15" s="11" t="s">
        <v>7</v>
      </c>
      <c r="G15" s="11">
        <v>61.98</v>
      </c>
    </row>
    <row r="16" spans="1:7">
      <c r="B16" s="41">
        <v>7</v>
      </c>
      <c r="C16" s="41">
        <v>45</v>
      </c>
      <c r="D16" s="41">
        <v>9.4</v>
      </c>
      <c r="F16" s="11" t="s">
        <v>0</v>
      </c>
      <c r="G16" s="11">
        <v>94.2</v>
      </c>
    </row>
    <row r="17" spans="2:7">
      <c r="B17" s="41">
        <v>7</v>
      </c>
      <c r="C17" s="41">
        <v>49.4</v>
      </c>
      <c r="D17" s="41">
        <v>7.3</v>
      </c>
      <c r="F17" s="11" t="s">
        <v>3</v>
      </c>
      <c r="G17" s="11">
        <v>101.96</v>
      </c>
    </row>
    <row r="18" spans="2:7">
      <c r="B18" s="41">
        <v>8</v>
      </c>
      <c r="C18" s="41">
        <v>49.4</v>
      </c>
      <c r="D18" s="41">
        <v>7.3</v>
      </c>
      <c r="F18" s="11" t="s">
        <v>6</v>
      </c>
      <c r="G18" s="11">
        <v>56.08</v>
      </c>
    </row>
    <row r="19" spans="2:7">
      <c r="B19" s="41">
        <v>8</v>
      </c>
      <c r="C19" s="41">
        <v>45</v>
      </c>
      <c r="D19" s="41">
        <v>5</v>
      </c>
      <c r="F19" s="11" t="s">
        <v>23</v>
      </c>
      <c r="G19" s="1">
        <v>71.84</v>
      </c>
    </row>
    <row r="20" spans="2:7">
      <c r="B20" s="41">
        <v>9</v>
      </c>
      <c r="C20" s="41">
        <v>52</v>
      </c>
      <c r="D20" s="41">
        <v>5</v>
      </c>
      <c r="F20" s="11" t="s">
        <v>22</v>
      </c>
      <c r="G20" s="1">
        <v>159.69</v>
      </c>
    </row>
    <row r="21" spans="2:7">
      <c r="B21" s="41">
        <v>9</v>
      </c>
      <c r="C21" s="41">
        <v>45</v>
      </c>
      <c r="D21" s="41">
        <v>5</v>
      </c>
      <c r="F21" s="11" t="s">
        <v>1</v>
      </c>
      <c r="G21" s="1">
        <v>79.87</v>
      </c>
    </row>
    <row r="22" spans="2:7">
      <c r="B22" s="41">
        <v>10</v>
      </c>
      <c r="C22" s="41">
        <v>52</v>
      </c>
      <c r="D22" s="41">
        <v>5</v>
      </c>
      <c r="F22" s="11" t="s">
        <v>2</v>
      </c>
      <c r="G22" s="1">
        <v>60.08</v>
      </c>
    </row>
    <row r="23" spans="2:7">
      <c r="B23" s="41">
        <v>10</v>
      </c>
      <c r="C23" s="41">
        <v>52</v>
      </c>
      <c r="D23" s="41">
        <v>0</v>
      </c>
      <c r="F23" s="11" t="s">
        <v>5</v>
      </c>
      <c r="G23" s="1">
        <v>40.299999999999997</v>
      </c>
    </row>
    <row r="24" spans="2:7">
      <c r="B24" s="41">
        <v>11</v>
      </c>
      <c r="C24" s="41">
        <v>52</v>
      </c>
      <c r="D24" s="41">
        <v>5</v>
      </c>
      <c r="F24" s="11" t="s">
        <v>8</v>
      </c>
      <c r="G24" s="11">
        <f>(G11*2)+(G3*5)</f>
        <v>141.94300000000001</v>
      </c>
    </row>
    <row r="25" spans="2:7">
      <c r="B25" s="41">
        <v>11</v>
      </c>
      <c r="C25" s="41">
        <v>49.4</v>
      </c>
      <c r="D25" s="41">
        <v>7.3</v>
      </c>
    </row>
    <row r="26" spans="2:7">
      <c r="B26" s="41">
        <v>12</v>
      </c>
      <c r="C26" s="41">
        <v>52</v>
      </c>
      <c r="D26" s="41">
        <v>5</v>
      </c>
      <c r="G26" s="11" t="s">
        <v>21</v>
      </c>
    </row>
    <row r="27" spans="2:7">
      <c r="B27" s="41">
        <v>12</v>
      </c>
      <c r="C27" s="41">
        <v>57</v>
      </c>
      <c r="D27" s="41">
        <v>5.9</v>
      </c>
      <c r="F27" s="11" t="s">
        <v>18</v>
      </c>
      <c r="G27" s="42">
        <f>((G2*2)*100)/G15</f>
        <v>74.185221039044862</v>
      </c>
    </row>
    <row r="28" spans="2:7">
      <c r="B28" s="41">
        <v>13</v>
      </c>
      <c r="C28" s="41">
        <v>57</v>
      </c>
      <c r="D28" s="41">
        <v>5.9</v>
      </c>
      <c r="F28" s="11" t="s">
        <v>19</v>
      </c>
      <c r="G28" s="42">
        <f>((G4*2)*100)/G16</f>
        <v>83.01061571125264</v>
      </c>
    </row>
    <row r="29" spans="2:7">
      <c r="B29" s="41">
        <v>13</v>
      </c>
      <c r="C29" s="41">
        <v>53</v>
      </c>
      <c r="D29" s="41">
        <v>9.3000000000000007</v>
      </c>
      <c r="F29" s="11" t="s">
        <v>20</v>
      </c>
      <c r="G29" s="42">
        <f>((G5*2)*100)/G17</f>
        <v>52.92663789721459</v>
      </c>
    </row>
    <row r="30" spans="2:7">
      <c r="B30" s="41">
        <v>14</v>
      </c>
      <c r="C30" s="41">
        <v>57</v>
      </c>
      <c r="D30" s="41">
        <v>5.9</v>
      </c>
      <c r="F30" s="11" t="s">
        <v>25</v>
      </c>
      <c r="G30" s="11">
        <f>(G6*100)/G18</f>
        <v>71.465763195435102</v>
      </c>
    </row>
    <row r="31" spans="2:7">
      <c r="B31" s="41">
        <v>14</v>
      </c>
      <c r="C31" s="41">
        <v>63</v>
      </c>
      <c r="D31" s="41">
        <v>7</v>
      </c>
      <c r="F31" s="11" t="s">
        <v>44</v>
      </c>
      <c r="G31" s="11">
        <f>(G7*100)/G19</f>
        <v>77.735244988864139</v>
      </c>
    </row>
    <row r="32" spans="2:7">
      <c r="B32" s="41">
        <v>15</v>
      </c>
      <c r="C32" s="41">
        <v>53</v>
      </c>
      <c r="D32" s="41">
        <v>9.3000000000000007</v>
      </c>
      <c r="F32" s="11" t="s">
        <v>45</v>
      </c>
      <c r="G32" s="11">
        <f>((G7*2)*100)/G20</f>
        <v>69.941762164193122</v>
      </c>
    </row>
    <row r="33" spans="2:10">
      <c r="B33" s="41">
        <v>15</v>
      </c>
      <c r="C33" s="41">
        <v>49.4</v>
      </c>
      <c r="D33" s="41">
        <v>7.3</v>
      </c>
      <c r="F33" s="11" t="s">
        <v>46</v>
      </c>
      <c r="G33" s="11">
        <f>(G8*100)/G21</f>
        <v>59.931138099411541</v>
      </c>
    </row>
    <row r="34" spans="2:10">
      <c r="B34" s="41">
        <v>16</v>
      </c>
      <c r="C34" s="41">
        <v>53</v>
      </c>
      <c r="D34" s="41">
        <v>9.3000000000000007</v>
      </c>
      <c r="F34" s="11" t="s">
        <v>47</v>
      </c>
      <c r="G34" s="11">
        <f>(G9*100)/G22</f>
        <v>46.747669773635153</v>
      </c>
    </row>
    <row r="35" spans="2:10">
      <c r="B35" s="41">
        <v>16</v>
      </c>
      <c r="C35" s="41">
        <v>48.4</v>
      </c>
      <c r="D35" s="41">
        <v>11.5</v>
      </c>
      <c r="F35" s="11" t="s">
        <v>48</v>
      </c>
      <c r="G35" s="11">
        <f>(G10*100)/G23</f>
        <v>60.310173697270478</v>
      </c>
    </row>
    <row r="36" spans="2:10">
      <c r="B36" s="41">
        <v>17</v>
      </c>
      <c r="C36" s="41">
        <v>53</v>
      </c>
      <c r="D36" s="41">
        <v>9.3000000000000007</v>
      </c>
      <c r="F36" s="11" t="s">
        <v>138</v>
      </c>
      <c r="G36" s="11">
        <f>((2*G11)*100)/G24</f>
        <v>43.642870729799988</v>
      </c>
    </row>
    <row r="37" spans="2:10">
      <c r="B37" s="41">
        <v>17</v>
      </c>
      <c r="C37" s="41">
        <v>57.6</v>
      </c>
      <c r="D37" s="41">
        <v>11.7</v>
      </c>
    </row>
    <row r="38" spans="2:10">
      <c r="B38" s="41">
        <v>18</v>
      </c>
      <c r="C38" s="41">
        <v>45</v>
      </c>
      <c r="D38" s="41">
        <v>9.4</v>
      </c>
    </row>
    <row r="39" spans="2:10">
      <c r="B39" s="41">
        <v>18</v>
      </c>
      <c r="C39" s="41">
        <v>48.4</v>
      </c>
      <c r="D39" s="41">
        <v>11.5</v>
      </c>
    </row>
    <row r="40" spans="2:10">
      <c r="B40" s="41">
        <v>19</v>
      </c>
      <c r="C40" s="41">
        <v>52.5</v>
      </c>
      <c r="D40" s="41">
        <v>14</v>
      </c>
      <c r="F40" s="11" t="s">
        <v>18</v>
      </c>
      <c r="G40" s="11">
        <f t="shared" ref="G40:G48" si="0">G27/100</f>
        <v>0.74185221039044857</v>
      </c>
    </row>
    <row r="41" spans="2:10">
      <c r="B41" s="41">
        <v>19</v>
      </c>
      <c r="C41" s="41">
        <v>48.4</v>
      </c>
      <c r="D41" s="41">
        <v>11.5</v>
      </c>
      <c r="F41" s="11" t="s">
        <v>19</v>
      </c>
      <c r="G41" s="11">
        <f t="shared" si="0"/>
        <v>0.83010615711252644</v>
      </c>
    </row>
    <row r="42" spans="2:10">
      <c r="B42" s="41">
        <v>20</v>
      </c>
      <c r="C42" s="41">
        <v>52.5</v>
      </c>
      <c r="D42" s="41">
        <v>14</v>
      </c>
      <c r="F42" s="11" t="s">
        <v>20</v>
      </c>
      <c r="G42" s="11">
        <f t="shared" si="0"/>
        <v>0.5292663789721459</v>
      </c>
    </row>
    <row r="43" spans="2:10">
      <c r="B43" s="41">
        <v>20</v>
      </c>
      <c r="C43" s="41">
        <v>57.6</v>
      </c>
      <c r="D43" s="41">
        <v>11.7</v>
      </c>
      <c r="F43" s="11" t="s">
        <v>25</v>
      </c>
      <c r="G43" s="11">
        <f t="shared" si="0"/>
        <v>0.71465763195435106</v>
      </c>
    </row>
    <row r="44" spans="2:10">
      <c r="B44" s="41">
        <v>21</v>
      </c>
      <c r="C44" s="41">
        <v>57.6</v>
      </c>
      <c r="D44" s="41">
        <v>11.7</v>
      </c>
      <c r="F44" s="11" t="s">
        <v>44</v>
      </c>
      <c r="G44" s="11">
        <f t="shared" si="0"/>
        <v>0.77735244988864138</v>
      </c>
      <c r="J44" s="11" t="s">
        <v>32</v>
      </c>
    </row>
    <row r="45" spans="2:10">
      <c r="B45" s="41">
        <v>21</v>
      </c>
      <c r="C45" s="41">
        <v>63</v>
      </c>
      <c r="D45" s="41">
        <v>7</v>
      </c>
      <c r="F45" s="11" t="s">
        <v>45</v>
      </c>
      <c r="G45" s="11">
        <f t="shared" si="0"/>
        <v>0.69941762164193122</v>
      </c>
    </row>
    <row r="46" spans="2:10">
      <c r="B46" s="41">
        <v>22</v>
      </c>
      <c r="C46" s="41">
        <v>63</v>
      </c>
      <c r="D46" s="41">
        <v>7</v>
      </c>
      <c r="F46" s="11" t="s">
        <v>46</v>
      </c>
      <c r="G46" s="11">
        <f t="shared" si="0"/>
        <v>0.59931138099411541</v>
      </c>
    </row>
    <row r="47" spans="2:10">
      <c r="B47" s="41">
        <v>22</v>
      </c>
      <c r="C47" s="41">
        <v>63</v>
      </c>
      <c r="D47" s="41">
        <v>0</v>
      </c>
      <c r="F47" s="11" t="s">
        <v>47</v>
      </c>
      <c r="G47" s="11">
        <f t="shared" si="0"/>
        <v>0.46747669773635153</v>
      </c>
    </row>
    <row r="48" spans="2:10">
      <c r="B48" s="41">
        <v>23</v>
      </c>
      <c r="C48" s="41">
        <v>57</v>
      </c>
      <c r="D48" s="41">
        <v>5.9</v>
      </c>
      <c r="F48" s="11" t="s">
        <v>48</v>
      </c>
      <c r="G48" s="11">
        <f t="shared" si="0"/>
        <v>0.60310173697270475</v>
      </c>
    </row>
    <row r="49" spans="2:8">
      <c r="B49" s="41">
        <v>23</v>
      </c>
      <c r="C49" s="41">
        <v>57</v>
      </c>
      <c r="D49" s="41">
        <v>0</v>
      </c>
      <c r="F49" s="11" t="s">
        <v>138</v>
      </c>
      <c r="G49" s="11">
        <f>G36/100</f>
        <v>0.43642870729799987</v>
      </c>
    </row>
    <row r="50" spans="2:8">
      <c r="B50" s="41">
        <v>24</v>
      </c>
      <c r="C50" s="41">
        <v>63</v>
      </c>
      <c r="D50" s="41">
        <v>7</v>
      </c>
    </row>
    <row r="51" spans="2:8">
      <c r="B51" s="41">
        <v>24</v>
      </c>
      <c r="C51" s="41">
        <v>69</v>
      </c>
      <c r="D51" s="41">
        <v>8</v>
      </c>
    </row>
    <row r="52" spans="2:8">
      <c r="B52" s="41">
        <v>25</v>
      </c>
      <c r="C52" s="41">
        <v>69</v>
      </c>
      <c r="D52" s="41">
        <v>8</v>
      </c>
    </row>
    <row r="53" spans="2:8">
      <c r="B53" s="41">
        <v>25</v>
      </c>
      <c r="C53" s="41">
        <v>77</v>
      </c>
      <c r="D53" s="41">
        <v>0</v>
      </c>
    </row>
    <row r="54" spans="2:8">
      <c r="B54" s="41">
        <v>26</v>
      </c>
      <c r="C54" s="41">
        <v>69</v>
      </c>
      <c r="D54" s="41">
        <v>8</v>
      </c>
    </row>
    <row r="55" spans="2:8">
      <c r="B55" s="41">
        <v>26</v>
      </c>
      <c r="C55" s="41">
        <v>69</v>
      </c>
      <c r="D55" s="41">
        <v>16</v>
      </c>
    </row>
    <row r="57" spans="2:8">
      <c r="H57" s="11" t="s">
        <v>31</v>
      </c>
    </row>
    <row r="58" spans="2:8">
      <c r="H58" s="11" t="s">
        <v>30</v>
      </c>
    </row>
    <row r="59" spans="2:8">
      <c r="F59" s="11" t="s">
        <v>29</v>
      </c>
    </row>
    <row r="60" spans="2:8">
      <c r="G60" s="11" t="s">
        <v>33</v>
      </c>
      <c r="H60" s="11" t="s">
        <v>28</v>
      </c>
    </row>
    <row r="61" spans="2:8">
      <c r="F61" s="11" t="s">
        <v>12</v>
      </c>
      <c r="G61" s="11" t="s">
        <v>10</v>
      </c>
      <c r="H61" s="11" t="s">
        <v>11</v>
      </c>
    </row>
    <row r="62" spans="2:8">
      <c r="G62" s="1">
        <f>-((3.3539*10^(-4))*(H62^6))+((1.203*10^(-2))*(H62^5))-((1.5188*10^(-1))*(H62^4))+((8.6096*10^(-1))*(H62^3))-((2.1111*(H62^2)))+(3.9492*H62)+39</f>
        <v>39</v>
      </c>
      <c r="H62" s="11">
        <v>0</v>
      </c>
    </row>
    <row r="63" spans="2:8">
      <c r="G63" s="6">
        <f>-((3.3539*10^(-4))*(H63^6))+((1.203*10^(-2))*(H63^5))-((1.5188*10^(-1))*(H63^4))+((8.6096*10^(-1))*(H63^3))-((2.1111*(H63^2)))+(3.9492*H63)+39</f>
        <v>43.275095039999997</v>
      </c>
      <c r="H63" s="11">
        <v>2</v>
      </c>
    </row>
    <row r="64" spans="2:8">
      <c r="G64" s="1">
        <f t="shared" ref="G64:G67" si="1">-((3.3539*10^(-4))*(H64^6))+((1.203*10^(-2))*(H64^5))-((1.5188*10^(-1))*(H64^4))+((8.6096*10^(-1))*(H64^3))-((2.1111*(H64^2)))+(3.9492*H64)+39</f>
        <v>48.184322559999998</v>
      </c>
      <c r="H64" s="11">
        <v>4</v>
      </c>
    </row>
    <row r="65" spans="6:11">
      <c r="G65" s="6">
        <f t="shared" si="1"/>
        <v>53.72380416</v>
      </c>
      <c r="H65" s="11">
        <v>6</v>
      </c>
    </row>
    <row r="66" spans="6:11">
      <c r="G66" s="1">
        <f t="shared" si="1"/>
        <v>60.472803839999969</v>
      </c>
      <c r="H66" s="11">
        <v>8</v>
      </c>
    </row>
    <row r="67" spans="6:11">
      <c r="G67" s="6">
        <f t="shared" si="1"/>
        <v>77.151999999999759</v>
      </c>
      <c r="H67" s="11">
        <v>10</v>
      </c>
    </row>
    <row r="68" spans="6:11">
      <c r="G68" s="1"/>
    </row>
    <row r="69" spans="6:11">
      <c r="G69" s="11" t="s">
        <v>27</v>
      </c>
      <c r="H69" s="11" t="s">
        <v>26</v>
      </c>
    </row>
    <row r="70" spans="6:11">
      <c r="G70" s="11" t="s">
        <v>10</v>
      </c>
      <c r="H70" s="11" t="s">
        <v>11</v>
      </c>
    </row>
    <row r="71" spans="6:11">
      <c r="F71" s="11" t="s">
        <v>86</v>
      </c>
      <c r="G71" s="11">
        <v>1</v>
      </c>
      <c r="H71" s="11">
        <v>2.5</v>
      </c>
    </row>
    <row r="72" spans="6:11">
      <c r="F72" s="11" t="s">
        <v>87</v>
      </c>
      <c r="G72" s="11">
        <v>1</v>
      </c>
      <c r="H72" s="11">
        <v>0</v>
      </c>
    </row>
    <row r="73" spans="6:11">
      <c r="G73" s="11">
        <v>0</v>
      </c>
      <c r="H73" s="11">
        <v>1</v>
      </c>
    </row>
    <row r="74" spans="6:11">
      <c r="G74" s="11">
        <v>1.4</v>
      </c>
      <c r="H74" s="11">
        <v>1</v>
      </c>
    </row>
    <row r="77" spans="6:11">
      <c r="G77" s="11" t="s">
        <v>39</v>
      </c>
    </row>
    <row r="78" spans="6:11">
      <c r="G78" s="11" t="s">
        <v>7</v>
      </c>
      <c r="H78" s="11" t="s">
        <v>0</v>
      </c>
    </row>
    <row r="79" spans="6:11">
      <c r="G79" s="11" t="s">
        <v>10</v>
      </c>
      <c r="H79" s="11" t="s">
        <v>11</v>
      </c>
    </row>
    <row r="80" spans="6:11">
      <c r="F80" s="11" t="s">
        <v>40</v>
      </c>
      <c r="G80" s="11">
        <v>2</v>
      </c>
      <c r="H80" s="11">
        <v>0.85</v>
      </c>
      <c r="K80" s="11">
        <f>G81-G80</f>
        <v>3</v>
      </c>
    </row>
    <row r="81" spans="6:11">
      <c r="F81" s="11" t="s">
        <v>41</v>
      </c>
      <c r="G81" s="11">
        <v>5</v>
      </c>
      <c r="H81" s="11">
        <v>2.98</v>
      </c>
      <c r="K81" s="11">
        <f>H81-H80</f>
        <v>2.13</v>
      </c>
    </row>
    <row r="82" spans="6:11">
      <c r="F82" s="11" t="s">
        <v>42</v>
      </c>
      <c r="G82" s="11">
        <v>0.85</v>
      </c>
      <c r="H82" s="11">
        <v>2</v>
      </c>
    </row>
    <row r="83" spans="6:11">
      <c r="F83" s="11" t="s">
        <v>43</v>
      </c>
      <c r="G83" s="11">
        <v>2.98</v>
      </c>
      <c r="H83" s="11">
        <v>5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84C7-6737-45C9-87A1-B50950B06CBC}">
  <dimension ref="A1:XFD174"/>
  <sheetViews>
    <sheetView tabSelected="1" zoomScale="70" zoomScaleNormal="70" workbookViewId="0">
      <selection activeCell="H26" sqref="H26"/>
    </sheetView>
  </sheetViews>
  <sheetFormatPr defaultRowHeight="13.8"/>
  <cols>
    <col min="1" max="1" width="26.5546875" style="49" customWidth="1"/>
    <col min="2" max="2" width="17.5546875" style="49" customWidth="1"/>
    <col min="3" max="3" width="12.88671875" style="49" customWidth="1"/>
    <col min="4" max="4" width="9.88671875" style="49" bestFit="1" customWidth="1"/>
    <col min="5" max="12" width="9.109375" style="49" bestFit="1" customWidth="1"/>
    <col min="13" max="14" width="8.44140625" style="49" bestFit="1" customWidth="1"/>
    <col min="15" max="16" width="9.109375" style="49" bestFit="1" customWidth="1"/>
    <col min="17" max="17" width="8.44140625" style="49" bestFit="1" customWidth="1"/>
    <col min="18" max="19" width="9.109375" style="49" bestFit="1" customWidth="1"/>
    <col min="20" max="20" width="8.44140625" style="49" bestFit="1" customWidth="1"/>
    <col min="21" max="21" width="9.109375" style="49" bestFit="1" customWidth="1"/>
    <col min="22" max="40" width="8.44140625" style="49" bestFit="1" customWidth="1"/>
    <col min="41" max="16384" width="8.88671875" style="49"/>
  </cols>
  <sheetData>
    <row r="1" spans="1:10" ht="20.399999999999999">
      <c r="A1" s="43" t="s">
        <v>225</v>
      </c>
    </row>
    <row r="3" spans="1:10">
      <c r="A3" s="48" t="s">
        <v>326</v>
      </c>
    </row>
    <row r="4" spans="1:10">
      <c r="A4" s="48"/>
    </row>
    <row r="5" spans="1:10">
      <c r="A5" s="48"/>
    </row>
    <row r="6" spans="1:10">
      <c r="B6" s="49" t="s">
        <v>226</v>
      </c>
      <c r="C6" s="49" t="s">
        <v>227</v>
      </c>
      <c r="D6" s="49" t="s">
        <v>228</v>
      </c>
      <c r="E6" s="49" t="s">
        <v>229</v>
      </c>
      <c r="F6" s="49" t="s">
        <v>230</v>
      </c>
      <c r="G6" s="49" t="s">
        <v>231</v>
      </c>
      <c r="H6" s="49" t="s">
        <v>232</v>
      </c>
    </row>
    <row r="7" spans="1:10">
      <c r="B7" s="49" t="s">
        <v>233</v>
      </c>
      <c r="C7" s="50">
        <f>MAX(B40:K40)</f>
        <v>7.4074074074074137</v>
      </c>
      <c r="D7" s="50">
        <f>MIN(B40:K40)</f>
        <v>9.6665055582404888E-2</v>
      </c>
      <c r="E7" s="50">
        <f>MAX(M40:W40, AL40:AN40)</f>
        <v>12.5</v>
      </c>
      <c r="F7" s="50">
        <f>MIN(O40:W40, AL40:AN40)</f>
        <v>0</v>
      </c>
      <c r="G7" s="50">
        <f>MAX(X40:AK40)</f>
        <v>6.1904761904761854</v>
      </c>
      <c r="H7" s="50">
        <f>MIN(X40:AK40)</f>
        <v>0</v>
      </c>
    </row>
    <row r="8" spans="1:10">
      <c r="B8" s="49" t="s">
        <v>234</v>
      </c>
      <c r="C8" s="50">
        <f>MAX(B80:K80)</f>
        <v>7.4074074074074137</v>
      </c>
      <c r="D8" s="50">
        <f>MIN(B80:K80)</f>
        <v>9.6665055582404888E-2</v>
      </c>
      <c r="E8" s="50">
        <f>MAX(M80:W80, AL80:AN80)</f>
        <v>12.5</v>
      </c>
      <c r="F8" s="50">
        <f>MIN(O80:W80, AL80:AN80)</f>
        <v>0</v>
      </c>
      <c r="G8" s="50">
        <f>MAX(X80:AK80)</f>
        <v>6.1904761904761854</v>
      </c>
      <c r="H8" s="50">
        <f>MIN(X80:AK80)</f>
        <v>0</v>
      </c>
      <c r="I8" s="50"/>
      <c r="J8" s="50"/>
    </row>
    <row r="9" spans="1:10">
      <c r="B9" s="49" t="s">
        <v>235</v>
      </c>
      <c r="C9" s="50">
        <f>MAX(B116:K116)</f>
        <v>7.4074074074074137</v>
      </c>
      <c r="D9" s="50">
        <f>MIN(B116:K116)</f>
        <v>0</v>
      </c>
      <c r="E9" s="50">
        <f>MAX(M116:W116, AL116:AN116)</f>
        <v>25</v>
      </c>
      <c r="F9" s="50">
        <f>MIN(O116:U116, AL116:AN116)</f>
        <v>0.25188916876574308</v>
      </c>
      <c r="G9" s="50"/>
      <c r="H9" s="50"/>
    </row>
    <row r="10" spans="1:10">
      <c r="B10" s="49" t="s">
        <v>322</v>
      </c>
      <c r="C10" s="50">
        <f>MAX(B148:K148)</f>
        <v>4.6296296296296333</v>
      </c>
      <c r="D10" s="50">
        <f>MIN(B148:K148)</f>
        <v>0</v>
      </c>
      <c r="E10" s="50">
        <f>MAX(M148:W148, AL148:AN148)</f>
        <v>25</v>
      </c>
      <c r="F10" s="50">
        <f>MIN(M148:W148, AL148:AN148)</f>
        <v>0</v>
      </c>
      <c r="G10" s="50"/>
      <c r="H10" s="50"/>
    </row>
    <row r="11" spans="1:10">
      <c r="B11" s="61" t="s">
        <v>236</v>
      </c>
      <c r="C11" s="62">
        <f>MAX(C7:C9)</f>
        <v>7.4074074074074137</v>
      </c>
      <c r="D11" s="62">
        <f>MIN(D7:D9)</f>
        <v>0</v>
      </c>
      <c r="E11" s="62">
        <f>MAX(E7:E9)</f>
        <v>25</v>
      </c>
      <c r="F11" s="62">
        <f>MIN(F7:F9)</f>
        <v>0</v>
      </c>
      <c r="G11" s="62">
        <f>MAX(G7:G9)</f>
        <v>6.1904761904761854</v>
      </c>
      <c r="H11" s="62">
        <f>MIN(H7:H9)</f>
        <v>0</v>
      </c>
    </row>
    <row r="13" spans="1:10">
      <c r="B13" s="49" t="s">
        <v>237</v>
      </c>
      <c r="C13" s="50">
        <f>MAX(B57:K57)</f>
        <v>33.333333333333343</v>
      </c>
      <c r="D13" s="50">
        <f>MIN(B57:K57)</f>
        <v>0</v>
      </c>
      <c r="E13" s="50">
        <f>MAX(M57:W57, AL57:AN57)</f>
        <v>16.666666666666664</v>
      </c>
      <c r="F13" s="50">
        <f>MIN(M57:W57, AL57:AN57)</f>
        <v>0</v>
      </c>
      <c r="G13" s="50">
        <f>MAX(X57:AK57)</f>
        <v>13.980582524271846</v>
      </c>
      <c r="H13" s="50">
        <f>MIN(X57:AK57)</f>
        <v>0</v>
      </c>
    </row>
    <row r="14" spans="1:10">
      <c r="B14" s="49" t="s">
        <v>238</v>
      </c>
      <c r="C14" s="50">
        <f>MAX(B97:K97)</f>
        <v>1.8808777429467103</v>
      </c>
      <c r="D14" s="50">
        <f>MIN(B97:K97)</f>
        <v>0</v>
      </c>
      <c r="E14" s="50">
        <f>MAX(M97:W97, AL97:AN97)</f>
        <v>11.79245283018868</v>
      </c>
      <c r="F14" s="50">
        <f>MIN(M97:W97, AL97:AN97)</f>
        <v>0</v>
      </c>
      <c r="G14" s="50">
        <f>MAX(X97:AK97)</f>
        <v>15.856777493606138</v>
      </c>
      <c r="H14" s="50">
        <f>MIN(X97:AK97)</f>
        <v>1.6393442622950833</v>
      </c>
    </row>
    <row r="15" spans="1:10">
      <c r="B15" s="49" t="s">
        <v>239</v>
      </c>
      <c r="C15" s="50">
        <f>MAX(B131:K131)</f>
        <v>25.000000000000007</v>
      </c>
      <c r="D15" s="50">
        <f>MIN(B131:K131)</f>
        <v>0</v>
      </c>
      <c r="E15" s="50">
        <f>MAX(M131:W131, AL131:AN131)</f>
        <v>4</v>
      </c>
      <c r="F15" s="50">
        <f>MIN(M131:W131, AL131:AN131)</f>
        <v>0</v>
      </c>
      <c r="G15" s="50">
        <f>MAX(X131:AK131)</f>
        <v>6.442307692307697</v>
      </c>
      <c r="H15" s="50">
        <f>MIN(X131:AK131)</f>
        <v>0.2237136465324536</v>
      </c>
    </row>
    <row r="16" spans="1:10">
      <c r="B16" s="49" t="s">
        <v>323</v>
      </c>
      <c r="C16" s="50">
        <f>MAX(B171:K171)</f>
        <v>2.0202020202020199</v>
      </c>
      <c r="D16" s="50">
        <f>MIN(B171:K171)</f>
        <v>0</v>
      </c>
      <c r="E16" s="50">
        <f>MAX(M171:W171, AL171:AN171)</f>
        <v>7.6923076923076925</v>
      </c>
      <c r="F16" s="50">
        <f>MIN(M171:W171, AL171:AN171)</f>
        <v>0</v>
      </c>
      <c r="G16" s="50">
        <f>MAX(X171:AK171)</f>
        <v>8.7155963302752255</v>
      </c>
      <c r="H16" s="50">
        <f>MIN(X171:AK171)</f>
        <v>0.30959752321981454</v>
      </c>
    </row>
    <row r="17" spans="1:40">
      <c r="B17" s="49" t="s">
        <v>236</v>
      </c>
      <c r="C17" s="50">
        <f>MAX(C13:C15)</f>
        <v>33.333333333333343</v>
      </c>
      <c r="D17" s="50">
        <f>MIN(D13:D15)</f>
        <v>0</v>
      </c>
      <c r="E17" s="50">
        <f>MAX(E13:E15)</f>
        <v>16.666666666666664</v>
      </c>
      <c r="F17" s="50">
        <f>MIN(F13:F15)</f>
        <v>0</v>
      </c>
      <c r="G17" s="50">
        <f>MAX(G13:G15)</f>
        <v>15.856777493606138</v>
      </c>
      <c r="H17" s="50">
        <f>MIN(H13:H15)</f>
        <v>0</v>
      </c>
    </row>
    <row r="23" spans="1:40">
      <c r="A23" s="51" t="s">
        <v>240</v>
      </c>
      <c r="B23" s="52" t="s">
        <v>324</v>
      </c>
    </row>
    <row r="24" spans="1:40">
      <c r="A24" s="53" t="s">
        <v>241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W24" s="54"/>
      <c r="X24" s="54"/>
    </row>
    <row r="25" spans="1:40">
      <c r="A25" s="53" t="s">
        <v>242</v>
      </c>
    </row>
    <row r="26" spans="1:40">
      <c r="A26" s="53" t="s">
        <v>243</v>
      </c>
      <c r="B26" s="53" t="s">
        <v>2</v>
      </c>
      <c r="C26" s="53" t="s">
        <v>3</v>
      </c>
      <c r="D26" s="53" t="s">
        <v>36</v>
      </c>
      <c r="E26" s="53" t="s">
        <v>4</v>
      </c>
      <c r="F26" s="53" t="s">
        <v>5</v>
      </c>
      <c r="G26" s="53" t="s">
        <v>6</v>
      </c>
      <c r="H26" s="53" t="s">
        <v>7</v>
      </c>
      <c r="I26" s="53" t="s">
        <v>0</v>
      </c>
      <c r="J26" s="53" t="s">
        <v>1</v>
      </c>
      <c r="K26" s="53" t="s">
        <v>8</v>
      </c>
      <c r="L26" s="53" t="s">
        <v>9</v>
      </c>
      <c r="M26" s="53" t="s">
        <v>55</v>
      </c>
      <c r="N26" s="53" t="s">
        <v>56</v>
      </c>
      <c r="O26" s="53" t="s">
        <v>57</v>
      </c>
      <c r="P26" s="53" t="s">
        <v>58</v>
      </c>
      <c r="Q26" s="53" t="s">
        <v>59</v>
      </c>
      <c r="R26" s="53" t="s">
        <v>60</v>
      </c>
      <c r="S26" s="53" t="s">
        <v>61</v>
      </c>
      <c r="T26" s="53" t="s">
        <v>62</v>
      </c>
      <c r="U26" s="53" t="s">
        <v>63</v>
      </c>
      <c r="V26" s="53" t="s">
        <v>64</v>
      </c>
      <c r="W26" s="53" t="s">
        <v>65</v>
      </c>
      <c r="X26" s="53" t="s">
        <v>66</v>
      </c>
      <c r="Y26" s="53" t="s">
        <v>67</v>
      </c>
      <c r="Z26" s="53" t="s">
        <v>68</v>
      </c>
      <c r="AA26" s="53" t="s">
        <v>69</v>
      </c>
      <c r="AB26" s="53" t="s">
        <v>70</v>
      </c>
      <c r="AC26" s="53" t="s">
        <v>71</v>
      </c>
      <c r="AD26" s="53" t="s">
        <v>72</v>
      </c>
      <c r="AE26" s="53" t="s">
        <v>73</v>
      </c>
      <c r="AF26" s="53" t="s">
        <v>74</v>
      </c>
      <c r="AG26" s="53" t="s">
        <v>75</v>
      </c>
      <c r="AH26" s="53" t="s">
        <v>76</v>
      </c>
      <c r="AI26" s="53" t="s">
        <v>77</v>
      </c>
      <c r="AJ26" s="53" t="s">
        <v>78</v>
      </c>
      <c r="AK26" s="53" t="s">
        <v>79</v>
      </c>
      <c r="AL26" s="53" t="s">
        <v>80</v>
      </c>
      <c r="AM26" s="53" t="s">
        <v>81</v>
      </c>
      <c r="AN26" s="53" t="s">
        <v>82</v>
      </c>
    </row>
    <row r="27" spans="1:40">
      <c r="A27" s="53" t="s">
        <v>244</v>
      </c>
      <c r="B27" s="53" t="s">
        <v>21</v>
      </c>
      <c r="C27" s="53" t="s">
        <v>21</v>
      </c>
      <c r="D27" s="53" t="s">
        <v>21</v>
      </c>
      <c r="E27" s="53" t="s">
        <v>21</v>
      </c>
      <c r="F27" s="53" t="s">
        <v>21</v>
      </c>
      <c r="G27" s="53" t="s">
        <v>21</v>
      </c>
      <c r="H27" s="53" t="s">
        <v>21</v>
      </c>
      <c r="I27" s="53" t="s">
        <v>21</v>
      </c>
      <c r="J27" s="53" t="s">
        <v>21</v>
      </c>
      <c r="K27" s="53" t="s">
        <v>21</v>
      </c>
      <c r="L27" s="53" t="s">
        <v>21</v>
      </c>
      <c r="M27" s="53" t="s">
        <v>245</v>
      </c>
      <c r="N27" s="53" t="s">
        <v>245</v>
      </c>
      <c r="O27" s="53" t="s">
        <v>245</v>
      </c>
      <c r="P27" s="53" t="s">
        <v>245</v>
      </c>
      <c r="Q27" s="53" t="s">
        <v>245</v>
      </c>
      <c r="R27" s="53" t="s">
        <v>245</v>
      </c>
      <c r="S27" s="53" t="s">
        <v>245</v>
      </c>
      <c r="T27" s="53" t="s">
        <v>245</v>
      </c>
      <c r="U27" s="53" t="s">
        <v>245</v>
      </c>
      <c r="V27" s="53" t="s">
        <v>245</v>
      </c>
      <c r="W27" s="53" t="s">
        <v>245</v>
      </c>
      <c r="X27" s="53" t="s">
        <v>245</v>
      </c>
      <c r="Y27" s="53" t="s">
        <v>245</v>
      </c>
      <c r="Z27" s="53" t="s">
        <v>245</v>
      </c>
      <c r="AA27" s="53" t="s">
        <v>245</v>
      </c>
      <c r="AB27" s="53" t="s">
        <v>245</v>
      </c>
      <c r="AC27" s="53" t="s">
        <v>245</v>
      </c>
      <c r="AD27" s="53" t="s">
        <v>245</v>
      </c>
      <c r="AE27" s="53" t="s">
        <v>245</v>
      </c>
      <c r="AF27" s="53" t="s">
        <v>245</v>
      </c>
      <c r="AG27" s="53" t="s">
        <v>245</v>
      </c>
      <c r="AH27" s="53" t="s">
        <v>245</v>
      </c>
      <c r="AI27" s="53" t="s">
        <v>245</v>
      </c>
      <c r="AJ27" s="53" t="s">
        <v>245</v>
      </c>
      <c r="AK27" s="53" t="s">
        <v>245</v>
      </c>
      <c r="AL27" s="53" t="s">
        <v>245</v>
      </c>
      <c r="AM27" s="53" t="s">
        <v>245</v>
      </c>
      <c r="AN27" s="53" t="s">
        <v>245</v>
      </c>
    </row>
    <row r="28" spans="1:40">
      <c r="A28" s="53" t="s">
        <v>246</v>
      </c>
      <c r="B28" s="53">
        <v>0.01</v>
      </c>
      <c r="C28" s="53">
        <v>0.01</v>
      </c>
      <c r="D28" s="53">
        <v>0.01</v>
      </c>
      <c r="E28" s="53">
        <v>1E-3</v>
      </c>
      <c r="F28" s="53">
        <v>0.01</v>
      </c>
      <c r="G28" s="53">
        <v>0.01</v>
      </c>
      <c r="H28" s="53">
        <v>0.01</v>
      </c>
      <c r="I28" s="53">
        <v>0.01</v>
      </c>
      <c r="J28" s="53">
        <v>1E-3</v>
      </c>
      <c r="K28" s="53">
        <v>0.01</v>
      </c>
      <c r="L28" s="53">
        <v>0.01</v>
      </c>
      <c r="M28" s="53">
        <v>20</v>
      </c>
      <c r="N28" s="53">
        <v>20</v>
      </c>
      <c r="O28" s="53">
        <v>1</v>
      </c>
      <c r="P28" s="53">
        <v>5</v>
      </c>
      <c r="Q28" s="53">
        <v>1</v>
      </c>
      <c r="R28" s="53">
        <v>2</v>
      </c>
      <c r="S28" s="53">
        <v>2</v>
      </c>
      <c r="T28" s="53">
        <v>0.5</v>
      </c>
      <c r="U28" s="53">
        <v>1</v>
      </c>
      <c r="V28" s="53">
        <v>0.1</v>
      </c>
      <c r="W28" s="53">
        <v>0.2</v>
      </c>
      <c r="X28" s="53">
        <v>0.05</v>
      </c>
      <c r="Y28" s="53">
        <v>0.05</v>
      </c>
      <c r="Z28" s="53">
        <v>0.01</v>
      </c>
      <c r="AA28" s="53">
        <v>0.05</v>
      </c>
      <c r="AB28" s="53">
        <v>0.01</v>
      </c>
      <c r="AC28" s="53">
        <v>5.0000000000000001E-3</v>
      </c>
      <c r="AD28" s="53">
        <v>0.01</v>
      </c>
      <c r="AE28" s="53">
        <v>0.01</v>
      </c>
      <c r="AF28" s="53">
        <v>0.01</v>
      </c>
      <c r="AG28" s="53">
        <v>0.01</v>
      </c>
      <c r="AH28" s="53">
        <v>0.01</v>
      </c>
      <c r="AI28" s="53">
        <v>5.0000000000000001E-3</v>
      </c>
      <c r="AJ28" s="53">
        <v>0.01</v>
      </c>
      <c r="AK28" s="53">
        <v>2E-3</v>
      </c>
      <c r="AL28" s="53">
        <v>5</v>
      </c>
      <c r="AM28" s="53">
        <v>0.05</v>
      </c>
      <c r="AN28" s="53">
        <v>0.01</v>
      </c>
    </row>
    <row r="29" spans="1:40" ht="14.4" thickBot="1">
      <c r="A29" s="55" t="s">
        <v>247</v>
      </c>
      <c r="B29" s="55" t="s">
        <v>248</v>
      </c>
      <c r="C29" s="55" t="s">
        <v>248</v>
      </c>
      <c r="D29" s="55" t="s">
        <v>248</v>
      </c>
      <c r="E29" s="55" t="s">
        <v>248</v>
      </c>
      <c r="F29" s="55" t="s">
        <v>248</v>
      </c>
      <c r="G29" s="55" t="s">
        <v>248</v>
      </c>
      <c r="H29" s="55" t="s">
        <v>248</v>
      </c>
      <c r="I29" s="55" t="s">
        <v>248</v>
      </c>
      <c r="J29" s="55" t="s">
        <v>248</v>
      </c>
      <c r="K29" s="55" t="s">
        <v>248</v>
      </c>
      <c r="L29" s="55" t="s">
        <v>248</v>
      </c>
      <c r="M29" s="55" t="s">
        <v>249</v>
      </c>
      <c r="N29" s="55" t="s">
        <v>249</v>
      </c>
      <c r="O29" s="55" t="s">
        <v>248</v>
      </c>
      <c r="P29" s="55" t="s">
        <v>248</v>
      </c>
      <c r="Q29" s="55" t="s">
        <v>249</v>
      </c>
      <c r="R29" s="55" t="s">
        <v>248</v>
      </c>
      <c r="S29" s="55" t="s">
        <v>248</v>
      </c>
      <c r="T29" s="55" t="s">
        <v>249</v>
      </c>
      <c r="U29" s="55" t="s">
        <v>248</v>
      </c>
      <c r="V29" s="55" t="s">
        <v>249</v>
      </c>
      <c r="W29" s="55" t="s">
        <v>249</v>
      </c>
      <c r="X29" s="55" t="s">
        <v>249</v>
      </c>
      <c r="Y29" s="55" t="s">
        <v>249</v>
      </c>
      <c r="Z29" s="55" t="s">
        <v>249</v>
      </c>
      <c r="AA29" s="55" t="s">
        <v>249</v>
      </c>
      <c r="AB29" s="55" t="s">
        <v>249</v>
      </c>
      <c r="AC29" s="55" t="s">
        <v>249</v>
      </c>
      <c r="AD29" s="55" t="s">
        <v>249</v>
      </c>
      <c r="AE29" s="55" t="s">
        <v>249</v>
      </c>
      <c r="AF29" s="55" t="s">
        <v>249</v>
      </c>
      <c r="AG29" s="55" t="s">
        <v>249</v>
      </c>
      <c r="AH29" s="55" t="s">
        <v>249</v>
      </c>
      <c r="AI29" s="55" t="s">
        <v>249</v>
      </c>
      <c r="AJ29" s="55" t="s">
        <v>249</v>
      </c>
      <c r="AK29" s="55" t="s">
        <v>249</v>
      </c>
      <c r="AL29" s="55" t="s">
        <v>249</v>
      </c>
      <c r="AM29" s="55" t="s">
        <v>249</v>
      </c>
      <c r="AN29" s="55" t="s">
        <v>249</v>
      </c>
    </row>
    <row r="30" spans="1:40" ht="14.4" thickTop="1">
      <c r="A30" s="53" t="s">
        <v>250</v>
      </c>
      <c r="B30" s="53">
        <v>47.42</v>
      </c>
      <c r="C30" s="53">
        <v>18.670000000000002</v>
      </c>
      <c r="D30" s="53">
        <v>9.9</v>
      </c>
      <c r="E30" s="53">
        <v>0.15</v>
      </c>
      <c r="F30" s="53">
        <v>9.9499999999999993</v>
      </c>
      <c r="G30" s="53">
        <v>11.49</v>
      </c>
      <c r="H30" s="53">
        <v>1.91</v>
      </c>
      <c r="I30" s="53">
        <v>0.22</v>
      </c>
      <c r="J30" s="53">
        <v>0.48</v>
      </c>
      <c r="K30" s="53">
        <v>0.06</v>
      </c>
      <c r="L30" s="53"/>
      <c r="M30" s="53"/>
      <c r="N30" s="53"/>
      <c r="O30" s="53">
        <v>31</v>
      </c>
      <c r="P30" s="53">
        <v>158</v>
      </c>
      <c r="Q30" s="53"/>
      <c r="R30" s="53">
        <v>143</v>
      </c>
      <c r="S30" s="53">
        <v>107</v>
      </c>
      <c r="T30" s="53"/>
      <c r="U30" s="53">
        <v>34</v>
      </c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</row>
    <row r="31" spans="1:40">
      <c r="A31" s="53" t="s">
        <v>251</v>
      </c>
      <c r="B31" s="53">
        <v>47.15</v>
      </c>
      <c r="C31" s="53">
        <v>18.34</v>
      </c>
      <c r="D31" s="53">
        <v>9.9700000000000006</v>
      </c>
      <c r="E31" s="53">
        <v>0.15</v>
      </c>
      <c r="F31" s="53">
        <v>10.130000000000001</v>
      </c>
      <c r="G31" s="53">
        <v>11.49</v>
      </c>
      <c r="H31" s="53">
        <v>1.89</v>
      </c>
      <c r="I31" s="53">
        <v>0.23400000000000001</v>
      </c>
      <c r="J31" s="53">
        <v>0.48</v>
      </c>
      <c r="K31" s="53">
        <v>7.0000000000000007E-2</v>
      </c>
      <c r="L31" s="53"/>
      <c r="M31" s="53"/>
      <c r="N31" s="53"/>
      <c r="O31" s="53">
        <v>31</v>
      </c>
      <c r="P31" s="53">
        <v>148</v>
      </c>
      <c r="Q31" s="53"/>
      <c r="R31" s="53">
        <v>144</v>
      </c>
      <c r="S31" s="53">
        <v>118</v>
      </c>
      <c r="T31" s="53"/>
      <c r="U31" s="53">
        <v>38</v>
      </c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</row>
    <row r="32" spans="1:40">
      <c r="A32" s="53" t="s">
        <v>252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>
        <v>250</v>
      </c>
      <c r="O32" s="53"/>
      <c r="P32" s="53"/>
      <c r="Q32" s="53">
        <v>21</v>
      </c>
      <c r="R32" s="53"/>
      <c r="S32" s="53"/>
      <c r="T32" s="53">
        <v>34.4</v>
      </c>
      <c r="U32" s="53"/>
      <c r="V32" s="53"/>
      <c r="W32" s="53"/>
      <c r="X32" s="53">
        <v>16.8</v>
      </c>
      <c r="Y32" s="53">
        <v>39.4</v>
      </c>
      <c r="Z32" s="53"/>
      <c r="AA32" s="53">
        <v>24.2</v>
      </c>
      <c r="AB32" s="53"/>
      <c r="AC32" s="53">
        <v>2</v>
      </c>
      <c r="AD32" s="53"/>
      <c r="AE32" s="53"/>
      <c r="AF32" s="53"/>
      <c r="AG32" s="53"/>
      <c r="AH32" s="53"/>
      <c r="AI32" s="53"/>
      <c r="AJ32" s="53">
        <v>3.3</v>
      </c>
      <c r="AK32" s="53"/>
      <c r="AL32" s="53"/>
      <c r="AM32" s="53"/>
      <c r="AN32" s="53"/>
    </row>
    <row r="33" spans="1:40">
      <c r="A33" s="53" t="s">
        <v>253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>
        <v>251</v>
      </c>
      <c r="O33" s="53"/>
      <c r="P33" s="53"/>
      <c r="Q33" s="53">
        <v>23</v>
      </c>
      <c r="R33" s="53"/>
      <c r="S33" s="53"/>
      <c r="T33" s="53">
        <v>36</v>
      </c>
      <c r="U33" s="53"/>
      <c r="V33" s="53"/>
      <c r="W33" s="53"/>
      <c r="X33" s="53">
        <v>17</v>
      </c>
      <c r="Y33" s="53">
        <v>41</v>
      </c>
      <c r="Z33" s="53"/>
      <c r="AA33" s="53">
        <v>23</v>
      </c>
      <c r="AB33" s="53"/>
      <c r="AC33" s="53">
        <v>2.1</v>
      </c>
      <c r="AD33" s="53"/>
      <c r="AE33" s="53"/>
      <c r="AF33" s="53"/>
      <c r="AG33" s="53"/>
      <c r="AH33" s="53"/>
      <c r="AI33" s="53"/>
      <c r="AJ33" s="53">
        <v>3.4</v>
      </c>
      <c r="AK33" s="53"/>
      <c r="AL33" s="53"/>
      <c r="AM33" s="53"/>
      <c r="AN33" s="53"/>
    </row>
    <row r="34" spans="1:40">
      <c r="A34" s="53" t="s">
        <v>254</v>
      </c>
      <c r="B34" s="53">
        <v>52.55</v>
      </c>
      <c r="C34" s="53">
        <v>15.46</v>
      </c>
      <c r="D34" s="53">
        <v>10.89</v>
      </c>
      <c r="E34" s="53">
        <v>0.17</v>
      </c>
      <c r="F34" s="53">
        <v>6.23</v>
      </c>
      <c r="G34" s="53">
        <v>11.02</v>
      </c>
      <c r="H34" s="53">
        <v>2.21</v>
      </c>
      <c r="I34" s="53">
        <v>0.62</v>
      </c>
      <c r="J34" s="53">
        <v>1.08</v>
      </c>
      <c r="K34" s="53">
        <v>0.12</v>
      </c>
      <c r="L34" s="53"/>
      <c r="M34" s="53"/>
      <c r="N34" s="53">
        <v>90</v>
      </c>
      <c r="O34" s="53">
        <v>35</v>
      </c>
      <c r="P34" s="53">
        <v>278</v>
      </c>
      <c r="Q34" s="53">
        <v>19</v>
      </c>
      <c r="R34" s="53">
        <v>194</v>
      </c>
      <c r="S34" s="53">
        <v>178</v>
      </c>
      <c r="T34" s="53"/>
      <c r="U34" s="53">
        <v>88</v>
      </c>
      <c r="V34" s="53"/>
      <c r="W34" s="53"/>
      <c r="X34" s="53">
        <v>10.4</v>
      </c>
      <c r="Y34" s="53">
        <v>22.6</v>
      </c>
      <c r="Z34" s="53"/>
      <c r="AA34" s="53">
        <v>12.7</v>
      </c>
      <c r="AB34" s="53">
        <v>3.3</v>
      </c>
      <c r="AC34" s="53">
        <v>1.1000000000000001</v>
      </c>
      <c r="AD34" s="53"/>
      <c r="AE34" s="53">
        <v>0.61</v>
      </c>
      <c r="AF34" s="53">
        <v>3.8</v>
      </c>
      <c r="AG34" s="53">
        <v>0.77</v>
      </c>
      <c r="AH34" s="53"/>
      <c r="AI34" s="53"/>
      <c r="AJ34" s="53">
        <v>2</v>
      </c>
      <c r="AK34" s="53">
        <v>0.3</v>
      </c>
      <c r="AL34" s="53"/>
      <c r="AM34" s="53">
        <v>2.2999999999999998</v>
      </c>
      <c r="AN34" s="53">
        <v>0.5</v>
      </c>
    </row>
    <row r="35" spans="1:40">
      <c r="A35" s="53" t="s">
        <v>255</v>
      </c>
      <c r="B35" s="53">
        <v>52.4</v>
      </c>
      <c r="C35" s="53">
        <v>15.4</v>
      </c>
      <c r="D35" s="53">
        <v>10.7</v>
      </c>
      <c r="E35" s="53">
        <v>0.16300000000000001</v>
      </c>
      <c r="F35" s="53">
        <v>6.37</v>
      </c>
      <c r="G35" s="53">
        <v>10.9</v>
      </c>
      <c r="H35" s="53">
        <v>2.14</v>
      </c>
      <c r="I35" s="53">
        <v>0.626</v>
      </c>
      <c r="J35" s="53">
        <v>1.06</v>
      </c>
      <c r="K35" s="53">
        <v>0.14000000000000001</v>
      </c>
      <c r="L35" s="53"/>
      <c r="M35" s="53"/>
      <c r="N35" s="53">
        <v>92</v>
      </c>
      <c r="O35" s="53">
        <v>36</v>
      </c>
      <c r="P35" s="53">
        <v>262</v>
      </c>
      <c r="Q35" s="53">
        <v>21</v>
      </c>
      <c r="R35" s="53">
        <v>190</v>
      </c>
      <c r="S35" s="53">
        <v>182</v>
      </c>
      <c r="T35" s="53"/>
      <c r="U35" s="53">
        <v>94</v>
      </c>
      <c r="V35" s="53"/>
      <c r="W35" s="53"/>
      <c r="X35" s="53">
        <v>10</v>
      </c>
      <c r="Y35" s="53">
        <v>23</v>
      </c>
      <c r="Z35" s="53"/>
      <c r="AA35" s="53">
        <v>13</v>
      </c>
      <c r="AB35" s="53">
        <v>3.3</v>
      </c>
      <c r="AC35" s="53">
        <v>1</v>
      </c>
      <c r="AD35" s="53"/>
      <c r="AE35" s="53">
        <v>0.63</v>
      </c>
      <c r="AF35" s="53">
        <v>3.6</v>
      </c>
      <c r="AG35" s="53">
        <v>0.76</v>
      </c>
      <c r="AH35" s="53"/>
      <c r="AI35" s="53"/>
      <c r="AJ35" s="53">
        <v>2.1</v>
      </c>
      <c r="AK35" s="53">
        <v>0.33</v>
      </c>
      <c r="AL35" s="53"/>
      <c r="AM35" s="53">
        <v>2.4</v>
      </c>
      <c r="AN35" s="53">
        <v>0.53</v>
      </c>
    </row>
    <row r="36" spans="1:40">
      <c r="A36" s="53" t="s">
        <v>256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>
        <v>3980</v>
      </c>
      <c r="N36" s="53" t="s">
        <v>257</v>
      </c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</row>
    <row r="37" spans="1:40">
      <c r="A37" s="53" t="s">
        <v>258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>
        <v>3780</v>
      </c>
      <c r="N37" s="53">
        <v>15500</v>
      </c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</row>
    <row r="38" spans="1:40">
      <c r="A38" s="53" t="s">
        <v>259</v>
      </c>
      <c r="B38" s="53">
        <v>50.27</v>
      </c>
      <c r="C38" s="53">
        <v>20.71</v>
      </c>
      <c r="D38" s="53">
        <v>6.14</v>
      </c>
      <c r="E38" s="53">
        <v>0.11</v>
      </c>
      <c r="F38" s="53">
        <v>0.5</v>
      </c>
      <c r="G38" s="53">
        <v>8.1199999999999992</v>
      </c>
      <c r="H38" s="53">
        <v>7.04</v>
      </c>
      <c r="I38" s="53">
        <v>1.68</v>
      </c>
      <c r="J38" s="53">
        <v>0.28000000000000003</v>
      </c>
      <c r="K38" s="53">
        <v>0.13</v>
      </c>
      <c r="L38" s="53"/>
      <c r="M38" s="53"/>
      <c r="N38" s="53"/>
      <c r="O38" s="53">
        <v>1</v>
      </c>
      <c r="P38" s="53">
        <v>7</v>
      </c>
      <c r="Q38" s="53">
        <v>54</v>
      </c>
      <c r="R38" s="53">
        <v>1200</v>
      </c>
      <c r="S38" s="53">
        <v>351</v>
      </c>
      <c r="T38" s="53">
        <v>116</v>
      </c>
      <c r="U38" s="53">
        <v>531</v>
      </c>
      <c r="V38" s="53">
        <v>10</v>
      </c>
      <c r="W38" s="53">
        <v>13.2</v>
      </c>
      <c r="X38" s="53">
        <v>57.9</v>
      </c>
      <c r="Y38" s="53">
        <v>122</v>
      </c>
      <c r="Z38" s="53">
        <v>14.9</v>
      </c>
      <c r="AA38" s="53">
        <v>57.3</v>
      </c>
      <c r="AB38" s="53">
        <v>12.8</v>
      </c>
      <c r="AC38" s="53">
        <v>1.97</v>
      </c>
      <c r="AD38" s="53">
        <v>14.1</v>
      </c>
      <c r="AE38" s="53">
        <v>2.69</v>
      </c>
      <c r="AF38" s="53">
        <v>19</v>
      </c>
      <c r="AG38" s="53">
        <v>4.3099999999999996</v>
      </c>
      <c r="AH38" s="53">
        <v>14.1</v>
      </c>
      <c r="AI38" s="53">
        <v>2.25</v>
      </c>
      <c r="AJ38" s="53">
        <v>15.1</v>
      </c>
      <c r="AK38" s="53">
        <v>2.23</v>
      </c>
      <c r="AL38" s="53">
        <v>10</v>
      </c>
      <c r="AM38" s="53">
        <v>1.4</v>
      </c>
      <c r="AN38" s="53">
        <v>0.8</v>
      </c>
    </row>
    <row r="39" spans="1:40">
      <c r="A39" s="53" t="s">
        <v>260</v>
      </c>
      <c r="B39" s="53">
        <v>49.9</v>
      </c>
      <c r="C39" s="53">
        <v>20.69</v>
      </c>
      <c r="D39" s="53">
        <v>6.21</v>
      </c>
      <c r="E39" s="53">
        <v>0.108</v>
      </c>
      <c r="F39" s="53">
        <v>0.54</v>
      </c>
      <c r="G39" s="53">
        <v>8.0500000000000007</v>
      </c>
      <c r="H39" s="53">
        <v>7.1</v>
      </c>
      <c r="I39" s="53">
        <v>1.66</v>
      </c>
      <c r="J39" s="53">
        <v>0.28699999999999998</v>
      </c>
      <c r="K39" s="53">
        <v>0.13100000000000001</v>
      </c>
      <c r="L39" s="53"/>
      <c r="M39" s="53"/>
      <c r="N39" s="53"/>
      <c r="O39" s="53">
        <v>1.1000000000000001</v>
      </c>
      <c r="P39" s="53">
        <v>8</v>
      </c>
      <c r="Q39" s="53">
        <v>55</v>
      </c>
      <c r="R39" s="53">
        <v>1191</v>
      </c>
      <c r="S39" s="53">
        <v>340</v>
      </c>
      <c r="T39" s="53">
        <v>119</v>
      </c>
      <c r="U39" s="53">
        <v>517</v>
      </c>
      <c r="V39" s="53">
        <v>10.6</v>
      </c>
      <c r="W39" s="53">
        <v>13</v>
      </c>
      <c r="X39" s="53">
        <v>58</v>
      </c>
      <c r="Y39" s="53">
        <v>122</v>
      </c>
      <c r="Z39" s="53">
        <v>15</v>
      </c>
      <c r="AA39" s="53">
        <v>57</v>
      </c>
      <c r="AB39" s="53">
        <v>12.7</v>
      </c>
      <c r="AC39" s="53">
        <v>2</v>
      </c>
      <c r="AD39" s="53">
        <v>14</v>
      </c>
      <c r="AE39" s="53">
        <v>2.6</v>
      </c>
      <c r="AF39" s="53">
        <v>18.2</v>
      </c>
      <c r="AG39" s="53">
        <v>4.3</v>
      </c>
      <c r="AH39" s="53">
        <v>14.2</v>
      </c>
      <c r="AI39" s="53">
        <v>2.2999999999999998</v>
      </c>
      <c r="AJ39" s="53">
        <v>14.8</v>
      </c>
      <c r="AK39" s="53">
        <v>2.1</v>
      </c>
      <c r="AL39" s="53">
        <v>10</v>
      </c>
      <c r="AM39" s="53">
        <v>1.4</v>
      </c>
      <c r="AN39" s="53">
        <v>0.8</v>
      </c>
    </row>
    <row r="40" spans="1:40">
      <c r="A40" s="56" t="s">
        <v>261</v>
      </c>
      <c r="B40" s="57">
        <f>ABS(B39-B38)/B39*100</f>
        <v>0.7414829659318728</v>
      </c>
      <c r="C40" s="57">
        <f t="shared" ref="C40:AN40" si="0">ABS(C39-C38)/C39*100</f>
        <v>9.6665055582404888E-2</v>
      </c>
      <c r="D40" s="57">
        <f t="shared" si="0"/>
        <v>1.1272141706924361</v>
      </c>
      <c r="E40" s="57">
        <f t="shared" si="0"/>
        <v>1.8518518518518534</v>
      </c>
      <c r="F40" s="57">
        <f>ABS(F39-F38)/F39*100</f>
        <v>7.4074074074074137</v>
      </c>
      <c r="G40" s="57">
        <f t="shared" si="0"/>
        <v>0.86956521739128578</v>
      </c>
      <c r="H40" s="57">
        <f t="shared" si="0"/>
        <v>0.84507042253520581</v>
      </c>
      <c r="I40" s="57">
        <f t="shared" si="0"/>
        <v>1.2048192771084349</v>
      </c>
      <c r="J40" s="57">
        <f>ABS(J39-J38)/J39*100</f>
        <v>2.4390243902438855</v>
      </c>
      <c r="K40" s="57">
        <f t="shared" si="0"/>
        <v>0.76335877862595491</v>
      </c>
      <c r="L40" s="57"/>
      <c r="M40" s="57"/>
      <c r="N40" s="57"/>
      <c r="O40" s="57">
        <f t="shared" si="0"/>
        <v>9.0909090909090988</v>
      </c>
      <c r="P40" s="57">
        <f>ABS(P39-P38)/P39*100</f>
        <v>12.5</v>
      </c>
      <c r="Q40" s="57">
        <f>ABS(Q39-Q38)/Q39*100</f>
        <v>1.8181818181818181</v>
      </c>
      <c r="R40" s="57">
        <f>ABS(R39-R38)/R39*100</f>
        <v>0.75566750629722923</v>
      </c>
      <c r="S40" s="57">
        <f>ABS(S39-S38)/S39*100</f>
        <v>3.2352941176470593</v>
      </c>
      <c r="T40" s="57">
        <f t="shared" si="0"/>
        <v>2.5210084033613445</v>
      </c>
      <c r="U40" s="57">
        <f t="shared" si="0"/>
        <v>2.7079303675048356</v>
      </c>
      <c r="V40" s="57">
        <f>ABS(V39-V38)/V39*100</f>
        <v>5.660377358490563</v>
      </c>
      <c r="W40" s="57">
        <f t="shared" si="0"/>
        <v>1.538461538461533</v>
      </c>
      <c r="X40" s="57">
        <f t="shared" si="0"/>
        <v>0.17241379310345073</v>
      </c>
      <c r="Y40" s="57">
        <f t="shared" si="0"/>
        <v>0</v>
      </c>
      <c r="Z40" s="57">
        <f t="shared" si="0"/>
        <v>0.6666666666666643</v>
      </c>
      <c r="AA40" s="57">
        <f t="shared" si="0"/>
        <v>0.5263157894736793</v>
      </c>
      <c r="AB40" s="57">
        <f t="shared" si="0"/>
        <v>0.78740157480316086</v>
      </c>
      <c r="AC40" s="57">
        <f t="shared" si="0"/>
        <v>1.5000000000000013</v>
      </c>
      <c r="AD40" s="57">
        <f t="shared" si="0"/>
        <v>0.71428571428571175</v>
      </c>
      <c r="AE40" s="57">
        <f t="shared" si="0"/>
        <v>3.4615384615384563</v>
      </c>
      <c r="AF40" s="57">
        <f t="shared" si="0"/>
        <v>4.3956043956043995</v>
      </c>
      <c r="AG40" s="57">
        <f t="shared" si="0"/>
        <v>0.23255813953487878</v>
      </c>
      <c r="AH40" s="57">
        <f t="shared" si="0"/>
        <v>0.70422535211267356</v>
      </c>
      <c r="AI40" s="57">
        <f t="shared" si="0"/>
        <v>2.1739130434782532</v>
      </c>
      <c r="AJ40" s="57">
        <f t="shared" si="0"/>
        <v>2.0270270270270196</v>
      </c>
      <c r="AK40" s="57">
        <f t="shared" si="0"/>
        <v>6.1904761904761854</v>
      </c>
      <c r="AL40" s="57">
        <f t="shared" si="0"/>
        <v>0</v>
      </c>
      <c r="AM40" s="57">
        <f t="shared" si="0"/>
        <v>0</v>
      </c>
      <c r="AN40" s="57">
        <f t="shared" si="0"/>
        <v>0</v>
      </c>
    </row>
    <row r="41" spans="1:40">
      <c r="A41" s="53" t="s">
        <v>262</v>
      </c>
      <c r="B41" s="53">
        <v>48.11</v>
      </c>
      <c r="C41" s="53">
        <v>15.86</v>
      </c>
      <c r="D41" s="53">
        <v>11.42</v>
      </c>
      <c r="E41" s="53">
        <v>0.17</v>
      </c>
      <c r="F41" s="53">
        <v>9.56</v>
      </c>
      <c r="G41" s="53">
        <v>13.5</v>
      </c>
      <c r="H41" s="53">
        <v>1.81</v>
      </c>
      <c r="I41" s="53">
        <v>0.02</v>
      </c>
      <c r="J41" s="53">
        <v>0.97</v>
      </c>
      <c r="K41" s="53">
        <v>0.03</v>
      </c>
      <c r="L41" s="53"/>
      <c r="M41" s="53">
        <v>170</v>
      </c>
      <c r="N41" s="53">
        <v>390</v>
      </c>
      <c r="O41" s="53">
        <v>44</v>
      </c>
      <c r="P41" s="53">
        <v>343</v>
      </c>
      <c r="Q41" s="53"/>
      <c r="R41" s="53">
        <v>108</v>
      </c>
      <c r="S41" s="53">
        <v>9</v>
      </c>
      <c r="T41" s="53">
        <v>14.5</v>
      </c>
      <c r="U41" s="53">
        <v>14</v>
      </c>
      <c r="V41" s="53"/>
      <c r="W41" s="53">
        <v>0.5</v>
      </c>
      <c r="X41" s="53">
        <v>0.6</v>
      </c>
      <c r="Y41" s="53">
        <v>1.9</v>
      </c>
      <c r="Z41" s="53"/>
      <c r="AA41" s="53">
        <v>2.4</v>
      </c>
      <c r="AB41" s="53">
        <v>1.1000000000000001</v>
      </c>
      <c r="AC41" s="53">
        <v>0.53</v>
      </c>
      <c r="AD41" s="53">
        <v>1.8</v>
      </c>
      <c r="AE41" s="53"/>
      <c r="AF41" s="53"/>
      <c r="AG41" s="53"/>
      <c r="AH41" s="53"/>
      <c r="AI41" s="53"/>
      <c r="AJ41" s="53">
        <v>1.6</v>
      </c>
      <c r="AK41" s="53"/>
      <c r="AL41" s="53" t="s">
        <v>263</v>
      </c>
      <c r="AM41" s="53"/>
      <c r="AN41" s="53"/>
    </row>
    <row r="42" spans="1:40">
      <c r="A42" s="53" t="s">
        <v>264</v>
      </c>
      <c r="B42" s="53">
        <v>47.96</v>
      </c>
      <c r="C42" s="53">
        <v>15.5</v>
      </c>
      <c r="D42" s="53">
        <v>11.3</v>
      </c>
      <c r="E42" s="53">
        <v>0.17499999999999999</v>
      </c>
      <c r="F42" s="53">
        <v>9.6999999999999993</v>
      </c>
      <c r="G42" s="53">
        <v>13.3</v>
      </c>
      <c r="H42" s="53">
        <v>1.82</v>
      </c>
      <c r="I42" s="53">
        <v>0.03</v>
      </c>
      <c r="J42" s="53">
        <v>0.96</v>
      </c>
      <c r="K42" s="53">
        <v>2.1000000000000001E-2</v>
      </c>
      <c r="L42" s="53"/>
      <c r="M42" s="53">
        <v>170</v>
      </c>
      <c r="N42" s="53">
        <v>370</v>
      </c>
      <c r="O42" s="53">
        <v>44</v>
      </c>
      <c r="P42" s="53">
        <v>310</v>
      </c>
      <c r="Q42" s="53"/>
      <c r="R42" s="53">
        <v>110</v>
      </c>
      <c r="S42" s="53">
        <v>6</v>
      </c>
      <c r="T42" s="53">
        <v>16</v>
      </c>
      <c r="U42" s="53">
        <v>18</v>
      </c>
      <c r="V42" s="53"/>
      <c r="W42" s="53">
        <v>0.6</v>
      </c>
      <c r="X42" s="53">
        <v>0.63</v>
      </c>
      <c r="Y42" s="53">
        <v>1.9</v>
      </c>
      <c r="Z42" s="53"/>
      <c r="AA42" s="53">
        <v>2.5</v>
      </c>
      <c r="AB42" s="53">
        <v>1.1000000000000001</v>
      </c>
      <c r="AC42" s="53">
        <v>0.55000000000000004</v>
      </c>
      <c r="AD42" s="53">
        <v>2</v>
      </c>
      <c r="AE42" s="53"/>
      <c r="AF42" s="53"/>
      <c r="AG42" s="53"/>
      <c r="AH42" s="53"/>
      <c r="AI42" s="53"/>
      <c r="AJ42" s="53">
        <v>1.7</v>
      </c>
      <c r="AK42" s="53"/>
      <c r="AL42" s="53">
        <v>3</v>
      </c>
      <c r="AM42" s="53"/>
      <c r="AN42" s="53"/>
    </row>
    <row r="43" spans="1:40">
      <c r="A43" s="53" t="s">
        <v>265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>
        <v>60</v>
      </c>
      <c r="O43" s="53"/>
      <c r="P43" s="53"/>
      <c r="Q43" s="53" t="s">
        <v>266</v>
      </c>
      <c r="R43" s="53"/>
      <c r="S43" s="53"/>
      <c r="T43" s="53"/>
      <c r="U43" s="53"/>
      <c r="V43" s="53"/>
      <c r="W43" s="53">
        <v>208</v>
      </c>
      <c r="X43" s="53">
        <v>28.7</v>
      </c>
      <c r="Y43" s="53">
        <v>98.1</v>
      </c>
      <c r="Z43" s="53">
        <v>9.1999999999999993</v>
      </c>
      <c r="AA43" s="53">
        <v>24.4</v>
      </c>
      <c r="AB43" s="53">
        <v>6.6</v>
      </c>
      <c r="AC43" s="53"/>
      <c r="AD43" s="53">
        <v>4.4000000000000004</v>
      </c>
      <c r="AE43" s="53"/>
      <c r="AF43" s="53"/>
      <c r="AG43" s="53"/>
      <c r="AH43" s="53"/>
      <c r="AI43" s="53"/>
      <c r="AJ43" s="53"/>
      <c r="AK43" s="53"/>
      <c r="AL43" s="53"/>
      <c r="AM43" s="53"/>
      <c r="AN43" s="53">
        <v>18.7</v>
      </c>
    </row>
    <row r="44" spans="1:40">
      <c r="A44" s="53" t="s">
        <v>267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>
        <v>56</v>
      </c>
      <c r="O44" s="53"/>
      <c r="P44" s="53"/>
      <c r="Q44" s="53">
        <v>8500</v>
      </c>
      <c r="R44" s="53"/>
      <c r="S44" s="53"/>
      <c r="T44" s="53"/>
      <c r="U44" s="53"/>
      <c r="V44" s="53"/>
      <c r="W44" s="53">
        <v>198</v>
      </c>
      <c r="X44" s="53">
        <v>30</v>
      </c>
      <c r="Y44" s="53">
        <v>97</v>
      </c>
      <c r="Z44" s="53">
        <v>9.5</v>
      </c>
      <c r="AA44" s="53">
        <v>25</v>
      </c>
      <c r="AB44" s="53">
        <v>6.6</v>
      </c>
      <c r="AC44" s="53"/>
      <c r="AD44" s="53">
        <v>4.7</v>
      </c>
      <c r="AE44" s="53"/>
      <c r="AF44" s="53"/>
      <c r="AG44" s="53"/>
      <c r="AH44" s="53"/>
      <c r="AI44" s="53"/>
      <c r="AJ44" s="53"/>
      <c r="AK44" s="53"/>
      <c r="AL44" s="53"/>
      <c r="AM44" s="53"/>
      <c r="AN44" s="53">
        <v>20</v>
      </c>
    </row>
    <row r="45" spans="1:40">
      <c r="A45" s="53" t="s">
        <v>268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>
        <v>170</v>
      </c>
      <c r="U45" s="53"/>
      <c r="V45" s="53"/>
      <c r="W45" s="53"/>
      <c r="X45" s="53">
        <v>789</v>
      </c>
      <c r="Y45" s="53">
        <v>1370</v>
      </c>
      <c r="Z45" s="53">
        <v>126</v>
      </c>
      <c r="AA45" s="53">
        <v>379</v>
      </c>
      <c r="AB45" s="53">
        <v>49</v>
      </c>
      <c r="AC45" s="53">
        <v>7.94</v>
      </c>
      <c r="AD45" s="53"/>
      <c r="AE45" s="53">
        <v>5.21</v>
      </c>
      <c r="AF45" s="53">
        <v>31.4</v>
      </c>
      <c r="AG45" s="53">
        <v>6.27</v>
      </c>
      <c r="AH45" s="53">
        <v>18.899999999999999</v>
      </c>
      <c r="AI45" s="53">
        <v>2.7</v>
      </c>
      <c r="AJ45" s="53">
        <v>17.8</v>
      </c>
      <c r="AK45" s="53">
        <v>2.68</v>
      </c>
      <c r="AL45" s="53"/>
      <c r="AM45" s="53">
        <v>35.5</v>
      </c>
      <c r="AN45" s="53">
        <v>405</v>
      </c>
    </row>
    <row r="46" spans="1:40">
      <c r="A46" s="53" t="s">
        <v>269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>
        <v>178</v>
      </c>
      <c r="U46" s="53"/>
      <c r="V46" s="53"/>
      <c r="W46" s="53"/>
      <c r="X46" s="53">
        <v>789</v>
      </c>
      <c r="Y46" s="53">
        <v>1331</v>
      </c>
      <c r="Z46" s="53">
        <v>127</v>
      </c>
      <c r="AA46" s="53">
        <v>378</v>
      </c>
      <c r="AB46" s="53">
        <v>48</v>
      </c>
      <c r="AC46" s="53">
        <v>7.77</v>
      </c>
      <c r="AD46" s="53"/>
      <c r="AE46" s="53">
        <v>5.37</v>
      </c>
      <c r="AF46" s="53">
        <v>32.1</v>
      </c>
      <c r="AG46" s="53">
        <v>6.34</v>
      </c>
      <c r="AH46" s="53">
        <v>18.7</v>
      </c>
      <c r="AI46" s="53">
        <v>2.66</v>
      </c>
      <c r="AJ46" s="53">
        <v>17.600000000000001</v>
      </c>
      <c r="AK46" s="53">
        <v>2.58</v>
      </c>
      <c r="AL46" s="53"/>
      <c r="AM46" s="53">
        <v>37.1</v>
      </c>
      <c r="AN46" s="53">
        <v>396</v>
      </c>
    </row>
    <row r="47" spans="1:40">
      <c r="A47" s="53" t="s">
        <v>270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>
        <v>392</v>
      </c>
      <c r="R47" s="53"/>
      <c r="S47" s="53"/>
      <c r="T47" s="53" t="s">
        <v>257</v>
      </c>
      <c r="U47" s="53"/>
      <c r="V47" s="53"/>
      <c r="W47" s="53"/>
      <c r="X47" s="53">
        <v>1990</v>
      </c>
      <c r="Y47" s="53">
        <v>413</v>
      </c>
      <c r="Z47" s="53">
        <v>737</v>
      </c>
      <c r="AA47" s="53" t="s">
        <v>271</v>
      </c>
      <c r="AB47" s="53" t="s">
        <v>266</v>
      </c>
      <c r="AC47" s="53">
        <v>19.100000000000001</v>
      </c>
      <c r="AD47" s="53" t="s">
        <v>266</v>
      </c>
      <c r="AE47" s="53">
        <v>501</v>
      </c>
      <c r="AF47" s="53" t="s">
        <v>266</v>
      </c>
      <c r="AG47" s="53">
        <v>601</v>
      </c>
      <c r="AH47" s="53" t="s">
        <v>266</v>
      </c>
      <c r="AI47" s="53">
        <v>268</v>
      </c>
      <c r="AJ47" s="53" t="s">
        <v>266</v>
      </c>
      <c r="AK47" s="53">
        <v>258</v>
      </c>
      <c r="AL47" s="53"/>
      <c r="AM47" s="53">
        <v>67.099999999999994</v>
      </c>
      <c r="AN47" s="53"/>
    </row>
    <row r="48" spans="1:40">
      <c r="A48" s="53" t="s">
        <v>272</v>
      </c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>
        <v>369.42</v>
      </c>
      <c r="R48" s="53"/>
      <c r="S48" s="53"/>
      <c r="T48" s="53">
        <v>17008</v>
      </c>
      <c r="U48" s="53"/>
      <c r="V48" s="53"/>
      <c r="W48" s="53"/>
      <c r="X48" s="53">
        <v>1960</v>
      </c>
      <c r="Y48" s="53">
        <v>432</v>
      </c>
      <c r="Z48" s="53">
        <v>737</v>
      </c>
      <c r="AA48" s="53">
        <v>3429</v>
      </c>
      <c r="AB48" s="53">
        <v>1725</v>
      </c>
      <c r="AC48" s="53">
        <v>18.91</v>
      </c>
      <c r="AD48" s="53">
        <v>2168</v>
      </c>
      <c r="AE48" s="53">
        <v>468</v>
      </c>
      <c r="AF48" s="53">
        <v>3224</v>
      </c>
      <c r="AG48" s="53">
        <v>560</v>
      </c>
      <c r="AH48" s="53">
        <v>1750</v>
      </c>
      <c r="AI48" s="53">
        <v>271</v>
      </c>
      <c r="AJ48" s="53">
        <v>1844</v>
      </c>
      <c r="AK48" s="53">
        <v>264</v>
      </c>
      <c r="AL48" s="53"/>
      <c r="AM48" s="53">
        <v>67</v>
      </c>
      <c r="AN48" s="53"/>
    </row>
    <row r="49" spans="1:40">
      <c r="A49" s="53" t="s">
        <v>273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 t="s">
        <v>266</v>
      </c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</row>
    <row r="50" spans="1:40">
      <c r="A50" s="53" t="s">
        <v>274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>
        <v>978</v>
      </c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</row>
    <row r="51" spans="1:40">
      <c r="A51" s="53" t="s">
        <v>275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 t="s">
        <v>276</v>
      </c>
      <c r="N51" s="53"/>
      <c r="O51" s="53"/>
      <c r="P51" s="53"/>
      <c r="Q51" s="53">
        <v>61</v>
      </c>
      <c r="R51" s="53"/>
      <c r="S51" s="53"/>
      <c r="T51" s="53">
        <v>167</v>
      </c>
      <c r="U51" s="53"/>
      <c r="V51" s="53"/>
      <c r="W51" s="53">
        <v>34</v>
      </c>
      <c r="X51" s="53" t="s">
        <v>271</v>
      </c>
      <c r="Y51" s="53" t="s">
        <v>277</v>
      </c>
      <c r="Z51" s="53" t="s">
        <v>266</v>
      </c>
      <c r="AA51" s="53" t="s">
        <v>271</v>
      </c>
      <c r="AB51" s="53">
        <v>514</v>
      </c>
      <c r="AC51" s="53">
        <v>89</v>
      </c>
      <c r="AD51" s="53"/>
      <c r="AE51" s="53"/>
      <c r="AF51" s="53"/>
      <c r="AG51" s="53"/>
      <c r="AH51" s="53"/>
      <c r="AI51" s="53"/>
      <c r="AJ51" s="53">
        <v>16.8</v>
      </c>
      <c r="AK51" s="53"/>
      <c r="AL51" s="53">
        <v>1640</v>
      </c>
      <c r="AM51" s="53">
        <v>1010</v>
      </c>
      <c r="AN51" s="53"/>
    </row>
    <row r="52" spans="1:40">
      <c r="A52" s="53" t="s">
        <v>278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>
        <v>13.18</v>
      </c>
      <c r="N52" s="53"/>
      <c r="O52" s="53"/>
      <c r="P52" s="53"/>
      <c r="Q52" s="53">
        <v>67.12</v>
      </c>
      <c r="R52" s="53"/>
      <c r="S52" s="53"/>
      <c r="T52" s="53">
        <v>167</v>
      </c>
      <c r="U52" s="53"/>
      <c r="V52" s="53"/>
      <c r="W52" s="53">
        <v>31</v>
      </c>
      <c r="X52" s="53">
        <v>21100</v>
      </c>
      <c r="Y52" s="53">
        <v>27600</v>
      </c>
      <c r="Z52" s="53">
        <v>2300</v>
      </c>
      <c r="AA52" s="53">
        <v>6500</v>
      </c>
      <c r="AB52" s="53">
        <v>539</v>
      </c>
      <c r="AC52" s="53">
        <v>87.22</v>
      </c>
      <c r="AD52" s="53"/>
      <c r="AE52" s="53"/>
      <c r="AF52" s="53"/>
      <c r="AG52" s="53"/>
      <c r="AH52" s="53"/>
      <c r="AI52" s="53"/>
      <c r="AJ52" s="53">
        <v>17.850000000000001</v>
      </c>
      <c r="AK52" s="53"/>
      <c r="AL52" s="53">
        <v>1600</v>
      </c>
      <c r="AM52" s="53">
        <v>946</v>
      </c>
      <c r="AN52" s="53"/>
    </row>
    <row r="53" spans="1:40">
      <c r="A53" s="53" t="s">
        <v>279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>
        <v>20</v>
      </c>
      <c r="N53" s="53">
        <v>300</v>
      </c>
      <c r="O53" s="53"/>
      <c r="P53" s="53"/>
      <c r="Q53" s="53" t="s">
        <v>266</v>
      </c>
      <c r="R53" s="53"/>
      <c r="S53" s="53"/>
      <c r="T53" s="53">
        <v>5940</v>
      </c>
      <c r="U53" s="53"/>
      <c r="V53" s="53">
        <v>469</v>
      </c>
      <c r="W53" s="53"/>
      <c r="X53" s="53">
        <v>1730</v>
      </c>
      <c r="Y53" s="53" t="s">
        <v>277</v>
      </c>
      <c r="Z53" s="53">
        <v>449</v>
      </c>
      <c r="AA53" s="53">
        <v>1480</v>
      </c>
      <c r="AB53" s="53">
        <v>395</v>
      </c>
      <c r="AC53" s="53">
        <v>24.9</v>
      </c>
      <c r="AD53" s="53">
        <v>447</v>
      </c>
      <c r="AE53" s="53">
        <v>115</v>
      </c>
      <c r="AF53" s="53">
        <v>911</v>
      </c>
      <c r="AG53" s="53">
        <v>216</v>
      </c>
      <c r="AH53" s="53">
        <v>720</v>
      </c>
      <c r="AI53" s="53">
        <v>112</v>
      </c>
      <c r="AJ53" s="53">
        <v>713</v>
      </c>
      <c r="AK53" s="53"/>
      <c r="AL53" s="53"/>
      <c r="AM53" s="53">
        <v>769</v>
      </c>
      <c r="AN53" s="53">
        <v>150</v>
      </c>
    </row>
    <row r="54" spans="1:40">
      <c r="A54" s="53" t="s">
        <v>280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>
        <v>24.7</v>
      </c>
      <c r="N54" s="53">
        <v>277</v>
      </c>
      <c r="O54" s="53"/>
      <c r="P54" s="53"/>
      <c r="Q54" s="53">
        <v>1050</v>
      </c>
      <c r="R54" s="53"/>
      <c r="S54" s="53"/>
      <c r="T54" s="53">
        <v>5480</v>
      </c>
      <c r="U54" s="53"/>
      <c r="V54" s="53">
        <v>479</v>
      </c>
      <c r="W54" s="53"/>
      <c r="X54" s="53">
        <v>1661</v>
      </c>
      <c r="Y54" s="53">
        <v>3960</v>
      </c>
      <c r="Z54" s="53">
        <v>435</v>
      </c>
      <c r="AA54" s="53">
        <v>1456</v>
      </c>
      <c r="AB54" s="53">
        <v>381</v>
      </c>
      <c r="AC54" s="53">
        <v>23.5</v>
      </c>
      <c r="AD54" s="53">
        <v>433</v>
      </c>
      <c r="AE54" s="53">
        <v>106</v>
      </c>
      <c r="AF54" s="53">
        <v>847</v>
      </c>
      <c r="AG54" s="53">
        <v>208</v>
      </c>
      <c r="AH54" s="53">
        <v>701</v>
      </c>
      <c r="AI54" s="53">
        <v>106</v>
      </c>
      <c r="AJ54" s="53">
        <v>678</v>
      </c>
      <c r="AK54" s="53"/>
      <c r="AL54" s="53"/>
      <c r="AM54" s="53">
        <v>719</v>
      </c>
      <c r="AN54" s="53">
        <v>137</v>
      </c>
    </row>
    <row r="55" spans="1:40">
      <c r="A55" s="53" t="s">
        <v>281</v>
      </c>
      <c r="B55" s="53">
        <v>60.67</v>
      </c>
      <c r="C55" s="53">
        <v>23.3</v>
      </c>
      <c r="D55" s="53">
        <v>1.99</v>
      </c>
      <c r="E55" s="53">
        <v>0.17</v>
      </c>
      <c r="F55" s="53">
        <v>0.15</v>
      </c>
      <c r="G55" s="53">
        <v>0.42</v>
      </c>
      <c r="H55" s="53">
        <v>6.39</v>
      </c>
      <c r="I55" s="53">
        <v>5.43</v>
      </c>
      <c r="J55" s="53">
        <v>0.35699999999999998</v>
      </c>
      <c r="K55" s="53">
        <v>0.04</v>
      </c>
      <c r="L55" s="53">
        <v>100.5</v>
      </c>
      <c r="M55" s="53" t="s">
        <v>276</v>
      </c>
      <c r="N55" s="53" t="s">
        <v>276</v>
      </c>
      <c r="O55" s="53" t="s">
        <v>282</v>
      </c>
      <c r="P55" s="53">
        <v>12</v>
      </c>
      <c r="Q55" s="53">
        <v>181</v>
      </c>
      <c r="R55" s="53">
        <v>15</v>
      </c>
      <c r="S55" s="53">
        <v>5</v>
      </c>
      <c r="T55" s="53">
        <v>35.200000000000003</v>
      </c>
      <c r="U55" s="53">
        <v>1139</v>
      </c>
      <c r="V55" s="53">
        <v>21.1</v>
      </c>
      <c r="W55" s="53">
        <v>228</v>
      </c>
      <c r="X55" s="53">
        <v>263</v>
      </c>
      <c r="Y55" s="53">
        <v>371</v>
      </c>
      <c r="Z55" s="53">
        <v>33.6</v>
      </c>
      <c r="AA55" s="53">
        <v>78.400000000000006</v>
      </c>
      <c r="AB55" s="53">
        <v>7.99</v>
      </c>
      <c r="AC55" s="53">
        <v>0.88600000000000001</v>
      </c>
      <c r="AD55" s="53">
        <v>5.0599999999999996</v>
      </c>
      <c r="AE55" s="53">
        <v>0.84</v>
      </c>
      <c r="AF55" s="53">
        <v>5.56</v>
      </c>
      <c r="AG55" s="53">
        <v>1.25</v>
      </c>
      <c r="AH55" s="53">
        <v>3.93</v>
      </c>
      <c r="AI55" s="53">
        <v>0.65500000000000003</v>
      </c>
      <c r="AJ55" s="53">
        <v>4.6500000000000004</v>
      </c>
      <c r="AK55" s="53">
        <v>0.72199999999999998</v>
      </c>
      <c r="AL55" s="53">
        <v>19</v>
      </c>
      <c r="AM55" s="53">
        <v>34.200000000000003</v>
      </c>
      <c r="AN55" s="53">
        <v>6.23</v>
      </c>
    </row>
    <row r="56" spans="1:40">
      <c r="A56" s="53" t="s">
        <v>283</v>
      </c>
      <c r="B56" s="53">
        <v>60.22</v>
      </c>
      <c r="C56" s="53">
        <v>23.66</v>
      </c>
      <c r="D56" s="53">
        <v>2</v>
      </c>
      <c r="E56" s="53">
        <v>0.17</v>
      </c>
      <c r="F56" s="53">
        <v>0.14000000000000001</v>
      </c>
      <c r="G56" s="53">
        <v>0.42</v>
      </c>
      <c r="H56" s="53">
        <v>6.34</v>
      </c>
      <c r="I56" s="53">
        <v>5.38</v>
      </c>
      <c r="J56" s="53">
        <v>0.36199999999999999</v>
      </c>
      <c r="K56" s="53">
        <v>0.03</v>
      </c>
      <c r="L56" s="53">
        <v>100.3</v>
      </c>
      <c r="M56" s="53" t="s">
        <v>276</v>
      </c>
      <c r="N56" s="53" t="s">
        <v>276</v>
      </c>
      <c r="O56" s="53" t="s">
        <v>282</v>
      </c>
      <c r="P56" s="53">
        <v>11</v>
      </c>
      <c r="Q56" s="53">
        <v>199</v>
      </c>
      <c r="R56" s="53">
        <v>15</v>
      </c>
      <c r="S56" s="53">
        <v>6</v>
      </c>
      <c r="T56" s="53">
        <v>39</v>
      </c>
      <c r="U56" s="53">
        <v>1145</v>
      </c>
      <c r="V56" s="53">
        <v>22.9</v>
      </c>
      <c r="W56" s="53">
        <v>248</v>
      </c>
      <c r="X56" s="53">
        <v>282</v>
      </c>
      <c r="Y56" s="53">
        <v>401</v>
      </c>
      <c r="Z56" s="53">
        <v>36.200000000000003</v>
      </c>
      <c r="AA56" s="53">
        <v>83.2</v>
      </c>
      <c r="AB56" s="53">
        <v>8.56</v>
      </c>
      <c r="AC56" s="53">
        <v>1.03</v>
      </c>
      <c r="AD56" s="53">
        <v>5.0599999999999996</v>
      </c>
      <c r="AE56" s="53">
        <v>0.94</v>
      </c>
      <c r="AF56" s="53">
        <v>5.8</v>
      </c>
      <c r="AG56" s="53">
        <v>1.31</v>
      </c>
      <c r="AH56" s="53">
        <v>4.3499999999999996</v>
      </c>
      <c r="AI56" s="53">
        <v>0.71399999999999997</v>
      </c>
      <c r="AJ56" s="53">
        <v>4.87</v>
      </c>
      <c r="AK56" s="53">
        <v>0.78900000000000003</v>
      </c>
      <c r="AL56" s="53">
        <v>22</v>
      </c>
      <c r="AM56" s="53">
        <v>36.5</v>
      </c>
      <c r="AN56" s="53">
        <v>6.47</v>
      </c>
    </row>
    <row r="57" spans="1:40">
      <c r="A57" s="56" t="s">
        <v>284</v>
      </c>
      <c r="B57" s="58">
        <f>ABS(B56-B55)/B56*100</f>
        <v>0.74726004649618538</v>
      </c>
      <c r="C57" s="58">
        <f t="shared" ref="C57:AN57" si="1">ABS(C56-C55)/C56*100</f>
        <v>1.5215553677092115</v>
      </c>
      <c r="D57" s="58">
        <f t="shared" si="1"/>
        <v>0.50000000000000044</v>
      </c>
      <c r="E57" s="58">
        <f t="shared" si="1"/>
        <v>0</v>
      </c>
      <c r="F57" s="58">
        <f t="shared" si="1"/>
        <v>7.1428571428571281</v>
      </c>
      <c r="G57" s="58">
        <f t="shared" si="1"/>
        <v>0</v>
      </c>
      <c r="H57" s="58">
        <f t="shared" si="1"/>
        <v>0.7886435331230256</v>
      </c>
      <c r="I57" s="58">
        <f t="shared" si="1"/>
        <v>0.92936802973977373</v>
      </c>
      <c r="J57" s="58">
        <f>ABS(J56-J55)/J56*100</f>
        <v>1.381215469613261</v>
      </c>
      <c r="K57" s="58">
        <f t="shared" si="1"/>
        <v>33.333333333333343</v>
      </c>
      <c r="L57" s="58">
        <f t="shared" si="1"/>
        <v>0.1994017946161544</v>
      </c>
      <c r="M57" s="58"/>
      <c r="N57" s="58"/>
      <c r="O57" s="58"/>
      <c r="P57" s="58">
        <f>ABS(P56-P55)/P56*100</f>
        <v>9.0909090909090917</v>
      </c>
      <c r="Q57" s="58">
        <f>ABS(Q56-Q55)/Q56*100</f>
        <v>9.0452261306532673</v>
      </c>
      <c r="R57" s="58">
        <f>ABS(R56-R55)/R56*100</f>
        <v>0</v>
      </c>
      <c r="S57" s="58">
        <f>ABS(S56-S55)/S56*100</f>
        <v>16.666666666666664</v>
      </c>
      <c r="T57" s="58">
        <f t="shared" si="1"/>
        <v>9.7435897435897374</v>
      </c>
      <c r="U57" s="58">
        <f t="shared" si="1"/>
        <v>0.5240174672489083</v>
      </c>
      <c r="V57" s="58">
        <f>ABS(V56-V55)/V56*100</f>
        <v>7.8602620087336126</v>
      </c>
      <c r="W57" s="58">
        <f t="shared" si="1"/>
        <v>8.064516129032258</v>
      </c>
      <c r="X57" s="58">
        <f t="shared" si="1"/>
        <v>6.7375886524822697</v>
      </c>
      <c r="Y57" s="58">
        <f t="shared" si="1"/>
        <v>7.4812967581047385</v>
      </c>
      <c r="Z57" s="58">
        <f t="shared" si="1"/>
        <v>7.1823204419889546</v>
      </c>
      <c r="AA57" s="58">
        <f t="shared" si="1"/>
        <v>5.7692307692307656</v>
      </c>
      <c r="AB57" s="58">
        <f t="shared" si="1"/>
        <v>6.6588785046729004</v>
      </c>
      <c r="AC57" s="58">
        <f t="shared" si="1"/>
        <v>13.980582524271846</v>
      </c>
      <c r="AD57" s="58">
        <f t="shared" si="1"/>
        <v>0</v>
      </c>
      <c r="AE57" s="58">
        <f t="shared" si="1"/>
        <v>10.638297872340424</v>
      </c>
      <c r="AF57" s="58">
        <f t="shared" si="1"/>
        <v>4.1379310344827624</v>
      </c>
      <c r="AG57" s="58">
        <f t="shared" si="1"/>
        <v>4.5801526717557293</v>
      </c>
      <c r="AH57" s="58">
        <f t="shared" si="1"/>
        <v>9.6551724137930925</v>
      </c>
      <c r="AI57" s="58">
        <f t="shared" si="1"/>
        <v>8.2633053221288435</v>
      </c>
      <c r="AJ57" s="58">
        <f t="shared" si="1"/>
        <v>4.5174537987679617</v>
      </c>
      <c r="AK57" s="58">
        <f t="shared" si="1"/>
        <v>8.4917617237008933</v>
      </c>
      <c r="AL57" s="58">
        <f t="shared" si="1"/>
        <v>13.636363636363635</v>
      </c>
      <c r="AM57" s="58">
        <f t="shared" si="1"/>
        <v>6.301369863013691</v>
      </c>
      <c r="AN57" s="58">
        <f t="shared" si="1"/>
        <v>3.7094281298299747</v>
      </c>
    </row>
    <row r="58" spans="1:40">
      <c r="A58" s="53" t="s">
        <v>285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 t="s">
        <v>276</v>
      </c>
      <c r="N58" s="53" t="s">
        <v>276</v>
      </c>
      <c r="O58" s="53"/>
      <c r="P58" s="53"/>
      <c r="Q58" s="53" t="s">
        <v>282</v>
      </c>
      <c r="R58" s="53"/>
      <c r="S58" s="53"/>
      <c r="T58" s="53" t="s">
        <v>286</v>
      </c>
      <c r="U58" s="53"/>
      <c r="V58" s="53" t="s">
        <v>287</v>
      </c>
      <c r="W58" s="53" t="s">
        <v>288</v>
      </c>
      <c r="X58" s="53" t="s">
        <v>289</v>
      </c>
      <c r="Y58" s="53" t="s">
        <v>289</v>
      </c>
      <c r="Z58" s="53" t="s">
        <v>290</v>
      </c>
      <c r="AA58" s="53" t="s">
        <v>289</v>
      </c>
      <c r="AB58" s="53" t="s">
        <v>290</v>
      </c>
      <c r="AC58" s="53" t="s">
        <v>291</v>
      </c>
      <c r="AD58" s="53" t="s">
        <v>290</v>
      </c>
      <c r="AE58" s="53" t="s">
        <v>290</v>
      </c>
      <c r="AF58" s="53" t="s">
        <v>290</v>
      </c>
      <c r="AG58" s="53" t="s">
        <v>290</v>
      </c>
      <c r="AH58" s="53" t="s">
        <v>290</v>
      </c>
      <c r="AI58" s="53" t="s">
        <v>291</v>
      </c>
      <c r="AJ58" s="53" t="s">
        <v>290</v>
      </c>
      <c r="AK58" s="53" t="s">
        <v>292</v>
      </c>
      <c r="AL58" s="53" t="s">
        <v>263</v>
      </c>
      <c r="AM58" s="53" t="s">
        <v>289</v>
      </c>
      <c r="AN58" s="53" t="s">
        <v>290</v>
      </c>
    </row>
    <row r="59" spans="1:40">
      <c r="A59" s="53" t="s">
        <v>285</v>
      </c>
      <c r="B59" s="53">
        <v>0.01</v>
      </c>
      <c r="C59" s="53" t="s">
        <v>290</v>
      </c>
      <c r="D59" s="53">
        <v>0.01</v>
      </c>
      <c r="E59" s="53">
        <v>2E-3</v>
      </c>
      <c r="F59" s="53" t="s">
        <v>290</v>
      </c>
      <c r="G59" s="53" t="s">
        <v>290</v>
      </c>
      <c r="H59" s="53" t="s">
        <v>290</v>
      </c>
      <c r="I59" s="53" t="s">
        <v>290</v>
      </c>
      <c r="J59" s="53" t="s">
        <v>293</v>
      </c>
      <c r="K59" s="53" t="s">
        <v>290</v>
      </c>
      <c r="L59" s="53"/>
      <c r="M59" s="53"/>
      <c r="N59" s="53"/>
      <c r="O59" s="53" t="s">
        <v>282</v>
      </c>
      <c r="P59" s="53" t="s">
        <v>263</v>
      </c>
      <c r="Q59" s="53"/>
      <c r="R59" s="53" t="s">
        <v>294</v>
      </c>
      <c r="S59" s="53">
        <v>2</v>
      </c>
      <c r="T59" s="53"/>
      <c r="U59" s="53">
        <v>1</v>
      </c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</row>
    <row r="60" spans="1:40">
      <c r="A60" s="59" t="s">
        <v>285</v>
      </c>
      <c r="B60" s="59" t="s">
        <v>290</v>
      </c>
      <c r="C60" s="59" t="s">
        <v>290</v>
      </c>
      <c r="D60" s="59">
        <v>0.01</v>
      </c>
      <c r="E60" s="59">
        <v>2E-3</v>
      </c>
      <c r="F60" s="59" t="s">
        <v>290</v>
      </c>
      <c r="G60" s="59" t="s">
        <v>290</v>
      </c>
      <c r="H60" s="59" t="s">
        <v>290</v>
      </c>
      <c r="I60" s="59" t="s">
        <v>290</v>
      </c>
      <c r="J60" s="59" t="s">
        <v>293</v>
      </c>
      <c r="K60" s="59" t="s">
        <v>290</v>
      </c>
      <c r="L60" s="59"/>
      <c r="M60" s="59"/>
      <c r="N60" s="59"/>
      <c r="O60" s="59" t="s">
        <v>282</v>
      </c>
      <c r="P60" s="59" t="s">
        <v>263</v>
      </c>
      <c r="Q60" s="59"/>
      <c r="R60" s="59" t="s">
        <v>294</v>
      </c>
      <c r="S60" s="59">
        <v>2</v>
      </c>
      <c r="T60" s="59"/>
      <c r="U60" s="59">
        <v>2</v>
      </c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</row>
    <row r="63" spans="1:40">
      <c r="A63" s="51" t="s">
        <v>295</v>
      </c>
      <c r="B63" s="52" t="s">
        <v>325</v>
      </c>
    </row>
    <row r="64" spans="1:40">
      <c r="A64" s="53" t="s">
        <v>296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W64" s="54"/>
      <c r="X64" s="54"/>
    </row>
    <row r="65" spans="1:40">
      <c r="A65" s="53" t="s">
        <v>242</v>
      </c>
    </row>
    <row r="66" spans="1:40">
      <c r="A66" s="53" t="s">
        <v>243</v>
      </c>
      <c r="B66" s="53" t="s">
        <v>2</v>
      </c>
      <c r="C66" s="53" t="s">
        <v>3</v>
      </c>
      <c r="D66" s="53" t="s">
        <v>36</v>
      </c>
      <c r="E66" s="53" t="s">
        <v>4</v>
      </c>
      <c r="F66" s="53" t="s">
        <v>5</v>
      </c>
      <c r="G66" s="53" t="s">
        <v>6</v>
      </c>
      <c r="H66" s="53" t="s">
        <v>7</v>
      </c>
      <c r="I66" s="53" t="s">
        <v>0</v>
      </c>
      <c r="J66" s="53" t="s">
        <v>1</v>
      </c>
      <c r="K66" s="53" t="s">
        <v>8</v>
      </c>
      <c r="L66" s="53" t="s">
        <v>9</v>
      </c>
      <c r="M66" s="53" t="s">
        <v>55</v>
      </c>
      <c r="N66" s="53" t="s">
        <v>56</v>
      </c>
      <c r="O66" s="53" t="s">
        <v>57</v>
      </c>
      <c r="P66" s="53" t="s">
        <v>58</v>
      </c>
      <c r="Q66" s="53" t="s">
        <v>59</v>
      </c>
      <c r="R66" s="53" t="s">
        <v>60</v>
      </c>
      <c r="S66" s="53" t="s">
        <v>61</v>
      </c>
      <c r="T66" s="53" t="s">
        <v>62</v>
      </c>
      <c r="U66" s="53" t="s">
        <v>63</v>
      </c>
      <c r="V66" s="53" t="s">
        <v>64</v>
      </c>
      <c r="W66" s="53" t="s">
        <v>65</v>
      </c>
      <c r="X66" s="53" t="s">
        <v>66</v>
      </c>
      <c r="Y66" s="53" t="s">
        <v>67</v>
      </c>
      <c r="Z66" s="53" t="s">
        <v>68</v>
      </c>
      <c r="AA66" s="53" t="s">
        <v>69</v>
      </c>
      <c r="AB66" s="53" t="s">
        <v>70</v>
      </c>
      <c r="AC66" s="53" t="s">
        <v>71</v>
      </c>
      <c r="AD66" s="53" t="s">
        <v>72</v>
      </c>
      <c r="AE66" s="53" t="s">
        <v>73</v>
      </c>
      <c r="AF66" s="53" t="s">
        <v>74</v>
      </c>
      <c r="AG66" s="53" t="s">
        <v>75</v>
      </c>
      <c r="AH66" s="53" t="s">
        <v>76</v>
      </c>
      <c r="AI66" s="53" t="s">
        <v>77</v>
      </c>
      <c r="AJ66" s="53" t="s">
        <v>78</v>
      </c>
      <c r="AK66" s="53" t="s">
        <v>79</v>
      </c>
      <c r="AL66" s="53" t="s">
        <v>80</v>
      </c>
      <c r="AM66" s="53" t="s">
        <v>81</v>
      </c>
      <c r="AN66" s="53" t="s">
        <v>82</v>
      </c>
    </row>
    <row r="67" spans="1:40">
      <c r="A67" s="53" t="s">
        <v>244</v>
      </c>
      <c r="B67" s="53" t="s">
        <v>21</v>
      </c>
      <c r="C67" s="53" t="s">
        <v>21</v>
      </c>
      <c r="D67" s="53" t="s">
        <v>21</v>
      </c>
      <c r="E67" s="53" t="s">
        <v>21</v>
      </c>
      <c r="F67" s="53" t="s">
        <v>21</v>
      </c>
      <c r="G67" s="53" t="s">
        <v>21</v>
      </c>
      <c r="H67" s="53" t="s">
        <v>21</v>
      </c>
      <c r="I67" s="53" t="s">
        <v>21</v>
      </c>
      <c r="J67" s="53" t="s">
        <v>21</v>
      </c>
      <c r="K67" s="53" t="s">
        <v>21</v>
      </c>
      <c r="L67" s="53" t="s">
        <v>21</v>
      </c>
      <c r="M67" s="53" t="s">
        <v>245</v>
      </c>
      <c r="N67" s="53" t="s">
        <v>245</v>
      </c>
      <c r="O67" s="53" t="s">
        <v>245</v>
      </c>
      <c r="P67" s="53" t="s">
        <v>245</v>
      </c>
      <c r="Q67" s="53" t="s">
        <v>245</v>
      </c>
      <c r="R67" s="53" t="s">
        <v>245</v>
      </c>
      <c r="S67" s="53" t="s">
        <v>245</v>
      </c>
      <c r="T67" s="53" t="s">
        <v>245</v>
      </c>
      <c r="U67" s="53" t="s">
        <v>245</v>
      </c>
      <c r="V67" s="53" t="s">
        <v>245</v>
      </c>
      <c r="W67" s="53" t="s">
        <v>245</v>
      </c>
      <c r="X67" s="53" t="s">
        <v>245</v>
      </c>
      <c r="Y67" s="53" t="s">
        <v>245</v>
      </c>
      <c r="Z67" s="53" t="s">
        <v>245</v>
      </c>
      <c r="AA67" s="53" t="s">
        <v>245</v>
      </c>
      <c r="AB67" s="53" t="s">
        <v>245</v>
      </c>
      <c r="AC67" s="53" t="s">
        <v>245</v>
      </c>
      <c r="AD67" s="53" t="s">
        <v>245</v>
      </c>
      <c r="AE67" s="53" t="s">
        <v>245</v>
      </c>
      <c r="AF67" s="53" t="s">
        <v>245</v>
      </c>
      <c r="AG67" s="53" t="s">
        <v>245</v>
      </c>
      <c r="AH67" s="53" t="s">
        <v>245</v>
      </c>
      <c r="AI67" s="53" t="s">
        <v>245</v>
      </c>
      <c r="AJ67" s="53" t="s">
        <v>245</v>
      </c>
      <c r="AK67" s="53" t="s">
        <v>245</v>
      </c>
      <c r="AL67" s="53" t="s">
        <v>245</v>
      </c>
      <c r="AM67" s="53" t="s">
        <v>245</v>
      </c>
      <c r="AN67" s="53" t="s">
        <v>245</v>
      </c>
    </row>
    <row r="68" spans="1:40">
      <c r="A68" s="53" t="s">
        <v>246</v>
      </c>
      <c r="B68" s="53">
        <v>0.01</v>
      </c>
      <c r="C68" s="53">
        <v>0.01</v>
      </c>
      <c r="D68" s="53">
        <v>0.01</v>
      </c>
      <c r="E68" s="53">
        <v>1E-3</v>
      </c>
      <c r="F68" s="53">
        <v>0.01</v>
      </c>
      <c r="G68" s="53">
        <v>0.01</v>
      </c>
      <c r="H68" s="53">
        <v>0.01</v>
      </c>
      <c r="I68" s="53">
        <v>0.01</v>
      </c>
      <c r="J68" s="53">
        <v>1E-3</v>
      </c>
      <c r="K68" s="53">
        <v>0.01</v>
      </c>
      <c r="L68" s="53">
        <v>0.01</v>
      </c>
      <c r="M68" s="53">
        <v>20</v>
      </c>
      <c r="N68" s="53">
        <v>20</v>
      </c>
      <c r="O68" s="53">
        <v>1</v>
      </c>
      <c r="P68" s="53">
        <v>5</v>
      </c>
      <c r="Q68" s="53">
        <v>1</v>
      </c>
      <c r="R68" s="53">
        <v>2</v>
      </c>
      <c r="S68" s="53">
        <v>2</v>
      </c>
      <c r="T68" s="53">
        <v>0.5</v>
      </c>
      <c r="U68" s="53">
        <v>1</v>
      </c>
      <c r="V68" s="53">
        <v>0.1</v>
      </c>
      <c r="W68" s="53">
        <v>0.2</v>
      </c>
      <c r="X68" s="53">
        <v>0.05</v>
      </c>
      <c r="Y68" s="53">
        <v>0.05</v>
      </c>
      <c r="Z68" s="53">
        <v>0.01</v>
      </c>
      <c r="AA68" s="53">
        <v>0.05</v>
      </c>
      <c r="AB68" s="53">
        <v>0.01</v>
      </c>
      <c r="AC68" s="53">
        <v>5.0000000000000001E-3</v>
      </c>
      <c r="AD68" s="53">
        <v>0.01</v>
      </c>
      <c r="AE68" s="53">
        <v>0.01</v>
      </c>
      <c r="AF68" s="53">
        <v>0.01</v>
      </c>
      <c r="AG68" s="53">
        <v>0.01</v>
      </c>
      <c r="AH68" s="53">
        <v>0.01</v>
      </c>
      <c r="AI68" s="53">
        <v>5.0000000000000001E-3</v>
      </c>
      <c r="AJ68" s="53">
        <v>0.01</v>
      </c>
      <c r="AK68" s="53">
        <v>2E-3</v>
      </c>
      <c r="AL68" s="53">
        <v>5</v>
      </c>
      <c r="AM68" s="53">
        <v>0.05</v>
      </c>
      <c r="AN68" s="53">
        <v>0.01</v>
      </c>
    </row>
    <row r="69" spans="1:40" ht="14.4" thickBot="1">
      <c r="A69" s="55" t="s">
        <v>247</v>
      </c>
      <c r="B69" s="55" t="s">
        <v>248</v>
      </c>
      <c r="C69" s="55" t="s">
        <v>248</v>
      </c>
      <c r="D69" s="55" t="s">
        <v>248</v>
      </c>
      <c r="E69" s="55" t="s">
        <v>248</v>
      </c>
      <c r="F69" s="55" t="s">
        <v>248</v>
      </c>
      <c r="G69" s="55" t="s">
        <v>248</v>
      </c>
      <c r="H69" s="55" t="s">
        <v>248</v>
      </c>
      <c r="I69" s="55" t="s">
        <v>248</v>
      </c>
      <c r="J69" s="55" t="s">
        <v>248</v>
      </c>
      <c r="K69" s="55" t="s">
        <v>248</v>
      </c>
      <c r="L69" s="55" t="s">
        <v>248</v>
      </c>
      <c r="M69" s="55" t="s">
        <v>249</v>
      </c>
      <c r="N69" s="55" t="s">
        <v>249</v>
      </c>
      <c r="O69" s="55" t="s">
        <v>248</v>
      </c>
      <c r="P69" s="55" t="s">
        <v>248</v>
      </c>
      <c r="Q69" s="55" t="s">
        <v>249</v>
      </c>
      <c r="R69" s="55" t="s">
        <v>248</v>
      </c>
      <c r="S69" s="55" t="s">
        <v>248</v>
      </c>
      <c r="T69" s="55" t="s">
        <v>249</v>
      </c>
      <c r="U69" s="55" t="s">
        <v>248</v>
      </c>
      <c r="V69" s="55" t="s">
        <v>249</v>
      </c>
      <c r="W69" s="55" t="s">
        <v>249</v>
      </c>
      <c r="X69" s="55" t="s">
        <v>249</v>
      </c>
      <c r="Y69" s="55" t="s">
        <v>249</v>
      </c>
      <c r="Z69" s="55" t="s">
        <v>249</v>
      </c>
      <c r="AA69" s="55" t="s">
        <v>249</v>
      </c>
      <c r="AB69" s="55" t="s">
        <v>249</v>
      </c>
      <c r="AC69" s="55" t="s">
        <v>249</v>
      </c>
      <c r="AD69" s="55" t="s">
        <v>249</v>
      </c>
      <c r="AE69" s="55" t="s">
        <v>249</v>
      </c>
      <c r="AF69" s="55" t="s">
        <v>249</v>
      </c>
      <c r="AG69" s="55" t="s">
        <v>249</v>
      </c>
      <c r="AH69" s="55" t="s">
        <v>249</v>
      </c>
      <c r="AI69" s="55" t="s">
        <v>249</v>
      </c>
      <c r="AJ69" s="55" t="s">
        <v>249</v>
      </c>
      <c r="AK69" s="55" t="s">
        <v>249</v>
      </c>
      <c r="AL69" s="55" t="s">
        <v>249</v>
      </c>
      <c r="AM69" s="55" t="s">
        <v>249</v>
      </c>
      <c r="AN69" s="55" t="s">
        <v>249</v>
      </c>
    </row>
    <row r="70" spans="1:40" ht="14.4" thickTop="1">
      <c r="A70" s="53" t="s">
        <v>250</v>
      </c>
      <c r="B70" s="53">
        <v>47.42</v>
      </c>
      <c r="C70" s="53">
        <v>18.670000000000002</v>
      </c>
      <c r="D70" s="53">
        <v>9.9</v>
      </c>
      <c r="E70" s="53">
        <v>0.15</v>
      </c>
      <c r="F70" s="53">
        <v>9.9499999999999993</v>
      </c>
      <c r="G70" s="53">
        <v>11.49</v>
      </c>
      <c r="H70" s="53">
        <v>1.91</v>
      </c>
      <c r="I70" s="53">
        <v>0.22</v>
      </c>
      <c r="J70" s="53">
        <v>0.48</v>
      </c>
      <c r="K70" s="53">
        <v>0.06</v>
      </c>
      <c r="L70" s="53"/>
      <c r="M70" s="53"/>
      <c r="N70" s="53"/>
      <c r="O70" s="53">
        <v>31</v>
      </c>
      <c r="P70" s="53">
        <v>158</v>
      </c>
      <c r="Q70" s="53"/>
      <c r="R70" s="53">
        <v>143</v>
      </c>
      <c r="S70" s="53">
        <v>107</v>
      </c>
      <c r="T70" s="53"/>
      <c r="U70" s="53">
        <v>34</v>
      </c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</row>
    <row r="71" spans="1:40">
      <c r="A71" s="53" t="s">
        <v>251</v>
      </c>
      <c r="B71" s="53">
        <v>47.15</v>
      </c>
      <c r="C71" s="53">
        <v>18.34</v>
      </c>
      <c r="D71" s="53">
        <v>9.9700000000000006</v>
      </c>
      <c r="E71" s="53">
        <v>0.15</v>
      </c>
      <c r="F71" s="53">
        <v>10.130000000000001</v>
      </c>
      <c r="G71" s="53">
        <v>11.49</v>
      </c>
      <c r="H71" s="53">
        <v>1.89</v>
      </c>
      <c r="I71" s="53">
        <v>0.23400000000000001</v>
      </c>
      <c r="J71" s="53">
        <v>0.48</v>
      </c>
      <c r="K71" s="53">
        <v>7.0000000000000007E-2</v>
      </c>
      <c r="L71" s="53"/>
      <c r="M71" s="53"/>
      <c r="N71" s="53"/>
      <c r="O71" s="53">
        <v>31</v>
      </c>
      <c r="P71" s="53">
        <v>148</v>
      </c>
      <c r="Q71" s="53"/>
      <c r="R71" s="53">
        <v>144</v>
      </c>
      <c r="S71" s="53">
        <v>118</v>
      </c>
      <c r="T71" s="53"/>
      <c r="U71" s="53">
        <v>38</v>
      </c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</row>
    <row r="72" spans="1:40">
      <c r="A72" s="53" t="s">
        <v>252</v>
      </c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>
        <v>250</v>
      </c>
      <c r="O72" s="53"/>
      <c r="P72" s="53"/>
      <c r="Q72" s="53">
        <v>21</v>
      </c>
      <c r="R72" s="53"/>
      <c r="S72" s="53"/>
      <c r="T72" s="53">
        <v>34.4</v>
      </c>
      <c r="U72" s="53"/>
      <c r="V72" s="53"/>
      <c r="W72" s="53"/>
      <c r="X72" s="53">
        <v>16.8</v>
      </c>
      <c r="Y72" s="53">
        <v>39.4</v>
      </c>
      <c r="Z72" s="53"/>
      <c r="AA72" s="53">
        <v>24.2</v>
      </c>
      <c r="AB72" s="53"/>
      <c r="AC72" s="53">
        <v>2</v>
      </c>
      <c r="AD72" s="53"/>
      <c r="AE72" s="53"/>
      <c r="AF72" s="53"/>
      <c r="AG72" s="53"/>
      <c r="AH72" s="53"/>
      <c r="AI72" s="53"/>
      <c r="AJ72" s="53">
        <v>3.3</v>
      </c>
      <c r="AK72" s="53"/>
      <c r="AL72" s="53"/>
      <c r="AM72" s="53"/>
      <c r="AN72" s="53"/>
    </row>
    <row r="73" spans="1:40">
      <c r="A73" s="53" t="s">
        <v>253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>
        <v>251</v>
      </c>
      <c r="O73" s="53"/>
      <c r="P73" s="53"/>
      <c r="Q73" s="53">
        <v>23</v>
      </c>
      <c r="R73" s="53"/>
      <c r="S73" s="53"/>
      <c r="T73" s="53">
        <v>36</v>
      </c>
      <c r="U73" s="53"/>
      <c r="V73" s="53"/>
      <c r="W73" s="53"/>
      <c r="X73" s="53">
        <v>17</v>
      </c>
      <c r="Y73" s="53">
        <v>41</v>
      </c>
      <c r="Z73" s="53"/>
      <c r="AA73" s="53">
        <v>23</v>
      </c>
      <c r="AB73" s="53"/>
      <c r="AC73" s="53">
        <v>2.1</v>
      </c>
      <c r="AD73" s="53"/>
      <c r="AE73" s="53"/>
      <c r="AF73" s="53"/>
      <c r="AG73" s="53"/>
      <c r="AH73" s="53"/>
      <c r="AI73" s="53"/>
      <c r="AJ73" s="53">
        <v>3.4</v>
      </c>
      <c r="AK73" s="53"/>
      <c r="AL73" s="53"/>
      <c r="AM73" s="53"/>
      <c r="AN73" s="53"/>
    </row>
    <row r="74" spans="1:40">
      <c r="A74" s="53" t="s">
        <v>254</v>
      </c>
      <c r="B74" s="53">
        <v>52.55</v>
      </c>
      <c r="C74" s="53">
        <v>15.46</v>
      </c>
      <c r="D74" s="53">
        <v>10.89</v>
      </c>
      <c r="E74" s="53">
        <v>0.17</v>
      </c>
      <c r="F74" s="53">
        <v>6.23</v>
      </c>
      <c r="G74" s="53">
        <v>11.02</v>
      </c>
      <c r="H74" s="53">
        <v>2.21</v>
      </c>
      <c r="I74" s="53">
        <v>0.62</v>
      </c>
      <c r="J74" s="53">
        <v>1.08</v>
      </c>
      <c r="K74" s="53">
        <v>0.12</v>
      </c>
      <c r="L74" s="53"/>
      <c r="M74" s="53"/>
      <c r="N74" s="53">
        <v>90</v>
      </c>
      <c r="O74" s="53">
        <v>35</v>
      </c>
      <c r="P74" s="53">
        <v>278</v>
      </c>
      <c r="Q74" s="53">
        <v>19</v>
      </c>
      <c r="R74" s="53">
        <v>194</v>
      </c>
      <c r="S74" s="53">
        <v>178</v>
      </c>
      <c r="T74" s="53"/>
      <c r="U74" s="53">
        <v>88</v>
      </c>
      <c r="V74" s="53"/>
      <c r="W74" s="53"/>
      <c r="X74" s="53">
        <v>10.4</v>
      </c>
      <c r="Y74" s="53">
        <v>22.6</v>
      </c>
      <c r="Z74" s="53"/>
      <c r="AA74" s="53">
        <v>12.7</v>
      </c>
      <c r="AB74" s="53">
        <v>3.3</v>
      </c>
      <c r="AC74" s="53">
        <v>1.1000000000000001</v>
      </c>
      <c r="AD74" s="53"/>
      <c r="AE74" s="53">
        <v>0.61</v>
      </c>
      <c r="AF74" s="53">
        <v>3.8</v>
      </c>
      <c r="AG74" s="53">
        <v>0.77</v>
      </c>
      <c r="AH74" s="53"/>
      <c r="AI74" s="53"/>
      <c r="AJ74" s="53">
        <v>2</v>
      </c>
      <c r="AK74" s="53">
        <v>0.3</v>
      </c>
      <c r="AL74" s="53"/>
      <c r="AM74" s="53">
        <v>2.2999999999999998</v>
      </c>
      <c r="AN74" s="53">
        <v>0.5</v>
      </c>
    </row>
    <row r="75" spans="1:40">
      <c r="A75" s="53" t="s">
        <v>255</v>
      </c>
      <c r="B75" s="53">
        <v>52.4</v>
      </c>
      <c r="C75" s="53">
        <v>15.4</v>
      </c>
      <c r="D75" s="53">
        <v>10.7</v>
      </c>
      <c r="E75" s="53">
        <v>0.16300000000000001</v>
      </c>
      <c r="F75" s="53">
        <v>6.37</v>
      </c>
      <c r="G75" s="53">
        <v>10.9</v>
      </c>
      <c r="H75" s="53">
        <v>2.14</v>
      </c>
      <c r="I75" s="53">
        <v>0.626</v>
      </c>
      <c r="J75" s="53">
        <v>1.06</v>
      </c>
      <c r="K75" s="53">
        <v>0.14000000000000001</v>
      </c>
      <c r="L75" s="53"/>
      <c r="M75" s="53"/>
      <c r="N75" s="53">
        <v>92</v>
      </c>
      <c r="O75" s="53">
        <v>36</v>
      </c>
      <c r="P75" s="53">
        <v>262</v>
      </c>
      <c r="Q75" s="53">
        <v>21</v>
      </c>
      <c r="R75" s="53">
        <v>190</v>
      </c>
      <c r="S75" s="53">
        <v>182</v>
      </c>
      <c r="T75" s="53"/>
      <c r="U75" s="53">
        <v>94</v>
      </c>
      <c r="V75" s="53"/>
      <c r="W75" s="53"/>
      <c r="X75" s="53">
        <v>10</v>
      </c>
      <c r="Y75" s="53">
        <v>23</v>
      </c>
      <c r="Z75" s="53"/>
      <c r="AA75" s="53">
        <v>13</v>
      </c>
      <c r="AB75" s="53">
        <v>3.3</v>
      </c>
      <c r="AC75" s="53">
        <v>1</v>
      </c>
      <c r="AD75" s="53"/>
      <c r="AE75" s="53">
        <v>0.63</v>
      </c>
      <c r="AF75" s="53">
        <v>3.6</v>
      </c>
      <c r="AG75" s="53">
        <v>0.76</v>
      </c>
      <c r="AH75" s="53"/>
      <c r="AI75" s="53"/>
      <c r="AJ75" s="53">
        <v>2.1</v>
      </c>
      <c r="AK75" s="53">
        <v>0.33</v>
      </c>
      <c r="AL75" s="53"/>
      <c r="AM75" s="53">
        <v>2.4</v>
      </c>
      <c r="AN75" s="53">
        <v>0.53</v>
      </c>
    </row>
    <row r="76" spans="1:40">
      <c r="A76" s="53" t="s">
        <v>256</v>
      </c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>
        <v>3980</v>
      </c>
      <c r="N76" s="53" t="s">
        <v>257</v>
      </c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</row>
    <row r="77" spans="1:40">
      <c r="A77" s="53" t="s">
        <v>258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>
        <v>3780</v>
      </c>
      <c r="N77" s="53">
        <v>15500</v>
      </c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</row>
    <row r="78" spans="1:40">
      <c r="A78" s="53" t="s">
        <v>259</v>
      </c>
      <c r="B78" s="53">
        <v>50.27</v>
      </c>
      <c r="C78" s="53">
        <v>20.71</v>
      </c>
      <c r="D78" s="53">
        <v>6.14</v>
      </c>
      <c r="E78" s="53">
        <v>0.11</v>
      </c>
      <c r="F78" s="53">
        <v>0.5</v>
      </c>
      <c r="G78" s="53">
        <v>8.1199999999999992</v>
      </c>
      <c r="H78" s="53">
        <v>7.04</v>
      </c>
      <c r="I78" s="53">
        <v>1.68</v>
      </c>
      <c r="J78" s="53">
        <v>0.28000000000000003</v>
      </c>
      <c r="K78" s="53">
        <v>0.13</v>
      </c>
      <c r="L78" s="53"/>
      <c r="M78" s="53"/>
      <c r="N78" s="53"/>
      <c r="O78" s="53">
        <v>1</v>
      </c>
      <c r="P78" s="53">
        <v>7</v>
      </c>
      <c r="Q78" s="53">
        <v>54</v>
      </c>
      <c r="R78" s="53">
        <v>1200</v>
      </c>
      <c r="S78" s="53">
        <v>351</v>
      </c>
      <c r="T78" s="53">
        <v>116</v>
      </c>
      <c r="U78" s="53">
        <v>531</v>
      </c>
      <c r="V78" s="53">
        <v>10</v>
      </c>
      <c r="W78" s="53">
        <v>13.2</v>
      </c>
      <c r="X78" s="53">
        <v>57.9</v>
      </c>
      <c r="Y78" s="53">
        <v>122</v>
      </c>
      <c r="Z78" s="53">
        <v>14.9</v>
      </c>
      <c r="AA78" s="53">
        <v>57.3</v>
      </c>
      <c r="AB78" s="53">
        <v>12.8</v>
      </c>
      <c r="AC78" s="53">
        <v>1.97</v>
      </c>
      <c r="AD78" s="53">
        <v>14.1</v>
      </c>
      <c r="AE78" s="53">
        <v>2.69</v>
      </c>
      <c r="AF78" s="53">
        <v>19</v>
      </c>
      <c r="AG78" s="53">
        <v>4.3099999999999996</v>
      </c>
      <c r="AH78" s="53">
        <v>14.1</v>
      </c>
      <c r="AI78" s="53">
        <v>2.25</v>
      </c>
      <c r="AJ78" s="53">
        <v>15.1</v>
      </c>
      <c r="AK78" s="53">
        <v>2.23</v>
      </c>
      <c r="AL78" s="53">
        <v>10</v>
      </c>
      <c r="AM78" s="53">
        <v>1.4</v>
      </c>
      <c r="AN78" s="53">
        <v>0.8</v>
      </c>
    </row>
    <row r="79" spans="1:40">
      <c r="A79" s="53" t="s">
        <v>260</v>
      </c>
      <c r="B79" s="53">
        <v>49.9</v>
      </c>
      <c r="C79" s="53">
        <v>20.69</v>
      </c>
      <c r="D79" s="53">
        <v>6.21</v>
      </c>
      <c r="E79" s="53">
        <v>0.108</v>
      </c>
      <c r="F79" s="53">
        <v>0.54</v>
      </c>
      <c r="G79" s="53">
        <v>8.0500000000000007</v>
      </c>
      <c r="H79" s="53">
        <v>7.1</v>
      </c>
      <c r="I79" s="53">
        <v>1.66</v>
      </c>
      <c r="J79" s="53">
        <v>0.28699999999999998</v>
      </c>
      <c r="K79" s="53">
        <v>0.13100000000000001</v>
      </c>
      <c r="L79" s="53"/>
      <c r="M79" s="53"/>
      <c r="N79" s="53"/>
      <c r="O79" s="53">
        <v>1.1000000000000001</v>
      </c>
      <c r="P79" s="53">
        <v>8</v>
      </c>
      <c r="Q79" s="53">
        <v>55</v>
      </c>
      <c r="R79" s="53">
        <v>1191</v>
      </c>
      <c r="S79" s="53">
        <v>340</v>
      </c>
      <c r="T79" s="53">
        <v>119</v>
      </c>
      <c r="U79" s="53">
        <v>517</v>
      </c>
      <c r="V79" s="53">
        <v>10.6</v>
      </c>
      <c r="W79" s="53">
        <v>13</v>
      </c>
      <c r="X79" s="53">
        <v>58</v>
      </c>
      <c r="Y79" s="53">
        <v>122</v>
      </c>
      <c r="Z79" s="53">
        <v>15</v>
      </c>
      <c r="AA79" s="53">
        <v>57</v>
      </c>
      <c r="AB79" s="53">
        <v>12.7</v>
      </c>
      <c r="AC79" s="53">
        <v>2</v>
      </c>
      <c r="AD79" s="53">
        <v>14</v>
      </c>
      <c r="AE79" s="53">
        <v>2.6</v>
      </c>
      <c r="AF79" s="53">
        <v>18.2</v>
      </c>
      <c r="AG79" s="53">
        <v>4.3</v>
      </c>
      <c r="AH79" s="53">
        <v>14.2</v>
      </c>
      <c r="AI79" s="53">
        <v>2.2999999999999998</v>
      </c>
      <c r="AJ79" s="53">
        <v>14.8</v>
      </c>
      <c r="AK79" s="53">
        <v>2.1</v>
      </c>
      <c r="AL79" s="53">
        <v>10</v>
      </c>
      <c r="AM79" s="53">
        <v>1.4</v>
      </c>
      <c r="AN79" s="53">
        <v>0.8</v>
      </c>
    </row>
    <row r="80" spans="1:40">
      <c r="A80" s="56" t="s">
        <v>261</v>
      </c>
      <c r="B80" s="58">
        <f>ABS(B79-B78)/B79*100</f>
        <v>0.7414829659318728</v>
      </c>
      <c r="C80" s="58">
        <f t="shared" ref="C80:AN80" si="2">ABS(C79-C78)/C79*100</f>
        <v>9.6665055582404888E-2</v>
      </c>
      <c r="D80" s="58">
        <f t="shared" si="2"/>
        <v>1.1272141706924361</v>
      </c>
      <c r="E80" s="58">
        <f t="shared" si="2"/>
        <v>1.8518518518518534</v>
      </c>
      <c r="F80" s="58">
        <f t="shared" si="2"/>
        <v>7.4074074074074137</v>
      </c>
      <c r="G80" s="58">
        <f t="shared" si="2"/>
        <v>0.86956521739128578</v>
      </c>
      <c r="H80" s="58">
        <f t="shared" si="2"/>
        <v>0.84507042253520581</v>
      </c>
      <c r="I80" s="58">
        <f t="shared" si="2"/>
        <v>1.2048192771084349</v>
      </c>
      <c r="J80" s="58">
        <f t="shared" si="2"/>
        <v>2.4390243902438855</v>
      </c>
      <c r="K80" s="58">
        <f t="shared" si="2"/>
        <v>0.76335877862595491</v>
      </c>
      <c r="L80" s="58"/>
      <c r="M80" s="58"/>
      <c r="N80" s="58"/>
      <c r="O80" s="58">
        <f t="shared" si="2"/>
        <v>9.0909090909090988</v>
      </c>
      <c r="P80" s="58">
        <f t="shared" si="2"/>
        <v>12.5</v>
      </c>
      <c r="Q80" s="58">
        <f>ABS(Q79-Q78)/Q79*100</f>
        <v>1.8181818181818181</v>
      </c>
      <c r="R80" s="58">
        <f>ABS(R79-R78)/R79*100</f>
        <v>0.75566750629722923</v>
      </c>
      <c r="S80" s="58">
        <f>ABS(S79-S78)/S79*100</f>
        <v>3.2352941176470593</v>
      </c>
      <c r="T80" s="58">
        <f t="shared" si="2"/>
        <v>2.5210084033613445</v>
      </c>
      <c r="U80" s="58">
        <f t="shared" si="2"/>
        <v>2.7079303675048356</v>
      </c>
      <c r="V80" s="58">
        <f>ABS(V79-V78)/V79*100</f>
        <v>5.660377358490563</v>
      </c>
      <c r="W80" s="58">
        <f t="shared" si="2"/>
        <v>1.538461538461533</v>
      </c>
      <c r="X80" s="58">
        <f t="shared" si="2"/>
        <v>0.17241379310345073</v>
      </c>
      <c r="Y80" s="58">
        <f t="shared" si="2"/>
        <v>0</v>
      </c>
      <c r="Z80" s="58">
        <f t="shared" si="2"/>
        <v>0.6666666666666643</v>
      </c>
      <c r="AA80" s="58">
        <f t="shared" si="2"/>
        <v>0.5263157894736793</v>
      </c>
      <c r="AB80" s="58">
        <f t="shared" si="2"/>
        <v>0.78740157480316086</v>
      </c>
      <c r="AC80" s="58">
        <f t="shared" si="2"/>
        <v>1.5000000000000013</v>
      </c>
      <c r="AD80" s="58">
        <f t="shared" si="2"/>
        <v>0.71428571428571175</v>
      </c>
      <c r="AE80" s="58">
        <f t="shared" si="2"/>
        <v>3.4615384615384563</v>
      </c>
      <c r="AF80" s="58">
        <f t="shared" si="2"/>
        <v>4.3956043956043995</v>
      </c>
      <c r="AG80" s="58">
        <f t="shared" si="2"/>
        <v>0.23255813953487878</v>
      </c>
      <c r="AH80" s="58">
        <f t="shared" si="2"/>
        <v>0.70422535211267356</v>
      </c>
      <c r="AI80" s="58">
        <f t="shared" si="2"/>
        <v>2.1739130434782532</v>
      </c>
      <c r="AJ80" s="58">
        <f t="shared" si="2"/>
        <v>2.0270270270270196</v>
      </c>
      <c r="AK80" s="58">
        <f t="shared" si="2"/>
        <v>6.1904761904761854</v>
      </c>
      <c r="AL80" s="58">
        <f t="shared" si="2"/>
        <v>0</v>
      </c>
      <c r="AM80" s="58">
        <f t="shared" si="2"/>
        <v>0</v>
      </c>
      <c r="AN80" s="58">
        <f t="shared" si="2"/>
        <v>0</v>
      </c>
    </row>
    <row r="81" spans="1:40">
      <c r="A81" s="53" t="s">
        <v>262</v>
      </c>
      <c r="B81" s="53">
        <v>48.11</v>
      </c>
      <c r="C81" s="53">
        <v>15.86</v>
      </c>
      <c r="D81" s="53">
        <v>11.42</v>
      </c>
      <c r="E81" s="53">
        <v>0.17</v>
      </c>
      <c r="F81" s="53">
        <v>9.56</v>
      </c>
      <c r="G81" s="53">
        <v>13.5</v>
      </c>
      <c r="H81" s="53">
        <v>1.81</v>
      </c>
      <c r="I81" s="53">
        <v>0.02</v>
      </c>
      <c r="J81" s="53">
        <v>0.97</v>
      </c>
      <c r="K81" s="53">
        <v>0.03</v>
      </c>
      <c r="L81" s="53"/>
      <c r="M81" s="53">
        <v>170</v>
      </c>
      <c r="N81" s="53">
        <v>390</v>
      </c>
      <c r="O81" s="53">
        <v>44</v>
      </c>
      <c r="P81" s="53">
        <v>343</v>
      </c>
      <c r="Q81" s="53"/>
      <c r="R81" s="53">
        <v>108</v>
      </c>
      <c r="S81" s="53">
        <v>9</v>
      </c>
      <c r="T81" s="53">
        <v>14.5</v>
      </c>
      <c r="U81" s="53">
        <v>14</v>
      </c>
      <c r="V81" s="53"/>
      <c r="W81" s="53">
        <v>0.5</v>
      </c>
      <c r="X81" s="53">
        <v>0.6</v>
      </c>
      <c r="Y81" s="53">
        <v>1.9</v>
      </c>
      <c r="Z81" s="53"/>
      <c r="AA81" s="53">
        <v>2.4</v>
      </c>
      <c r="AB81" s="53">
        <v>1.1000000000000001</v>
      </c>
      <c r="AC81" s="53">
        <v>0.53</v>
      </c>
      <c r="AD81" s="53">
        <v>1.8</v>
      </c>
      <c r="AE81" s="53"/>
      <c r="AF81" s="53"/>
      <c r="AG81" s="53"/>
      <c r="AH81" s="53"/>
      <c r="AI81" s="53"/>
      <c r="AJ81" s="53">
        <v>1.6</v>
      </c>
      <c r="AK81" s="53"/>
      <c r="AL81" s="53" t="s">
        <v>263</v>
      </c>
      <c r="AM81" s="53"/>
      <c r="AN81" s="53"/>
    </row>
    <row r="82" spans="1:40">
      <c r="A82" s="53" t="s">
        <v>264</v>
      </c>
      <c r="B82" s="53">
        <v>47.96</v>
      </c>
      <c r="C82" s="53">
        <v>15.5</v>
      </c>
      <c r="D82" s="53">
        <v>11.3</v>
      </c>
      <c r="E82" s="53">
        <v>0.17499999999999999</v>
      </c>
      <c r="F82" s="53">
        <v>9.6999999999999993</v>
      </c>
      <c r="G82" s="53">
        <v>13.3</v>
      </c>
      <c r="H82" s="53">
        <v>1.82</v>
      </c>
      <c r="I82" s="53">
        <v>0.03</v>
      </c>
      <c r="J82" s="53">
        <v>0.96</v>
      </c>
      <c r="K82" s="53">
        <v>2.1000000000000001E-2</v>
      </c>
      <c r="L82" s="53"/>
      <c r="M82" s="53">
        <v>170</v>
      </c>
      <c r="N82" s="53">
        <v>370</v>
      </c>
      <c r="O82" s="53">
        <v>44</v>
      </c>
      <c r="P82" s="53">
        <v>310</v>
      </c>
      <c r="Q82" s="53"/>
      <c r="R82" s="53">
        <v>110</v>
      </c>
      <c r="S82" s="53">
        <v>6</v>
      </c>
      <c r="T82" s="53">
        <v>16</v>
      </c>
      <c r="U82" s="53">
        <v>18</v>
      </c>
      <c r="V82" s="53"/>
      <c r="W82" s="53">
        <v>0.6</v>
      </c>
      <c r="X82" s="53">
        <v>0.63</v>
      </c>
      <c r="Y82" s="53">
        <v>1.9</v>
      </c>
      <c r="Z82" s="53"/>
      <c r="AA82" s="53">
        <v>2.5</v>
      </c>
      <c r="AB82" s="53">
        <v>1.1000000000000001</v>
      </c>
      <c r="AC82" s="53">
        <v>0.55000000000000004</v>
      </c>
      <c r="AD82" s="53">
        <v>2</v>
      </c>
      <c r="AE82" s="53"/>
      <c r="AF82" s="53"/>
      <c r="AG82" s="53"/>
      <c r="AH82" s="53"/>
      <c r="AI82" s="53"/>
      <c r="AJ82" s="53">
        <v>1.7</v>
      </c>
      <c r="AK82" s="53"/>
      <c r="AL82" s="53">
        <v>3</v>
      </c>
      <c r="AM82" s="53"/>
      <c r="AN82" s="53"/>
    </row>
    <row r="83" spans="1:40">
      <c r="A83" s="53" t="s">
        <v>265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>
        <v>60</v>
      </c>
      <c r="O83" s="53"/>
      <c r="P83" s="53"/>
      <c r="Q83" s="53" t="s">
        <v>266</v>
      </c>
      <c r="R83" s="53"/>
      <c r="S83" s="53"/>
      <c r="T83" s="53"/>
      <c r="U83" s="53"/>
      <c r="V83" s="53"/>
      <c r="W83" s="53">
        <v>208</v>
      </c>
      <c r="X83" s="53">
        <v>28.7</v>
      </c>
      <c r="Y83" s="53">
        <v>98.1</v>
      </c>
      <c r="Z83" s="53">
        <v>9.1999999999999993</v>
      </c>
      <c r="AA83" s="53">
        <v>24.4</v>
      </c>
      <c r="AB83" s="53">
        <v>6.6</v>
      </c>
      <c r="AC83" s="53"/>
      <c r="AD83" s="53">
        <v>4.4000000000000004</v>
      </c>
      <c r="AE83" s="53"/>
      <c r="AF83" s="53"/>
      <c r="AG83" s="53"/>
      <c r="AH83" s="53"/>
      <c r="AI83" s="53"/>
      <c r="AJ83" s="53"/>
      <c r="AK83" s="53"/>
      <c r="AL83" s="53"/>
      <c r="AM83" s="53"/>
      <c r="AN83" s="53">
        <v>18.7</v>
      </c>
    </row>
    <row r="84" spans="1:40">
      <c r="A84" s="53" t="s">
        <v>267</v>
      </c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>
        <v>56</v>
      </c>
      <c r="O84" s="53"/>
      <c r="P84" s="53"/>
      <c r="Q84" s="53">
        <v>8500</v>
      </c>
      <c r="R84" s="53"/>
      <c r="S84" s="53"/>
      <c r="T84" s="53"/>
      <c r="U84" s="53"/>
      <c r="V84" s="53"/>
      <c r="W84" s="53">
        <v>198</v>
      </c>
      <c r="X84" s="53">
        <v>30</v>
      </c>
      <c r="Y84" s="53">
        <v>97</v>
      </c>
      <c r="Z84" s="53">
        <v>9.5</v>
      </c>
      <c r="AA84" s="53">
        <v>25</v>
      </c>
      <c r="AB84" s="53">
        <v>6.6</v>
      </c>
      <c r="AC84" s="53"/>
      <c r="AD84" s="53">
        <v>4.7</v>
      </c>
      <c r="AE84" s="53"/>
      <c r="AF84" s="53"/>
      <c r="AG84" s="53"/>
      <c r="AH84" s="53"/>
      <c r="AI84" s="53"/>
      <c r="AJ84" s="53"/>
      <c r="AK84" s="53"/>
      <c r="AL84" s="53"/>
      <c r="AM84" s="53"/>
      <c r="AN84" s="53">
        <v>20</v>
      </c>
    </row>
    <row r="85" spans="1:40">
      <c r="A85" s="53" t="s">
        <v>268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>
        <v>170</v>
      </c>
      <c r="U85" s="53"/>
      <c r="V85" s="53"/>
      <c r="W85" s="53"/>
      <c r="X85" s="53">
        <v>789</v>
      </c>
      <c r="Y85" s="53">
        <v>1370</v>
      </c>
      <c r="Z85" s="53">
        <v>126</v>
      </c>
      <c r="AA85" s="53">
        <v>379</v>
      </c>
      <c r="AB85" s="53">
        <v>49</v>
      </c>
      <c r="AC85" s="53">
        <v>7.94</v>
      </c>
      <c r="AD85" s="53"/>
      <c r="AE85" s="53">
        <v>5.21</v>
      </c>
      <c r="AF85" s="53">
        <v>31.4</v>
      </c>
      <c r="AG85" s="53">
        <v>6.27</v>
      </c>
      <c r="AH85" s="53">
        <v>18.899999999999999</v>
      </c>
      <c r="AI85" s="53">
        <v>2.7</v>
      </c>
      <c r="AJ85" s="53">
        <v>17.8</v>
      </c>
      <c r="AK85" s="53">
        <v>2.68</v>
      </c>
      <c r="AL85" s="53"/>
      <c r="AM85" s="53">
        <v>35.5</v>
      </c>
      <c r="AN85" s="53">
        <v>405</v>
      </c>
    </row>
    <row r="86" spans="1:40">
      <c r="A86" s="53" t="s">
        <v>269</v>
      </c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>
        <v>178</v>
      </c>
      <c r="U86" s="53"/>
      <c r="V86" s="53"/>
      <c r="W86" s="53"/>
      <c r="X86" s="53">
        <v>789</v>
      </c>
      <c r="Y86" s="53">
        <v>1331</v>
      </c>
      <c r="Z86" s="53">
        <v>127</v>
      </c>
      <c r="AA86" s="53">
        <v>378</v>
      </c>
      <c r="AB86" s="53">
        <v>48</v>
      </c>
      <c r="AC86" s="53">
        <v>7.77</v>
      </c>
      <c r="AD86" s="53"/>
      <c r="AE86" s="53">
        <v>5.37</v>
      </c>
      <c r="AF86" s="53">
        <v>32.1</v>
      </c>
      <c r="AG86" s="53">
        <v>6.34</v>
      </c>
      <c r="AH86" s="53">
        <v>18.7</v>
      </c>
      <c r="AI86" s="53">
        <v>2.66</v>
      </c>
      <c r="AJ86" s="53">
        <v>17.600000000000001</v>
      </c>
      <c r="AK86" s="53">
        <v>2.58</v>
      </c>
      <c r="AL86" s="53"/>
      <c r="AM86" s="53">
        <v>37.1</v>
      </c>
      <c r="AN86" s="53">
        <v>396</v>
      </c>
    </row>
    <row r="87" spans="1:40">
      <c r="A87" s="53" t="s">
        <v>270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>
        <v>392</v>
      </c>
      <c r="R87" s="53"/>
      <c r="S87" s="53"/>
      <c r="T87" s="53" t="s">
        <v>257</v>
      </c>
      <c r="U87" s="53"/>
      <c r="V87" s="53"/>
      <c r="W87" s="53"/>
      <c r="X87" s="53">
        <v>1990</v>
      </c>
      <c r="Y87" s="53">
        <v>413</v>
      </c>
      <c r="Z87" s="53">
        <v>737</v>
      </c>
      <c r="AA87" s="53" t="s">
        <v>271</v>
      </c>
      <c r="AB87" s="53" t="s">
        <v>266</v>
      </c>
      <c r="AC87" s="53">
        <v>19.100000000000001</v>
      </c>
      <c r="AD87" s="53" t="s">
        <v>266</v>
      </c>
      <c r="AE87" s="53">
        <v>501</v>
      </c>
      <c r="AF87" s="53" t="s">
        <v>266</v>
      </c>
      <c r="AG87" s="53">
        <v>601</v>
      </c>
      <c r="AH87" s="53" t="s">
        <v>266</v>
      </c>
      <c r="AI87" s="53">
        <v>268</v>
      </c>
      <c r="AJ87" s="53" t="s">
        <v>266</v>
      </c>
      <c r="AK87" s="53">
        <v>258</v>
      </c>
      <c r="AL87" s="53"/>
      <c r="AM87" s="53">
        <v>67.099999999999994</v>
      </c>
      <c r="AN87" s="53"/>
    </row>
    <row r="88" spans="1:40">
      <c r="A88" s="53" t="s">
        <v>272</v>
      </c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>
        <v>369.42</v>
      </c>
      <c r="R88" s="53"/>
      <c r="S88" s="53"/>
      <c r="T88" s="53">
        <v>17008</v>
      </c>
      <c r="U88" s="53"/>
      <c r="V88" s="53"/>
      <c r="W88" s="53"/>
      <c r="X88" s="53">
        <v>1960</v>
      </c>
      <c r="Y88" s="53">
        <v>432</v>
      </c>
      <c r="Z88" s="53">
        <v>737</v>
      </c>
      <c r="AA88" s="53">
        <v>3429</v>
      </c>
      <c r="AB88" s="53">
        <v>1725</v>
      </c>
      <c r="AC88" s="53">
        <v>18.91</v>
      </c>
      <c r="AD88" s="53">
        <v>2168</v>
      </c>
      <c r="AE88" s="53">
        <v>468</v>
      </c>
      <c r="AF88" s="53">
        <v>3224</v>
      </c>
      <c r="AG88" s="53">
        <v>560</v>
      </c>
      <c r="AH88" s="53">
        <v>1750</v>
      </c>
      <c r="AI88" s="53">
        <v>271</v>
      </c>
      <c r="AJ88" s="53">
        <v>1844</v>
      </c>
      <c r="AK88" s="53">
        <v>264</v>
      </c>
      <c r="AL88" s="53"/>
      <c r="AM88" s="53">
        <v>67</v>
      </c>
      <c r="AN88" s="53"/>
    </row>
    <row r="89" spans="1:40">
      <c r="A89" s="53" t="s">
        <v>273</v>
      </c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 t="s">
        <v>266</v>
      </c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</row>
    <row r="90" spans="1:40">
      <c r="A90" s="53" t="s">
        <v>274</v>
      </c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>
        <v>978</v>
      </c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</row>
    <row r="91" spans="1:40">
      <c r="A91" s="53" t="s">
        <v>275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 t="s">
        <v>276</v>
      </c>
      <c r="N91" s="53"/>
      <c r="O91" s="53"/>
      <c r="P91" s="53"/>
      <c r="Q91" s="53">
        <v>61</v>
      </c>
      <c r="R91" s="53"/>
      <c r="S91" s="53"/>
      <c r="T91" s="53">
        <v>167</v>
      </c>
      <c r="U91" s="53"/>
      <c r="V91" s="53"/>
      <c r="W91" s="53">
        <v>34</v>
      </c>
      <c r="X91" s="53" t="s">
        <v>271</v>
      </c>
      <c r="Y91" s="53" t="s">
        <v>277</v>
      </c>
      <c r="Z91" s="53" t="s">
        <v>266</v>
      </c>
      <c r="AA91" s="53" t="s">
        <v>271</v>
      </c>
      <c r="AB91" s="53">
        <v>514</v>
      </c>
      <c r="AC91" s="53">
        <v>89</v>
      </c>
      <c r="AD91" s="53"/>
      <c r="AE91" s="53"/>
      <c r="AF91" s="53"/>
      <c r="AG91" s="53"/>
      <c r="AH91" s="53"/>
      <c r="AI91" s="53"/>
      <c r="AJ91" s="53">
        <v>16.8</v>
      </c>
      <c r="AK91" s="53"/>
      <c r="AL91" s="53">
        <v>1640</v>
      </c>
      <c r="AM91" s="53">
        <v>1010</v>
      </c>
      <c r="AN91" s="53"/>
    </row>
    <row r="92" spans="1:40">
      <c r="A92" s="53" t="s">
        <v>278</v>
      </c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>
        <v>13.18</v>
      </c>
      <c r="N92" s="53"/>
      <c r="O92" s="53"/>
      <c r="P92" s="53"/>
      <c r="Q92" s="53">
        <v>67.12</v>
      </c>
      <c r="R92" s="53"/>
      <c r="S92" s="53"/>
      <c r="T92" s="53">
        <v>167</v>
      </c>
      <c r="U92" s="53"/>
      <c r="V92" s="53"/>
      <c r="W92" s="53">
        <v>31</v>
      </c>
      <c r="X92" s="53">
        <v>21100</v>
      </c>
      <c r="Y92" s="53">
        <v>27600</v>
      </c>
      <c r="Z92" s="53">
        <v>2300</v>
      </c>
      <c r="AA92" s="53">
        <v>6500</v>
      </c>
      <c r="AB92" s="53">
        <v>539</v>
      </c>
      <c r="AC92" s="53">
        <v>87.22</v>
      </c>
      <c r="AD92" s="53"/>
      <c r="AE92" s="53"/>
      <c r="AF92" s="53"/>
      <c r="AG92" s="53"/>
      <c r="AH92" s="53"/>
      <c r="AI92" s="53"/>
      <c r="AJ92" s="53">
        <v>17.850000000000001</v>
      </c>
      <c r="AK92" s="53"/>
      <c r="AL92" s="53">
        <v>1600</v>
      </c>
      <c r="AM92" s="53">
        <v>946</v>
      </c>
      <c r="AN92" s="53"/>
    </row>
    <row r="93" spans="1:40">
      <c r="A93" s="53" t="s">
        <v>279</v>
      </c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>
        <v>20</v>
      </c>
      <c r="N93" s="53">
        <v>300</v>
      </c>
      <c r="O93" s="53"/>
      <c r="P93" s="53"/>
      <c r="Q93" s="53" t="s">
        <v>266</v>
      </c>
      <c r="R93" s="53"/>
      <c r="S93" s="53"/>
      <c r="T93" s="53">
        <v>5940</v>
      </c>
      <c r="U93" s="53"/>
      <c r="V93" s="53">
        <v>469</v>
      </c>
      <c r="W93" s="53"/>
      <c r="X93" s="53">
        <v>1730</v>
      </c>
      <c r="Y93" s="53" t="s">
        <v>277</v>
      </c>
      <c r="Z93" s="53">
        <v>449</v>
      </c>
      <c r="AA93" s="53">
        <v>1480</v>
      </c>
      <c r="AB93" s="53">
        <v>395</v>
      </c>
      <c r="AC93" s="53">
        <v>24.9</v>
      </c>
      <c r="AD93" s="53">
        <v>447</v>
      </c>
      <c r="AE93" s="53">
        <v>115</v>
      </c>
      <c r="AF93" s="53">
        <v>911</v>
      </c>
      <c r="AG93" s="53">
        <v>216</v>
      </c>
      <c r="AH93" s="53">
        <v>720</v>
      </c>
      <c r="AI93" s="53">
        <v>112</v>
      </c>
      <c r="AJ93" s="53">
        <v>713</v>
      </c>
      <c r="AK93" s="53"/>
      <c r="AL93" s="53"/>
      <c r="AM93" s="53">
        <v>769</v>
      </c>
      <c r="AN93" s="53">
        <v>150</v>
      </c>
    </row>
    <row r="94" spans="1:40">
      <c r="A94" s="53" t="s">
        <v>280</v>
      </c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>
        <v>24.7</v>
      </c>
      <c r="N94" s="53">
        <v>277</v>
      </c>
      <c r="O94" s="53"/>
      <c r="P94" s="53"/>
      <c r="Q94" s="53">
        <v>1050</v>
      </c>
      <c r="R94" s="53"/>
      <c r="S94" s="53"/>
      <c r="T94" s="53">
        <v>5480</v>
      </c>
      <c r="U94" s="53"/>
      <c r="V94" s="53">
        <v>479</v>
      </c>
      <c r="W94" s="53"/>
      <c r="X94" s="53">
        <v>1661</v>
      </c>
      <c r="Y94" s="53">
        <v>3960</v>
      </c>
      <c r="Z94" s="53">
        <v>435</v>
      </c>
      <c r="AA94" s="53">
        <v>1456</v>
      </c>
      <c r="AB94" s="53">
        <v>381</v>
      </c>
      <c r="AC94" s="53">
        <v>23.5</v>
      </c>
      <c r="AD94" s="53">
        <v>433</v>
      </c>
      <c r="AE94" s="53">
        <v>106</v>
      </c>
      <c r="AF94" s="53">
        <v>847</v>
      </c>
      <c r="AG94" s="53">
        <v>208</v>
      </c>
      <c r="AH94" s="53">
        <v>701</v>
      </c>
      <c r="AI94" s="53">
        <v>106</v>
      </c>
      <c r="AJ94" s="53">
        <v>678</v>
      </c>
      <c r="AK94" s="53"/>
      <c r="AL94" s="53"/>
      <c r="AM94" s="53">
        <v>719</v>
      </c>
      <c r="AN94" s="53">
        <v>137</v>
      </c>
    </row>
    <row r="95" spans="1:40">
      <c r="A95" s="53" t="s">
        <v>297</v>
      </c>
      <c r="B95" s="53">
        <v>52.8</v>
      </c>
      <c r="C95" s="53">
        <v>21.33</v>
      </c>
      <c r="D95" s="53">
        <v>3.19</v>
      </c>
      <c r="E95" s="53">
        <v>9.5000000000000001E-2</v>
      </c>
      <c r="F95" s="53">
        <v>0.72</v>
      </c>
      <c r="G95" s="53">
        <v>3.48</v>
      </c>
      <c r="H95" s="53">
        <v>2.65</v>
      </c>
      <c r="I95" s="53">
        <v>12.08</v>
      </c>
      <c r="J95" s="53">
        <v>0.999</v>
      </c>
      <c r="K95" s="53">
        <v>0.14000000000000001</v>
      </c>
      <c r="L95" s="53">
        <v>99.58</v>
      </c>
      <c r="M95" s="53" t="s">
        <v>276</v>
      </c>
      <c r="N95" s="53" t="s">
        <v>276</v>
      </c>
      <c r="O95" s="53" t="s">
        <v>282</v>
      </c>
      <c r="P95" s="53">
        <v>75</v>
      </c>
      <c r="Q95" s="53">
        <v>429</v>
      </c>
      <c r="R95" s="53">
        <v>5964</v>
      </c>
      <c r="S95" s="53">
        <v>4632</v>
      </c>
      <c r="T95" s="53">
        <v>17</v>
      </c>
      <c r="U95" s="53">
        <v>213</v>
      </c>
      <c r="V95" s="53">
        <v>3.7</v>
      </c>
      <c r="W95" s="53">
        <v>106</v>
      </c>
      <c r="X95" s="53">
        <v>78.2</v>
      </c>
      <c r="Y95" s="53">
        <v>141</v>
      </c>
      <c r="Z95" s="53">
        <v>14.2</v>
      </c>
      <c r="AA95" s="53">
        <v>40.200000000000003</v>
      </c>
      <c r="AB95" s="53">
        <v>5.28</v>
      </c>
      <c r="AC95" s="53">
        <v>1.74</v>
      </c>
      <c r="AD95" s="53">
        <v>3.91</v>
      </c>
      <c r="AE95" s="53">
        <v>0.6</v>
      </c>
      <c r="AF95" s="53">
        <v>3.25</v>
      </c>
      <c r="AG95" s="53">
        <v>0.61</v>
      </c>
      <c r="AH95" s="53">
        <v>1.87</v>
      </c>
      <c r="AI95" s="53">
        <v>0.23899999999999999</v>
      </c>
      <c r="AJ95" s="53">
        <v>1.37</v>
      </c>
      <c r="AK95" s="53">
        <v>0.19800000000000001</v>
      </c>
      <c r="AL95" s="53" t="s">
        <v>263</v>
      </c>
      <c r="AM95" s="53">
        <v>5.73</v>
      </c>
      <c r="AN95" s="53">
        <v>0.94</v>
      </c>
    </row>
    <row r="96" spans="1:40">
      <c r="A96" s="53" t="s">
        <v>298</v>
      </c>
      <c r="B96" s="53">
        <v>53.28</v>
      </c>
      <c r="C96" s="53">
        <v>21.15</v>
      </c>
      <c r="D96" s="53">
        <v>3.13</v>
      </c>
      <c r="E96" s="53">
        <v>9.4E-2</v>
      </c>
      <c r="F96" s="53">
        <v>0.72</v>
      </c>
      <c r="G96" s="53">
        <v>3.46</v>
      </c>
      <c r="H96" s="53">
        <v>2.64</v>
      </c>
      <c r="I96" s="53">
        <v>11.96</v>
      </c>
      <c r="J96" s="53">
        <v>0.98099999999999998</v>
      </c>
      <c r="K96" s="53">
        <v>0.14000000000000001</v>
      </c>
      <c r="L96" s="53">
        <v>99.64</v>
      </c>
      <c r="M96" s="53" t="s">
        <v>276</v>
      </c>
      <c r="N96" s="53" t="s">
        <v>276</v>
      </c>
      <c r="O96" s="53">
        <v>1</v>
      </c>
      <c r="P96" s="53">
        <v>75</v>
      </c>
      <c r="Q96" s="53">
        <v>386</v>
      </c>
      <c r="R96" s="53">
        <v>5907</v>
      </c>
      <c r="S96" s="53">
        <v>4622</v>
      </c>
      <c r="T96" s="53">
        <v>15.8</v>
      </c>
      <c r="U96" s="53">
        <v>209</v>
      </c>
      <c r="V96" s="53">
        <v>3.7</v>
      </c>
      <c r="W96" s="53">
        <v>93.5</v>
      </c>
      <c r="X96" s="53">
        <v>73.5</v>
      </c>
      <c r="Y96" s="53">
        <v>133</v>
      </c>
      <c r="Z96" s="53">
        <v>13.5</v>
      </c>
      <c r="AA96" s="53">
        <v>37.6</v>
      </c>
      <c r="AB96" s="53">
        <v>4.95</v>
      </c>
      <c r="AC96" s="53">
        <v>1.68</v>
      </c>
      <c r="AD96" s="53">
        <v>3.29</v>
      </c>
      <c r="AE96" s="53">
        <v>0.53</v>
      </c>
      <c r="AF96" s="53">
        <v>2.95</v>
      </c>
      <c r="AG96" s="53">
        <v>0.62</v>
      </c>
      <c r="AH96" s="53">
        <v>1.68</v>
      </c>
      <c r="AI96" s="53">
        <v>0.23100000000000001</v>
      </c>
      <c r="AJ96" s="53">
        <v>1.45</v>
      </c>
      <c r="AK96" s="53">
        <v>0.20699999999999999</v>
      </c>
      <c r="AL96" s="53" t="s">
        <v>263</v>
      </c>
      <c r="AM96" s="53">
        <v>5.3</v>
      </c>
      <c r="AN96" s="53">
        <v>0.89</v>
      </c>
    </row>
    <row r="97" spans="1:40">
      <c r="A97" s="56" t="s">
        <v>284</v>
      </c>
      <c r="B97" s="58">
        <f>ABS(B95-B96)/B95*100</f>
        <v>0.90909090909091672</v>
      </c>
      <c r="C97" s="58">
        <f t="shared" ref="C97:AN97" si="3">ABS(C95-C96)/C95*100</f>
        <v>0.84388185654008308</v>
      </c>
      <c r="D97" s="58">
        <f t="shared" si="3"/>
        <v>1.8808777429467103</v>
      </c>
      <c r="E97" s="58">
        <f t="shared" si="3"/>
        <v>1.0526315789473693</v>
      </c>
      <c r="F97" s="58">
        <f t="shared" si="3"/>
        <v>0</v>
      </c>
      <c r="G97" s="58">
        <f t="shared" si="3"/>
        <v>0.57471264367816144</v>
      </c>
      <c r="H97" s="58">
        <f t="shared" si="3"/>
        <v>0.37735849056602971</v>
      </c>
      <c r="I97" s="58">
        <f t="shared" si="3"/>
        <v>0.99337748344370203</v>
      </c>
      <c r="J97" s="58">
        <f t="shared" si="3"/>
        <v>1.8018018018018036</v>
      </c>
      <c r="K97" s="58">
        <f t="shared" si="3"/>
        <v>0</v>
      </c>
      <c r="L97" s="58">
        <f t="shared" si="3"/>
        <v>6.0253062864031211E-2</v>
      </c>
      <c r="M97" s="58"/>
      <c r="N97" s="58"/>
      <c r="O97" s="58"/>
      <c r="P97" s="58">
        <f t="shared" si="3"/>
        <v>0</v>
      </c>
      <c r="Q97" s="58">
        <f>ABS(Q95-Q96)/Q95*100</f>
        <v>10.023310023310025</v>
      </c>
      <c r="R97" s="58">
        <f>ABS(R95-R96)/R95*100</f>
        <v>0.95573440643863183</v>
      </c>
      <c r="S97" s="58">
        <f>ABS(S95-S96)/S95*100</f>
        <v>0.21588946459412781</v>
      </c>
      <c r="T97" s="58">
        <f t="shared" si="3"/>
        <v>7.0588235294117601</v>
      </c>
      <c r="U97" s="58">
        <f t="shared" si="3"/>
        <v>1.8779342723004695</v>
      </c>
      <c r="V97" s="58">
        <f>ABS(V95-V96)/V95*100</f>
        <v>0</v>
      </c>
      <c r="W97" s="58">
        <f t="shared" si="3"/>
        <v>11.79245283018868</v>
      </c>
      <c r="X97" s="58">
        <f t="shared" si="3"/>
        <v>6.0102301790281363</v>
      </c>
      <c r="Y97" s="58">
        <f t="shared" si="3"/>
        <v>5.6737588652482271</v>
      </c>
      <c r="Z97" s="58">
        <f t="shared" si="3"/>
        <v>4.9295774647887276</v>
      </c>
      <c r="AA97" s="58">
        <f t="shared" si="3"/>
        <v>6.4676616915422906</v>
      </c>
      <c r="AB97" s="58">
        <f t="shared" si="3"/>
        <v>6.2500000000000018</v>
      </c>
      <c r="AC97" s="58">
        <f t="shared" si="3"/>
        <v>3.4482758620689689</v>
      </c>
      <c r="AD97" s="58">
        <f t="shared" si="3"/>
        <v>15.856777493606138</v>
      </c>
      <c r="AE97" s="58">
        <f t="shared" si="3"/>
        <v>11.666666666666659</v>
      </c>
      <c r="AF97" s="58">
        <f t="shared" si="3"/>
        <v>9.2307692307692264</v>
      </c>
      <c r="AG97" s="58">
        <f t="shared" si="3"/>
        <v>1.6393442622950833</v>
      </c>
      <c r="AH97" s="58">
        <f t="shared" si="3"/>
        <v>10.16042780748664</v>
      </c>
      <c r="AI97" s="58">
        <f t="shared" si="3"/>
        <v>3.3472803347280249</v>
      </c>
      <c r="AJ97" s="58">
        <f t="shared" si="3"/>
        <v>5.839416058394149</v>
      </c>
      <c r="AK97" s="58">
        <f t="shared" si="3"/>
        <v>4.5454545454545352</v>
      </c>
      <c r="AL97" s="58"/>
      <c r="AM97" s="58">
        <f t="shared" si="3"/>
        <v>7.5043630017452108</v>
      </c>
      <c r="AN97" s="58">
        <f t="shared" si="3"/>
        <v>5.3191489361702056</v>
      </c>
    </row>
    <row r="98" spans="1:40">
      <c r="A98" s="53" t="s">
        <v>299</v>
      </c>
      <c r="B98" s="53">
        <v>55.06</v>
      </c>
      <c r="C98" s="53">
        <v>21.22</v>
      </c>
      <c r="D98" s="53">
        <v>3.41</v>
      </c>
      <c r="E98" s="53">
        <v>0.159</v>
      </c>
      <c r="F98" s="53">
        <v>0.45</v>
      </c>
      <c r="G98" s="53">
        <v>2.41</v>
      </c>
      <c r="H98" s="53">
        <v>5.89</v>
      </c>
      <c r="I98" s="53">
        <v>9.64</v>
      </c>
      <c r="J98" s="53">
        <v>0.85499999999999998</v>
      </c>
      <c r="K98" s="53">
        <v>0.11</v>
      </c>
      <c r="L98" s="53">
        <v>100.3</v>
      </c>
      <c r="M98" s="53" t="s">
        <v>276</v>
      </c>
      <c r="N98" s="53" t="s">
        <v>276</v>
      </c>
      <c r="O98" s="53" t="s">
        <v>282</v>
      </c>
      <c r="P98" s="53">
        <v>42</v>
      </c>
      <c r="Q98" s="53">
        <v>312</v>
      </c>
      <c r="R98" s="53">
        <v>2170</v>
      </c>
      <c r="S98" s="53">
        <v>1413</v>
      </c>
      <c r="T98" s="53">
        <v>18.399999999999999</v>
      </c>
      <c r="U98" s="53">
        <v>445</v>
      </c>
      <c r="V98" s="53">
        <v>7.2</v>
      </c>
      <c r="W98" s="53">
        <v>146</v>
      </c>
      <c r="X98" s="53">
        <v>134</v>
      </c>
      <c r="Y98" s="53">
        <v>208</v>
      </c>
      <c r="Z98" s="53">
        <v>19.100000000000001</v>
      </c>
      <c r="AA98" s="53">
        <v>46.7</v>
      </c>
      <c r="AB98" s="53">
        <v>5.77</v>
      </c>
      <c r="AC98" s="53">
        <v>1.71</v>
      </c>
      <c r="AD98" s="53">
        <v>3.7</v>
      </c>
      <c r="AE98" s="53">
        <v>0.54</v>
      </c>
      <c r="AF98" s="53">
        <v>3.12</v>
      </c>
      <c r="AG98" s="53">
        <v>0.65</v>
      </c>
      <c r="AH98" s="53">
        <v>2.13</v>
      </c>
      <c r="AI98" s="53">
        <v>0.29499999999999998</v>
      </c>
      <c r="AJ98" s="53">
        <v>1.79</v>
      </c>
      <c r="AK98" s="53">
        <v>0.27400000000000002</v>
      </c>
      <c r="AL98" s="53">
        <v>14</v>
      </c>
      <c r="AM98" s="53">
        <v>16.8</v>
      </c>
      <c r="AN98" s="53">
        <v>3.38</v>
      </c>
    </row>
    <row r="99" spans="1:40">
      <c r="A99" s="53" t="s">
        <v>300</v>
      </c>
      <c r="B99" s="53">
        <v>54.9</v>
      </c>
      <c r="C99" s="53">
        <v>21.16</v>
      </c>
      <c r="D99" s="53">
        <v>3.41</v>
      </c>
      <c r="E99" s="53">
        <v>0.159</v>
      </c>
      <c r="F99" s="53">
        <v>0.45</v>
      </c>
      <c r="G99" s="53">
        <v>2.4</v>
      </c>
      <c r="H99" s="53">
        <v>5.9</v>
      </c>
      <c r="I99" s="53">
        <v>9.5299999999999994</v>
      </c>
      <c r="J99" s="53">
        <v>0.85799999999999998</v>
      </c>
      <c r="K99" s="53">
        <v>0.12</v>
      </c>
      <c r="L99" s="53">
        <v>99.94</v>
      </c>
      <c r="M99" s="53" t="s">
        <v>276</v>
      </c>
      <c r="N99" s="53" t="s">
        <v>276</v>
      </c>
      <c r="O99" s="53" t="s">
        <v>282</v>
      </c>
      <c r="P99" s="53">
        <v>42</v>
      </c>
      <c r="Q99" s="53">
        <v>312</v>
      </c>
      <c r="R99" s="53">
        <v>2167</v>
      </c>
      <c r="S99" s="53">
        <v>1401</v>
      </c>
      <c r="T99" s="53">
        <v>18.5</v>
      </c>
      <c r="U99" s="53">
        <v>449</v>
      </c>
      <c r="V99" s="53">
        <v>7.6</v>
      </c>
      <c r="W99" s="53">
        <v>151</v>
      </c>
      <c r="X99" s="53">
        <v>136</v>
      </c>
      <c r="Y99" s="53">
        <v>209</v>
      </c>
      <c r="Z99" s="53">
        <v>19</v>
      </c>
      <c r="AA99" s="53">
        <v>47.3</v>
      </c>
      <c r="AB99" s="53">
        <v>5.71</v>
      </c>
      <c r="AC99" s="53">
        <v>1.74</v>
      </c>
      <c r="AD99" s="53">
        <v>3.74</v>
      </c>
      <c r="AE99" s="53">
        <v>0.56000000000000005</v>
      </c>
      <c r="AF99" s="53">
        <v>3.2</v>
      </c>
      <c r="AG99" s="53">
        <v>0.68</v>
      </c>
      <c r="AH99" s="53">
        <v>2.0499999999999998</v>
      </c>
      <c r="AI99" s="53">
        <v>0.29499999999999998</v>
      </c>
      <c r="AJ99" s="53">
        <v>1.88</v>
      </c>
      <c r="AK99" s="53">
        <v>0.28599999999999998</v>
      </c>
      <c r="AL99" s="53">
        <v>15</v>
      </c>
      <c r="AM99" s="53">
        <v>17.399999999999999</v>
      </c>
      <c r="AN99" s="53">
        <v>3.48</v>
      </c>
    </row>
    <row r="100" spans="1:40">
      <c r="A100" s="53" t="s">
        <v>285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 t="s">
        <v>276</v>
      </c>
      <c r="N100" s="53" t="s">
        <v>276</v>
      </c>
      <c r="O100" s="53"/>
      <c r="P100" s="53"/>
      <c r="Q100" s="53" t="s">
        <v>282</v>
      </c>
      <c r="R100" s="53"/>
      <c r="S100" s="53"/>
      <c r="T100" s="53" t="s">
        <v>286</v>
      </c>
      <c r="U100" s="53"/>
      <c r="V100" s="53" t="s">
        <v>287</v>
      </c>
      <c r="W100" s="53" t="s">
        <v>288</v>
      </c>
      <c r="X100" s="53" t="s">
        <v>289</v>
      </c>
      <c r="Y100" s="53" t="s">
        <v>289</v>
      </c>
      <c r="Z100" s="53" t="s">
        <v>290</v>
      </c>
      <c r="AA100" s="53" t="s">
        <v>289</v>
      </c>
      <c r="AB100" s="53" t="s">
        <v>290</v>
      </c>
      <c r="AC100" s="53" t="s">
        <v>291</v>
      </c>
      <c r="AD100" s="53" t="s">
        <v>290</v>
      </c>
      <c r="AE100" s="53" t="s">
        <v>290</v>
      </c>
      <c r="AF100" s="53" t="s">
        <v>290</v>
      </c>
      <c r="AG100" s="53" t="s">
        <v>290</v>
      </c>
      <c r="AH100" s="53" t="s">
        <v>290</v>
      </c>
      <c r="AI100" s="53" t="s">
        <v>291</v>
      </c>
      <c r="AJ100" s="53" t="s">
        <v>290</v>
      </c>
      <c r="AK100" s="53" t="s">
        <v>292</v>
      </c>
      <c r="AL100" s="53" t="s">
        <v>263</v>
      </c>
      <c r="AM100" s="53" t="s">
        <v>289</v>
      </c>
      <c r="AN100" s="53" t="s">
        <v>290</v>
      </c>
    </row>
    <row r="101" spans="1:40">
      <c r="A101" s="53" t="s">
        <v>285</v>
      </c>
      <c r="B101" s="53">
        <v>0.01</v>
      </c>
      <c r="C101" s="53" t="s">
        <v>290</v>
      </c>
      <c r="D101" s="53">
        <v>0.01</v>
      </c>
      <c r="E101" s="53">
        <v>2E-3</v>
      </c>
      <c r="F101" s="53" t="s">
        <v>290</v>
      </c>
      <c r="G101" s="53" t="s">
        <v>290</v>
      </c>
      <c r="H101" s="53" t="s">
        <v>290</v>
      </c>
      <c r="I101" s="53" t="s">
        <v>290</v>
      </c>
      <c r="J101" s="53" t="s">
        <v>293</v>
      </c>
      <c r="K101" s="53" t="s">
        <v>290</v>
      </c>
      <c r="L101" s="53"/>
      <c r="M101" s="53"/>
      <c r="N101" s="53"/>
      <c r="O101" s="53" t="s">
        <v>282</v>
      </c>
      <c r="P101" s="53" t="s">
        <v>263</v>
      </c>
      <c r="Q101" s="53"/>
      <c r="R101" s="53" t="s">
        <v>294</v>
      </c>
      <c r="S101" s="53">
        <v>2</v>
      </c>
      <c r="T101" s="53"/>
      <c r="U101" s="53">
        <v>1</v>
      </c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</row>
    <row r="102" spans="1:40">
      <c r="A102" s="59" t="s">
        <v>285</v>
      </c>
      <c r="B102" s="59" t="s">
        <v>290</v>
      </c>
      <c r="C102" s="59" t="s">
        <v>290</v>
      </c>
      <c r="D102" s="59">
        <v>0.01</v>
      </c>
      <c r="E102" s="59">
        <v>2E-3</v>
      </c>
      <c r="F102" s="59" t="s">
        <v>290</v>
      </c>
      <c r="G102" s="59" t="s">
        <v>290</v>
      </c>
      <c r="H102" s="59" t="s">
        <v>290</v>
      </c>
      <c r="I102" s="59" t="s">
        <v>290</v>
      </c>
      <c r="J102" s="59" t="s">
        <v>293</v>
      </c>
      <c r="K102" s="59" t="s">
        <v>290</v>
      </c>
      <c r="L102" s="59"/>
      <c r="M102" s="59"/>
      <c r="N102" s="59"/>
      <c r="O102" s="59" t="s">
        <v>282</v>
      </c>
      <c r="P102" s="59" t="s">
        <v>263</v>
      </c>
      <c r="Q102" s="59"/>
      <c r="R102" s="59" t="s">
        <v>294</v>
      </c>
      <c r="S102" s="59">
        <v>2</v>
      </c>
      <c r="T102" s="59"/>
      <c r="U102" s="59">
        <v>2</v>
      </c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</row>
    <row r="103" spans="1:40">
      <c r="A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</row>
    <row r="105" spans="1:40">
      <c r="A105" s="51" t="s">
        <v>301</v>
      </c>
      <c r="B105" s="52" t="s">
        <v>327</v>
      </c>
    </row>
    <row r="106" spans="1:40">
      <c r="A106" s="53" t="s">
        <v>302</v>
      </c>
    </row>
    <row r="107" spans="1:40">
      <c r="A107" s="53" t="s">
        <v>303</v>
      </c>
    </row>
    <row r="108" spans="1:40">
      <c r="A108" s="53" t="s">
        <v>243</v>
      </c>
      <c r="B108" s="53" t="s">
        <v>2</v>
      </c>
      <c r="C108" s="53" t="s">
        <v>3</v>
      </c>
      <c r="D108" s="53" t="s">
        <v>36</v>
      </c>
      <c r="E108" s="53" t="s">
        <v>4</v>
      </c>
      <c r="F108" s="53" t="s">
        <v>5</v>
      </c>
      <c r="G108" s="53" t="s">
        <v>6</v>
      </c>
      <c r="H108" s="53" t="s">
        <v>7</v>
      </c>
      <c r="I108" s="53" t="s">
        <v>0</v>
      </c>
      <c r="J108" s="53" t="s">
        <v>1</v>
      </c>
      <c r="K108" s="53" t="s">
        <v>8</v>
      </c>
      <c r="L108" s="53" t="s">
        <v>9</v>
      </c>
      <c r="M108" s="53" t="s">
        <v>55</v>
      </c>
      <c r="N108" s="53" t="s">
        <v>56</v>
      </c>
      <c r="O108" s="53" t="s">
        <v>57</v>
      </c>
      <c r="P108" s="53" t="s">
        <v>58</v>
      </c>
      <c r="Q108" s="53" t="s">
        <v>59</v>
      </c>
      <c r="R108" s="53" t="s">
        <v>60</v>
      </c>
      <c r="S108" s="53" t="s">
        <v>61</v>
      </c>
      <c r="T108" s="53" t="s">
        <v>62</v>
      </c>
      <c r="U108" s="53" t="s">
        <v>63</v>
      </c>
      <c r="V108" s="53" t="s">
        <v>64</v>
      </c>
      <c r="W108" s="53" t="s">
        <v>65</v>
      </c>
      <c r="X108" s="53" t="s">
        <v>66</v>
      </c>
      <c r="Y108" s="53" t="s">
        <v>67</v>
      </c>
      <c r="Z108" s="53" t="s">
        <v>68</v>
      </c>
      <c r="AA108" s="53" t="s">
        <v>69</v>
      </c>
      <c r="AB108" s="53" t="s">
        <v>70</v>
      </c>
      <c r="AC108" s="53" t="s">
        <v>71</v>
      </c>
      <c r="AD108" s="53" t="s">
        <v>72</v>
      </c>
      <c r="AE108" s="53" t="s">
        <v>73</v>
      </c>
      <c r="AF108" s="53" t="s">
        <v>74</v>
      </c>
      <c r="AG108" s="53" t="s">
        <v>75</v>
      </c>
      <c r="AH108" s="53" t="s">
        <v>76</v>
      </c>
      <c r="AI108" s="53" t="s">
        <v>77</v>
      </c>
      <c r="AJ108" s="53" t="s">
        <v>78</v>
      </c>
      <c r="AK108" s="53" t="s">
        <v>79</v>
      </c>
      <c r="AL108" s="53" t="s">
        <v>80</v>
      </c>
      <c r="AM108" s="53" t="s">
        <v>81</v>
      </c>
      <c r="AN108" s="53" t="s">
        <v>82</v>
      </c>
    </row>
    <row r="109" spans="1:40">
      <c r="A109" s="53" t="s">
        <v>244</v>
      </c>
      <c r="B109" s="53" t="s">
        <v>21</v>
      </c>
      <c r="C109" s="53" t="s">
        <v>21</v>
      </c>
      <c r="D109" s="53" t="s">
        <v>21</v>
      </c>
      <c r="E109" s="53" t="s">
        <v>21</v>
      </c>
      <c r="F109" s="53" t="s">
        <v>21</v>
      </c>
      <c r="G109" s="53" t="s">
        <v>21</v>
      </c>
      <c r="H109" s="53" t="s">
        <v>21</v>
      </c>
      <c r="I109" s="53" t="s">
        <v>21</v>
      </c>
      <c r="J109" s="53" t="s">
        <v>21</v>
      </c>
      <c r="K109" s="53" t="s">
        <v>21</v>
      </c>
      <c r="L109" s="53" t="s">
        <v>21</v>
      </c>
      <c r="M109" s="53" t="s">
        <v>245</v>
      </c>
      <c r="N109" s="53" t="s">
        <v>245</v>
      </c>
      <c r="O109" s="53" t="s">
        <v>245</v>
      </c>
      <c r="P109" s="53" t="s">
        <v>245</v>
      </c>
      <c r="Q109" s="53" t="s">
        <v>245</v>
      </c>
      <c r="R109" s="53" t="s">
        <v>245</v>
      </c>
      <c r="S109" s="53" t="s">
        <v>245</v>
      </c>
      <c r="T109" s="53" t="s">
        <v>245</v>
      </c>
      <c r="U109" s="53" t="s">
        <v>245</v>
      </c>
      <c r="V109" s="53" t="s">
        <v>245</v>
      </c>
      <c r="W109" s="53" t="s">
        <v>245</v>
      </c>
      <c r="X109" s="53" t="s">
        <v>245</v>
      </c>
      <c r="Y109" s="53" t="s">
        <v>245</v>
      </c>
      <c r="Z109" s="53" t="s">
        <v>245</v>
      </c>
      <c r="AA109" s="53" t="s">
        <v>245</v>
      </c>
      <c r="AB109" s="53" t="s">
        <v>245</v>
      </c>
      <c r="AC109" s="53" t="s">
        <v>245</v>
      </c>
      <c r="AD109" s="53" t="s">
        <v>245</v>
      </c>
      <c r="AE109" s="53" t="s">
        <v>245</v>
      </c>
      <c r="AF109" s="53" t="s">
        <v>245</v>
      </c>
      <c r="AG109" s="53" t="s">
        <v>245</v>
      </c>
      <c r="AH109" s="53" t="s">
        <v>245</v>
      </c>
      <c r="AI109" s="53" t="s">
        <v>245</v>
      </c>
      <c r="AJ109" s="53" t="s">
        <v>245</v>
      </c>
      <c r="AK109" s="53" t="s">
        <v>245</v>
      </c>
      <c r="AL109" s="53" t="s">
        <v>245</v>
      </c>
      <c r="AM109" s="53" t="s">
        <v>245</v>
      </c>
      <c r="AN109" s="53" t="s">
        <v>245</v>
      </c>
    </row>
    <row r="110" spans="1:40">
      <c r="A110" s="53" t="s">
        <v>246</v>
      </c>
      <c r="B110" s="53">
        <v>0.01</v>
      </c>
      <c r="C110" s="53">
        <v>0.01</v>
      </c>
      <c r="D110" s="53">
        <v>0.01</v>
      </c>
      <c r="E110" s="53">
        <v>1E-3</v>
      </c>
      <c r="F110" s="53">
        <v>0.01</v>
      </c>
      <c r="G110" s="53">
        <v>0.01</v>
      </c>
      <c r="H110" s="53">
        <v>0.01</v>
      </c>
      <c r="I110" s="53">
        <v>0.01</v>
      </c>
      <c r="J110" s="53">
        <v>1E-3</v>
      </c>
      <c r="K110" s="53">
        <v>0.01</v>
      </c>
      <c r="L110" s="53">
        <v>0.01</v>
      </c>
      <c r="M110" s="53">
        <v>20</v>
      </c>
      <c r="N110" s="53">
        <v>20</v>
      </c>
      <c r="O110" s="53">
        <v>1</v>
      </c>
      <c r="P110" s="53">
        <v>5</v>
      </c>
      <c r="Q110" s="53">
        <v>1</v>
      </c>
      <c r="R110" s="53">
        <v>2</v>
      </c>
      <c r="S110" s="53">
        <v>2</v>
      </c>
      <c r="T110" s="53">
        <v>0.5</v>
      </c>
      <c r="U110" s="53">
        <v>1</v>
      </c>
      <c r="V110" s="53">
        <v>0.1</v>
      </c>
      <c r="W110" s="53">
        <v>0.2</v>
      </c>
      <c r="X110" s="53">
        <v>0.05</v>
      </c>
      <c r="Y110" s="53">
        <v>0.05</v>
      </c>
      <c r="Z110" s="53">
        <v>0.01</v>
      </c>
      <c r="AA110" s="53">
        <v>0.05</v>
      </c>
      <c r="AB110" s="53">
        <v>0.01</v>
      </c>
      <c r="AC110" s="53">
        <v>5.0000000000000001E-3</v>
      </c>
      <c r="AD110" s="53">
        <v>0.01</v>
      </c>
      <c r="AE110" s="53">
        <v>0.01</v>
      </c>
      <c r="AF110" s="53">
        <v>0.01</v>
      </c>
      <c r="AG110" s="53">
        <v>0.01</v>
      </c>
      <c r="AH110" s="53">
        <v>0.01</v>
      </c>
      <c r="AI110" s="53">
        <v>5.0000000000000001E-3</v>
      </c>
      <c r="AJ110" s="53">
        <v>0.01</v>
      </c>
      <c r="AK110" s="53">
        <v>2E-3</v>
      </c>
      <c r="AL110" s="53">
        <v>5</v>
      </c>
      <c r="AM110" s="53">
        <v>0.05</v>
      </c>
      <c r="AN110" s="53">
        <v>0.01</v>
      </c>
    </row>
    <row r="111" spans="1:40" ht="14.4" thickBot="1">
      <c r="A111" s="55" t="s">
        <v>247</v>
      </c>
      <c r="B111" s="55" t="s">
        <v>248</v>
      </c>
      <c r="C111" s="55" t="s">
        <v>248</v>
      </c>
      <c r="D111" s="55" t="s">
        <v>248</v>
      </c>
      <c r="E111" s="55" t="s">
        <v>248</v>
      </c>
      <c r="F111" s="55" t="s">
        <v>248</v>
      </c>
      <c r="G111" s="55" t="s">
        <v>248</v>
      </c>
      <c r="H111" s="55" t="s">
        <v>248</v>
      </c>
      <c r="I111" s="55" t="s">
        <v>248</v>
      </c>
      <c r="J111" s="55" t="s">
        <v>248</v>
      </c>
      <c r="K111" s="55" t="s">
        <v>248</v>
      </c>
      <c r="L111" s="55" t="s">
        <v>248</v>
      </c>
      <c r="M111" s="55" t="s">
        <v>249</v>
      </c>
      <c r="N111" s="55" t="s">
        <v>249</v>
      </c>
      <c r="O111" s="55" t="s">
        <v>248</v>
      </c>
      <c r="P111" s="55" t="s">
        <v>248</v>
      </c>
      <c r="Q111" s="55" t="s">
        <v>249</v>
      </c>
      <c r="R111" s="55" t="s">
        <v>248</v>
      </c>
      <c r="S111" s="55" t="s">
        <v>248</v>
      </c>
      <c r="T111" s="55" t="s">
        <v>249</v>
      </c>
      <c r="U111" s="55" t="s">
        <v>248</v>
      </c>
      <c r="V111" s="55" t="s">
        <v>249</v>
      </c>
      <c r="W111" s="55" t="s">
        <v>249</v>
      </c>
      <c r="X111" s="55" t="s">
        <v>249</v>
      </c>
      <c r="Y111" s="55" t="s">
        <v>249</v>
      </c>
      <c r="Z111" s="55" t="s">
        <v>249</v>
      </c>
      <c r="AA111" s="55" t="s">
        <v>249</v>
      </c>
      <c r="AB111" s="55" t="s">
        <v>249</v>
      </c>
      <c r="AC111" s="55" t="s">
        <v>249</v>
      </c>
      <c r="AD111" s="55" t="s">
        <v>249</v>
      </c>
      <c r="AE111" s="55" t="s">
        <v>249</v>
      </c>
      <c r="AF111" s="55" t="s">
        <v>249</v>
      </c>
      <c r="AG111" s="55" t="s">
        <v>249</v>
      </c>
      <c r="AH111" s="55" t="s">
        <v>249</v>
      </c>
      <c r="AI111" s="55" t="s">
        <v>249</v>
      </c>
      <c r="AJ111" s="55" t="s">
        <v>249</v>
      </c>
      <c r="AK111" s="55" t="s">
        <v>249</v>
      </c>
      <c r="AL111" s="55" t="s">
        <v>249</v>
      </c>
      <c r="AM111" s="55" t="s">
        <v>249</v>
      </c>
      <c r="AN111" s="55" t="s">
        <v>249</v>
      </c>
    </row>
    <row r="112" spans="1:40" ht="14.4" thickTop="1">
      <c r="A112" s="53" t="s">
        <v>250</v>
      </c>
      <c r="B112" s="53">
        <v>47.11</v>
      </c>
      <c r="C112" s="53">
        <v>18.239999999999998</v>
      </c>
      <c r="D112" s="53">
        <v>9.98</v>
      </c>
      <c r="E112" s="53">
        <v>0.14799999999999999</v>
      </c>
      <c r="F112" s="53">
        <v>9.9</v>
      </c>
      <c r="G112" s="53">
        <v>11.54</v>
      </c>
      <c r="H112" s="53">
        <v>1.91</v>
      </c>
      <c r="I112" s="53">
        <v>0.23</v>
      </c>
      <c r="J112" s="53">
        <v>0.47899999999999998</v>
      </c>
      <c r="K112" s="53">
        <v>0.06</v>
      </c>
      <c r="L112" s="53"/>
      <c r="M112" s="53"/>
      <c r="N112" s="53"/>
      <c r="O112" s="53">
        <v>31</v>
      </c>
      <c r="P112" s="53">
        <v>153</v>
      </c>
      <c r="Q112" s="53"/>
      <c r="R112" s="53">
        <v>144</v>
      </c>
      <c r="S112" s="53">
        <v>107</v>
      </c>
      <c r="T112" s="53"/>
      <c r="U112" s="53">
        <v>34</v>
      </c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</row>
    <row r="113" spans="1:40">
      <c r="A113" s="53" t="s">
        <v>251</v>
      </c>
      <c r="B113" s="53">
        <v>47.15</v>
      </c>
      <c r="C113" s="53">
        <v>18.34</v>
      </c>
      <c r="D113" s="53">
        <v>9.9700000000000006</v>
      </c>
      <c r="E113" s="53">
        <v>0.15</v>
      </c>
      <c r="F113" s="53">
        <v>10.130000000000001</v>
      </c>
      <c r="G113" s="53">
        <v>11.49</v>
      </c>
      <c r="H113" s="53">
        <v>1.89</v>
      </c>
      <c r="I113" s="53">
        <v>0.23400000000000001</v>
      </c>
      <c r="J113" s="53">
        <v>0.48</v>
      </c>
      <c r="K113" s="53">
        <v>7.0000000000000007E-2</v>
      </c>
      <c r="L113" s="53"/>
      <c r="M113" s="53"/>
      <c r="N113" s="53"/>
      <c r="O113" s="53">
        <v>31</v>
      </c>
      <c r="P113" s="53">
        <v>148</v>
      </c>
      <c r="Q113" s="53"/>
      <c r="R113" s="53">
        <v>144</v>
      </c>
      <c r="S113" s="53">
        <v>118</v>
      </c>
      <c r="T113" s="53"/>
      <c r="U113" s="53">
        <v>38</v>
      </c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</row>
    <row r="114" spans="1:40">
      <c r="A114" s="53" t="s">
        <v>259</v>
      </c>
      <c r="B114" s="53">
        <v>50.36</v>
      </c>
      <c r="C114" s="53">
        <v>20.74</v>
      </c>
      <c r="D114" s="53">
        <v>6.19</v>
      </c>
      <c r="E114" s="53">
        <v>0.108</v>
      </c>
      <c r="F114" s="53">
        <v>0.5</v>
      </c>
      <c r="G114" s="53">
        <v>8.14</v>
      </c>
      <c r="H114" s="53">
        <v>6.97</v>
      </c>
      <c r="I114" s="53">
        <v>1.66</v>
      </c>
      <c r="J114" s="53">
        <v>0.29499999999999998</v>
      </c>
      <c r="K114" s="53">
        <v>0.13</v>
      </c>
      <c r="L114" s="53"/>
      <c r="M114" s="53"/>
      <c r="N114" s="53"/>
      <c r="O114" s="53">
        <v>1</v>
      </c>
      <c r="P114" s="53">
        <v>6</v>
      </c>
      <c r="Q114" s="53"/>
      <c r="R114" s="53">
        <v>1194</v>
      </c>
      <c r="S114" s="53">
        <v>357</v>
      </c>
      <c r="T114" s="53"/>
      <c r="U114" s="53">
        <v>536</v>
      </c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</row>
    <row r="115" spans="1:40">
      <c r="A115" s="53" t="s">
        <v>260</v>
      </c>
      <c r="B115" s="53">
        <v>49.9</v>
      </c>
      <c r="C115" s="53">
        <v>20.69</v>
      </c>
      <c r="D115" s="53">
        <v>6.21</v>
      </c>
      <c r="E115" s="53">
        <v>0.108</v>
      </c>
      <c r="F115" s="53">
        <v>0.54</v>
      </c>
      <c r="G115" s="53">
        <v>8.0500000000000007</v>
      </c>
      <c r="H115" s="53">
        <v>7.1</v>
      </c>
      <c r="I115" s="53">
        <v>1.66</v>
      </c>
      <c r="J115" s="53">
        <v>0.28699999999999998</v>
      </c>
      <c r="K115" s="53">
        <v>0.13100000000000001</v>
      </c>
      <c r="L115" s="53"/>
      <c r="M115" s="53"/>
      <c r="N115" s="53"/>
      <c r="O115" s="53">
        <v>1.1000000000000001</v>
      </c>
      <c r="P115" s="53">
        <v>8</v>
      </c>
      <c r="Q115" s="53"/>
      <c r="R115" s="53">
        <v>1191</v>
      </c>
      <c r="S115" s="53">
        <v>340</v>
      </c>
      <c r="T115" s="53"/>
      <c r="U115" s="53">
        <v>517</v>
      </c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</row>
    <row r="116" spans="1:40">
      <c r="A116" s="56" t="s">
        <v>261</v>
      </c>
      <c r="B116" s="57">
        <f>ABS(B115-B114)/B115*100</f>
        <v>0.9218436873747512</v>
      </c>
      <c r="C116" s="57">
        <f t="shared" ref="C116:U116" si="4">ABS(C115-C114)/C115*100</f>
        <v>0.24166263895600365</v>
      </c>
      <c r="D116" s="57">
        <f t="shared" si="4"/>
        <v>0.32206119162640218</v>
      </c>
      <c r="E116" s="57">
        <f t="shared" si="4"/>
        <v>0</v>
      </c>
      <c r="F116" s="57">
        <f t="shared" si="4"/>
        <v>7.4074074074074137</v>
      </c>
      <c r="G116" s="57">
        <f t="shared" si="4"/>
        <v>1.1180124223602466</v>
      </c>
      <c r="H116" s="57">
        <f t="shared" si="4"/>
        <v>1.8309859154929564</v>
      </c>
      <c r="I116" s="57">
        <f t="shared" si="4"/>
        <v>0</v>
      </c>
      <c r="J116" s="57">
        <f t="shared" si="4"/>
        <v>2.7874564459930342</v>
      </c>
      <c r="K116" s="57">
        <f t="shared" si="4"/>
        <v>0.76335877862595491</v>
      </c>
      <c r="L116" s="57"/>
      <c r="M116" s="57"/>
      <c r="N116" s="57"/>
      <c r="O116" s="57">
        <f t="shared" si="4"/>
        <v>9.0909090909090988</v>
      </c>
      <c r="P116" s="57">
        <f t="shared" si="4"/>
        <v>25</v>
      </c>
      <c r="Q116" s="57"/>
      <c r="R116" s="57">
        <f>ABS(R115-R114)/R115*100</f>
        <v>0.25188916876574308</v>
      </c>
      <c r="S116" s="57">
        <f>ABS(S115-S114)/S115*100</f>
        <v>5</v>
      </c>
      <c r="T116" s="57"/>
      <c r="U116" s="57">
        <f t="shared" si="4"/>
        <v>3.67504835589942</v>
      </c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</row>
    <row r="117" spans="1:40">
      <c r="A117" s="53" t="s">
        <v>262</v>
      </c>
      <c r="B117" s="60">
        <v>47.69</v>
      </c>
      <c r="C117" s="53">
        <v>15.45</v>
      </c>
      <c r="D117" s="53">
        <v>11.13</v>
      </c>
      <c r="E117" s="53">
        <v>0.17199999999999999</v>
      </c>
      <c r="F117" s="53">
        <v>9.35</v>
      </c>
      <c r="G117" s="53">
        <v>13.63</v>
      </c>
      <c r="H117" s="53">
        <v>1.81</v>
      </c>
      <c r="I117" s="53">
        <v>0.02</v>
      </c>
      <c r="J117" s="53">
        <v>0.95699999999999996</v>
      </c>
      <c r="K117" s="53">
        <v>0.01</v>
      </c>
      <c r="L117" s="53"/>
      <c r="M117" s="53">
        <v>170</v>
      </c>
      <c r="N117" s="53">
        <v>410</v>
      </c>
      <c r="O117" s="53">
        <v>43</v>
      </c>
      <c r="P117" s="53">
        <v>334</v>
      </c>
      <c r="Q117" s="53"/>
      <c r="R117" s="53">
        <v>107</v>
      </c>
      <c r="S117" s="53">
        <v>9</v>
      </c>
      <c r="T117" s="53">
        <v>15.3</v>
      </c>
      <c r="U117" s="53">
        <v>15</v>
      </c>
      <c r="V117" s="53">
        <v>0.6</v>
      </c>
      <c r="W117" s="53"/>
      <c r="X117" s="53"/>
      <c r="Y117" s="53">
        <v>1.8</v>
      </c>
      <c r="Z117" s="53"/>
      <c r="AA117" s="53"/>
      <c r="AB117" s="53">
        <v>1.1000000000000001</v>
      </c>
      <c r="AC117" s="53">
        <v>0.5</v>
      </c>
      <c r="AD117" s="53">
        <v>1.8</v>
      </c>
      <c r="AE117" s="53"/>
      <c r="AF117" s="53"/>
      <c r="AG117" s="53"/>
      <c r="AH117" s="53"/>
      <c r="AI117" s="53"/>
      <c r="AJ117" s="53">
        <v>1.6</v>
      </c>
      <c r="AK117" s="53">
        <v>0.27</v>
      </c>
      <c r="AL117" s="53" t="s">
        <v>263</v>
      </c>
      <c r="AM117" s="53"/>
      <c r="AN117" s="53"/>
    </row>
    <row r="118" spans="1:40">
      <c r="A118" s="53" t="s">
        <v>264</v>
      </c>
      <c r="B118" s="53">
        <v>47.96</v>
      </c>
      <c r="C118" s="53">
        <v>15.5</v>
      </c>
      <c r="D118" s="53">
        <v>11.3</v>
      </c>
      <c r="E118" s="53">
        <v>0.17499999999999999</v>
      </c>
      <c r="F118" s="53">
        <v>9.6999999999999993</v>
      </c>
      <c r="G118" s="53">
        <v>13.3</v>
      </c>
      <c r="H118" s="53">
        <v>1.82</v>
      </c>
      <c r="I118" s="53">
        <v>0.03</v>
      </c>
      <c r="J118" s="53">
        <v>0.96</v>
      </c>
      <c r="K118" s="53">
        <v>2.1000000000000001E-2</v>
      </c>
      <c r="L118" s="53"/>
      <c r="M118" s="53">
        <v>170</v>
      </c>
      <c r="N118" s="53">
        <v>370</v>
      </c>
      <c r="O118" s="53">
        <v>44</v>
      </c>
      <c r="P118" s="53">
        <v>310</v>
      </c>
      <c r="Q118" s="53"/>
      <c r="R118" s="53">
        <v>110</v>
      </c>
      <c r="S118" s="53">
        <v>6</v>
      </c>
      <c r="T118" s="53">
        <v>16</v>
      </c>
      <c r="U118" s="53">
        <v>18</v>
      </c>
      <c r="V118" s="53">
        <v>0.6</v>
      </c>
      <c r="W118" s="53"/>
      <c r="X118" s="53"/>
      <c r="Y118" s="53">
        <v>1.9</v>
      </c>
      <c r="Z118" s="53"/>
      <c r="AA118" s="53"/>
      <c r="AB118" s="53">
        <v>1.1000000000000001</v>
      </c>
      <c r="AC118" s="53">
        <v>0.55000000000000004</v>
      </c>
      <c r="AD118" s="53">
        <v>2</v>
      </c>
      <c r="AE118" s="53"/>
      <c r="AF118" s="53"/>
      <c r="AG118" s="53"/>
      <c r="AH118" s="53"/>
      <c r="AI118" s="53"/>
      <c r="AJ118" s="53">
        <v>1.7</v>
      </c>
      <c r="AK118" s="53">
        <v>0.3</v>
      </c>
      <c r="AL118" s="53">
        <v>3</v>
      </c>
      <c r="AM118" s="53"/>
      <c r="AN118" s="53"/>
    </row>
    <row r="119" spans="1:40">
      <c r="A119" s="53" t="s">
        <v>265</v>
      </c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>
        <v>60</v>
      </c>
      <c r="O119" s="53"/>
      <c r="P119" s="53"/>
      <c r="Q119" s="53" t="s">
        <v>266</v>
      </c>
      <c r="R119" s="53"/>
      <c r="S119" s="53"/>
      <c r="T119" s="53"/>
      <c r="U119" s="53"/>
      <c r="V119" s="53"/>
      <c r="W119" s="53">
        <v>205</v>
      </c>
      <c r="X119" s="53">
        <v>29.8</v>
      </c>
      <c r="Y119" s="53">
        <v>100</v>
      </c>
      <c r="Z119" s="53">
        <v>9.3000000000000007</v>
      </c>
      <c r="AA119" s="53">
        <v>24.8</v>
      </c>
      <c r="AB119" s="53">
        <v>6.7</v>
      </c>
      <c r="AC119" s="53"/>
      <c r="AD119" s="53">
        <v>4.5</v>
      </c>
      <c r="AE119" s="53"/>
      <c r="AF119" s="53"/>
      <c r="AG119" s="53"/>
      <c r="AH119" s="53"/>
      <c r="AI119" s="53"/>
      <c r="AJ119" s="53"/>
      <c r="AK119" s="53"/>
      <c r="AL119" s="53"/>
      <c r="AM119" s="53"/>
      <c r="AN119" s="53">
        <v>18.899999999999999</v>
      </c>
    </row>
    <row r="120" spans="1:40">
      <c r="A120" s="53" t="s">
        <v>267</v>
      </c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>
        <v>56</v>
      </c>
      <c r="O120" s="60">
        <f>MAX(O116:AN116)</f>
        <v>25</v>
      </c>
      <c r="P120" s="53"/>
      <c r="Q120" s="53">
        <v>8500</v>
      </c>
      <c r="R120" s="53"/>
      <c r="S120" s="53"/>
      <c r="T120" s="53"/>
      <c r="U120" s="53"/>
      <c r="V120" s="53"/>
      <c r="W120" s="53">
        <v>198</v>
      </c>
      <c r="X120" s="53">
        <v>30</v>
      </c>
      <c r="Y120" s="53">
        <v>97</v>
      </c>
      <c r="Z120" s="53">
        <v>9.5</v>
      </c>
      <c r="AA120" s="53">
        <v>25</v>
      </c>
      <c r="AB120" s="53">
        <v>6.6</v>
      </c>
      <c r="AC120" s="53"/>
      <c r="AD120" s="53">
        <v>4.7</v>
      </c>
      <c r="AE120" s="53"/>
      <c r="AF120" s="53"/>
      <c r="AG120" s="53"/>
      <c r="AH120" s="53"/>
      <c r="AI120" s="53"/>
      <c r="AJ120" s="53"/>
      <c r="AK120" s="53"/>
      <c r="AL120" s="53"/>
      <c r="AM120" s="53"/>
      <c r="AN120" s="53">
        <v>20</v>
      </c>
    </row>
    <row r="121" spans="1:40">
      <c r="A121" s="53" t="s">
        <v>270</v>
      </c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60">
        <f>MIN(O116:AN116)</f>
        <v>0.25188916876574308</v>
      </c>
      <c r="P121" s="53"/>
      <c r="Q121" s="53">
        <v>385</v>
      </c>
      <c r="R121" s="53"/>
      <c r="S121" s="53"/>
      <c r="T121" s="53" t="s">
        <v>257</v>
      </c>
      <c r="U121" s="53"/>
      <c r="V121" s="53"/>
      <c r="W121" s="53"/>
      <c r="X121" s="53">
        <v>1900</v>
      </c>
      <c r="Y121" s="53">
        <v>411</v>
      </c>
      <c r="Z121" s="53">
        <v>705</v>
      </c>
      <c r="AA121" s="53" t="s">
        <v>271</v>
      </c>
      <c r="AB121" s="53" t="s">
        <v>266</v>
      </c>
      <c r="AC121" s="53">
        <v>18.3</v>
      </c>
      <c r="AD121" s="53" t="s">
        <v>266</v>
      </c>
      <c r="AE121" s="53">
        <v>473</v>
      </c>
      <c r="AF121" s="53" t="s">
        <v>266</v>
      </c>
      <c r="AG121" s="53">
        <v>574</v>
      </c>
      <c r="AH121" s="53" t="s">
        <v>266</v>
      </c>
      <c r="AI121" s="53">
        <v>264</v>
      </c>
      <c r="AJ121" s="53" t="s">
        <v>266</v>
      </c>
      <c r="AK121" s="53">
        <v>250</v>
      </c>
      <c r="AL121" s="53"/>
      <c r="AM121" s="53">
        <v>68.2</v>
      </c>
      <c r="AN121" s="53"/>
    </row>
    <row r="122" spans="1:40">
      <c r="A122" s="53" t="s">
        <v>272</v>
      </c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>
        <v>369.42</v>
      </c>
      <c r="R122" s="53"/>
      <c r="S122" s="53"/>
      <c r="T122" s="53">
        <v>17008</v>
      </c>
      <c r="U122" s="53"/>
      <c r="V122" s="53"/>
      <c r="W122" s="53"/>
      <c r="X122" s="53">
        <v>1960</v>
      </c>
      <c r="Y122" s="53">
        <v>432</v>
      </c>
      <c r="Z122" s="53">
        <v>737</v>
      </c>
      <c r="AA122" s="53">
        <v>3429</v>
      </c>
      <c r="AB122" s="53">
        <v>1725</v>
      </c>
      <c r="AC122" s="53">
        <v>18.91</v>
      </c>
      <c r="AD122" s="53">
        <v>2168</v>
      </c>
      <c r="AE122" s="53">
        <v>468</v>
      </c>
      <c r="AF122" s="53">
        <v>3224</v>
      </c>
      <c r="AG122" s="53">
        <v>560</v>
      </c>
      <c r="AH122" s="53">
        <v>1750</v>
      </c>
      <c r="AI122" s="53">
        <v>271</v>
      </c>
      <c r="AJ122" s="53">
        <v>1844</v>
      </c>
      <c r="AK122" s="53">
        <v>264</v>
      </c>
      <c r="AL122" s="53"/>
      <c r="AM122" s="53">
        <v>67</v>
      </c>
      <c r="AN122" s="53"/>
    </row>
    <row r="123" spans="1:40">
      <c r="A123" s="53" t="s">
        <v>273</v>
      </c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 t="s">
        <v>266</v>
      </c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</row>
    <row r="124" spans="1:40">
      <c r="A124" s="53" t="s">
        <v>274</v>
      </c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>
        <v>978</v>
      </c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</row>
    <row r="125" spans="1:40">
      <c r="A125" s="53" t="s">
        <v>275</v>
      </c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 t="s">
        <v>276</v>
      </c>
      <c r="N125" s="53"/>
      <c r="O125" s="53"/>
      <c r="P125" s="53"/>
      <c r="Q125" s="53">
        <v>60</v>
      </c>
      <c r="R125" s="53"/>
      <c r="S125" s="53"/>
      <c r="T125" s="53">
        <v>164</v>
      </c>
      <c r="U125" s="53"/>
      <c r="V125" s="53"/>
      <c r="W125" s="53">
        <v>32</v>
      </c>
      <c r="X125" s="53" t="s">
        <v>271</v>
      </c>
      <c r="Y125" s="53" t="s">
        <v>277</v>
      </c>
      <c r="Z125" s="53" t="s">
        <v>266</v>
      </c>
      <c r="AA125" s="53" t="s">
        <v>271</v>
      </c>
      <c r="AB125" s="53">
        <v>500</v>
      </c>
      <c r="AC125" s="53">
        <v>83</v>
      </c>
      <c r="AD125" s="53"/>
      <c r="AE125" s="53"/>
      <c r="AF125" s="53"/>
      <c r="AG125" s="53">
        <v>7.3</v>
      </c>
      <c r="AH125" s="53"/>
      <c r="AI125" s="53"/>
      <c r="AJ125" s="53">
        <v>16.899999999999999</v>
      </c>
      <c r="AK125" s="53"/>
      <c r="AL125" s="53">
        <v>1610</v>
      </c>
      <c r="AM125" s="53">
        <v>966</v>
      </c>
      <c r="AN125" s="53"/>
    </row>
    <row r="126" spans="1:40">
      <c r="A126" s="53" t="s">
        <v>278</v>
      </c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>
        <v>13.18</v>
      </c>
      <c r="N126" s="53"/>
      <c r="O126" s="53"/>
      <c r="P126" s="53"/>
      <c r="Q126" s="53">
        <v>67.12</v>
      </c>
      <c r="R126" s="53"/>
      <c r="S126" s="53"/>
      <c r="T126" s="53">
        <v>167</v>
      </c>
      <c r="U126" s="53"/>
      <c r="V126" s="53"/>
      <c r="W126" s="53">
        <v>31</v>
      </c>
      <c r="X126" s="53">
        <v>21100</v>
      </c>
      <c r="Y126" s="53">
        <v>27600</v>
      </c>
      <c r="Z126" s="53">
        <v>2300</v>
      </c>
      <c r="AA126" s="53">
        <v>6500</v>
      </c>
      <c r="AB126" s="53">
        <v>539</v>
      </c>
      <c r="AC126" s="53">
        <v>87.22</v>
      </c>
      <c r="AD126" s="53"/>
      <c r="AE126" s="53"/>
      <c r="AF126" s="53"/>
      <c r="AG126" s="53">
        <v>7.86</v>
      </c>
      <c r="AH126" s="53"/>
      <c r="AI126" s="53"/>
      <c r="AJ126" s="53">
        <v>17.850000000000001</v>
      </c>
      <c r="AK126" s="53"/>
      <c r="AL126" s="53">
        <v>1600</v>
      </c>
      <c r="AM126" s="53">
        <v>946</v>
      </c>
      <c r="AN126" s="53"/>
    </row>
    <row r="127" spans="1:40">
      <c r="A127" s="53" t="s">
        <v>279</v>
      </c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>
        <v>20</v>
      </c>
      <c r="N127" s="53">
        <v>290</v>
      </c>
      <c r="O127" s="53"/>
      <c r="P127" s="53"/>
      <c r="Q127" s="53" t="s">
        <v>266</v>
      </c>
      <c r="R127" s="53"/>
      <c r="S127" s="53"/>
      <c r="T127" s="53">
        <v>5510</v>
      </c>
      <c r="U127" s="53"/>
      <c r="V127" s="53">
        <v>478</v>
      </c>
      <c r="W127" s="53"/>
      <c r="X127" s="53">
        <v>1600</v>
      </c>
      <c r="Y127" s="53" t="s">
        <v>277</v>
      </c>
      <c r="Z127" s="53">
        <v>424</v>
      </c>
      <c r="AA127" s="53">
        <v>1420</v>
      </c>
      <c r="AB127" s="53">
        <v>381</v>
      </c>
      <c r="AC127" s="53">
        <v>23.2</v>
      </c>
      <c r="AD127" s="53">
        <v>415</v>
      </c>
      <c r="AE127" s="53">
        <v>107</v>
      </c>
      <c r="AF127" s="53">
        <v>843</v>
      </c>
      <c r="AG127" s="53">
        <v>204</v>
      </c>
      <c r="AH127" s="53">
        <v>698</v>
      </c>
      <c r="AI127" s="53">
        <v>109</v>
      </c>
      <c r="AJ127" s="53">
        <v>670</v>
      </c>
      <c r="AK127" s="53"/>
      <c r="AL127" s="53"/>
      <c r="AM127" s="53">
        <v>743</v>
      </c>
      <c r="AN127" s="53">
        <v>146</v>
      </c>
    </row>
    <row r="128" spans="1:40">
      <c r="A128" s="53" t="s">
        <v>280</v>
      </c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>
        <v>24.7</v>
      </c>
      <c r="N128" s="53">
        <v>277</v>
      </c>
      <c r="O128" s="53"/>
      <c r="P128" s="53"/>
      <c r="Q128" s="53">
        <v>1050</v>
      </c>
      <c r="R128" s="53"/>
      <c r="S128" s="53"/>
      <c r="T128" s="53">
        <v>5480</v>
      </c>
      <c r="U128" s="53"/>
      <c r="V128" s="53">
        <v>479</v>
      </c>
      <c r="W128" s="53"/>
      <c r="X128" s="53">
        <v>1661</v>
      </c>
      <c r="Y128" s="53">
        <v>3960</v>
      </c>
      <c r="Z128" s="53">
        <v>435</v>
      </c>
      <c r="AA128" s="53">
        <v>1456</v>
      </c>
      <c r="AB128" s="53">
        <v>381</v>
      </c>
      <c r="AC128" s="53">
        <v>23.5</v>
      </c>
      <c r="AD128" s="53">
        <v>433</v>
      </c>
      <c r="AE128" s="53">
        <v>106</v>
      </c>
      <c r="AF128" s="53">
        <v>847</v>
      </c>
      <c r="AG128" s="53">
        <v>208</v>
      </c>
      <c r="AH128" s="53">
        <v>701</v>
      </c>
      <c r="AI128" s="53">
        <v>106</v>
      </c>
      <c r="AJ128" s="53">
        <v>678</v>
      </c>
      <c r="AK128" s="53"/>
      <c r="AL128" s="53"/>
      <c r="AM128" s="53">
        <v>719</v>
      </c>
      <c r="AN128" s="53">
        <v>137</v>
      </c>
    </row>
    <row r="129" spans="1:614 14850:16384">
      <c r="A129" s="53" t="s">
        <v>304</v>
      </c>
      <c r="B129" s="53">
        <v>59.14</v>
      </c>
      <c r="C129" s="53">
        <v>20.78</v>
      </c>
      <c r="D129" s="53">
        <v>2.82</v>
      </c>
      <c r="E129" s="53">
        <v>0.26100000000000001</v>
      </c>
      <c r="F129" s="53">
        <v>0.2</v>
      </c>
      <c r="G129" s="53">
        <v>0.85</v>
      </c>
      <c r="H129" s="53">
        <v>8.35</v>
      </c>
      <c r="I129" s="53">
        <v>6.97</v>
      </c>
      <c r="J129" s="53">
        <v>0.41299999999999998</v>
      </c>
      <c r="K129" s="53">
        <v>0.03</v>
      </c>
      <c r="L129" s="53">
        <v>100.7</v>
      </c>
      <c r="M129" s="53" t="s">
        <v>276</v>
      </c>
      <c r="N129" s="53" t="s">
        <v>276</v>
      </c>
      <c r="O129" s="53">
        <v>2</v>
      </c>
      <c r="P129" s="53">
        <v>15</v>
      </c>
      <c r="Q129" s="53">
        <v>204</v>
      </c>
      <c r="R129" s="53">
        <v>43</v>
      </c>
      <c r="S129" s="53">
        <v>5</v>
      </c>
      <c r="T129" s="53">
        <v>42.4</v>
      </c>
      <c r="U129" s="53">
        <v>468</v>
      </c>
      <c r="V129" s="53">
        <v>12</v>
      </c>
      <c r="W129" s="53">
        <v>166</v>
      </c>
      <c r="X129" s="53">
        <v>229</v>
      </c>
      <c r="Y129" s="53">
        <v>429</v>
      </c>
      <c r="Z129" s="53">
        <v>41.8</v>
      </c>
      <c r="AA129" s="53">
        <v>116</v>
      </c>
      <c r="AB129" s="53">
        <v>14.2</v>
      </c>
      <c r="AC129" s="53">
        <v>0.97299999999999998</v>
      </c>
      <c r="AD129" s="53">
        <v>8.9600000000000009</v>
      </c>
      <c r="AE129" s="53">
        <v>1.41</v>
      </c>
      <c r="AF129" s="53">
        <v>8.26</v>
      </c>
      <c r="AG129" s="53">
        <v>1.5</v>
      </c>
      <c r="AH129" s="53">
        <v>4.12</v>
      </c>
      <c r="AI129" s="53">
        <v>0.53800000000000003</v>
      </c>
      <c r="AJ129" s="53">
        <v>3.4</v>
      </c>
      <c r="AK129" s="53">
        <v>0.51200000000000001</v>
      </c>
      <c r="AL129" s="53">
        <v>11</v>
      </c>
      <c r="AM129" s="53">
        <v>40.4</v>
      </c>
      <c r="AN129" s="53">
        <v>5.65</v>
      </c>
    </row>
    <row r="130" spans="1:614 14850:16384">
      <c r="A130" s="53" t="s">
        <v>305</v>
      </c>
      <c r="B130" s="53">
        <v>58.43</v>
      </c>
      <c r="C130" s="53">
        <v>20.84</v>
      </c>
      <c r="D130" s="53">
        <v>2.8</v>
      </c>
      <c r="E130" s="53">
        <v>0.25800000000000001</v>
      </c>
      <c r="F130" s="53">
        <v>0.2</v>
      </c>
      <c r="G130" s="53">
        <v>0.84</v>
      </c>
      <c r="H130" s="53">
        <v>8.3000000000000007</v>
      </c>
      <c r="I130" s="53">
        <v>6.92</v>
      </c>
      <c r="J130" s="53">
        <v>0.40200000000000002</v>
      </c>
      <c r="K130" s="53">
        <v>0.04</v>
      </c>
      <c r="L130" s="53">
        <v>99.87</v>
      </c>
      <c r="M130" s="53" t="s">
        <v>276</v>
      </c>
      <c r="N130" s="53" t="s">
        <v>276</v>
      </c>
      <c r="O130" s="53">
        <v>2</v>
      </c>
      <c r="P130" s="53">
        <v>15</v>
      </c>
      <c r="Q130" s="53">
        <v>203</v>
      </c>
      <c r="R130" s="53">
        <v>42</v>
      </c>
      <c r="S130" s="53">
        <v>5</v>
      </c>
      <c r="T130" s="53">
        <v>42.3</v>
      </c>
      <c r="U130" s="53">
        <v>468</v>
      </c>
      <c r="V130" s="53">
        <v>12.5</v>
      </c>
      <c r="W130" s="53">
        <v>169</v>
      </c>
      <c r="X130" s="53">
        <v>231</v>
      </c>
      <c r="Y130" s="53">
        <v>426</v>
      </c>
      <c r="Z130" s="53">
        <v>41.6</v>
      </c>
      <c r="AA130" s="53">
        <v>117</v>
      </c>
      <c r="AB130" s="53">
        <v>14.4</v>
      </c>
      <c r="AC130" s="53">
        <v>1.04</v>
      </c>
      <c r="AD130" s="53">
        <v>8.94</v>
      </c>
      <c r="AE130" s="53">
        <v>1.4</v>
      </c>
      <c r="AF130" s="53">
        <v>8.43</v>
      </c>
      <c r="AG130" s="53">
        <v>1.56</v>
      </c>
      <c r="AH130" s="53">
        <v>4.2</v>
      </c>
      <c r="AI130" s="53">
        <v>0.55000000000000004</v>
      </c>
      <c r="AJ130" s="53">
        <v>3.34</v>
      </c>
      <c r="AK130" s="53">
        <v>0.53</v>
      </c>
      <c r="AL130" s="53">
        <v>11</v>
      </c>
      <c r="AM130" s="53">
        <v>40.200000000000003</v>
      </c>
      <c r="AN130" s="53">
        <v>5.6</v>
      </c>
    </row>
    <row r="131" spans="1:614 14850:16384">
      <c r="A131" s="56" t="s">
        <v>284</v>
      </c>
      <c r="B131" s="58">
        <f t="shared" ref="B131:P131" si="5">ABS(B130-B129)/B130*100</f>
        <v>1.215129214444636</v>
      </c>
      <c r="C131" s="58">
        <f t="shared" si="5"/>
        <v>0.28790786948175967</v>
      </c>
      <c r="D131" s="58">
        <f t="shared" si="5"/>
        <v>0.71428571428571497</v>
      </c>
      <c r="E131" s="58">
        <f t="shared" si="5"/>
        <v>1.1627906976744196</v>
      </c>
      <c r="F131" s="58">
        <f t="shared" si="5"/>
        <v>0</v>
      </c>
      <c r="G131" s="58">
        <f t="shared" si="5"/>
        <v>1.1904761904761916</v>
      </c>
      <c r="H131" s="58">
        <f t="shared" si="5"/>
        <v>0.60240963855420393</v>
      </c>
      <c r="I131" s="58">
        <f t="shared" si="5"/>
        <v>0.72254335260115354</v>
      </c>
      <c r="J131" s="58">
        <f t="shared" si="5"/>
        <v>2.7363184079601877</v>
      </c>
      <c r="K131" s="58">
        <f t="shared" si="5"/>
        <v>25.000000000000007</v>
      </c>
      <c r="L131" s="58">
        <f t="shared" si="5"/>
        <v>0.83108040452588194</v>
      </c>
      <c r="M131" s="58"/>
      <c r="N131" s="58"/>
      <c r="O131" s="58">
        <f t="shared" si="5"/>
        <v>0</v>
      </c>
      <c r="P131" s="58">
        <f t="shared" si="5"/>
        <v>0</v>
      </c>
      <c r="Q131" s="58">
        <f>ABS(Q130-Q129)/Q130*100</f>
        <v>0.49261083743842365</v>
      </c>
      <c r="R131" s="58">
        <f>ABS(R130-R129)/R130*100</f>
        <v>2.3809523809523809</v>
      </c>
      <c r="S131" s="58">
        <f>ABS(S130-S129)/S130*100</f>
        <v>0</v>
      </c>
      <c r="T131" s="58">
        <f t="shared" ref="T131:AN131" si="6">ABS(T130-T129)/T130*100</f>
        <v>0.23640661938534616</v>
      </c>
      <c r="U131" s="58">
        <f t="shared" si="6"/>
        <v>0</v>
      </c>
      <c r="V131" s="58">
        <f>ABS(V130-V129)/V130*100</f>
        <v>4</v>
      </c>
      <c r="W131" s="58">
        <f t="shared" si="6"/>
        <v>1.7751479289940828</v>
      </c>
      <c r="X131" s="58">
        <f t="shared" si="6"/>
        <v>0.86580086580086579</v>
      </c>
      <c r="Y131" s="58">
        <f t="shared" si="6"/>
        <v>0.70422535211267612</v>
      </c>
      <c r="Z131" s="58">
        <f t="shared" si="6"/>
        <v>0.48076923076922046</v>
      </c>
      <c r="AA131" s="58">
        <f t="shared" si="6"/>
        <v>0.85470085470085477</v>
      </c>
      <c r="AB131" s="58">
        <f t="shared" si="6"/>
        <v>1.3888888888888962</v>
      </c>
      <c r="AC131" s="58">
        <f t="shared" si="6"/>
        <v>6.442307692307697</v>
      </c>
      <c r="AD131" s="58">
        <f t="shared" si="6"/>
        <v>0.2237136465324536</v>
      </c>
      <c r="AE131" s="58">
        <f t="shared" si="6"/>
        <v>0.71428571428571497</v>
      </c>
      <c r="AF131" s="58">
        <f t="shared" si="6"/>
        <v>2.0166073546856458</v>
      </c>
      <c r="AG131" s="58">
        <f t="shared" si="6"/>
        <v>3.8461538461538494</v>
      </c>
      <c r="AH131" s="58">
        <f t="shared" si="6"/>
        <v>1.9047619047619064</v>
      </c>
      <c r="AI131" s="58">
        <f t="shared" si="6"/>
        <v>2.1818181818181839</v>
      </c>
      <c r="AJ131" s="58">
        <f t="shared" si="6"/>
        <v>1.7964071856287442</v>
      </c>
      <c r="AK131" s="58">
        <f t="shared" si="6"/>
        <v>3.3962264150943424</v>
      </c>
      <c r="AL131" s="58">
        <f t="shared" si="6"/>
        <v>0</v>
      </c>
      <c r="AM131" s="58">
        <f t="shared" si="6"/>
        <v>0.49751243781093457</v>
      </c>
      <c r="AN131" s="58">
        <f t="shared" si="6"/>
        <v>0.89285714285715567</v>
      </c>
    </row>
    <row r="132" spans="1:614 14850:16384" s="61" customFormat="1">
      <c r="A132" s="59" t="s">
        <v>285</v>
      </c>
      <c r="B132" s="59" t="s">
        <v>290</v>
      </c>
      <c r="C132" s="59" t="s">
        <v>290</v>
      </c>
      <c r="D132" s="59">
        <v>0.01</v>
      </c>
      <c r="E132" s="59">
        <v>3.0000000000000001E-3</v>
      </c>
      <c r="F132" s="59" t="s">
        <v>290</v>
      </c>
      <c r="G132" s="59" t="s">
        <v>290</v>
      </c>
      <c r="H132" s="59" t="s">
        <v>290</v>
      </c>
      <c r="I132" s="59" t="s">
        <v>290</v>
      </c>
      <c r="J132" s="59" t="s">
        <v>293</v>
      </c>
      <c r="K132" s="59">
        <v>0.02</v>
      </c>
      <c r="L132" s="59"/>
      <c r="M132" s="59" t="s">
        <v>276</v>
      </c>
      <c r="N132" s="59" t="s">
        <v>276</v>
      </c>
      <c r="O132" s="59" t="s">
        <v>282</v>
      </c>
      <c r="P132" s="59" t="s">
        <v>263</v>
      </c>
      <c r="Q132" s="59" t="s">
        <v>282</v>
      </c>
      <c r="R132" s="59" t="s">
        <v>294</v>
      </c>
      <c r="S132" s="59">
        <v>2</v>
      </c>
      <c r="T132" s="59" t="s">
        <v>286</v>
      </c>
      <c r="U132" s="59">
        <v>2</v>
      </c>
      <c r="V132" s="59" t="s">
        <v>287</v>
      </c>
      <c r="W132" s="59" t="s">
        <v>288</v>
      </c>
      <c r="X132" s="59" t="s">
        <v>289</v>
      </c>
      <c r="Y132" s="59" t="s">
        <v>289</v>
      </c>
      <c r="Z132" s="59" t="s">
        <v>290</v>
      </c>
      <c r="AA132" s="59" t="s">
        <v>289</v>
      </c>
      <c r="AB132" s="59" t="s">
        <v>290</v>
      </c>
      <c r="AC132" s="59" t="s">
        <v>291</v>
      </c>
      <c r="AD132" s="59" t="s">
        <v>290</v>
      </c>
      <c r="AE132" s="59" t="s">
        <v>290</v>
      </c>
      <c r="AF132" s="59" t="s">
        <v>290</v>
      </c>
      <c r="AG132" s="59" t="s">
        <v>290</v>
      </c>
      <c r="AH132" s="59" t="s">
        <v>290</v>
      </c>
      <c r="AI132" s="59" t="s">
        <v>291</v>
      </c>
      <c r="AJ132" s="59" t="s">
        <v>290</v>
      </c>
      <c r="AK132" s="59" t="s">
        <v>292</v>
      </c>
      <c r="AL132" s="59" t="s">
        <v>263</v>
      </c>
      <c r="AM132" s="59" t="s">
        <v>289</v>
      </c>
      <c r="AN132" s="59" t="s">
        <v>290</v>
      </c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49"/>
      <c r="ED132" s="49"/>
      <c r="EE132" s="49"/>
      <c r="EF132" s="49"/>
      <c r="EG132" s="49"/>
      <c r="EH132" s="49"/>
      <c r="EI132" s="49"/>
      <c r="EJ132" s="49"/>
      <c r="EK132" s="49"/>
      <c r="EL132" s="49"/>
      <c r="EM132" s="49"/>
      <c r="EN132" s="49"/>
      <c r="EO132" s="49"/>
      <c r="EP132" s="49"/>
      <c r="EQ132" s="49"/>
      <c r="ER132" s="49"/>
      <c r="ES132" s="49"/>
      <c r="ET132" s="49"/>
      <c r="EU132" s="49"/>
      <c r="EV132" s="49"/>
      <c r="EW132" s="49"/>
      <c r="EX132" s="49"/>
      <c r="EY132" s="49"/>
      <c r="EZ132" s="49"/>
      <c r="FA132" s="49"/>
      <c r="FB132" s="49"/>
      <c r="FC132" s="49"/>
      <c r="FD132" s="49"/>
      <c r="FE132" s="49"/>
      <c r="FF132" s="49"/>
      <c r="FG132" s="49"/>
      <c r="FH132" s="49"/>
      <c r="FI132" s="49"/>
      <c r="FJ132" s="49"/>
      <c r="FK132" s="49"/>
      <c r="FL132" s="49"/>
      <c r="FM132" s="49"/>
      <c r="FN132" s="49"/>
      <c r="FO132" s="49"/>
      <c r="FP132" s="49"/>
      <c r="FQ132" s="49"/>
      <c r="FR132" s="49"/>
      <c r="FS132" s="49"/>
      <c r="FT132" s="49"/>
      <c r="FU132" s="49"/>
      <c r="FV132" s="49"/>
      <c r="FW132" s="49"/>
      <c r="FX132" s="49"/>
      <c r="FY132" s="49"/>
      <c r="FZ132" s="49"/>
      <c r="GA132" s="49"/>
      <c r="GB132" s="49"/>
      <c r="GC132" s="49"/>
      <c r="GD132" s="49"/>
      <c r="GE132" s="49"/>
      <c r="GF132" s="49"/>
      <c r="GG132" s="49"/>
      <c r="GH132" s="49"/>
      <c r="GI132" s="49"/>
      <c r="GJ132" s="49"/>
      <c r="GK132" s="49"/>
      <c r="GL132" s="49"/>
      <c r="GM132" s="49"/>
      <c r="GN132" s="49"/>
      <c r="GO132" s="49"/>
      <c r="GP132" s="49"/>
      <c r="GQ132" s="49"/>
      <c r="GR132" s="49"/>
      <c r="GS132" s="49"/>
      <c r="GT132" s="49"/>
      <c r="GU132" s="49"/>
      <c r="GV132" s="49"/>
      <c r="GW132" s="49"/>
      <c r="GX132" s="49"/>
      <c r="GY132" s="49"/>
      <c r="GZ132" s="49"/>
      <c r="HA132" s="49"/>
      <c r="HB132" s="49"/>
      <c r="HC132" s="49"/>
      <c r="HD132" s="49"/>
      <c r="HE132" s="49"/>
      <c r="HF132" s="49"/>
      <c r="HG132" s="49"/>
      <c r="HH132" s="49"/>
      <c r="HI132" s="49"/>
      <c r="HJ132" s="49"/>
      <c r="HK132" s="49"/>
      <c r="HL132" s="49"/>
      <c r="HM132" s="49"/>
      <c r="HN132" s="49"/>
      <c r="HO132" s="49"/>
      <c r="HP132" s="49"/>
      <c r="HQ132" s="49"/>
      <c r="HR132" s="49"/>
      <c r="HS132" s="49"/>
      <c r="HT132" s="49"/>
      <c r="HU132" s="49"/>
      <c r="HV132" s="49"/>
      <c r="HW132" s="49"/>
      <c r="HX132" s="49"/>
      <c r="HY132" s="49"/>
      <c r="HZ132" s="49"/>
      <c r="IA132" s="49"/>
      <c r="IB132" s="49"/>
      <c r="IC132" s="49"/>
      <c r="ID132" s="49"/>
      <c r="IE132" s="49"/>
      <c r="IF132" s="49"/>
      <c r="IG132" s="49"/>
      <c r="IH132" s="49"/>
      <c r="II132" s="49"/>
      <c r="IJ132" s="49"/>
      <c r="IK132" s="49"/>
      <c r="IL132" s="49"/>
      <c r="IM132" s="49"/>
      <c r="IN132" s="49"/>
      <c r="IO132" s="49"/>
      <c r="IP132" s="49"/>
      <c r="IQ132" s="49"/>
      <c r="IR132" s="49"/>
      <c r="IS132" s="49"/>
      <c r="IT132" s="49"/>
      <c r="IU132" s="49"/>
      <c r="IV132" s="49"/>
      <c r="IW132" s="49"/>
      <c r="IX132" s="49"/>
      <c r="IY132" s="49"/>
      <c r="IZ132" s="49"/>
      <c r="JA132" s="49"/>
      <c r="JB132" s="49"/>
      <c r="JC132" s="49"/>
      <c r="JD132" s="49"/>
      <c r="JE132" s="49"/>
      <c r="JF132" s="49"/>
      <c r="JG132" s="49"/>
      <c r="JH132" s="49"/>
      <c r="JI132" s="49"/>
      <c r="JJ132" s="49"/>
      <c r="JK132" s="49"/>
      <c r="JL132" s="49"/>
      <c r="JM132" s="49"/>
      <c r="JN132" s="49"/>
      <c r="JO132" s="49"/>
      <c r="JP132" s="49"/>
      <c r="JQ132" s="49"/>
      <c r="JR132" s="49"/>
      <c r="JS132" s="49"/>
      <c r="JT132" s="49"/>
      <c r="JU132" s="49"/>
      <c r="JV132" s="49"/>
      <c r="JW132" s="49"/>
      <c r="JX132" s="49"/>
      <c r="JY132" s="49"/>
      <c r="JZ132" s="49"/>
      <c r="KA132" s="49"/>
      <c r="KB132" s="49"/>
      <c r="KC132" s="49"/>
      <c r="KD132" s="49"/>
      <c r="KE132" s="49"/>
      <c r="KF132" s="49"/>
      <c r="KG132" s="49"/>
      <c r="KH132" s="49"/>
      <c r="KI132" s="49"/>
      <c r="KJ132" s="49"/>
      <c r="KK132" s="49"/>
      <c r="KL132" s="49"/>
      <c r="KM132" s="49"/>
      <c r="KN132" s="49"/>
      <c r="KO132" s="49"/>
      <c r="KP132" s="49"/>
      <c r="KQ132" s="49"/>
      <c r="KR132" s="49"/>
      <c r="KS132" s="49"/>
      <c r="KT132" s="49"/>
      <c r="KU132" s="49"/>
      <c r="KV132" s="49"/>
      <c r="KW132" s="49"/>
      <c r="KX132" s="49"/>
      <c r="KY132" s="49"/>
      <c r="KZ132" s="49"/>
      <c r="LA132" s="49"/>
      <c r="LB132" s="49"/>
      <c r="LC132" s="49"/>
      <c r="LD132" s="49"/>
      <c r="LE132" s="49"/>
      <c r="LF132" s="49"/>
      <c r="LG132" s="49"/>
      <c r="LH132" s="49"/>
      <c r="LI132" s="49"/>
      <c r="LJ132" s="49"/>
      <c r="LK132" s="49"/>
      <c r="LL132" s="49"/>
      <c r="LM132" s="49"/>
      <c r="LN132" s="49"/>
      <c r="LO132" s="49"/>
      <c r="LP132" s="49"/>
      <c r="LQ132" s="49"/>
      <c r="LR132" s="49"/>
      <c r="LS132" s="49"/>
      <c r="LT132" s="49"/>
      <c r="LU132" s="49"/>
      <c r="LV132" s="49"/>
      <c r="LW132" s="49"/>
      <c r="LX132" s="49"/>
      <c r="LY132" s="49"/>
      <c r="LZ132" s="49"/>
      <c r="MA132" s="49"/>
      <c r="MB132" s="49"/>
      <c r="MC132" s="49"/>
      <c r="MD132" s="49"/>
      <c r="ME132" s="49"/>
      <c r="MF132" s="49"/>
      <c r="MG132" s="49"/>
      <c r="MH132" s="49"/>
      <c r="MI132" s="49"/>
      <c r="MJ132" s="49"/>
      <c r="MK132" s="49"/>
      <c r="ML132" s="49"/>
      <c r="MM132" s="49"/>
      <c r="MN132" s="49"/>
      <c r="MO132" s="49"/>
      <c r="MP132" s="49"/>
      <c r="MQ132" s="49"/>
      <c r="MR132" s="49"/>
      <c r="MS132" s="49"/>
      <c r="MT132" s="49"/>
      <c r="MU132" s="49"/>
      <c r="MV132" s="49"/>
      <c r="MW132" s="49"/>
      <c r="MX132" s="49"/>
      <c r="MY132" s="49"/>
      <c r="MZ132" s="49"/>
      <c r="NA132" s="49"/>
      <c r="NB132" s="49"/>
      <c r="NC132" s="49"/>
      <c r="ND132" s="49"/>
      <c r="NE132" s="49"/>
      <c r="NF132" s="49"/>
      <c r="NG132" s="49"/>
      <c r="NH132" s="49"/>
      <c r="NI132" s="49"/>
      <c r="NJ132" s="49"/>
      <c r="NK132" s="49"/>
      <c r="NL132" s="49"/>
      <c r="NM132" s="49"/>
      <c r="NN132" s="49"/>
      <c r="NO132" s="49"/>
      <c r="NP132" s="49"/>
      <c r="NQ132" s="49"/>
      <c r="NR132" s="49"/>
      <c r="NS132" s="49"/>
      <c r="NT132" s="49"/>
      <c r="NU132" s="49"/>
      <c r="NV132" s="49"/>
      <c r="NW132" s="49"/>
      <c r="NX132" s="49"/>
      <c r="NY132" s="49"/>
      <c r="NZ132" s="49"/>
      <c r="OA132" s="49"/>
      <c r="OB132" s="49"/>
      <c r="OC132" s="49"/>
      <c r="OD132" s="49"/>
      <c r="OE132" s="49"/>
      <c r="OF132" s="49"/>
      <c r="OG132" s="49"/>
      <c r="OH132" s="49"/>
      <c r="OI132" s="49"/>
      <c r="OJ132" s="49"/>
      <c r="OK132" s="49"/>
      <c r="OL132" s="49"/>
      <c r="OM132" s="49"/>
      <c r="ON132" s="49"/>
      <c r="OO132" s="49"/>
      <c r="OP132" s="49"/>
      <c r="OQ132" s="49"/>
      <c r="OR132" s="49"/>
      <c r="OS132" s="49"/>
      <c r="OT132" s="49"/>
      <c r="OU132" s="49"/>
      <c r="OV132" s="49"/>
      <c r="OW132" s="49"/>
      <c r="OX132" s="49"/>
      <c r="OY132" s="49"/>
      <c r="OZ132" s="49"/>
      <c r="PA132" s="49"/>
      <c r="PB132" s="49"/>
      <c r="PC132" s="49"/>
      <c r="PD132" s="49"/>
      <c r="PE132" s="49"/>
      <c r="PF132" s="49"/>
      <c r="PG132" s="49"/>
      <c r="PH132" s="49"/>
      <c r="PI132" s="49"/>
      <c r="PJ132" s="49"/>
      <c r="PK132" s="49"/>
      <c r="PL132" s="49"/>
      <c r="PM132" s="49"/>
      <c r="PN132" s="49"/>
      <c r="PO132" s="49"/>
      <c r="PP132" s="49"/>
      <c r="PQ132" s="49"/>
      <c r="PR132" s="49"/>
      <c r="PS132" s="49"/>
      <c r="PT132" s="49"/>
      <c r="PU132" s="49"/>
      <c r="PV132" s="49"/>
      <c r="PW132" s="49"/>
      <c r="PX132" s="49"/>
      <c r="PY132" s="49"/>
      <c r="PZ132" s="49"/>
      <c r="QA132" s="49"/>
      <c r="QB132" s="49"/>
      <c r="QC132" s="49"/>
      <c r="QD132" s="49"/>
      <c r="QE132" s="49"/>
      <c r="QF132" s="49"/>
      <c r="QG132" s="49"/>
      <c r="QH132" s="49"/>
      <c r="QI132" s="49"/>
      <c r="QJ132" s="49"/>
      <c r="QK132" s="49"/>
      <c r="QL132" s="49"/>
      <c r="QM132" s="49"/>
      <c r="QN132" s="49"/>
      <c r="QO132" s="49"/>
      <c r="QP132" s="49"/>
      <c r="QQ132" s="49"/>
      <c r="QR132" s="49"/>
      <c r="QS132" s="49"/>
      <c r="QT132" s="49"/>
      <c r="QU132" s="49"/>
      <c r="QV132" s="49"/>
      <c r="QW132" s="49"/>
      <c r="QX132" s="49"/>
      <c r="QY132" s="49"/>
      <c r="QZ132" s="49"/>
      <c r="RA132" s="49"/>
      <c r="RB132" s="49"/>
      <c r="RC132" s="49"/>
      <c r="RD132" s="49"/>
      <c r="RE132" s="49"/>
      <c r="RF132" s="49"/>
      <c r="RG132" s="49"/>
      <c r="RH132" s="49"/>
      <c r="RI132" s="49"/>
      <c r="RJ132" s="49"/>
      <c r="RK132" s="49"/>
      <c r="RL132" s="49"/>
      <c r="RM132" s="49"/>
      <c r="RN132" s="49"/>
      <c r="RO132" s="49"/>
      <c r="RP132" s="49"/>
      <c r="RQ132" s="49"/>
      <c r="RR132" s="49"/>
      <c r="RS132" s="49"/>
      <c r="RT132" s="49"/>
      <c r="RU132" s="49"/>
      <c r="RV132" s="49"/>
      <c r="RW132" s="49"/>
      <c r="RX132" s="49"/>
      <c r="RY132" s="49"/>
      <c r="RZ132" s="49"/>
      <c r="SA132" s="49"/>
      <c r="SB132" s="49"/>
      <c r="SC132" s="49"/>
      <c r="SD132" s="49"/>
      <c r="SE132" s="49"/>
      <c r="SF132" s="49"/>
      <c r="SG132" s="49"/>
      <c r="SH132" s="49"/>
      <c r="SI132" s="49"/>
      <c r="SJ132" s="49"/>
      <c r="SK132" s="49"/>
      <c r="SL132" s="49"/>
      <c r="SM132" s="49"/>
      <c r="SN132" s="49"/>
      <c r="SO132" s="49"/>
      <c r="SP132" s="49"/>
      <c r="SQ132" s="49"/>
      <c r="SR132" s="49"/>
      <c r="SS132" s="49"/>
      <c r="ST132" s="49"/>
      <c r="SU132" s="49"/>
      <c r="SV132" s="49"/>
      <c r="SW132" s="49"/>
      <c r="SX132" s="49"/>
      <c r="SY132" s="49"/>
      <c r="SZ132" s="49"/>
      <c r="TA132" s="49"/>
      <c r="TB132" s="49"/>
      <c r="TC132" s="49"/>
      <c r="TD132" s="49"/>
      <c r="TE132" s="49"/>
      <c r="TF132" s="49"/>
      <c r="TG132" s="49"/>
      <c r="TH132" s="49"/>
      <c r="TI132" s="49"/>
      <c r="TJ132" s="49"/>
      <c r="TK132" s="49"/>
      <c r="TL132" s="49"/>
      <c r="TM132" s="49"/>
      <c r="TN132" s="49"/>
      <c r="TO132" s="49"/>
      <c r="TP132" s="49"/>
      <c r="TQ132" s="49"/>
      <c r="TR132" s="49"/>
      <c r="TS132" s="49"/>
      <c r="TT132" s="49"/>
      <c r="TU132" s="49"/>
      <c r="TV132" s="49"/>
      <c r="TW132" s="49"/>
      <c r="TX132" s="49"/>
      <c r="TY132" s="49"/>
      <c r="TZ132" s="49"/>
      <c r="UA132" s="49"/>
      <c r="UB132" s="49"/>
      <c r="UC132" s="49"/>
      <c r="UD132" s="49"/>
      <c r="UE132" s="49"/>
      <c r="UF132" s="49"/>
      <c r="UG132" s="49"/>
      <c r="UH132" s="49"/>
      <c r="UI132" s="49"/>
      <c r="UJ132" s="49"/>
      <c r="UK132" s="49"/>
      <c r="UL132" s="49"/>
      <c r="UM132" s="49"/>
      <c r="UN132" s="49"/>
      <c r="UO132" s="49"/>
      <c r="UP132" s="49"/>
      <c r="UQ132" s="49"/>
      <c r="UR132" s="49"/>
      <c r="US132" s="49"/>
      <c r="UT132" s="49"/>
      <c r="UU132" s="49"/>
      <c r="UV132" s="49"/>
      <c r="UW132" s="49"/>
      <c r="UX132" s="49"/>
      <c r="UY132" s="49"/>
      <c r="UZ132" s="49"/>
      <c r="VA132" s="49"/>
      <c r="VB132" s="49"/>
      <c r="VC132" s="49"/>
      <c r="VD132" s="49"/>
      <c r="VE132" s="49"/>
      <c r="VF132" s="49"/>
      <c r="VG132" s="49"/>
      <c r="VH132" s="49"/>
      <c r="VI132" s="49"/>
      <c r="VJ132" s="49"/>
      <c r="VK132" s="49"/>
      <c r="VL132" s="49"/>
      <c r="VM132" s="49"/>
      <c r="VN132" s="49"/>
      <c r="VO132" s="49"/>
      <c r="VP132" s="49"/>
      <c r="VQ132" s="49"/>
      <c r="VR132" s="49"/>
      <c r="VS132" s="49"/>
      <c r="VT132" s="49"/>
      <c r="VU132" s="49"/>
      <c r="VV132" s="49"/>
      <c r="VW132" s="49"/>
      <c r="VX132" s="49"/>
      <c r="VY132" s="49"/>
      <c r="VZ132" s="49"/>
      <c r="WA132" s="49"/>
      <c r="WB132" s="49"/>
      <c r="WC132" s="49"/>
      <c r="WD132" s="49"/>
      <c r="WE132" s="49"/>
      <c r="WF132" s="49"/>
      <c r="WG132" s="49"/>
      <c r="WH132" s="49"/>
      <c r="WI132" s="49"/>
      <c r="WJ132" s="49"/>
      <c r="WK132" s="49"/>
      <c r="WL132" s="49"/>
      <c r="WM132" s="49"/>
      <c r="WN132" s="49"/>
      <c r="WO132" s="49"/>
      <c r="WP132" s="49"/>
      <c r="UYD132" s="49"/>
      <c r="UYE132" s="49"/>
      <c r="UYF132" s="49"/>
      <c r="UYG132" s="49"/>
      <c r="UYH132" s="49"/>
      <c r="UYI132" s="49"/>
      <c r="UYJ132" s="49"/>
      <c r="UYK132" s="49"/>
      <c r="UYL132" s="49"/>
      <c r="UYM132" s="49"/>
      <c r="UYN132" s="49"/>
      <c r="UYO132" s="49"/>
      <c r="UYP132" s="49"/>
      <c r="UYQ132" s="49"/>
      <c r="UYR132" s="49"/>
      <c r="UYS132" s="49"/>
      <c r="UYT132" s="49"/>
      <c r="UYU132" s="49"/>
      <c r="UYV132" s="49"/>
      <c r="UYW132" s="49"/>
      <c r="UYX132" s="49"/>
      <c r="UYY132" s="49"/>
      <c r="UYZ132" s="49"/>
      <c r="UZA132" s="49"/>
      <c r="UZB132" s="49"/>
      <c r="UZC132" s="49"/>
      <c r="UZD132" s="49"/>
      <c r="UZE132" s="49"/>
      <c r="UZF132" s="49"/>
      <c r="UZG132" s="49"/>
      <c r="UZH132" s="49"/>
      <c r="UZI132" s="49"/>
      <c r="UZJ132" s="49"/>
      <c r="UZK132" s="49"/>
      <c r="UZL132" s="49"/>
      <c r="UZM132" s="49"/>
      <c r="UZN132" s="49"/>
      <c r="UZO132" s="49"/>
      <c r="UZP132" s="49"/>
      <c r="UZQ132" s="49"/>
      <c r="UZR132" s="49"/>
      <c r="UZS132" s="49"/>
      <c r="UZT132" s="49"/>
      <c r="UZU132" s="49"/>
      <c r="UZV132" s="49"/>
      <c r="UZW132" s="49"/>
      <c r="UZX132" s="49"/>
      <c r="UZY132" s="49"/>
      <c r="UZZ132" s="49"/>
      <c r="VAA132" s="49"/>
      <c r="VAB132" s="49"/>
      <c r="VAC132" s="49"/>
      <c r="VAD132" s="49"/>
      <c r="VAE132" s="49"/>
      <c r="VAF132" s="49"/>
      <c r="VAG132" s="49"/>
      <c r="VAH132" s="49"/>
      <c r="VAI132" s="49"/>
      <c r="VAJ132" s="49"/>
      <c r="VAK132" s="49"/>
      <c r="VAL132" s="49"/>
      <c r="VAM132" s="49"/>
      <c r="VAN132" s="49"/>
      <c r="VAO132" s="49"/>
      <c r="VAP132" s="49"/>
      <c r="VAQ132" s="49"/>
      <c r="VAR132" s="49"/>
      <c r="VAS132" s="49"/>
      <c r="VAT132" s="49"/>
      <c r="VAU132" s="49"/>
      <c r="VAV132" s="49"/>
      <c r="VAW132" s="49"/>
      <c r="VAX132" s="49"/>
      <c r="VAY132" s="49"/>
      <c r="VAZ132" s="49"/>
      <c r="VBA132" s="49"/>
      <c r="VBB132" s="49"/>
      <c r="VBC132" s="49"/>
      <c r="VBD132" s="49"/>
      <c r="VBE132" s="49"/>
      <c r="VBF132" s="49"/>
      <c r="VBG132" s="49"/>
      <c r="VBH132" s="49"/>
      <c r="VBI132" s="49"/>
      <c r="VBJ132" s="49"/>
      <c r="VBK132" s="49"/>
      <c r="VBL132" s="49"/>
      <c r="VBM132" s="49"/>
      <c r="VBN132" s="49"/>
      <c r="VBO132" s="49"/>
      <c r="VBP132" s="49"/>
      <c r="VBQ132" s="49"/>
      <c r="VBR132" s="49"/>
      <c r="VBS132" s="49"/>
      <c r="VBT132" s="49"/>
      <c r="VBU132" s="49"/>
      <c r="VBV132" s="49"/>
      <c r="VBW132" s="49"/>
      <c r="VBX132" s="49"/>
      <c r="VBY132" s="49"/>
      <c r="VBZ132" s="49"/>
      <c r="VCA132" s="49"/>
      <c r="VCB132" s="49"/>
      <c r="VCC132" s="49"/>
      <c r="VCD132" s="49"/>
      <c r="VCE132" s="49"/>
      <c r="VCF132" s="49"/>
      <c r="VCG132" s="49"/>
      <c r="VCH132" s="49"/>
      <c r="VCI132" s="49"/>
      <c r="VCJ132" s="49"/>
      <c r="VCK132" s="49"/>
      <c r="VCL132" s="49"/>
      <c r="VCM132" s="49"/>
      <c r="VCN132" s="49"/>
      <c r="VCO132" s="49"/>
      <c r="VCP132" s="49"/>
      <c r="VCQ132" s="49"/>
      <c r="VCR132" s="49"/>
      <c r="VCS132" s="49"/>
      <c r="VCT132" s="49"/>
      <c r="VCU132" s="49"/>
      <c r="VCV132" s="49"/>
      <c r="VCW132" s="49"/>
      <c r="VCX132" s="49"/>
      <c r="VCY132" s="49"/>
      <c r="VCZ132" s="49"/>
      <c r="VDA132" s="49"/>
      <c r="VDB132" s="49"/>
      <c r="VDC132" s="49"/>
      <c r="VDD132" s="49"/>
      <c r="VDE132" s="49"/>
      <c r="VDF132" s="49"/>
      <c r="VDG132" s="49"/>
      <c r="VDH132" s="49"/>
      <c r="VDI132" s="49"/>
      <c r="VDJ132" s="49"/>
      <c r="VDK132" s="49"/>
      <c r="VDL132" s="49"/>
      <c r="VDM132" s="49"/>
      <c r="VDN132" s="49"/>
      <c r="VDO132" s="49"/>
      <c r="VDP132" s="49"/>
      <c r="VDQ132" s="49"/>
      <c r="VDR132" s="49"/>
      <c r="VDS132" s="49"/>
      <c r="VDT132" s="49"/>
      <c r="VDU132" s="49"/>
      <c r="VDV132" s="49"/>
      <c r="VDW132" s="49"/>
      <c r="VDX132" s="49"/>
      <c r="VDY132" s="49"/>
      <c r="VDZ132" s="49"/>
      <c r="VEA132" s="49"/>
      <c r="VEB132" s="49"/>
      <c r="VEC132" s="49"/>
      <c r="VED132" s="49"/>
      <c r="VEE132" s="49"/>
      <c r="VEF132" s="49"/>
      <c r="VEG132" s="49"/>
      <c r="VEH132" s="49"/>
      <c r="VEI132" s="49"/>
      <c r="VEJ132" s="49"/>
      <c r="VEK132" s="49"/>
      <c r="VEL132" s="49"/>
      <c r="VEM132" s="49"/>
      <c r="VEN132" s="49"/>
      <c r="VEO132" s="49"/>
      <c r="VEP132" s="49"/>
      <c r="VEQ132" s="49"/>
      <c r="VER132" s="49"/>
      <c r="VES132" s="49"/>
      <c r="VET132" s="49"/>
      <c r="VEU132" s="49"/>
      <c r="VEV132" s="49"/>
      <c r="VEW132" s="49"/>
      <c r="VEX132" s="49"/>
      <c r="VEY132" s="49"/>
      <c r="VEZ132" s="49"/>
      <c r="VFA132" s="49"/>
      <c r="VFB132" s="49"/>
      <c r="VFC132" s="49"/>
      <c r="VFD132" s="49"/>
      <c r="VFE132" s="49"/>
      <c r="VFF132" s="49"/>
      <c r="VFG132" s="49"/>
      <c r="VFH132" s="49"/>
      <c r="VFI132" s="49"/>
      <c r="VFJ132" s="49"/>
      <c r="VFK132" s="49"/>
      <c r="VFL132" s="49"/>
      <c r="VFM132" s="49"/>
      <c r="VFN132" s="49"/>
      <c r="VFO132" s="49"/>
      <c r="VFP132" s="49"/>
      <c r="VFQ132" s="49"/>
      <c r="VFR132" s="49"/>
      <c r="VFS132" s="49"/>
      <c r="VFT132" s="49"/>
      <c r="VFU132" s="49"/>
      <c r="VFV132" s="49"/>
      <c r="VFW132" s="49"/>
      <c r="VFX132" s="49"/>
      <c r="VFY132" s="49"/>
      <c r="VFZ132" s="49"/>
      <c r="VGA132" s="49"/>
      <c r="VGB132" s="49"/>
      <c r="VGC132" s="49"/>
      <c r="VGD132" s="49"/>
      <c r="VGE132" s="49"/>
      <c r="VGF132" s="49"/>
      <c r="VGG132" s="49"/>
      <c r="VGH132" s="49"/>
      <c r="VGI132" s="49"/>
      <c r="VGJ132" s="49"/>
      <c r="VGK132" s="49"/>
      <c r="VGL132" s="49"/>
      <c r="VGM132" s="49"/>
      <c r="VGN132" s="49"/>
      <c r="VGO132" s="49"/>
      <c r="VGP132" s="49"/>
      <c r="VGQ132" s="49"/>
      <c r="VGR132" s="49"/>
      <c r="VGS132" s="49"/>
      <c r="VGT132" s="49"/>
      <c r="VGU132" s="49"/>
      <c r="VGV132" s="49"/>
      <c r="VGW132" s="49"/>
      <c r="VGX132" s="49"/>
      <c r="VGY132" s="49"/>
      <c r="VGZ132" s="49"/>
      <c r="VHA132" s="49"/>
      <c r="VHB132" s="49"/>
      <c r="VHC132" s="49"/>
      <c r="VHD132" s="49"/>
      <c r="VHE132" s="49"/>
      <c r="VHF132" s="49"/>
      <c r="VHG132" s="49"/>
      <c r="VHH132" s="49"/>
      <c r="VHI132" s="49"/>
      <c r="VHJ132" s="49"/>
      <c r="VHK132" s="49"/>
      <c r="VHL132" s="49"/>
      <c r="VHM132" s="49"/>
      <c r="VHN132" s="49"/>
      <c r="VHO132" s="49"/>
      <c r="VHP132" s="49"/>
      <c r="VHQ132" s="49"/>
      <c r="VHR132" s="49"/>
      <c r="VHS132" s="49"/>
      <c r="VHT132" s="49"/>
      <c r="VHU132" s="49"/>
      <c r="VHV132" s="49"/>
      <c r="VHW132" s="49"/>
      <c r="VHX132" s="49"/>
      <c r="VHY132" s="49"/>
      <c r="VHZ132" s="49"/>
      <c r="VIA132" s="49"/>
      <c r="VIB132" s="49"/>
      <c r="VIC132" s="49"/>
      <c r="VID132" s="49"/>
      <c r="VIE132" s="49"/>
      <c r="VIF132" s="49"/>
      <c r="VIG132" s="49"/>
      <c r="VIH132" s="49"/>
      <c r="VII132" s="49"/>
      <c r="VIJ132" s="49"/>
      <c r="VIK132" s="49"/>
      <c r="VIL132" s="49"/>
      <c r="VIM132" s="49"/>
      <c r="VIN132" s="49"/>
      <c r="VIO132" s="49"/>
      <c r="VIP132" s="49"/>
      <c r="VIQ132" s="49"/>
      <c r="VIR132" s="49"/>
      <c r="VIS132" s="49"/>
      <c r="VIT132" s="49"/>
      <c r="VIU132" s="49"/>
      <c r="VIV132" s="49"/>
      <c r="VIW132" s="49"/>
      <c r="VIX132" s="49"/>
      <c r="VIY132" s="49"/>
      <c r="VIZ132" s="49"/>
      <c r="VJA132" s="49"/>
      <c r="VJB132" s="49"/>
      <c r="VJC132" s="49"/>
      <c r="VJD132" s="49"/>
      <c r="VJE132" s="49"/>
      <c r="VJF132" s="49"/>
      <c r="VJG132" s="49"/>
      <c r="VJH132" s="49"/>
      <c r="VJI132" s="49"/>
      <c r="VJJ132" s="49"/>
      <c r="VJK132" s="49"/>
      <c r="VJL132" s="49"/>
      <c r="VJM132" s="49"/>
      <c r="VJN132" s="49"/>
      <c r="VJO132" s="49"/>
      <c r="VJP132" s="49"/>
      <c r="VJQ132" s="49"/>
      <c r="VJR132" s="49"/>
      <c r="VJS132" s="49"/>
      <c r="VJT132" s="49"/>
      <c r="VJU132" s="49"/>
      <c r="VJV132" s="49"/>
      <c r="VJW132" s="49"/>
      <c r="VJX132" s="49"/>
      <c r="VJY132" s="49"/>
      <c r="VJZ132" s="49"/>
      <c r="VKA132" s="49"/>
      <c r="VKB132" s="49"/>
      <c r="VKC132" s="49"/>
      <c r="VKD132" s="49"/>
      <c r="VKE132" s="49"/>
      <c r="VKF132" s="49"/>
      <c r="VKG132" s="49"/>
      <c r="VKH132" s="49"/>
      <c r="VKI132" s="49"/>
      <c r="VKJ132" s="49"/>
      <c r="VKK132" s="49"/>
      <c r="VKL132" s="49"/>
      <c r="VKM132" s="49"/>
      <c r="VKN132" s="49"/>
      <c r="VKO132" s="49"/>
      <c r="VKP132" s="49"/>
      <c r="VKQ132" s="49"/>
      <c r="VKR132" s="49"/>
      <c r="VKS132" s="49"/>
      <c r="VKT132" s="49"/>
      <c r="VKU132" s="49"/>
      <c r="VKV132" s="49"/>
      <c r="VKW132" s="49"/>
      <c r="VKX132" s="49"/>
      <c r="VKY132" s="49"/>
      <c r="VKZ132" s="49"/>
      <c r="VLA132" s="49"/>
      <c r="VLB132" s="49"/>
      <c r="VLC132" s="49"/>
      <c r="VLD132" s="49"/>
      <c r="VLE132" s="49"/>
      <c r="VLF132" s="49"/>
      <c r="VLG132" s="49"/>
      <c r="VLH132" s="49"/>
      <c r="VLI132" s="49"/>
      <c r="VLJ132" s="49"/>
      <c r="VLK132" s="49"/>
      <c r="VLL132" s="49"/>
      <c r="VLM132" s="49"/>
      <c r="VLN132" s="49"/>
      <c r="VLO132" s="49"/>
      <c r="VLP132" s="49"/>
      <c r="VLQ132" s="49"/>
      <c r="VLR132" s="49"/>
      <c r="VLS132" s="49"/>
      <c r="VLT132" s="49"/>
      <c r="VLU132" s="49"/>
      <c r="VLV132" s="49"/>
      <c r="VLW132" s="49"/>
      <c r="VLX132" s="49"/>
      <c r="VLY132" s="49"/>
      <c r="VLZ132" s="49"/>
      <c r="VMA132" s="49"/>
      <c r="VMB132" s="49"/>
      <c r="VMC132" s="49"/>
      <c r="VMD132" s="49"/>
      <c r="VME132" s="49"/>
      <c r="VMF132" s="49"/>
      <c r="VMG132" s="49"/>
      <c r="VMH132" s="49"/>
      <c r="VMI132" s="49"/>
      <c r="VMJ132" s="49"/>
      <c r="VMK132" s="49"/>
      <c r="VML132" s="49"/>
      <c r="VMM132" s="49"/>
      <c r="VMN132" s="49"/>
      <c r="VMO132" s="49"/>
      <c r="VMP132" s="49"/>
      <c r="VMQ132" s="49"/>
      <c r="VMR132" s="49"/>
      <c r="VMS132" s="49"/>
      <c r="VMT132" s="49"/>
      <c r="VMU132" s="49"/>
      <c r="VMV132" s="49"/>
      <c r="VMW132" s="49"/>
      <c r="VMX132" s="49"/>
      <c r="VMY132" s="49"/>
      <c r="VMZ132" s="49"/>
      <c r="VNA132" s="49"/>
      <c r="VNB132" s="49"/>
      <c r="VNC132" s="49"/>
      <c r="VND132" s="49"/>
      <c r="VNE132" s="49"/>
      <c r="VNF132" s="49"/>
      <c r="VNG132" s="49"/>
      <c r="VNH132" s="49"/>
      <c r="VNI132" s="49"/>
      <c r="VNJ132" s="49"/>
      <c r="VNK132" s="49"/>
      <c r="VNL132" s="49"/>
      <c r="VNM132" s="49"/>
      <c r="VNN132" s="49"/>
      <c r="VNO132" s="49"/>
      <c r="VNP132" s="49"/>
      <c r="VNQ132" s="49"/>
      <c r="VNR132" s="49"/>
      <c r="VNS132" s="49"/>
      <c r="VNT132" s="49"/>
      <c r="VNU132" s="49"/>
      <c r="VNV132" s="49"/>
      <c r="VNW132" s="49"/>
      <c r="VNX132" s="49"/>
      <c r="VNY132" s="49"/>
      <c r="VNZ132" s="49"/>
      <c r="VOA132" s="49"/>
      <c r="VOB132" s="49"/>
      <c r="VOC132" s="49"/>
      <c r="VOD132" s="49"/>
      <c r="VOE132" s="49"/>
      <c r="VOF132" s="49"/>
      <c r="VOG132" s="49"/>
      <c r="VOH132" s="49"/>
      <c r="VOI132" s="49"/>
      <c r="VOJ132" s="49"/>
      <c r="VOK132" s="49"/>
      <c r="VOL132" s="49"/>
      <c r="VOM132" s="49"/>
      <c r="VON132" s="49"/>
      <c r="VOO132" s="49"/>
      <c r="VOP132" s="49"/>
      <c r="VOQ132" s="49"/>
      <c r="VOR132" s="49"/>
      <c r="VOS132" s="49"/>
      <c r="VOT132" s="49"/>
      <c r="VOU132" s="49"/>
      <c r="VOV132" s="49"/>
      <c r="VOW132" s="49"/>
      <c r="VOX132" s="49"/>
      <c r="VOY132" s="49"/>
      <c r="VOZ132" s="49"/>
      <c r="VPA132" s="49"/>
      <c r="VPB132" s="49"/>
      <c r="VPC132" s="49"/>
      <c r="VPD132" s="49"/>
      <c r="VPE132" s="49"/>
      <c r="VPF132" s="49"/>
      <c r="VPG132" s="49"/>
      <c r="VPH132" s="49"/>
      <c r="VPI132" s="49"/>
      <c r="VPJ132" s="49"/>
      <c r="VPK132" s="49"/>
      <c r="VPL132" s="49"/>
      <c r="VPM132" s="49"/>
      <c r="VPN132" s="49"/>
      <c r="VPO132" s="49"/>
      <c r="VPP132" s="49"/>
      <c r="VPQ132" s="49"/>
      <c r="VPR132" s="49"/>
      <c r="VPS132" s="49"/>
      <c r="VPT132" s="49"/>
      <c r="VPU132" s="49"/>
      <c r="VPV132" s="49"/>
      <c r="VPW132" s="49"/>
      <c r="VPX132" s="49"/>
      <c r="VPY132" s="49"/>
      <c r="VPZ132" s="49"/>
      <c r="VQA132" s="49"/>
      <c r="VQB132" s="49"/>
      <c r="VQC132" s="49"/>
      <c r="VQD132" s="49"/>
      <c r="VQE132" s="49"/>
      <c r="VQF132" s="49"/>
      <c r="VQG132" s="49"/>
      <c r="VQH132" s="49"/>
      <c r="VQI132" s="49"/>
      <c r="VQJ132" s="49"/>
      <c r="VQK132" s="49"/>
      <c r="VQL132" s="49"/>
      <c r="VQM132" s="49"/>
      <c r="VQN132" s="49"/>
      <c r="VQO132" s="49"/>
      <c r="VQP132" s="49"/>
      <c r="VQQ132" s="49"/>
      <c r="VQR132" s="49"/>
      <c r="VQS132" s="49"/>
      <c r="VQT132" s="49"/>
      <c r="VQU132" s="49"/>
      <c r="VQV132" s="49"/>
      <c r="VQW132" s="49"/>
      <c r="VQX132" s="49"/>
      <c r="VQY132" s="49"/>
      <c r="VQZ132" s="49"/>
      <c r="VRA132" s="49"/>
      <c r="VRB132" s="49"/>
      <c r="VRC132" s="49"/>
      <c r="VRD132" s="49"/>
      <c r="VRE132" s="49"/>
      <c r="VRF132" s="49"/>
      <c r="VRG132" s="49"/>
      <c r="VRH132" s="49"/>
      <c r="VRI132" s="49"/>
      <c r="VRJ132" s="49"/>
      <c r="VRK132" s="49"/>
      <c r="VRL132" s="49"/>
      <c r="VRM132" s="49"/>
      <c r="VRN132" s="49"/>
      <c r="VRO132" s="49"/>
      <c r="VRP132" s="49"/>
      <c r="VRQ132" s="49"/>
      <c r="VRR132" s="49"/>
      <c r="VRS132" s="49"/>
      <c r="VRT132" s="49"/>
      <c r="VRU132" s="49"/>
      <c r="VRV132" s="49"/>
      <c r="VRW132" s="49"/>
      <c r="VRX132" s="49"/>
      <c r="VRY132" s="49"/>
      <c r="VRZ132" s="49"/>
      <c r="VSA132" s="49"/>
      <c r="VSB132" s="49"/>
      <c r="VSC132" s="49"/>
      <c r="VSD132" s="49"/>
      <c r="VSE132" s="49"/>
      <c r="VSF132" s="49"/>
      <c r="VSG132" s="49"/>
      <c r="VSH132" s="49"/>
      <c r="VSI132" s="49"/>
      <c r="VSJ132" s="49"/>
      <c r="VSK132" s="49"/>
      <c r="VSL132" s="49"/>
      <c r="VSM132" s="49"/>
      <c r="VSN132" s="49"/>
      <c r="VSO132" s="49"/>
      <c r="VSP132" s="49"/>
      <c r="VSQ132" s="49"/>
      <c r="VSR132" s="49"/>
      <c r="VSS132" s="49"/>
      <c r="VST132" s="49"/>
      <c r="VSU132" s="49"/>
      <c r="VSV132" s="49"/>
      <c r="VSW132" s="49"/>
      <c r="VSX132" s="49"/>
      <c r="VSY132" s="49"/>
      <c r="VSZ132" s="49"/>
      <c r="VTA132" s="49"/>
      <c r="VTB132" s="49"/>
      <c r="VTC132" s="49"/>
      <c r="VTD132" s="49"/>
      <c r="VTE132" s="49"/>
      <c r="VTF132" s="49"/>
      <c r="VTG132" s="49"/>
      <c r="VTH132" s="49"/>
      <c r="VTI132" s="49"/>
      <c r="VTJ132" s="49"/>
      <c r="VTK132" s="49"/>
      <c r="VTL132" s="49"/>
      <c r="VTM132" s="49"/>
      <c r="VTN132" s="49"/>
      <c r="VTO132" s="49"/>
      <c r="VTP132" s="49"/>
      <c r="VTQ132" s="49"/>
      <c r="VTR132" s="49"/>
      <c r="VTS132" s="49"/>
      <c r="VTT132" s="49"/>
      <c r="VTU132" s="49"/>
      <c r="VTV132" s="49"/>
      <c r="VTW132" s="49"/>
      <c r="VTX132" s="49"/>
      <c r="VTY132" s="49"/>
      <c r="VTZ132" s="49"/>
      <c r="VUA132" s="49"/>
      <c r="VUB132" s="49"/>
      <c r="VUC132" s="49"/>
      <c r="VUD132" s="49"/>
      <c r="VUE132" s="49"/>
      <c r="VUF132" s="49"/>
      <c r="VUG132" s="49"/>
      <c r="VUH132" s="49"/>
      <c r="VUI132" s="49"/>
      <c r="VUJ132" s="49"/>
      <c r="VUK132" s="49"/>
      <c r="VUL132" s="49"/>
      <c r="VUM132" s="49"/>
      <c r="VUN132" s="49"/>
      <c r="VUO132" s="49"/>
      <c r="VUP132" s="49"/>
      <c r="VUQ132" s="49"/>
      <c r="VUR132" s="49"/>
      <c r="VUS132" s="49"/>
      <c r="VUT132" s="49"/>
      <c r="VUU132" s="49"/>
      <c r="VUV132" s="49"/>
      <c r="VUW132" s="49"/>
      <c r="VUX132" s="49"/>
      <c r="VUY132" s="49"/>
      <c r="VUZ132" s="49"/>
      <c r="VVA132" s="49"/>
      <c r="VVB132" s="49"/>
      <c r="VVC132" s="49"/>
      <c r="VVD132" s="49"/>
      <c r="VVE132" s="49"/>
      <c r="VVF132" s="49"/>
      <c r="VVG132" s="49"/>
      <c r="VVH132" s="49"/>
      <c r="VVI132" s="49"/>
      <c r="VVJ132" s="49"/>
      <c r="VVK132" s="49"/>
      <c r="VVL132" s="49"/>
      <c r="VVM132" s="49"/>
      <c r="VVN132" s="49"/>
      <c r="VVO132" s="49"/>
      <c r="VVP132" s="49"/>
      <c r="VVQ132" s="49"/>
      <c r="VVR132" s="49"/>
      <c r="VVS132" s="49"/>
      <c r="VVT132" s="49"/>
      <c r="VVU132" s="49"/>
      <c r="VVV132" s="49"/>
      <c r="VVW132" s="49"/>
      <c r="VVX132" s="49"/>
      <c r="VVY132" s="49"/>
      <c r="VVZ132" s="49"/>
      <c r="VWA132" s="49"/>
      <c r="VWB132" s="49"/>
      <c r="VWC132" s="49"/>
      <c r="VWD132" s="49"/>
      <c r="VWE132" s="49"/>
      <c r="VWF132" s="49"/>
      <c r="VWG132" s="49"/>
      <c r="VWH132" s="49"/>
      <c r="VWI132" s="49"/>
      <c r="VWJ132" s="49"/>
      <c r="VWK132" s="49"/>
      <c r="VWL132" s="49"/>
      <c r="VWM132" s="49"/>
      <c r="VWN132" s="49"/>
      <c r="VWO132" s="49"/>
      <c r="VWP132" s="49"/>
      <c r="VWQ132" s="49"/>
      <c r="VWR132" s="49"/>
      <c r="VWS132" s="49"/>
      <c r="VWT132" s="49"/>
      <c r="VWU132" s="49"/>
      <c r="VWV132" s="49"/>
      <c r="VWW132" s="49"/>
      <c r="VWX132" s="49"/>
      <c r="VWY132" s="49"/>
      <c r="VWZ132" s="49"/>
      <c r="VXA132" s="49"/>
      <c r="VXB132" s="49"/>
      <c r="VXC132" s="49"/>
      <c r="VXD132" s="49"/>
      <c r="VXE132" s="49"/>
      <c r="VXF132" s="49"/>
      <c r="VXG132" s="49"/>
      <c r="VXH132" s="49"/>
      <c r="VXI132" s="49"/>
      <c r="VXJ132" s="49"/>
      <c r="VXK132" s="49"/>
      <c r="VXL132" s="49"/>
      <c r="VXM132" s="49"/>
      <c r="VXN132" s="49"/>
      <c r="VXO132" s="49"/>
      <c r="VXP132" s="49"/>
      <c r="VXQ132" s="49"/>
      <c r="VXR132" s="49"/>
      <c r="VXS132" s="49"/>
      <c r="VXT132" s="49"/>
      <c r="VXU132" s="49"/>
      <c r="VXV132" s="49"/>
      <c r="VXW132" s="49"/>
      <c r="VXX132" s="49"/>
      <c r="VXY132" s="49"/>
      <c r="VXZ132" s="49"/>
      <c r="VYA132" s="49"/>
      <c r="VYB132" s="49"/>
      <c r="VYC132" s="49"/>
      <c r="VYD132" s="49"/>
      <c r="VYE132" s="49"/>
      <c r="VYF132" s="49"/>
      <c r="VYG132" s="49"/>
      <c r="VYH132" s="49"/>
      <c r="VYI132" s="49"/>
      <c r="VYJ132" s="49"/>
      <c r="VYK132" s="49"/>
      <c r="VYL132" s="49"/>
      <c r="VYM132" s="49"/>
      <c r="VYN132" s="49"/>
      <c r="VYO132" s="49"/>
      <c r="VYP132" s="49"/>
      <c r="VYQ132" s="49"/>
      <c r="VYR132" s="49"/>
      <c r="VYS132" s="49"/>
      <c r="VYT132" s="49"/>
      <c r="VYU132" s="49"/>
      <c r="VYV132" s="49"/>
      <c r="VYW132" s="49"/>
      <c r="VYX132" s="49"/>
      <c r="VYY132" s="49"/>
      <c r="VYZ132" s="49"/>
      <c r="VZA132" s="49"/>
      <c r="VZB132" s="49"/>
      <c r="VZC132" s="49"/>
      <c r="VZD132" s="49"/>
      <c r="VZE132" s="49"/>
      <c r="VZF132" s="49"/>
      <c r="VZG132" s="49"/>
      <c r="VZH132" s="49"/>
      <c r="VZI132" s="49"/>
      <c r="VZJ132" s="49"/>
      <c r="VZK132" s="49"/>
      <c r="VZL132" s="49"/>
      <c r="VZM132" s="49"/>
      <c r="VZN132" s="49"/>
      <c r="VZO132" s="49"/>
      <c r="VZP132" s="49"/>
      <c r="VZQ132" s="49"/>
      <c r="VZR132" s="49"/>
      <c r="VZS132" s="49"/>
      <c r="VZT132" s="49"/>
      <c r="VZU132" s="49"/>
      <c r="VZV132" s="49"/>
      <c r="VZW132" s="49"/>
      <c r="VZX132" s="49"/>
      <c r="VZY132" s="49"/>
      <c r="VZZ132" s="49"/>
      <c r="WAA132" s="49"/>
      <c r="WAB132" s="49"/>
      <c r="WAC132" s="49"/>
      <c r="WAD132" s="49"/>
      <c r="WAE132" s="49"/>
      <c r="WAF132" s="49"/>
      <c r="WAG132" s="49"/>
      <c r="WAH132" s="49"/>
      <c r="WAI132" s="49"/>
      <c r="WAJ132" s="49"/>
      <c r="WAK132" s="49"/>
      <c r="WAL132" s="49"/>
      <c r="WAM132" s="49"/>
      <c r="WAN132" s="49"/>
      <c r="WAO132" s="49"/>
      <c r="WAP132" s="49"/>
      <c r="WAQ132" s="49"/>
      <c r="WAR132" s="49"/>
      <c r="WAS132" s="49"/>
      <c r="WAT132" s="49"/>
      <c r="WAU132" s="49"/>
      <c r="WAV132" s="49"/>
      <c r="WAW132" s="49"/>
      <c r="WAX132" s="49"/>
      <c r="WAY132" s="49"/>
      <c r="WAZ132" s="49"/>
      <c r="WBA132" s="49"/>
      <c r="WBB132" s="49"/>
      <c r="WBC132" s="49"/>
      <c r="WBD132" s="49"/>
      <c r="WBE132" s="49"/>
      <c r="WBF132" s="49"/>
      <c r="WBG132" s="49"/>
      <c r="WBH132" s="49"/>
      <c r="WBI132" s="49"/>
      <c r="WBJ132" s="49"/>
      <c r="WBK132" s="49"/>
      <c r="WBL132" s="49"/>
      <c r="WBM132" s="49"/>
      <c r="WBN132" s="49"/>
      <c r="WBO132" s="49"/>
      <c r="WBP132" s="49"/>
      <c r="WBQ132" s="49"/>
      <c r="WBR132" s="49"/>
      <c r="WBS132" s="49"/>
      <c r="WBT132" s="49"/>
      <c r="WBU132" s="49"/>
      <c r="WBV132" s="49"/>
      <c r="WBW132" s="49"/>
      <c r="WBX132" s="49"/>
      <c r="WBY132" s="49"/>
      <c r="WBZ132" s="49"/>
      <c r="WCA132" s="49"/>
      <c r="WCB132" s="49"/>
      <c r="WCC132" s="49"/>
      <c r="WCD132" s="49"/>
      <c r="WCE132" s="49"/>
      <c r="WCF132" s="49"/>
      <c r="WCG132" s="49"/>
      <c r="WCH132" s="49"/>
      <c r="WCI132" s="49"/>
      <c r="WCJ132" s="49"/>
      <c r="WCK132" s="49"/>
      <c r="WCL132" s="49"/>
      <c r="WCM132" s="49"/>
      <c r="WCN132" s="49"/>
      <c r="WCO132" s="49"/>
      <c r="WCP132" s="49"/>
      <c r="WCQ132" s="49"/>
      <c r="WCR132" s="49"/>
      <c r="WCS132" s="49"/>
      <c r="WCT132" s="49"/>
      <c r="WCU132" s="49"/>
      <c r="WCV132" s="49"/>
      <c r="WCW132" s="49"/>
      <c r="WCX132" s="49"/>
      <c r="WCY132" s="49"/>
      <c r="WCZ132" s="49"/>
      <c r="WDA132" s="49"/>
      <c r="WDB132" s="49"/>
      <c r="WDC132" s="49"/>
      <c r="WDD132" s="49"/>
      <c r="WDE132" s="49"/>
      <c r="WDF132" s="49"/>
      <c r="WDG132" s="49"/>
      <c r="WDH132" s="49"/>
      <c r="WDI132" s="49"/>
      <c r="WDJ132" s="49"/>
      <c r="WDK132" s="49"/>
      <c r="WDL132" s="49"/>
      <c r="WDM132" s="49"/>
      <c r="WDN132" s="49"/>
      <c r="WDO132" s="49"/>
      <c r="WDP132" s="49"/>
      <c r="WDQ132" s="49"/>
      <c r="WDR132" s="49"/>
      <c r="WDS132" s="49"/>
      <c r="WDT132" s="49"/>
      <c r="WDU132" s="49"/>
      <c r="WDV132" s="49"/>
      <c r="WDW132" s="49"/>
      <c r="WDX132" s="49"/>
      <c r="WDY132" s="49"/>
      <c r="WDZ132" s="49"/>
      <c r="WEA132" s="49"/>
      <c r="WEB132" s="49"/>
      <c r="WEC132" s="49"/>
      <c r="WED132" s="49"/>
      <c r="WEE132" s="49"/>
      <c r="WEF132" s="49"/>
      <c r="WEG132" s="49"/>
      <c r="WEH132" s="49"/>
      <c r="WEI132" s="49"/>
      <c r="WEJ132" s="49"/>
      <c r="WEK132" s="49"/>
      <c r="WEL132" s="49"/>
      <c r="WEM132" s="49"/>
      <c r="WEN132" s="49"/>
      <c r="WEO132" s="49"/>
      <c r="WEP132" s="49"/>
      <c r="WEQ132" s="49"/>
      <c r="WER132" s="49"/>
      <c r="WES132" s="49"/>
      <c r="WET132" s="49"/>
      <c r="WEU132" s="49"/>
      <c r="WEV132" s="49"/>
      <c r="WEW132" s="49"/>
      <c r="WEX132" s="49"/>
      <c r="WEY132" s="49"/>
      <c r="WEZ132" s="49"/>
      <c r="WFA132" s="49"/>
      <c r="WFB132" s="49"/>
      <c r="WFC132" s="49"/>
      <c r="WFD132" s="49"/>
      <c r="WFE132" s="49"/>
      <c r="WFF132" s="49"/>
      <c r="WFG132" s="49"/>
      <c r="WFH132" s="49"/>
      <c r="WFI132" s="49"/>
      <c r="WFJ132" s="49"/>
      <c r="WFK132" s="49"/>
      <c r="WFL132" s="49"/>
      <c r="WFM132" s="49"/>
      <c r="WFN132" s="49"/>
      <c r="WFO132" s="49"/>
      <c r="WFP132" s="49"/>
      <c r="WFQ132" s="49"/>
      <c r="WFR132" s="49"/>
      <c r="WFS132" s="49"/>
      <c r="WFT132" s="49"/>
      <c r="WFU132" s="49"/>
      <c r="WFV132" s="49"/>
      <c r="WFW132" s="49"/>
      <c r="WFX132" s="49"/>
      <c r="WFY132" s="49"/>
      <c r="WFZ132" s="49"/>
      <c r="WGA132" s="49"/>
      <c r="WGB132" s="49"/>
      <c r="WGC132" s="49"/>
      <c r="WGD132" s="49"/>
      <c r="WGE132" s="49"/>
      <c r="WGF132" s="49"/>
      <c r="WGG132" s="49"/>
      <c r="WGH132" s="49"/>
      <c r="WGI132" s="49"/>
      <c r="WGJ132" s="49"/>
      <c r="WGK132" s="49"/>
      <c r="WGL132" s="49"/>
      <c r="WGM132" s="49"/>
      <c r="WGN132" s="49"/>
      <c r="WGO132" s="49"/>
      <c r="WGP132" s="49"/>
      <c r="WGQ132" s="49"/>
      <c r="WGR132" s="49"/>
      <c r="WGS132" s="49"/>
      <c r="WGT132" s="49"/>
      <c r="WGU132" s="49"/>
      <c r="WGV132" s="49"/>
      <c r="WGW132" s="49"/>
      <c r="WGX132" s="49"/>
      <c r="WGY132" s="49"/>
      <c r="WGZ132" s="49"/>
      <c r="WHA132" s="49"/>
      <c r="WHB132" s="49"/>
      <c r="WHC132" s="49"/>
      <c r="WHD132" s="49"/>
      <c r="WHE132" s="49"/>
      <c r="WHF132" s="49"/>
      <c r="WHG132" s="49"/>
      <c r="WHH132" s="49"/>
      <c r="WHI132" s="49"/>
      <c r="WHJ132" s="49"/>
      <c r="WHK132" s="49"/>
      <c r="WHL132" s="49"/>
      <c r="WHM132" s="49"/>
      <c r="WHN132" s="49"/>
      <c r="WHO132" s="49"/>
      <c r="WHP132" s="49"/>
      <c r="WHQ132" s="49"/>
      <c r="WHR132" s="49"/>
      <c r="WHS132" s="49"/>
      <c r="WHT132" s="49"/>
      <c r="WHU132" s="49"/>
      <c r="WHV132" s="49"/>
      <c r="WHW132" s="49"/>
      <c r="WHX132" s="49"/>
      <c r="WHY132" s="49"/>
      <c r="WHZ132" s="49"/>
      <c r="WIA132" s="49"/>
      <c r="WIB132" s="49"/>
      <c r="WIC132" s="49"/>
      <c r="WID132" s="49"/>
      <c r="WIE132" s="49"/>
      <c r="WIF132" s="49"/>
      <c r="WIG132" s="49"/>
      <c r="WIH132" s="49"/>
      <c r="WII132" s="49"/>
      <c r="WIJ132" s="49"/>
      <c r="WIK132" s="49"/>
      <c r="WIL132" s="49"/>
      <c r="WIM132" s="49"/>
      <c r="WIN132" s="49"/>
      <c r="WIO132" s="49"/>
      <c r="WIP132" s="49"/>
      <c r="WIQ132" s="49"/>
      <c r="WIR132" s="49"/>
      <c r="WIS132" s="49"/>
      <c r="WIT132" s="49"/>
      <c r="WIU132" s="49"/>
      <c r="WIV132" s="49"/>
      <c r="WIW132" s="49"/>
      <c r="WIX132" s="49"/>
      <c r="WIY132" s="49"/>
      <c r="WIZ132" s="49"/>
      <c r="WJA132" s="49"/>
      <c r="WJB132" s="49"/>
      <c r="WJC132" s="49"/>
      <c r="WJD132" s="49"/>
      <c r="WJE132" s="49"/>
      <c r="WJF132" s="49"/>
      <c r="WJG132" s="49"/>
      <c r="WJH132" s="49"/>
      <c r="WJI132" s="49"/>
      <c r="WJJ132" s="49"/>
      <c r="WJK132" s="49"/>
      <c r="WJL132" s="49"/>
      <c r="WJM132" s="49"/>
      <c r="WJN132" s="49"/>
      <c r="WJO132" s="49"/>
      <c r="WJP132" s="49"/>
      <c r="WJQ132" s="49"/>
      <c r="WJR132" s="49"/>
      <c r="WJS132" s="49"/>
      <c r="WJT132" s="49"/>
      <c r="WJU132" s="49"/>
      <c r="WJV132" s="49"/>
      <c r="WJW132" s="49"/>
      <c r="WJX132" s="49"/>
      <c r="WJY132" s="49"/>
      <c r="WJZ132" s="49"/>
      <c r="WKA132" s="49"/>
      <c r="WKB132" s="49"/>
      <c r="WKC132" s="49"/>
      <c r="WKD132" s="49"/>
      <c r="WKE132" s="49"/>
      <c r="WKF132" s="49"/>
      <c r="WKG132" s="49"/>
      <c r="WKH132" s="49"/>
      <c r="WKI132" s="49"/>
      <c r="WKJ132" s="49"/>
      <c r="WKK132" s="49"/>
      <c r="WKL132" s="49"/>
      <c r="WKM132" s="49"/>
      <c r="WKN132" s="49"/>
      <c r="WKO132" s="49"/>
      <c r="WKP132" s="49"/>
      <c r="WKQ132" s="49"/>
      <c r="WKR132" s="49"/>
      <c r="WKS132" s="49"/>
      <c r="WKT132" s="49"/>
      <c r="WKU132" s="49"/>
      <c r="WKV132" s="49"/>
      <c r="WKW132" s="49"/>
      <c r="WKX132" s="49"/>
      <c r="WKY132" s="49"/>
      <c r="WKZ132" s="49"/>
      <c r="WLA132" s="49"/>
      <c r="WLB132" s="49"/>
      <c r="WLC132" s="49"/>
      <c r="WLD132" s="49"/>
      <c r="WLE132" s="49"/>
      <c r="WLF132" s="49"/>
      <c r="WLG132" s="49"/>
      <c r="WLH132" s="49"/>
      <c r="WLI132" s="49"/>
      <c r="WLJ132" s="49"/>
      <c r="WLK132" s="49"/>
      <c r="WLL132" s="49"/>
      <c r="WLM132" s="49"/>
      <c r="WLN132" s="49"/>
      <c r="WLO132" s="49"/>
      <c r="WLP132" s="49"/>
      <c r="WLQ132" s="49"/>
      <c r="WLR132" s="49"/>
      <c r="WLS132" s="49"/>
      <c r="WLT132" s="49"/>
      <c r="WLU132" s="49"/>
      <c r="WLV132" s="49"/>
      <c r="WLW132" s="49"/>
      <c r="WLX132" s="49"/>
      <c r="WLY132" s="49"/>
      <c r="WLZ132" s="49"/>
      <c r="WMA132" s="49"/>
      <c r="WMB132" s="49"/>
      <c r="WMC132" s="49"/>
      <c r="WMD132" s="49"/>
      <c r="WME132" s="49"/>
      <c r="WMF132" s="49"/>
      <c r="WMG132" s="49"/>
      <c r="WMH132" s="49"/>
      <c r="WMI132" s="49"/>
      <c r="WMJ132" s="49"/>
      <c r="WMK132" s="49"/>
      <c r="WML132" s="49"/>
      <c r="WMM132" s="49"/>
      <c r="WMN132" s="49"/>
      <c r="WMO132" s="49"/>
      <c r="WMP132" s="49"/>
      <c r="WMQ132" s="49"/>
      <c r="WMR132" s="49"/>
      <c r="WMS132" s="49"/>
      <c r="WMT132" s="49"/>
      <c r="WMU132" s="49"/>
      <c r="WMV132" s="49"/>
      <c r="WMW132" s="49"/>
      <c r="WMX132" s="49"/>
      <c r="WMY132" s="49"/>
      <c r="WMZ132" s="49"/>
      <c r="WNA132" s="49"/>
      <c r="WNB132" s="49"/>
      <c r="WNC132" s="49"/>
      <c r="WND132" s="49"/>
      <c r="WNE132" s="49"/>
      <c r="WNF132" s="49"/>
      <c r="WNG132" s="49"/>
      <c r="WNH132" s="49"/>
      <c r="WNI132" s="49"/>
      <c r="WNJ132" s="49"/>
      <c r="WNK132" s="49"/>
      <c r="WNL132" s="49"/>
      <c r="WNM132" s="49"/>
      <c r="WNN132" s="49"/>
      <c r="WNO132" s="49"/>
      <c r="WNP132" s="49"/>
      <c r="WNQ132" s="49"/>
      <c r="WNR132" s="49"/>
      <c r="WNS132" s="49"/>
      <c r="WNT132" s="49"/>
      <c r="WNU132" s="49"/>
      <c r="WNV132" s="49"/>
      <c r="WNW132" s="49"/>
      <c r="WNX132" s="49"/>
      <c r="WNY132" s="49"/>
      <c r="WNZ132" s="49"/>
      <c r="WOA132" s="49"/>
      <c r="WOB132" s="49"/>
      <c r="WOC132" s="49"/>
      <c r="WOD132" s="49"/>
      <c r="WOE132" s="49"/>
      <c r="WOF132" s="49"/>
      <c r="WOG132" s="49"/>
      <c r="WOH132" s="49"/>
      <c r="WOI132" s="49"/>
      <c r="WOJ132" s="49"/>
      <c r="WOK132" s="49"/>
      <c r="WOL132" s="49"/>
      <c r="WOM132" s="49"/>
      <c r="WON132" s="49"/>
      <c r="WOO132" s="49"/>
      <c r="WOP132" s="49"/>
      <c r="WOQ132" s="49"/>
      <c r="WOR132" s="49"/>
      <c r="WOS132" s="49"/>
      <c r="WOT132" s="49"/>
      <c r="WOU132" s="49"/>
      <c r="WOV132" s="49"/>
      <c r="WOW132" s="49"/>
      <c r="WOX132" s="49"/>
      <c r="WOY132" s="49"/>
      <c r="WOZ132" s="49"/>
      <c r="WPA132" s="49"/>
      <c r="WPB132" s="49"/>
      <c r="WPC132" s="49"/>
      <c r="WPD132" s="49"/>
      <c r="WPE132" s="49"/>
      <c r="WPF132" s="49"/>
      <c r="WPG132" s="49"/>
      <c r="WPH132" s="49"/>
      <c r="WPI132" s="49"/>
      <c r="WPJ132" s="49"/>
      <c r="WPK132" s="49"/>
      <c r="WPL132" s="49"/>
      <c r="WPM132" s="49"/>
      <c r="WPN132" s="49"/>
      <c r="WPO132" s="49"/>
      <c r="WPP132" s="49"/>
      <c r="WPQ132" s="49"/>
      <c r="WPR132" s="49"/>
      <c r="WPS132" s="49"/>
      <c r="WPT132" s="49"/>
      <c r="WPU132" s="49"/>
      <c r="WPV132" s="49"/>
      <c r="WPW132" s="49"/>
      <c r="WPX132" s="49"/>
      <c r="WPY132" s="49"/>
      <c r="WPZ132" s="49"/>
      <c r="WQA132" s="49"/>
      <c r="WQB132" s="49"/>
      <c r="WQC132" s="49"/>
      <c r="WQD132" s="49"/>
      <c r="WQE132" s="49"/>
      <c r="WQF132" s="49"/>
      <c r="WQG132" s="49"/>
      <c r="WQH132" s="49"/>
      <c r="WQI132" s="49"/>
      <c r="WQJ132" s="49"/>
      <c r="WQK132" s="49"/>
      <c r="WQL132" s="49"/>
      <c r="WQM132" s="49"/>
      <c r="WQN132" s="49"/>
      <c r="WQO132" s="49"/>
      <c r="WQP132" s="49"/>
      <c r="WQQ132" s="49"/>
      <c r="WQR132" s="49"/>
      <c r="WQS132" s="49"/>
      <c r="WQT132" s="49"/>
      <c r="WQU132" s="49"/>
      <c r="WQV132" s="49"/>
      <c r="WQW132" s="49"/>
      <c r="WQX132" s="49"/>
      <c r="WQY132" s="49"/>
      <c r="WQZ132" s="49"/>
      <c r="WRA132" s="49"/>
      <c r="WRB132" s="49"/>
      <c r="WRC132" s="49"/>
      <c r="WRD132" s="49"/>
      <c r="WRE132" s="49"/>
      <c r="WRF132" s="49"/>
      <c r="WRG132" s="49"/>
      <c r="WRH132" s="49"/>
      <c r="WRI132" s="49"/>
      <c r="WRJ132" s="49"/>
      <c r="WRK132" s="49"/>
      <c r="WRL132" s="49"/>
      <c r="WRM132" s="49"/>
      <c r="WRN132" s="49"/>
      <c r="WRO132" s="49"/>
      <c r="WRP132" s="49"/>
      <c r="WRQ132" s="49"/>
      <c r="WRR132" s="49"/>
      <c r="WRS132" s="49"/>
      <c r="WRT132" s="49"/>
      <c r="WRU132" s="49"/>
      <c r="WRV132" s="49"/>
      <c r="WRW132" s="49"/>
      <c r="WRX132" s="49"/>
      <c r="WRY132" s="49"/>
      <c r="WRZ132" s="49"/>
      <c r="WSA132" s="49"/>
      <c r="WSB132" s="49"/>
      <c r="WSC132" s="49"/>
      <c r="WSD132" s="49"/>
      <c r="WSE132" s="49"/>
      <c r="WSF132" s="49"/>
      <c r="WSG132" s="49"/>
      <c r="WSH132" s="49"/>
      <c r="WSI132" s="49"/>
      <c r="WSJ132" s="49"/>
      <c r="WSK132" s="49"/>
      <c r="WSL132" s="49"/>
      <c r="WSM132" s="49"/>
      <c r="WSN132" s="49"/>
      <c r="WSO132" s="49"/>
      <c r="WSP132" s="49"/>
      <c r="WSQ132" s="49"/>
      <c r="WSR132" s="49"/>
      <c r="WSS132" s="49"/>
      <c r="WST132" s="49"/>
      <c r="WSU132" s="49"/>
      <c r="WSV132" s="49"/>
      <c r="WSW132" s="49"/>
      <c r="WSX132" s="49"/>
      <c r="WSY132" s="49"/>
      <c r="WSZ132" s="49"/>
      <c r="WTA132" s="49"/>
      <c r="WTB132" s="49"/>
      <c r="WTC132" s="49"/>
      <c r="WTD132" s="49"/>
      <c r="WTE132" s="49"/>
      <c r="WTF132" s="49"/>
      <c r="WTG132" s="49"/>
      <c r="WTH132" s="49"/>
      <c r="WTI132" s="49"/>
      <c r="WTJ132" s="49"/>
      <c r="WTK132" s="49"/>
      <c r="WTL132" s="49"/>
      <c r="WTM132" s="49"/>
      <c r="WTN132" s="49"/>
      <c r="WTO132" s="49"/>
      <c r="WTP132" s="49"/>
      <c r="WTQ132" s="49"/>
      <c r="WTR132" s="49"/>
      <c r="WTS132" s="49"/>
      <c r="WTT132" s="49"/>
      <c r="WTU132" s="49"/>
      <c r="WTV132" s="49"/>
      <c r="WTW132" s="49"/>
      <c r="WTX132" s="49"/>
      <c r="WTY132" s="49"/>
      <c r="WTZ132" s="49"/>
      <c r="WUA132" s="49"/>
      <c r="WUB132" s="49"/>
      <c r="WUC132" s="49"/>
      <c r="WUD132" s="49"/>
      <c r="WUE132" s="49"/>
      <c r="WUF132" s="49"/>
      <c r="WUG132" s="49"/>
      <c r="WUH132" s="49"/>
      <c r="WUI132" s="49"/>
      <c r="WUJ132" s="49"/>
      <c r="WUK132" s="49"/>
      <c r="WUL132" s="49"/>
      <c r="WUM132" s="49"/>
      <c r="WUN132" s="49"/>
      <c r="WUO132" s="49"/>
      <c r="WUP132" s="49"/>
      <c r="WUQ132" s="49"/>
      <c r="WUR132" s="49"/>
      <c r="WUS132" s="49"/>
      <c r="WUT132" s="49"/>
      <c r="WUU132" s="49"/>
      <c r="WUV132" s="49"/>
      <c r="WUW132" s="49"/>
      <c r="WUX132" s="49"/>
      <c r="WUY132" s="49"/>
      <c r="WUZ132" s="49"/>
      <c r="WVA132" s="49"/>
      <c r="WVB132" s="49"/>
      <c r="WVC132" s="49"/>
      <c r="WVD132" s="49"/>
      <c r="WVE132" s="49"/>
      <c r="WVF132" s="49"/>
      <c r="WVG132" s="49"/>
      <c r="WVH132" s="49"/>
      <c r="WVI132" s="49"/>
      <c r="WVJ132" s="49"/>
      <c r="WVK132" s="49"/>
      <c r="WVL132" s="49"/>
      <c r="WVM132" s="49"/>
      <c r="WVN132" s="49"/>
      <c r="WVO132" s="49"/>
      <c r="WVP132" s="49"/>
      <c r="WVQ132" s="49"/>
      <c r="WVR132" s="49"/>
      <c r="WVS132" s="49"/>
      <c r="WVT132" s="49"/>
      <c r="WVU132" s="49"/>
      <c r="WVV132" s="49"/>
      <c r="WVW132" s="49"/>
      <c r="WVX132" s="49"/>
      <c r="WVY132" s="49"/>
      <c r="WVZ132" s="49"/>
      <c r="WWA132" s="49"/>
      <c r="WWB132" s="49"/>
      <c r="WWC132" s="49"/>
      <c r="WWD132" s="49"/>
      <c r="WWE132" s="49"/>
      <c r="WWF132" s="49"/>
      <c r="WWG132" s="49"/>
      <c r="WWH132" s="49"/>
      <c r="WWI132" s="49"/>
      <c r="WWJ132" s="49"/>
      <c r="WWK132" s="49"/>
      <c r="WWL132" s="49"/>
      <c r="WWM132" s="49"/>
      <c r="WWN132" s="49"/>
      <c r="WWO132" s="49"/>
      <c r="WWP132" s="49"/>
      <c r="WWQ132" s="49"/>
      <c r="WWR132" s="49"/>
      <c r="WWS132" s="49"/>
      <c r="WWT132" s="49"/>
      <c r="WWU132" s="49"/>
      <c r="WWV132" s="49"/>
      <c r="WWW132" s="49"/>
      <c r="WWX132" s="49"/>
      <c r="WWY132" s="49"/>
      <c r="WWZ132" s="49"/>
      <c r="WXA132" s="49"/>
      <c r="WXB132" s="49"/>
      <c r="WXC132" s="49"/>
      <c r="WXD132" s="49"/>
      <c r="WXE132" s="49"/>
      <c r="WXF132" s="49"/>
      <c r="WXG132" s="49"/>
      <c r="WXH132" s="49"/>
      <c r="WXI132" s="49"/>
      <c r="WXJ132" s="49"/>
      <c r="WXK132" s="49"/>
      <c r="WXL132" s="49"/>
      <c r="WXM132" s="49"/>
      <c r="WXN132" s="49"/>
      <c r="WXO132" s="49"/>
      <c r="WXP132" s="49"/>
      <c r="WXQ132" s="49"/>
      <c r="WXR132" s="49"/>
      <c r="WXS132" s="49"/>
      <c r="WXT132" s="49"/>
      <c r="WXU132" s="49"/>
      <c r="WXV132" s="49"/>
      <c r="WXW132" s="49"/>
      <c r="WXX132" s="49"/>
      <c r="WXY132" s="49"/>
      <c r="WXZ132" s="49"/>
      <c r="WYA132" s="49"/>
      <c r="WYB132" s="49"/>
      <c r="WYC132" s="49"/>
      <c r="WYD132" s="49"/>
      <c r="WYE132" s="49"/>
      <c r="WYF132" s="49"/>
      <c r="WYG132" s="49"/>
      <c r="WYH132" s="49"/>
      <c r="WYI132" s="49"/>
      <c r="WYJ132" s="49"/>
      <c r="WYK132" s="49"/>
      <c r="WYL132" s="49"/>
      <c r="WYM132" s="49"/>
      <c r="WYN132" s="49"/>
      <c r="WYO132" s="49"/>
      <c r="WYP132" s="49"/>
      <c r="WYQ132" s="49"/>
      <c r="WYR132" s="49"/>
      <c r="WYS132" s="49"/>
      <c r="WYT132" s="49"/>
      <c r="WYU132" s="49"/>
      <c r="WYV132" s="49"/>
      <c r="WYW132" s="49"/>
      <c r="WYX132" s="49"/>
      <c r="WYY132" s="49"/>
      <c r="WYZ132" s="49"/>
      <c r="WZA132" s="49"/>
      <c r="WZB132" s="49"/>
      <c r="WZC132" s="49"/>
      <c r="WZD132" s="49"/>
      <c r="WZE132" s="49"/>
      <c r="WZF132" s="49"/>
      <c r="WZG132" s="49"/>
      <c r="WZH132" s="49"/>
      <c r="WZI132" s="49"/>
      <c r="WZJ132" s="49"/>
      <c r="WZK132" s="49"/>
      <c r="WZL132" s="49"/>
      <c r="WZM132" s="49"/>
      <c r="WZN132" s="49"/>
      <c r="WZO132" s="49"/>
      <c r="WZP132" s="49"/>
      <c r="WZQ132" s="49"/>
      <c r="WZR132" s="49"/>
      <c r="WZS132" s="49"/>
      <c r="WZT132" s="49"/>
      <c r="WZU132" s="49"/>
      <c r="WZV132" s="49"/>
      <c r="WZW132" s="49"/>
      <c r="WZX132" s="49"/>
      <c r="WZY132" s="49"/>
      <c r="WZZ132" s="49"/>
      <c r="XAA132" s="49"/>
      <c r="XAB132" s="49"/>
      <c r="XAC132" s="49"/>
      <c r="XAD132" s="49"/>
      <c r="XAE132" s="49"/>
      <c r="XAF132" s="49"/>
      <c r="XAG132" s="49"/>
      <c r="XAH132" s="49"/>
      <c r="XAI132" s="49"/>
      <c r="XAJ132" s="49"/>
      <c r="XAK132" s="49"/>
      <c r="XAL132" s="49"/>
      <c r="XAM132" s="49"/>
      <c r="XAN132" s="49"/>
      <c r="XAO132" s="49"/>
      <c r="XAP132" s="49"/>
      <c r="XAQ132" s="49"/>
      <c r="XAR132" s="49"/>
      <c r="XAS132" s="49"/>
      <c r="XAT132" s="49"/>
      <c r="XAU132" s="49"/>
      <c r="XAV132" s="49"/>
      <c r="XAW132" s="49"/>
      <c r="XAX132" s="49"/>
      <c r="XAY132" s="49"/>
      <c r="XAZ132" s="49"/>
      <c r="XBA132" s="49"/>
      <c r="XBB132" s="49"/>
      <c r="XBC132" s="49"/>
      <c r="XBD132" s="49"/>
      <c r="XBE132" s="49"/>
      <c r="XBF132" s="49"/>
      <c r="XBG132" s="49"/>
      <c r="XBH132" s="49"/>
      <c r="XBI132" s="49"/>
      <c r="XBJ132" s="49"/>
      <c r="XBK132" s="49"/>
      <c r="XBL132" s="49"/>
      <c r="XBM132" s="49"/>
      <c r="XBN132" s="49"/>
      <c r="XBO132" s="49"/>
      <c r="XBP132" s="49"/>
      <c r="XBQ132" s="49"/>
      <c r="XBR132" s="49"/>
      <c r="XBS132" s="49"/>
      <c r="XBT132" s="49"/>
      <c r="XBU132" s="49"/>
      <c r="XBV132" s="49"/>
      <c r="XBW132" s="49"/>
      <c r="XBX132" s="49"/>
      <c r="XBY132" s="49"/>
      <c r="XBZ132" s="49"/>
      <c r="XCA132" s="49"/>
      <c r="XCB132" s="49"/>
      <c r="XCC132" s="49"/>
      <c r="XCD132" s="49"/>
      <c r="XCE132" s="49"/>
      <c r="XCF132" s="49"/>
      <c r="XCG132" s="49"/>
      <c r="XCH132" s="49"/>
      <c r="XCI132" s="49"/>
      <c r="XCJ132" s="49"/>
      <c r="XCK132" s="49"/>
      <c r="XCL132" s="49"/>
      <c r="XCM132" s="49"/>
      <c r="XCN132" s="49"/>
      <c r="XCO132" s="49"/>
      <c r="XCP132" s="49"/>
      <c r="XCQ132" s="49"/>
      <c r="XCR132" s="49"/>
      <c r="XCS132" s="49"/>
      <c r="XCT132" s="49"/>
      <c r="XCU132" s="49"/>
      <c r="XCV132" s="49"/>
      <c r="XCW132" s="49"/>
      <c r="XCX132" s="49"/>
      <c r="XCY132" s="49"/>
      <c r="XCZ132" s="49"/>
      <c r="XDA132" s="49"/>
      <c r="XDB132" s="49"/>
      <c r="XDC132" s="49"/>
      <c r="XDD132" s="49"/>
      <c r="XDE132" s="49"/>
      <c r="XDF132" s="49"/>
      <c r="XDG132" s="49"/>
      <c r="XDH132" s="49"/>
      <c r="XDI132" s="49"/>
      <c r="XDJ132" s="49"/>
      <c r="XDK132" s="49"/>
      <c r="XDL132" s="49"/>
      <c r="XDM132" s="49"/>
      <c r="XDN132" s="49"/>
      <c r="XDO132" s="49"/>
      <c r="XDP132" s="49"/>
      <c r="XDQ132" s="49"/>
      <c r="XDR132" s="49"/>
      <c r="XDS132" s="49"/>
      <c r="XDT132" s="49"/>
      <c r="XDU132" s="49"/>
      <c r="XDV132" s="49"/>
      <c r="XDW132" s="49"/>
      <c r="XDX132" s="49"/>
      <c r="XDY132" s="49"/>
      <c r="XDZ132" s="49"/>
      <c r="XEA132" s="49"/>
      <c r="XEB132" s="49"/>
      <c r="XEC132" s="49"/>
      <c r="XED132" s="49"/>
      <c r="XEE132" s="49"/>
      <c r="XEF132" s="49"/>
      <c r="XEG132" s="49"/>
      <c r="XEH132" s="49"/>
      <c r="XEI132" s="49"/>
      <c r="XEJ132" s="49"/>
      <c r="XEK132" s="49"/>
      <c r="XEL132" s="49"/>
      <c r="XEM132" s="49"/>
      <c r="XEN132" s="49"/>
      <c r="XEO132" s="49"/>
      <c r="XEP132" s="49"/>
      <c r="XEQ132" s="49"/>
      <c r="XER132" s="49"/>
      <c r="XES132" s="49"/>
      <c r="XET132" s="49"/>
      <c r="XEU132" s="49"/>
      <c r="XEV132" s="49"/>
      <c r="XEW132" s="49"/>
      <c r="XEX132" s="49"/>
      <c r="XEY132" s="49"/>
      <c r="XEZ132" s="49"/>
      <c r="XFA132" s="49"/>
      <c r="XFB132" s="49"/>
      <c r="XFC132" s="49"/>
      <c r="XFD132" s="49"/>
    </row>
    <row r="135" spans="1:614 14850:16384">
      <c r="A135" s="51" t="s">
        <v>328</v>
      </c>
      <c r="B135" s="52" t="s">
        <v>329</v>
      </c>
    </row>
    <row r="136" spans="1:614 14850:16384">
      <c r="A136" s="53" t="s">
        <v>306</v>
      </c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</row>
    <row r="137" spans="1:614 14850:16384">
      <c r="A137" s="53" t="s">
        <v>307</v>
      </c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</row>
    <row r="138" spans="1:614 14850:16384">
      <c r="A138" s="53" t="s">
        <v>243</v>
      </c>
      <c r="B138" s="53" t="s">
        <v>2</v>
      </c>
      <c r="C138" s="53" t="s">
        <v>3</v>
      </c>
      <c r="D138" s="53" t="s">
        <v>36</v>
      </c>
      <c r="E138" s="53" t="s">
        <v>4</v>
      </c>
      <c r="F138" s="53" t="s">
        <v>5</v>
      </c>
      <c r="G138" s="53" t="s">
        <v>6</v>
      </c>
      <c r="H138" s="53" t="s">
        <v>7</v>
      </c>
      <c r="I138" s="53" t="s">
        <v>0</v>
      </c>
      <c r="J138" s="53" t="s">
        <v>1</v>
      </c>
      <c r="K138" s="53" t="s">
        <v>8</v>
      </c>
      <c r="L138" s="53" t="s">
        <v>9</v>
      </c>
      <c r="M138" s="53" t="s">
        <v>55</v>
      </c>
      <c r="N138" s="53" t="s">
        <v>56</v>
      </c>
      <c r="O138" s="53" t="s">
        <v>57</v>
      </c>
      <c r="P138" s="53" t="s">
        <v>58</v>
      </c>
      <c r="Q138" s="53" t="s">
        <v>59</v>
      </c>
      <c r="R138" s="53" t="s">
        <v>60</v>
      </c>
      <c r="S138" s="53" t="s">
        <v>61</v>
      </c>
      <c r="T138" s="53" t="s">
        <v>62</v>
      </c>
      <c r="U138" s="53" t="s">
        <v>63</v>
      </c>
      <c r="V138" s="53" t="s">
        <v>64</v>
      </c>
      <c r="W138" s="53" t="s">
        <v>65</v>
      </c>
      <c r="X138" s="53" t="s">
        <v>66</v>
      </c>
      <c r="Y138" s="53" t="s">
        <v>67</v>
      </c>
      <c r="Z138" s="53" t="s">
        <v>68</v>
      </c>
      <c r="AA138" s="53" t="s">
        <v>69</v>
      </c>
      <c r="AB138" s="53" t="s">
        <v>70</v>
      </c>
      <c r="AC138" s="53" t="s">
        <v>71</v>
      </c>
      <c r="AD138" s="53" t="s">
        <v>72</v>
      </c>
      <c r="AE138" s="53" t="s">
        <v>73</v>
      </c>
      <c r="AF138" s="53" t="s">
        <v>74</v>
      </c>
      <c r="AG138" s="53" t="s">
        <v>75</v>
      </c>
      <c r="AH138" s="53" t="s">
        <v>76</v>
      </c>
      <c r="AI138" s="53" t="s">
        <v>77</v>
      </c>
      <c r="AJ138" s="53" t="s">
        <v>78</v>
      </c>
      <c r="AK138" s="53" t="s">
        <v>79</v>
      </c>
      <c r="AL138" s="53" t="s">
        <v>80</v>
      </c>
      <c r="AM138" s="53" t="s">
        <v>81</v>
      </c>
      <c r="AN138" s="53" t="s">
        <v>82</v>
      </c>
    </row>
    <row r="139" spans="1:614 14850:16384">
      <c r="A139" s="53" t="s">
        <v>244</v>
      </c>
      <c r="B139" s="53" t="s">
        <v>21</v>
      </c>
      <c r="C139" s="53" t="s">
        <v>21</v>
      </c>
      <c r="D139" s="53" t="s">
        <v>21</v>
      </c>
      <c r="E139" s="53" t="s">
        <v>21</v>
      </c>
      <c r="F139" s="53" t="s">
        <v>21</v>
      </c>
      <c r="G139" s="53" t="s">
        <v>21</v>
      </c>
      <c r="H139" s="53" t="s">
        <v>21</v>
      </c>
      <c r="I139" s="53" t="s">
        <v>21</v>
      </c>
      <c r="J139" s="53" t="s">
        <v>21</v>
      </c>
      <c r="K139" s="53" t="s">
        <v>21</v>
      </c>
      <c r="L139" s="53" t="s">
        <v>21</v>
      </c>
      <c r="M139" s="53" t="s">
        <v>245</v>
      </c>
      <c r="N139" s="53" t="s">
        <v>245</v>
      </c>
      <c r="O139" s="53" t="s">
        <v>245</v>
      </c>
      <c r="P139" s="53" t="s">
        <v>245</v>
      </c>
      <c r="Q139" s="53" t="s">
        <v>245</v>
      </c>
      <c r="R139" s="53" t="s">
        <v>245</v>
      </c>
      <c r="S139" s="53" t="s">
        <v>245</v>
      </c>
      <c r="T139" s="53" t="s">
        <v>245</v>
      </c>
      <c r="U139" s="53" t="s">
        <v>245</v>
      </c>
      <c r="V139" s="53" t="s">
        <v>245</v>
      </c>
      <c r="W139" s="53" t="s">
        <v>245</v>
      </c>
      <c r="X139" s="53" t="s">
        <v>245</v>
      </c>
      <c r="Y139" s="53" t="s">
        <v>245</v>
      </c>
      <c r="Z139" s="53" t="s">
        <v>245</v>
      </c>
      <c r="AA139" s="53" t="s">
        <v>245</v>
      </c>
      <c r="AB139" s="53" t="s">
        <v>245</v>
      </c>
      <c r="AC139" s="53" t="s">
        <v>245</v>
      </c>
      <c r="AD139" s="53" t="s">
        <v>245</v>
      </c>
      <c r="AE139" s="53" t="s">
        <v>245</v>
      </c>
      <c r="AF139" s="53" t="s">
        <v>245</v>
      </c>
      <c r="AG139" s="53" t="s">
        <v>245</v>
      </c>
      <c r="AH139" s="53" t="s">
        <v>245</v>
      </c>
      <c r="AI139" s="53" t="s">
        <v>245</v>
      </c>
      <c r="AJ139" s="53" t="s">
        <v>245</v>
      </c>
      <c r="AK139" s="53" t="s">
        <v>245</v>
      </c>
      <c r="AL139" s="53" t="s">
        <v>245</v>
      </c>
      <c r="AM139" s="53" t="s">
        <v>245</v>
      </c>
      <c r="AN139" s="53" t="s">
        <v>245</v>
      </c>
    </row>
    <row r="140" spans="1:614 14850:16384">
      <c r="A140" s="53" t="s">
        <v>246</v>
      </c>
      <c r="B140" s="53">
        <v>0.01</v>
      </c>
      <c r="C140" s="53">
        <v>0.01</v>
      </c>
      <c r="D140" s="53">
        <v>0.01</v>
      </c>
      <c r="E140" s="53">
        <v>5.0000000000000001E-3</v>
      </c>
      <c r="F140" s="53">
        <v>0.01</v>
      </c>
      <c r="G140" s="53">
        <v>0.01</v>
      </c>
      <c r="H140" s="53">
        <v>0.01</v>
      </c>
      <c r="I140" s="53">
        <v>0.01</v>
      </c>
      <c r="J140" s="53">
        <v>1E-3</v>
      </c>
      <c r="K140" s="53">
        <v>0.01</v>
      </c>
      <c r="L140" s="53">
        <v>0.01</v>
      </c>
      <c r="M140" s="53">
        <v>20</v>
      </c>
      <c r="N140" s="53">
        <v>20</v>
      </c>
      <c r="O140" s="53">
        <v>1</v>
      </c>
      <c r="P140" s="53">
        <v>5</v>
      </c>
      <c r="Q140" s="53">
        <v>1</v>
      </c>
      <c r="R140" s="53">
        <v>2</v>
      </c>
      <c r="S140" s="53">
        <v>2</v>
      </c>
      <c r="T140" s="53">
        <v>0.5</v>
      </c>
      <c r="U140" s="53">
        <v>1</v>
      </c>
      <c r="V140" s="53">
        <v>0.1</v>
      </c>
      <c r="W140" s="53">
        <v>0.2</v>
      </c>
      <c r="X140" s="53">
        <v>0.05</v>
      </c>
      <c r="Y140" s="53">
        <v>0.05</v>
      </c>
      <c r="Z140" s="53">
        <v>0.01</v>
      </c>
      <c r="AA140" s="53">
        <v>0.05</v>
      </c>
      <c r="AB140" s="53">
        <v>0.01</v>
      </c>
      <c r="AC140" s="53">
        <v>5.0000000000000001E-3</v>
      </c>
      <c r="AD140" s="53">
        <v>0.01</v>
      </c>
      <c r="AE140" s="53">
        <v>0.01</v>
      </c>
      <c r="AF140" s="53">
        <v>0.01</v>
      </c>
      <c r="AG140" s="53">
        <v>0.01</v>
      </c>
      <c r="AH140" s="53">
        <v>0.01</v>
      </c>
      <c r="AI140" s="53">
        <v>5.0000000000000001E-3</v>
      </c>
      <c r="AJ140" s="53">
        <v>0.01</v>
      </c>
      <c r="AK140" s="53">
        <v>2E-3</v>
      </c>
      <c r="AL140" s="53">
        <v>5</v>
      </c>
      <c r="AM140" s="53">
        <v>0.05</v>
      </c>
      <c r="AN140" s="53">
        <v>0.01</v>
      </c>
    </row>
    <row r="141" spans="1:614 14850:16384" s="64" customFormat="1" ht="14.4" thickBot="1">
      <c r="A141" s="63" t="s">
        <v>247</v>
      </c>
      <c r="B141" s="63" t="s">
        <v>248</v>
      </c>
      <c r="C141" s="63" t="s">
        <v>248</v>
      </c>
      <c r="D141" s="63" t="s">
        <v>248</v>
      </c>
      <c r="E141" s="63" t="s">
        <v>248</v>
      </c>
      <c r="F141" s="63" t="s">
        <v>248</v>
      </c>
      <c r="G141" s="63" t="s">
        <v>248</v>
      </c>
      <c r="H141" s="63" t="s">
        <v>248</v>
      </c>
      <c r="I141" s="63" t="s">
        <v>248</v>
      </c>
      <c r="J141" s="63" t="s">
        <v>248</v>
      </c>
      <c r="K141" s="63" t="s">
        <v>248</v>
      </c>
      <c r="L141" s="63" t="s">
        <v>248</v>
      </c>
      <c r="M141" s="63" t="s">
        <v>249</v>
      </c>
      <c r="N141" s="63" t="s">
        <v>249</v>
      </c>
      <c r="O141" s="63" t="s">
        <v>248</v>
      </c>
      <c r="P141" s="63" t="s">
        <v>248</v>
      </c>
      <c r="Q141" s="63" t="s">
        <v>249</v>
      </c>
      <c r="R141" s="63" t="s">
        <v>248</v>
      </c>
      <c r="S141" s="63" t="s">
        <v>248</v>
      </c>
      <c r="T141" s="63" t="s">
        <v>249</v>
      </c>
      <c r="U141" s="63" t="s">
        <v>248</v>
      </c>
      <c r="V141" s="63" t="s">
        <v>249</v>
      </c>
      <c r="W141" s="63" t="s">
        <v>249</v>
      </c>
      <c r="X141" s="63" t="s">
        <v>249</v>
      </c>
      <c r="Y141" s="63" t="s">
        <v>249</v>
      </c>
      <c r="Z141" s="63" t="s">
        <v>249</v>
      </c>
      <c r="AA141" s="63" t="s">
        <v>249</v>
      </c>
      <c r="AB141" s="63" t="s">
        <v>249</v>
      </c>
      <c r="AC141" s="63" t="s">
        <v>249</v>
      </c>
      <c r="AD141" s="63" t="s">
        <v>249</v>
      </c>
      <c r="AE141" s="63" t="s">
        <v>249</v>
      </c>
      <c r="AF141" s="63" t="s">
        <v>249</v>
      </c>
      <c r="AG141" s="63" t="s">
        <v>249</v>
      </c>
      <c r="AH141" s="63" t="s">
        <v>249</v>
      </c>
      <c r="AI141" s="63" t="s">
        <v>249</v>
      </c>
      <c r="AJ141" s="63" t="s">
        <v>249</v>
      </c>
      <c r="AK141" s="63" t="s">
        <v>249</v>
      </c>
      <c r="AL141" s="63" t="s">
        <v>249</v>
      </c>
      <c r="AM141" s="63" t="s">
        <v>249</v>
      </c>
      <c r="AN141" s="63" t="s">
        <v>249</v>
      </c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49"/>
      <c r="EP141" s="49"/>
      <c r="EQ141" s="49"/>
      <c r="ER141" s="49"/>
      <c r="ES141" s="49"/>
      <c r="ET141" s="49"/>
      <c r="EU141" s="49"/>
      <c r="EV141" s="49"/>
      <c r="EW141" s="49"/>
      <c r="EX141" s="49"/>
      <c r="EY141" s="49"/>
      <c r="EZ141" s="49"/>
      <c r="FA141" s="49"/>
      <c r="FB141" s="49"/>
      <c r="FC141" s="49"/>
      <c r="FD141" s="49"/>
      <c r="FE141" s="49"/>
      <c r="FF141" s="49"/>
      <c r="FG141" s="49"/>
      <c r="FH141" s="49"/>
      <c r="FI141" s="49"/>
      <c r="FJ141" s="49"/>
      <c r="FK141" s="49"/>
      <c r="FL141" s="49"/>
      <c r="FM141" s="49"/>
      <c r="FN141" s="49"/>
      <c r="FO141" s="49"/>
      <c r="FP141" s="49"/>
      <c r="FQ141" s="49"/>
      <c r="FR141" s="49"/>
      <c r="FS141" s="49"/>
      <c r="FT141" s="49"/>
      <c r="FU141" s="49"/>
      <c r="FV141" s="49"/>
      <c r="FW141" s="49"/>
      <c r="FX141" s="49"/>
      <c r="FY141" s="49"/>
      <c r="FZ141" s="49"/>
      <c r="GA141" s="49"/>
      <c r="GB141" s="49"/>
      <c r="GC141" s="49"/>
      <c r="GD141" s="49"/>
      <c r="GE141" s="49"/>
      <c r="GF141" s="49"/>
      <c r="GG141" s="49"/>
      <c r="GH141" s="49"/>
      <c r="GI141" s="49"/>
      <c r="GJ141" s="49"/>
      <c r="GK141" s="49"/>
      <c r="GL141" s="49"/>
      <c r="GM141" s="49"/>
      <c r="GN141" s="49"/>
      <c r="GO141" s="49"/>
      <c r="GP141" s="49"/>
      <c r="GQ141" s="49"/>
      <c r="GR141" s="49"/>
      <c r="GS141" s="49"/>
      <c r="GT141" s="49"/>
      <c r="GU141" s="49"/>
      <c r="GV141" s="49"/>
      <c r="GW141" s="49"/>
      <c r="GX141" s="49"/>
      <c r="GY141" s="49"/>
      <c r="GZ141" s="49"/>
      <c r="HA141" s="49"/>
      <c r="HB141" s="49"/>
      <c r="HC141" s="49"/>
      <c r="HD141" s="49"/>
      <c r="HE141" s="49"/>
      <c r="HF141" s="49"/>
      <c r="HG141" s="49"/>
      <c r="HH141" s="49"/>
      <c r="HI141" s="49"/>
      <c r="HJ141" s="49"/>
      <c r="HK141" s="49"/>
      <c r="HL141" s="49"/>
      <c r="HM141" s="49"/>
      <c r="HN141" s="49"/>
      <c r="HO141" s="49"/>
      <c r="HP141" s="49"/>
      <c r="HQ141" s="49"/>
      <c r="HR141" s="49"/>
      <c r="HS141" s="49"/>
      <c r="HT141" s="49"/>
      <c r="HU141" s="49"/>
      <c r="HV141" s="49"/>
      <c r="HW141" s="49"/>
      <c r="HX141" s="49"/>
      <c r="HY141" s="49"/>
      <c r="HZ141" s="49"/>
      <c r="IA141" s="49"/>
      <c r="IB141" s="49"/>
      <c r="IC141" s="49"/>
      <c r="ID141" s="49"/>
      <c r="IE141" s="49"/>
      <c r="IF141" s="49"/>
      <c r="IG141" s="49"/>
      <c r="IH141" s="49"/>
      <c r="II141" s="49"/>
      <c r="IJ141" s="49"/>
      <c r="IK141" s="49"/>
      <c r="IL141" s="49"/>
      <c r="IM141" s="49"/>
      <c r="IN141" s="49"/>
      <c r="IO141" s="49"/>
      <c r="IP141" s="49"/>
      <c r="IQ141" s="49"/>
      <c r="IR141" s="49"/>
      <c r="IS141" s="49"/>
      <c r="IT141" s="49"/>
      <c r="IU141" s="49"/>
      <c r="IV141" s="49"/>
      <c r="IW141" s="49"/>
      <c r="IX141" s="49"/>
      <c r="IY141" s="49"/>
      <c r="IZ141" s="49"/>
      <c r="JA141" s="49"/>
      <c r="JB141" s="49"/>
      <c r="JC141" s="49"/>
      <c r="JD141" s="49"/>
      <c r="JE141" s="49"/>
      <c r="JF141" s="49"/>
      <c r="JG141" s="49"/>
      <c r="JH141" s="49"/>
      <c r="JI141" s="49"/>
      <c r="JJ141" s="49"/>
      <c r="JK141" s="49"/>
      <c r="JL141" s="49"/>
      <c r="JM141" s="49"/>
      <c r="JN141" s="49"/>
      <c r="JO141" s="49"/>
      <c r="JP141" s="49"/>
      <c r="JQ141" s="49"/>
      <c r="JR141" s="49"/>
      <c r="JS141" s="49"/>
      <c r="JT141" s="49"/>
      <c r="JU141" s="49"/>
      <c r="JV141" s="49"/>
      <c r="JW141" s="49"/>
      <c r="JX141" s="49"/>
      <c r="JY141" s="49"/>
      <c r="JZ141" s="49"/>
      <c r="KA141" s="49"/>
      <c r="KB141" s="49"/>
      <c r="KC141" s="49"/>
      <c r="KD141" s="49"/>
      <c r="KE141" s="49"/>
      <c r="KF141" s="49"/>
      <c r="KG141" s="49"/>
      <c r="KH141" s="49"/>
      <c r="KI141" s="49"/>
      <c r="KJ141" s="49"/>
      <c r="KK141" s="49"/>
      <c r="KL141" s="49"/>
      <c r="KM141" s="49"/>
      <c r="KN141" s="49"/>
      <c r="KO141" s="49"/>
      <c r="KP141" s="49"/>
      <c r="KQ141" s="49"/>
      <c r="KR141" s="49"/>
      <c r="KS141" s="49"/>
      <c r="KT141" s="49"/>
      <c r="KU141" s="49"/>
      <c r="KV141" s="49"/>
      <c r="KW141" s="49"/>
      <c r="KX141" s="49"/>
      <c r="KY141" s="49"/>
      <c r="KZ141" s="49"/>
      <c r="LA141" s="49"/>
      <c r="LB141" s="49"/>
      <c r="LC141" s="49"/>
      <c r="LD141" s="49"/>
      <c r="LE141" s="49"/>
      <c r="LF141" s="49"/>
      <c r="LG141" s="49"/>
      <c r="LH141" s="49"/>
      <c r="LI141" s="49"/>
      <c r="LJ141" s="49"/>
      <c r="LK141" s="49"/>
      <c r="LL141" s="49"/>
      <c r="LM141" s="49"/>
      <c r="LN141" s="49"/>
      <c r="LO141" s="49"/>
      <c r="LP141" s="49"/>
      <c r="LQ141" s="49"/>
      <c r="LR141" s="49"/>
      <c r="LS141" s="49"/>
      <c r="LT141" s="49"/>
      <c r="LU141" s="49"/>
      <c r="LV141" s="49"/>
      <c r="LW141" s="49"/>
      <c r="LX141" s="49"/>
      <c r="LY141" s="49"/>
      <c r="LZ141" s="49"/>
      <c r="MA141" s="49"/>
      <c r="MB141" s="49"/>
      <c r="MC141" s="49"/>
      <c r="MD141" s="49"/>
      <c r="ME141" s="49"/>
      <c r="MF141" s="49"/>
      <c r="MG141" s="49"/>
      <c r="MH141" s="49"/>
      <c r="MI141" s="49"/>
      <c r="MJ141" s="49"/>
      <c r="MK141" s="49"/>
      <c r="ML141" s="49"/>
      <c r="MM141" s="49"/>
      <c r="MN141" s="49"/>
      <c r="MO141" s="49"/>
      <c r="MP141" s="49"/>
      <c r="MQ141" s="49"/>
      <c r="MR141" s="49"/>
      <c r="MS141" s="49"/>
      <c r="MT141" s="49"/>
      <c r="MU141" s="49"/>
      <c r="MV141" s="49"/>
      <c r="MW141" s="49"/>
      <c r="MX141" s="49"/>
      <c r="MY141" s="49"/>
      <c r="MZ141" s="49"/>
      <c r="NA141" s="49"/>
      <c r="NB141" s="49"/>
      <c r="NC141" s="49"/>
      <c r="ND141" s="49"/>
      <c r="NE141" s="49"/>
      <c r="NF141" s="49"/>
      <c r="NG141" s="49"/>
      <c r="NH141" s="49"/>
      <c r="NI141" s="49"/>
      <c r="NJ141" s="49"/>
      <c r="NK141" s="49"/>
      <c r="NL141" s="49"/>
      <c r="NM141" s="49"/>
      <c r="NN141" s="49"/>
      <c r="NO141" s="49"/>
      <c r="NP141" s="49"/>
      <c r="NQ141" s="49"/>
      <c r="NR141" s="49"/>
      <c r="NS141" s="49"/>
      <c r="NT141" s="49"/>
      <c r="NU141" s="49"/>
      <c r="NV141" s="49"/>
      <c r="NW141" s="49"/>
      <c r="NX141" s="49"/>
      <c r="NY141" s="49"/>
      <c r="NZ141" s="49"/>
      <c r="OA141" s="49"/>
      <c r="OB141" s="49"/>
      <c r="OC141" s="49"/>
      <c r="OD141" s="49"/>
      <c r="OE141" s="49"/>
      <c r="OF141" s="49"/>
      <c r="OG141" s="49"/>
      <c r="OH141" s="49"/>
      <c r="OI141" s="49"/>
      <c r="OJ141" s="49"/>
      <c r="OK141" s="49"/>
      <c r="OL141" s="49"/>
      <c r="OM141" s="49"/>
      <c r="ON141" s="49"/>
      <c r="OO141" s="49"/>
      <c r="OP141" s="49"/>
      <c r="OQ141" s="49"/>
      <c r="OR141" s="49"/>
      <c r="OS141" s="49"/>
      <c r="OT141" s="49"/>
      <c r="OU141" s="49"/>
      <c r="OV141" s="49"/>
      <c r="OW141" s="49"/>
      <c r="OX141" s="49"/>
      <c r="OY141" s="49"/>
      <c r="OZ141" s="49"/>
      <c r="PA141" s="49"/>
      <c r="PB141" s="49"/>
      <c r="PC141" s="49"/>
      <c r="PD141" s="49"/>
      <c r="PE141" s="49"/>
      <c r="PF141" s="49"/>
      <c r="PG141" s="49"/>
      <c r="PH141" s="49"/>
      <c r="PI141" s="49"/>
      <c r="PJ141" s="49"/>
      <c r="PK141" s="49"/>
      <c r="PL141" s="49"/>
      <c r="PM141" s="49"/>
      <c r="PN141" s="49"/>
      <c r="PO141" s="49"/>
      <c r="PP141" s="49"/>
      <c r="PQ141" s="49"/>
      <c r="PR141" s="49"/>
      <c r="PS141" s="49"/>
      <c r="PT141" s="49"/>
      <c r="PU141" s="49"/>
      <c r="PV141" s="49"/>
      <c r="PW141" s="49"/>
      <c r="PX141" s="49"/>
      <c r="PY141" s="49"/>
      <c r="PZ141" s="49"/>
      <c r="QA141" s="49"/>
      <c r="QB141" s="49"/>
      <c r="QC141" s="49"/>
      <c r="QD141" s="49"/>
      <c r="QE141" s="49"/>
      <c r="QF141" s="49"/>
      <c r="QG141" s="49"/>
      <c r="QH141" s="49"/>
      <c r="QI141" s="49"/>
      <c r="QJ141" s="49"/>
      <c r="QK141" s="49"/>
      <c r="QL141" s="49"/>
      <c r="QM141" s="49"/>
      <c r="QN141" s="49"/>
      <c r="QO141" s="49"/>
      <c r="QP141" s="49"/>
      <c r="QQ141" s="49"/>
      <c r="QR141" s="49"/>
      <c r="QS141" s="49"/>
      <c r="QT141" s="49"/>
      <c r="QU141" s="49"/>
      <c r="QV141" s="49"/>
      <c r="QW141" s="49"/>
      <c r="QX141" s="49"/>
      <c r="QY141" s="49"/>
      <c r="QZ141" s="49"/>
      <c r="RA141" s="49"/>
      <c r="RB141" s="49"/>
      <c r="RC141" s="49"/>
      <c r="RD141" s="49"/>
      <c r="RE141" s="49"/>
      <c r="RF141" s="49"/>
      <c r="RG141" s="49"/>
      <c r="RH141" s="49"/>
      <c r="RI141" s="49"/>
      <c r="RJ141" s="49"/>
      <c r="RK141" s="49"/>
      <c r="RL141" s="49"/>
      <c r="RM141" s="49"/>
      <c r="RN141" s="49"/>
      <c r="RO141" s="49"/>
      <c r="RP141" s="49"/>
      <c r="RQ141" s="49"/>
      <c r="RR141" s="49"/>
      <c r="RS141" s="49"/>
      <c r="RT141" s="49"/>
      <c r="RU141" s="49"/>
      <c r="RV141" s="49"/>
      <c r="RW141" s="49"/>
      <c r="RX141" s="49"/>
      <c r="RY141" s="49"/>
      <c r="RZ141" s="49"/>
      <c r="SA141" s="49"/>
      <c r="SB141" s="49"/>
      <c r="SC141" s="49"/>
      <c r="SD141" s="49"/>
      <c r="SE141" s="49"/>
      <c r="SF141" s="49"/>
      <c r="SG141" s="49"/>
      <c r="SH141" s="49"/>
      <c r="SI141" s="49"/>
      <c r="SJ141" s="49"/>
      <c r="SK141" s="49"/>
      <c r="SL141" s="49"/>
      <c r="SM141" s="49"/>
      <c r="SN141" s="49"/>
      <c r="SO141" s="49"/>
      <c r="SP141" s="49"/>
      <c r="SQ141" s="49"/>
      <c r="SR141" s="49"/>
      <c r="SS141" s="49"/>
      <c r="ST141" s="49"/>
      <c r="SU141" s="49"/>
      <c r="SV141" s="49"/>
      <c r="SW141" s="49"/>
      <c r="SX141" s="49"/>
      <c r="SY141" s="49"/>
      <c r="SZ141" s="49"/>
      <c r="TA141" s="49"/>
      <c r="TB141" s="49"/>
      <c r="TC141" s="49"/>
      <c r="TD141" s="49"/>
      <c r="TE141" s="49"/>
      <c r="TF141" s="49"/>
      <c r="TG141" s="49"/>
      <c r="TH141" s="49"/>
      <c r="TI141" s="49"/>
      <c r="TJ141" s="49"/>
      <c r="TK141" s="49"/>
      <c r="TL141" s="49"/>
      <c r="TM141" s="49"/>
      <c r="TN141" s="49"/>
      <c r="TO141" s="49"/>
      <c r="TP141" s="49"/>
      <c r="TQ141" s="49"/>
      <c r="TR141" s="49"/>
      <c r="TS141" s="49"/>
      <c r="TT141" s="49"/>
      <c r="TU141" s="49"/>
      <c r="TV141" s="49"/>
      <c r="TW141" s="49"/>
      <c r="TX141" s="49"/>
      <c r="TY141" s="49"/>
      <c r="TZ141" s="49"/>
      <c r="UA141" s="49"/>
      <c r="UB141" s="49"/>
      <c r="UC141" s="49"/>
      <c r="UD141" s="49"/>
      <c r="UE141" s="49"/>
      <c r="UF141" s="49"/>
      <c r="UG141" s="49"/>
      <c r="UH141" s="49"/>
      <c r="UI141" s="49"/>
      <c r="UJ141" s="49"/>
      <c r="UK141" s="49"/>
      <c r="UL141" s="49"/>
      <c r="UM141" s="49"/>
      <c r="UN141" s="49"/>
      <c r="UO141" s="49"/>
      <c r="UP141" s="49"/>
      <c r="UQ141" s="49"/>
      <c r="UR141" s="49"/>
      <c r="US141" s="49"/>
      <c r="UT141" s="49"/>
      <c r="UU141" s="49"/>
      <c r="UV141" s="49"/>
      <c r="UW141" s="49"/>
      <c r="UX141" s="49"/>
      <c r="UY141" s="49"/>
      <c r="UZ141" s="49"/>
      <c r="VA141" s="49"/>
      <c r="VB141" s="49"/>
      <c r="VC141" s="49"/>
      <c r="VD141" s="49"/>
      <c r="VE141" s="49"/>
      <c r="VF141" s="49"/>
      <c r="VG141" s="49"/>
      <c r="VH141" s="49"/>
      <c r="VI141" s="49"/>
      <c r="VJ141" s="49"/>
      <c r="VK141" s="49"/>
      <c r="VL141" s="49"/>
      <c r="VM141" s="49"/>
      <c r="VN141" s="49"/>
      <c r="VO141" s="49"/>
      <c r="VP141" s="49"/>
      <c r="VQ141" s="49"/>
      <c r="VR141" s="49"/>
      <c r="VS141" s="49"/>
      <c r="VT141" s="49"/>
      <c r="VU141" s="49"/>
      <c r="VV141" s="49"/>
      <c r="VW141" s="49"/>
      <c r="VX141" s="49"/>
      <c r="VY141" s="49"/>
      <c r="VZ141" s="49"/>
      <c r="WA141" s="49"/>
      <c r="WB141" s="49"/>
      <c r="WC141" s="49"/>
      <c r="WD141" s="49"/>
      <c r="WE141" s="49"/>
      <c r="WF141" s="49"/>
      <c r="WG141" s="49"/>
      <c r="WH141" s="49"/>
      <c r="WI141" s="49"/>
      <c r="WJ141" s="49"/>
      <c r="WK141" s="49"/>
      <c r="WL141" s="49"/>
      <c r="WM141" s="49"/>
      <c r="WN141" s="49"/>
      <c r="WO141" s="49"/>
      <c r="WP141" s="49"/>
      <c r="UYD141" s="49"/>
      <c r="UYE141" s="49"/>
      <c r="UYF141" s="49"/>
      <c r="UYG141" s="49"/>
      <c r="UYH141" s="49"/>
      <c r="UYI141" s="49"/>
      <c r="UYJ141" s="49"/>
      <c r="UYK141" s="49"/>
      <c r="UYL141" s="49"/>
      <c r="UYM141" s="49"/>
      <c r="UYN141" s="49"/>
      <c r="UYO141" s="49"/>
      <c r="UYP141" s="49"/>
      <c r="UYQ141" s="49"/>
      <c r="UYR141" s="49"/>
      <c r="UYS141" s="49"/>
      <c r="UYT141" s="49"/>
      <c r="UYU141" s="49"/>
      <c r="UYV141" s="49"/>
      <c r="UYW141" s="49"/>
      <c r="UYX141" s="49"/>
      <c r="UYY141" s="49"/>
      <c r="UYZ141" s="49"/>
      <c r="UZA141" s="49"/>
      <c r="UZB141" s="49"/>
      <c r="UZC141" s="49"/>
      <c r="UZD141" s="49"/>
      <c r="UZE141" s="49"/>
      <c r="UZF141" s="49"/>
      <c r="UZG141" s="49"/>
      <c r="UZH141" s="49"/>
      <c r="UZI141" s="49"/>
      <c r="UZJ141" s="49"/>
      <c r="UZK141" s="49"/>
      <c r="UZL141" s="49"/>
      <c r="UZM141" s="49"/>
      <c r="UZN141" s="49"/>
      <c r="UZO141" s="49"/>
      <c r="UZP141" s="49"/>
      <c r="UZQ141" s="49"/>
      <c r="UZR141" s="49"/>
      <c r="UZS141" s="49"/>
      <c r="UZT141" s="49"/>
      <c r="UZU141" s="49"/>
      <c r="UZV141" s="49"/>
      <c r="UZW141" s="49"/>
      <c r="UZX141" s="49"/>
      <c r="UZY141" s="49"/>
      <c r="UZZ141" s="49"/>
      <c r="VAA141" s="49"/>
      <c r="VAB141" s="49"/>
      <c r="VAC141" s="49"/>
      <c r="VAD141" s="49"/>
      <c r="VAE141" s="49"/>
      <c r="VAF141" s="49"/>
      <c r="VAG141" s="49"/>
      <c r="VAH141" s="49"/>
      <c r="VAI141" s="49"/>
      <c r="VAJ141" s="49"/>
      <c r="VAK141" s="49"/>
      <c r="VAL141" s="49"/>
      <c r="VAM141" s="49"/>
      <c r="VAN141" s="49"/>
      <c r="VAO141" s="49"/>
      <c r="VAP141" s="49"/>
      <c r="VAQ141" s="49"/>
      <c r="VAR141" s="49"/>
      <c r="VAS141" s="49"/>
      <c r="VAT141" s="49"/>
      <c r="VAU141" s="49"/>
      <c r="VAV141" s="49"/>
      <c r="VAW141" s="49"/>
      <c r="VAX141" s="49"/>
      <c r="VAY141" s="49"/>
      <c r="VAZ141" s="49"/>
      <c r="VBA141" s="49"/>
      <c r="VBB141" s="49"/>
      <c r="VBC141" s="49"/>
      <c r="VBD141" s="49"/>
      <c r="VBE141" s="49"/>
      <c r="VBF141" s="49"/>
      <c r="VBG141" s="49"/>
      <c r="VBH141" s="49"/>
      <c r="VBI141" s="49"/>
      <c r="VBJ141" s="49"/>
      <c r="VBK141" s="49"/>
      <c r="VBL141" s="49"/>
      <c r="VBM141" s="49"/>
      <c r="VBN141" s="49"/>
      <c r="VBO141" s="49"/>
      <c r="VBP141" s="49"/>
      <c r="VBQ141" s="49"/>
      <c r="VBR141" s="49"/>
      <c r="VBS141" s="49"/>
      <c r="VBT141" s="49"/>
      <c r="VBU141" s="49"/>
      <c r="VBV141" s="49"/>
      <c r="VBW141" s="49"/>
      <c r="VBX141" s="49"/>
      <c r="VBY141" s="49"/>
      <c r="VBZ141" s="49"/>
      <c r="VCA141" s="49"/>
      <c r="VCB141" s="49"/>
      <c r="VCC141" s="49"/>
      <c r="VCD141" s="49"/>
      <c r="VCE141" s="49"/>
      <c r="VCF141" s="49"/>
      <c r="VCG141" s="49"/>
      <c r="VCH141" s="49"/>
      <c r="VCI141" s="49"/>
      <c r="VCJ141" s="49"/>
      <c r="VCK141" s="49"/>
      <c r="VCL141" s="49"/>
      <c r="VCM141" s="49"/>
      <c r="VCN141" s="49"/>
      <c r="VCO141" s="49"/>
      <c r="VCP141" s="49"/>
      <c r="VCQ141" s="49"/>
      <c r="VCR141" s="49"/>
      <c r="VCS141" s="49"/>
      <c r="VCT141" s="49"/>
      <c r="VCU141" s="49"/>
      <c r="VCV141" s="49"/>
      <c r="VCW141" s="49"/>
      <c r="VCX141" s="49"/>
      <c r="VCY141" s="49"/>
      <c r="VCZ141" s="49"/>
      <c r="VDA141" s="49"/>
      <c r="VDB141" s="49"/>
      <c r="VDC141" s="49"/>
      <c r="VDD141" s="49"/>
      <c r="VDE141" s="49"/>
      <c r="VDF141" s="49"/>
      <c r="VDG141" s="49"/>
      <c r="VDH141" s="49"/>
      <c r="VDI141" s="49"/>
      <c r="VDJ141" s="49"/>
      <c r="VDK141" s="49"/>
      <c r="VDL141" s="49"/>
      <c r="VDM141" s="49"/>
      <c r="VDN141" s="49"/>
      <c r="VDO141" s="49"/>
      <c r="VDP141" s="49"/>
      <c r="VDQ141" s="49"/>
      <c r="VDR141" s="49"/>
      <c r="VDS141" s="49"/>
      <c r="VDT141" s="49"/>
      <c r="VDU141" s="49"/>
      <c r="VDV141" s="49"/>
      <c r="VDW141" s="49"/>
      <c r="VDX141" s="49"/>
      <c r="VDY141" s="49"/>
      <c r="VDZ141" s="49"/>
      <c r="VEA141" s="49"/>
      <c r="VEB141" s="49"/>
      <c r="VEC141" s="49"/>
      <c r="VED141" s="49"/>
      <c r="VEE141" s="49"/>
      <c r="VEF141" s="49"/>
      <c r="VEG141" s="49"/>
      <c r="VEH141" s="49"/>
      <c r="VEI141" s="49"/>
      <c r="VEJ141" s="49"/>
      <c r="VEK141" s="49"/>
      <c r="VEL141" s="49"/>
      <c r="VEM141" s="49"/>
      <c r="VEN141" s="49"/>
      <c r="VEO141" s="49"/>
      <c r="VEP141" s="49"/>
      <c r="VEQ141" s="49"/>
      <c r="VER141" s="49"/>
      <c r="VES141" s="49"/>
      <c r="VET141" s="49"/>
      <c r="VEU141" s="49"/>
      <c r="VEV141" s="49"/>
      <c r="VEW141" s="49"/>
      <c r="VEX141" s="49"/>
      <c r="VEY141" s="49"/>
      <c r="VEZ141" s="49"/>
      <c r="VFA141" s="49"/>
      <c r="VFB141" s="49"/>
      <c r="VFC141" s="49"/>
      <c r="VFD141" s="49"/>
      <c r="VFE141" s="49"/>
      <c r="VFF141" s="49"/>
      <c r="VFG141" s="49"/>
      <c r="VFH141" s="49"/>
      <c r="VFI141" s="49"/>
      <c r="VFJ141" s="49"/>
      <c r="VFK141" s="49"/>
      <c r="VFL141" s="49"/>
      <c r="VFM141" s="49"/>
      <c r="VFN141" s="49"/>
      <c r="VFO141" s="49"/>
      <c r="VFP141" s="49"/>
      <c r="VFQ141" s="49"/>
      <c r="VFR141" s="49"/>
      <c r="VFS141" s="49"/>
      <c r="VFT141" s="49"/>
      <c r="VFU141" s="49"/>
      <c r="VFV141" s="49"/>
      <c r="VFW141" s="49"/>
      <c r="VFX141" s="49"/>
      <c r="VFY141" s="49"/>
      <c r="VFZ141" s="49"/>
      <c r="VGA141" s="49"/>
      <c r="VGB141" s="49"/>
      <c r="VGC141" s="49"/>
      <c r="VGD141" s="49"/>
      <c r="VGE141" s="49"/>
      <c r="VGF141" s="49"/>
      <c r="VGG141" s="49"/>
      <c r="VGH141" s="49"/>
      <c r="VGI141" s="49"/>
      <c r="VGJ141" s="49"/>
      <c r="VGK141" s="49"/>
      <c r="VGL141" s="49"/>
      <c r="VGM141" s="49"/>
      <c r="VGN141" s="49"/>
      <c r="VGO141" s="49"/>
      <c r="VGP141" s="49"/>
      <c r="VGQ141" s="49"/>
      <c r="VGR141" s="49"/>
      <c r="VGS141" s="49"/>
      <c r="VGT141" s="49"/>
      <c r="VGU141" s="49"/>
      <c r="VGV141" s="49"/>
      <c r="VGW141" s="49"/>
      <c r="VGX141" s="49"/>
      <c r="VGY141" s="49"/>
      <c r="VGZ141" s="49"/>
      <c r="VHA141" s="49"/>
      <c r="VHB141" s="49"/>
      <c r="VHC141" s="49"/>
      <c r="VHD141" s="49"/>
      <c r="VHE141" s="49"/>
      <c r="VHF141" s="49"/>
      <c r="VHG141" s="49"/>
      <c r="VHH141" s="49"/>
      <c r="VHI141" s="49"/>
      <c r="VHJ141" s="49"/>
      <c r="VHK141" s="49"/>
      <c r="VHL141" s="49"/>
      <c r="VHM141" s="49"/>
      <c r="VHN141" s="49"/>
      <c r="VHO141" s="49"/>
      <c r="VHP141" s="49"/>
      <c r="VHQ141" s="49"/>
      <c r="VHR141" s="49"/>
      <c r="VHS141" s="49"/>
      <c r="VHT141" s="49"/>
      <c r="VHU141" s="49"/>
      <c r="VHV141" s="49"/>
      <c r="VHW141" s="49"/>
      <c r="VHX141" s="49"/>
      <c r="VHY141" s="49"/>
      <c r="VHZ141" s="49"/>
      <c r="VIA141" s="49"/>
      <c r="VIB141" s="49"/>
      <c r="VIC141" s="49"/>
      <c r="VID141" s="49"/>
      <c r="VIE141" s="49"/>
      <c r="VIF141" s="49"/>
      <c r="VIG141" s="49"/>
      <c r="VIH141" s="49"/>
      <c r="VII141" s="49"/>
      <c r="VIJ141" s="49"/>
      <c r="VIK141" s="49"/>
      <c r="VIL141" s="49"/>
      <c r="VIM141" s="49"/>
      <c r="VIN141" s="49"/>
      <c r="VIO141" s="49"/>
      <c r="VIP141" s="49"/>
      <c r="VIQ141" s="49"/>
      <c r="VIR141" s="49"/>
      <c r="VIS141" s="49"/>
      <c r="VIT141" s="49"/>
      <c r="VIU141" s="49"/>
      <c r="VIV141" s="49"/>
      <c r="VIW141" s="49"/>
      <c r="VIX141" s="49"/>
      <c r="VIY141" s="49"/>
      <c r="VIZ141" s="49"/>
      <c r="VJA141" s="49"/>
      <c r="VJB141" s="49"/>
      <c r="VJC141" s="49"/>
      <c r="VJD141" s="49"/>
      <c r="VJE141" s="49"/>
      <c r="VJF141" s="49"/>
      <c r="VJG141" s="49"/>
      <c r="VJH141" s="49"/>
      <c r="VJI141" s="49"/>
      <c r="VJJ141" s="49"/>
      <c r="VJK141" s="49"/>
      <c r="VJL141" s="49"/>
      <c r="VJM141" s="49"/>
      <c r="VJN141" s="49"/>
      <c r="VJO141" s="49"/>
      <c r="VJP141" s="49"/>
      <c r="VJQ141" s="49"/>
      <c r="VJR141" s="49"/>
      <c r="VJS141" s="49"/>
      <c r="VJT141" s="49"/>
      <c r="VJU141" s="49"/>
      <c r="VJV141" s="49"/>
      <c r="VJW141" s="49"/>
      <c r="VJX141" s="49"/>
      <c r="VJY141" s="49"/>
      <c r="VJZ141" s="49"/>
      <c r="VKA141" s="49"/>
      <c r="VKB141" s="49"/>
      <c r="VKC141" s="49"/>
      <c r="VKD141" s="49"/>
      <c r="VKE141" s="49"/>
      <c r="VKF141" s="49"/>
      <c r="VKG141" s="49"/>
      <c r="VKH141" s="49"/>
      <c r="VKI141" s="49"/>
      <c r="VKJ141" s="49"/>
      <c r="VKK141" s="49"/>
      <c r="VKL141" s="49"/>
      <c r="VKM141" s="49"/>
      <c r="VKN141" s="49"/>
      <c r="VKO141" s="49"/>
      <c r="VKP141" s="49"/>
      <c r="VKQ141" s="49"/>
      <c r="VKR141" s="49"/>
      <c r="VKS141" s="49"/>
      <c r="VKT141" s="49"/>
      <c r="VKU141" s="49"/>
      <c r="VKV141" s="49"/>
      <c r="VKW141" s="49"/>
      <c r="VKX141" s="49"/>
      <c r="VKY141" s="49"/>
      <c r="VKZ141" s="49"/>
      <c r="VLA141" s="49"/>
      <c r="VLB141" s="49"/>
      <c r="VLC141" s="49"/>
      <c r="VLD141" s="49"/>
      <c r="VLE141" s="49"/>
      <c r="VLF141" s="49"/>
      <c r="VLG141" s="49"/>
      <c r="VLH141" s="49"/>
      <c r="VLI141" s="49"/>
      <c r="VLJ141" s="49"/>
      <c r="VLK141" s="49"/>
      <c r="VLL141" s="49"/>
      <c r="VLM141" s="49"/>
      <c r="VLN141" s="49"/>
      <c r="VLO141" s="49"/>
      <c r="VLP141" s="49"/>
      <c r="VLQ141" s="49"/>
      <c r="VLR141" s="49"/>
      <c r="VLS141" s="49"/>
      <c r="VLT141" s="49"/>
      <c r="VLU141" s="49"/>
      <c r="VLV141" s="49"/>
      <c r="VLW141" s="49"/>
      <c r="VLX141" s="49"/>
      <c r="VLY141" s="49"/>
      <c r="VLZ141" s="49"/>
      <c r="VMA141" s="49"/>
      <c r="VMB141" s="49"/>
      <c r="VMC141" s="49"/>
      <c r="VMD141" s="49"/>
      <c r="VME141" s="49"/>
      <c r="VMF141" s="49"/>
      <c r="VMG141" s="49"/>
      <c r="VMH141" s="49"/>
      <c r="VMI141" s="49"/>
      <c r="VMJ141" s="49"/>
      <c r="VMK141" s="49"/>
      <c r="VML141" s="49"/>
      <c r="VMM141" s="49"/>
      <c r="VMN141" s="49"/>
      <c r="VMO141" s="49"/>
      <c r="VMP141" s="49"/>
      <c r="VMQ141" s="49"/>
      <c r="VMR141" s="49"/>
      <c r="VMS141" s="49"/>
      <c r="VMT141" s="49"/>
      <c r="VMU141" s="49"/>
      <c r="VMV141" s="49"/>
      <c r="VMW141" s="49"/>
      <c r="VMX141" s="49"/>
      <c r="VMY141" s="49"/>
      <c r="VMZ141" s="49"/>
      <c r="VNA141" s="49"/>
      <c r="VNB141" s="49"/>
      <c r="VNC141" s="49"/>
      <c r="VND141" s="49"/>
      <c r="VNE141" s="49"/>
      <c r="VNF141" s="49"/>
      <c r="VNG141" s="49"/>
      <c r="VNH141" s="49"/>
      <c r="VNI141" s="49"/>
      <c r="VNJ141" s="49"/>
      <c r="VNK141" s="49"/>
      <c r="VNL141" s="49"/>
      <c r="VNM141" s="49"/>
      <c r="VNN141" s="49"/>
      <c r="VNO141" s="49"/>
      <c r="VNP141" s="49"/>
      <c r="VNQ141" s="49"/>
      <c r="VNR141" s="49"/>
      <c r="VNS141" s="49"/>
      <c r="VNT141" s="49"/>
      <c r="VNU141" s="49"/>
      <c r="VNV141" s="49"/>
      <c r="VNW141" s="49"/>
      <c r="VNX141" s="49"/>
      <c r="VNY141" s="49"/>
      <c r="VNZ141" s="49"/>
      <c r="VOA141" s="49"/>
      <c r="VOB141" s="49"/>
      <c r="VOC141" s="49"/>
      <c r="VOD141" s="49"/>
      <c r="VOE141" s="49"/>
      <c r="VOF141" s="49"/>
      <c r="VOG141" s="49"/>
      <c r="VOH141" s="49"/>
      <c r="VOI141" s="49"/>
      <c r="VOJ141" s="49"/>
      <c r="VOK141" s="49"/>
      <c r="VOL141" s="49"/>
      <c r="VOM141" s="49"/>
      <c r="VON141" s="49"/>
      <c r="VOO141" s="49"/>
      <c r="VOP141" s="49"/>
      <c r="VOQ141" s="49"/>
      <c r="VOR141" s="49"/>
      <c r="VOS141" s="49"/>
      <c r="VOT141" s="49"/>
      <c r="VOU141" s="49"/>
      <c r="VOV141" s="49"/>
      <c r="VOW141" s="49"/>
      <c r="VOX141" s="49"/>
      <c r="VOY141" s="49"/>
      <c r="VOZ141" s="49"/>
      <c r="VPA141" s="49"/>
      <c r="VPB141" s="49"/>
      <c r="VPC141" s="49"/>
      <c r="VPD141" s="49"/>
      <c r="VPE141" s="49"/>
      <c r="VPF141" s="49"/>
      <c r="VPG141" s="49"/>
      <c r="VPH141" s="49"/>
      <c r="VPI141" s="49"/>
      <c r="VPJ141" s="49"/>
      <c r="VPK141" s="49"/>
      <c r="VPL141" s="49"/>
      <c r="VPM141" s="49"/>
      <c r="VPN141" s="49"/>
      <c r="VPO141" s="49"/>
      <c r="VPP141" s="49"/>
      <c r="VPQ141" s="49"/>
      <c r="VPR141" s="49"/>
      <c r="VPS141" s="49"/>
      <c r="VPT141" s="49"/>
      <c r="VPU141" s="49"/>
      <c r="VPV141" s="49"/>
      <c r="VPW141" s="49"/>
      <c r="VPX141" s="49"/>
      <c r="VPY141" s="49"/>
      <c r="VPZ141" s="49"/>
      <c r="VQA141" s="49"/>
      <c r="VQB141" s="49"/>
      <c r="VQC141" s="49"/>
      <c r="VQD141" s="49"/>
      <c r="VQE141" s="49"/>
      <c r="VQF141" s="49"/>
      <c r="VQG141" s="49"/>
      <c r="VQH141" s="49"/>
      <c r="VQI141" s="49"/>
      <c r="VQJ141" s="49"/>
      <c r="VQK141" s="49"/>
      <c r="VQL141" s="49"/>
      <c r="VQM141" s="49"/>
      <c r="VQN141" s="49"/>
      <c r="VQO141" s="49"/>
      <c r="VQP141" s="49"/>
      <c r="VQQ141" s="49"/>
      <c r="VQR141" s="49"/>
      <c r="VQS141" s="49"/>
      <c r="VQT141" s="49"/>
      <c r="VQU141" s="49"/>
      <c r="VQV141" s="49"/>
      <c r="VQW141" s="49"/>
      <c r="VQX141" s="49"/>
      <c r="VQY141" s="49"/>
      <c r="VQZ141" s="49"/>
      <c r="VRA141" s="49"/>
      <c r="VRB141" s="49"/>
      <c r="VRC141" s="49"/>
      <c r="VRD141" s="49"/>
      <c r="VRE141" s="49"/>
      <c r="VRF141" s="49"/>
      <c r="VRG141" s="49"/>
      <c r="VRH141" s="49"/>
      <c r="VRI141" s="49"/>
      <c r="VRJ141" s="49"/>
      <c r="VRK141" s="49"/>
      <c r="VRL141" s="49"/>
      <c r="VRM141" s="49"/>
      <c r="VRN141" s="49"/>
      <c r="VRO141" s="49"/>
      <c r="VRP141" s="49"/>
      <c r="VRQ141" s="49"/>
      <c r="VRR141" s="49"/>
      <c r="VRS141" s="49"/>
      <c r="VRT141" s="49"/>
      <c r="VRU141" s="49"/>
      <c r="VRV141" s="49"/>
      <c r="VRW141" s="49"/>
      <c r="VRX141" s="49"/>
      <c r="VRY141" s="49"/>
      <c r="VRZ141" s="49"/>
      <c r="VSA141" s="49"/>
      <c r="VSB141" s="49"/>
      <c r="VSC141" s="49"/>
      <c r="VSD141" s="49"/>
      <c r="VSE141" s="49"/>
      <c r="VSF141" s="49"/>
      <c r="VSG141" s="49"/>
      <c r="VSH141" s="49"/>
      <c r="VSI141" s="49"/>
      <c r="VSJ141" s="49"/>
      <c r="VSK141" s="49"/>
      <c r="VSL141" s="49"/>
      <c r="VSM141" s="49"/>
      <c r="VSN141" s="49"/>
      <c r="VSO141" s="49"/>
      <c r="VSP141" s="49"/>
      <c r="VSQ141" s="49"/>
      <c r="VSR141" s="49"/>
      <c r="VSS141" s="49"/>
      <c r="VST141" s="49"/>
      <c r="VSU141" s="49"/>
      <c r="VSV141" s="49"/>
      <c r="VSW141" s="49"/>
      <c r="VSX141" s="49"/>
      <c r="VSY141" s="49"/>
      <c r="VSZ141" s="49"/>
      <c r="VTA141" s="49"/>
      <c r="VTB141" s="49"/>
      <c r="VTC141" s="49"/>
      <c r="VTD141" s="49"/>
      <c r="VTE141" s="49"/>
      <c r="VTF141" s="49"/>
      <c r="VTG141" s="49"/>
      <c r="VTH141" s="49"/>
      <c r="VTI141" s="49"/>
      <c r="VTJ141" s="49"/>
      <c r="VTK141" s="49"/>
      <c r="VTL141" s="49"/>
      <c r="VTM141" s="49"/>
      <c r="VTN141" s="49"/>
      <c r="VTO141" s="49"/>
      <c r="VTP141" s="49"/>
      <c r="VTQ141" s="49"/>
      <c r="VTR141" s="49"/>
      <c r="VTS141" s="49"/>
      <c r="VTT141" s="49"/>
      <c r="VTU141" s="49"/>
      <c r="VTV141" s="49"/>
      <c r="VTW141" s="49"/>
      <c r="VTX141" s="49"/>
      <c r="VTY141" s="49"/>
      <c r="VTZ141" s="49"/>
      <c r="VUA141" s="49"/>
      <c r="VUB141" s="49"/>
      <c r="VUC141" s="49"/>
      <c r="VUD141" s="49"/>
      <c r="VUE141" s="49"/>
      <c r="VUF141" s="49"/>
      <c r="VUG141" s="49"/>
      <c r="VUH141" s="49"/>
      <c r="VUI141" s="49"/>
      <c r="VUJ141" s="49"/>
      <c r="VUK141" s="49"/>
      <c r="VUL141" s="49"/>
      <c r="VUM141" s="49"/>
      <c r="VUN141" s="49"/>
      <c r="VUO141" s="49"/>
      <c r="VUP141" s="49"/>
      <c r="VUQ141" s="49"/>
      <c r="VUR141" s="49"/>
      <c r="VUS141" s="49"/>
      <c r="VUT141" s="49"/>
      <c r="VUU141" s="49"/>
      <c r="VUV141" s="49"/>
      <c r="VUW141" s="49"/>
      <c r="VUX141" s="49"/>
      <c r="VUY141" s="49"/>
      <c r="VUZ141" s="49"/>
      <c r="VVA141" s="49"/>
      <c r="VVB141" s="49"/>
      <c r="VVC141" s="49"/>
      <c r="VVD141" s="49"/>
      <c r="VVE141" s="49"/>
      <c r="VVF141" s="49"/>
      <c r="VVG141" s="49"/>
      <c r="VVH141" s="49"/>
      <c r="VVI141" s="49"/>
      <c r="VVJ141" s="49"/>
      <c r="VVK141" s="49"/>
      <c r="VVL141" s="49"/>
      <c r="VVM141" s="49"/>
      <c r="VVN141" s="49"/>
      <c r="VVO141" s="49"/>
      <c r="VVP141" s="49"/>
      <c r="VVQ141" s="49"/>
      <c r="VVR141" s="49"/>
      <c r="VVS141" s="49"/>
      <c r="VVT141" s="49"/>
      <c r="VVU141" s="49"/>
      <c r="VVV141" s="49"/>
      <c r="VVW141" s="49"/>
      <c r="VVX141" s="49"/>
      <c r="VVY141" s="49"/>
      <c r="VVZ141" s="49"/>
      <c r="VWA141" s="49"/>
      <c r="VWB141" s="49"/>
      <c r="VWC141" s="49"/>
      <c r="VWD141" s="49"/>
      <c r="VWE141" s="49"/>
      <c r="VWF141" s="49"/>
      <c r="VWG141" s="49"/>
      <c r="VWH141" s="49"/>
      <c r="VWI141" s="49"/>
      <c r="VWJ141" s="49"/>
      <c r="VWK141" s="49"/>
      <c r="VWL141" s="49"/>
      <c r="VWM141" s="49"/>
      <c r="VWN141" s="49"/>
      <c r="VWO141" s="49"/>
      <c r="VWP141" s="49"/>
      <c r="VWQ141" s="49"/>
      <c r="VWR141" s="49"/>
      <c r="VWS141" s="49"/>
      <c r="VWT141" s="49"/>
      <c r="VWU141" s="49"/>
      <c r="VWV141" s="49"/>
      <c r="VWW141" s="49"/>
      <c r="VWX141" s="49"/>
      <c r="VWY141" s="49"/>
      <c r="VWZ141" s="49"/>
      <c r="VXA141" s="49"/>
      <c r="VXB141" s="49"/>
      <c r="VXC141" s="49"/>
      <c r="VXD141" s="49"/>
      <c r="VXE141" s="49"/>
      <c r="VXF141" s="49"/>
      <c r="VXG141" s="49"/>
      <c r="VXH141" s="49"/>
      <c r="VXI141" s="49"/>
      <c r="VXJ141" s="49"/>
      <c r="VXK141" s="49"/>
      <c r="VXL141" s="49"/>
      <c r="VXM141" s="49"/>
      <c r="VXN141" s="49"/>
      <c r="VXO141" s="49"/>
      <c r="VXP141" s="49"/>
      <c r="VXQ141" s="49"/>
      <c r="VXR141" s="49"/>
      <c r="VXS141" s="49"/>
      <c r="VXT141" s="49"/>
      <c r="VXU141" s="49"/>
      <c r="VXV141" s="49"/>
      <c r="VXW141" s="49"/>
      <c r="VXX141" s="49"/>
      <c r="VXY141" s="49"/>
      <c r="VXZ141" s="49"/>
      <c r="VYA141" s="49"/>
      <c r="VYB141" s="49"/>
      <c r="VYC141" s="49"/>
      <c r="VYD141" s="49"/>
      <c r="VYE141" s="49"/>
      <c r="VYF141" s="49"/>
      <c r="VYG141" s="49"/>
      <c r="VYH141" s="49"/>
      <c r="VYI141" s="49"/>
      <c r="VYJ141" s="49"/>
      <c r="VYK141" s="49"/>
      <c r="VYL141" s="49"/>
      <c r="VYM141" s="49"/>
      <c r="VYN141" s="49"/>
      <c r="VYO141" s="49"/>
      <c r="VYP141" s="49"/>
      <c r="VYQ141" s="49"/>
      <c r="VYR141" s="49"/>
      <c r="VYS141" s="49"/>
      <c r="VYT141" s="49"/>
      <c r="VYU141" s="49"/>
      <c r="VYV141" s="49"/>
      <c r="VYW141" s="49"/>
      <c r="VYX141" s="49"/>
      <c r="VYY141" s="49"/>
      <c r="VYZ141" s="49"/>
      <c r="VZA141" s="49"/>
      <c r="VZB141" s="49"/>
      <c r="VZC141" s="49"/>
      <c r="VZD141" s="49"/>
      <c r="VZE141" s="49"/>
      <c r="VZF141" s="49"/>
      <c r="VZG141" s="49"/>
      <c r="VZH141" s="49"/>
      <c r="VZI141" s="49"/>
      <c r="VZJ141" s="49"/>
      <c r="VZK141" s="49"/>
      <c r="VZL141" s="49"/>
      <c r="VZM141" s="49"/>
      <c r="VZN141" s="49"/>
      <c r="VZO141" s="49"/>
      <c r="VZP141" s="49"/>
      <c r="VZQ141" s="49"/>
      <c r="VZR141" s="49"/>
      <c r="VZS141" s="49"/>
      <c r="VZT141" s="49"/>
      <c r="VZU141" s="49"/>
      <c r="VZV141" s="49"/>
      <c r="VZW141" s="49"/>
      <c r="VZX141" s="49"/>
      <c r="VZY141" s="49"/>
      <c r="VZZ141" s="49"/>
      <c r="WAA141" s="49"/>
      <c r="WAB141" s="49"/>
      <c r="WAC141" s="49"/>
      <c r="WAD141" s="49"/>
      <c r="WAE141" s="49"/>
      <c r="WAF141" s="49"/>
      <c r="WAG141" s="49"/>
      <c r="WAH141" s="49"/>
      <c r="WAI141" s="49"/>
      <c r="WAJ141" s="49"/>
      <c r="WAK141" s="49"/>
      <c r="WAL141" s="49"/>
      <c r="WAM141" s="49"/>
      <c r="WAN141" s="49"/>
      <c r="WAO141" s="49"/>
      <c r="WAP141" s="49"/>
      <c r="WAQ141" s="49"/>
      <c r="WAR141" s="49"/>
      <c r="WAS141" s="49"/>
      <c r="WAT141" s="49"/>
      <c r="WAU141" s="49"/>
      <c r="WAV141" s="49"/>
      <c r="WAW141" s="49"/>
      <c r="WAX141" s="49"/>
      <c r="WAY141" s="49"/>
      <c r="WAZ141" s="49"/>
      <c r="WBA141" s="49"/>
      <c r="WBB141" s="49"/>
      <c r="WBC141" s="49"/>
      <c r="WBD141" s="49"/>
      <c r="WBE141" s="49"/>
      <c r="WBF141" s="49"/>
      <c r="WBG141" s="49"/>
      <c r="WBH141" s="49"/>
      <c r="WBI141" s="49"/>
      <c r="WBJ141" s="49"/>
      <c r="WBK141" s="49"/>
      <c r="WBL141" s="49"/>
      <c r="WBM141" s="49"/>
      <c r="WBN141" s="49"/>
      <c r="WBO141" s="49"/>
      <c r="WBP141" s="49"/>
      <c r="WBQ141" s="49"/>
      <c r="WBR141" s="49"/>
      <c r="WBS141" s="49"/>
      <c r="WBT141" s="49"/>
      <c r="WBU141" s="49"/>
      <c r="WBV141" s="49"/>
      <c r="WBW141" s="49"/>
      <c r="WBX141" s="49"/>
      <c r="WBY141" s="49"/>
      <c r="WBZ141" s="49"/>
      <c r="WCA141" s="49"/>
      <c r="WCB141" s="49"/>
      <c r="WCC141" s="49"/>
      <c r="WCD141" s="49"/>
      <c r="WCE141" s="49"/>
      <c r="WCF141" s="49"/>
      <c r="WCG141" s="49"/>
      <c r="WCH141" s="49"/>
      <c r="WCI141" s="49"/>
      <c r="WCJ141" s="49"/>
      <c r="WCK141" s="49"/>
      <c r="WCL141" s="49"/>
      <c r="WCM141" s="49"/>
      <c r="WCN141" s="49"/>
      <c r="WCO141" s="49"/>
      <c r="WCP141" s="49"/>
      <c r="WCQ141" s="49"/>
      <c r="WCR141" s="49"/>
      <c r="WCS141" s="49"/>
      <c r="WCT141" s="49"/>
      <c r="WCU141" s="49"/>
      <c r="WCV141" s="49"/>
      <c r="WCW141" s="49"/>
      <c r="WCX141" s="49"/>
      <c r="WCY141" s="49"/>
      <c r="WCZ141" s="49"/>
      <c r="WDA141" s="49"/>
      <c r="WDB141" s="49"/>
      <c r="WDC141" s="49"/>
      <c r="WDD141" s="49"/>
      <c r="WDE141" s="49"/>
      <c r="WDF141" s="49"/>
      <c r="WDG141" s="49"/>
      <c r="WDH141" s="49"/>
      <c r="WDI141" s="49"/>
      <c r="WDJ141" s="49"/>
      <c r="WDK141" s="49"/>
      <c r="WDL141" s="49"/>
      <c r="WDM141" s="49"/>
      <c r="WDN141" s="49"/>
      <c r="WDO141" s="49"/>
      <c r="WDP141" s="49"/>
      <c r="WDQ141" s="49"/>
      <c r="WDR141" s="49"/>
      <c r="WDS141" s="49"/>
      <c r="WDT141" s="49"/>
      <c r="WDU141" s="49"/>
      <c r="WDV141" s="49"/>
      <c r="WDW141" s="49"/>
      <c r="WDX141" s="49"/>
      <c r="WDY141" s="49"/>
      <c r="WDZ141" s="49"/>
      <c r="WEA141" s="49"/>
      <c r="WEB141" s="49"/>
      <c r="WEC141" s="49"/>
      <c r="WED141" s="49"/>
      <c r="WEE141" s="49"/>
      <c r="WEF141" s="49"/>
      <c r="WEG141" s="49"/>
      <c r="WEH141" s="49"/>
      <c r="WEI141" s="49"/>
      <c r="WEJ141" s="49"/>
      <c r="WEK141" s="49"/>
      <c r="WEL141" s="49"/>
      <c r="WEM141" s="49"/>
      <c r="WEN141" s="49"/>
      <c r="WEO141" s="49"/>
      <c r="WEP141" s="49"/>
      <c r="WEQ141" s="49"/>
      <c r="WER141" s="49"/>
      <c r="WES141" s="49"/>
      <c r="WET141" s="49"/>
      <c r="WEU141" s="49"/>
      <c r="WEV141" s="49"/>
      <c r="WEW141" s="49"/>
      <c r="WEX141" s="49"/>
      <c r="WEY141" s="49"/>
      <c r="WEZ141" s="49"/>
      <c r="WFA141" s="49"/>
      <c r="WFB141" s="49"/>
      <c r="WFC141" s="49"/>
      <c r="WFD141" s="49"/>
      <c r="WFE141" s="49"/>
      <c r="WFF141" s="49"/>
      <c r="WFG141" s="49"/>
      <c r="WFH141" s="49"/>
      <c r="WFI141" s="49"/>
      <c r="WFJ141" s="49"/>
      <c r="WFK141" s="49"/>
      <c r="WFL141" s="49"/>
      <c r="WFM141" s="49"/>
      <c r="WFN141" s="49"/>
      <c r="WFO141" s="49"/>
      <c r="WFP141" s="49"/>
      <c r="WFQ141" s="49"/>
      <c r="WFR141" s="49"/>
      <c r="WFS141" s="49"/>
      <c r="WFT141" s="49"/>
      <c r="WFU141" s="49"/>
      <c r="WFV141" s="49"/>
      <c r="WFW141" s="49"/>
      <c r="WFX141" s="49"/>
      <c r="WFY141" s="49"/>
      <c r="WFZ141" s="49"/>
      <c r="WGA141" s="49"/>
      <c r="WGB141" s="49"/>
      <c r="WGC141" s="49"/>
      <c r="WGD141" s="49"/>
      <c r="WGE141" s="49"/>
      <c r="WGF141" s="49"/>
      <c r="WGG141" s="49"/>
      <c r="WGH141" s="49"/>
      <c r="WGI141" s="49"/>
      <c r="WGJ141" s="49"/>
      <c r="WGK141" s="49"/>
      <c r="WGL141" s="49"/>
      <c r="WGM141" s="49"/>
      <c r="WGN141" s="49"/>
      <c r="WGO141" s="49"/>
      <c r="WGP141" s="49"/>
      <c r="WGQ141" s="49"/>
      <c r="WGR141" s="49"/>
      <c r="WGS141" s="49"/>
      <c r="WGT141" s="49"/>
      <c r="WGU141" s="49"/>
      <c r="WGV141" s="49"/>
      <c r="WGW141" s="49"/>
      <c r="WGX141" s="49"/>
      <c r="WGY141" s="49"/>
      <c r="WGZ141" s="49"/>
      <c r="WHA141" s="49"/>
      <c r="WHB141" s="49"/>
      <c r="WHC141" s="49"/>
      <c r="WHD141" s="49"/>
      <c r="WHE141" s="49"/>
      <c r="WHF141" s="49"/>
      <c r="WHG141" s="49"/>
      <c r="WHH141" s="49"/>
      <c r="WHI141" s="49"/>
      <c r="WHJ141" s="49"/>
      <c r="WHK141" s="49"/>
      <c r="WHL141" s="49"/>
      <c r="WHM141" s="49"/>
      <c r="WHN141" s="49"/>
      <c r="WHO141" s="49"/>
      <c r="WHP141" s="49"/>
      <c r="WHQ141" s="49"/>
      <c r="WHR141" s="49"/>
      <c r="WHS141" s="49"/>
      <c r="WHT141" s="49"/>
      <c r="WHU141" s="49"/>
      <c r="WHV141" s="49"/>
      <c r="WHW141" s="49"/>
      <c r="WHX141" s="49"/>
      <c r="WHY141" s="49"/>
      <c r="WHZ141" s="49"/>
      <c r="WIA141" s="49"/>
      <c r="WIB141" s="49"/>
      <c r="WIC141" s="49"/>
      <c r="WID141" s="49"/>
      <c r="WIE141" s="49"/>
      <c r="WIF141" s="49"/>
      <c r="WIG141" s="49"/>
      <c r="WIH141" s="49"/>
      <c r="WII141" s="49"/>
      <c r="WIJ141" s="49"/>
      <c r="WIK141" s="49"/>
      <c r="WIL141" s="49"/>
      <c r="WIM141" s="49"/>
      <c r="WIN141" s="49"/>
      <c r="WIO141" s="49"/>
      <c r="WIP141" s="49"/>
      <c r="WIQ141" s="49"/>
      <c r="WIR141" s="49"/>
      <c r="WIS141" s="49"/>
      <c r="WIT141" s="49"/>
      <c r="WIU141" s="49"/>
      <c r="WIV141" s="49"/>
      <c r="WIW141" s="49"/>
      <c r="WIX141" s="49"/>
      <c r="WIY141" s="49"/>
      <c r="WIZ141" s="49"/>
      <c r="WJA141" s="49"/>
      <c r="WJB141" s="49"/>
      <c r="WJC141" s="49"/>
      <c r="WJD141" s="49"/>
      <c r="WJE141" s="49"/>
      <c r="WJF141" s="49"/>
      <c r="WJG141" s="49"/>
      <c r="WJH141" s="49"/>
      <c r="WJI141" s="49"/>
      <c r="WJJ141" s="49"/>
      <c r="WJK141" s="49"/>
      <c r="WJL141" s="49"/>
      <c r="WJM141" s="49"/>
      <c r="WJN141" s="49"/>
      <c r="WJO141" s="49"/>
      <c r="WJP141" s="49"/>
      <c r="WJQ141" s="49"/>
      <c r="WJR141" s="49"/>
      <c r="WJS141" s="49"/>
      <c r="WJT141" s="49"/>
      <c r="WJU141" s="49"/>
      <c r="WJV141" s="49"/>
      <c r="WJW141" s="49"/>
      <c r="WJX141" s="49"/>
      <c r="WJY141" s="49"/>
      <c r="WJZ141" s="49"/>
      <c r="WKA141" s="49"/>
      <c r="WKB141" s="49"/>
      <c r="WKC141" s="49"/>
      <c r="WKD141" s="49"/>
      <c r="WKE141" s="49"/>
      <c r="WKF141" s="49"/>
      <c r="WKG141" s="49"/>
      <c r="WKH141" s="49"/>
      <c r="WKI141" s="49"/>
      <c r="WKJ141" s="49"/>
      <c r="WKK141" s="49"/>
      <c r="WKL141" s="49"/>
      <c r="WKM141" s="49"/>
      <c r="WKN141" s="49"/>
      <c r="WKO141" s="49"/>
      <c r="WKP141" s="49"/>
      <c r="WKQ141" s="49"/>
      <c r="WKR141" s="49"/>
      <c r="WKS141" s="49"/>
      <c r="WKT141" s="49"/>
      <c r="WKU141" s="49"/>
      <c r="WKV141" s="49"/>
      <c r="WKW141" s="49"/>
      <c r="WKX141" s="49"/>
      <c r="WKY141" s="49"/>
      <c r="WKZ141" s="49"/>
      <c r="WLA141" s="49"/>
      <c r="WLB141" s="49"/>
      <c r="WLC141" s="49"/>
      <c r="WLD141" s="49"/>
      <c r="WLE141" s="49"/>
      <c r="WLF141" s="49"/>
      <c r="WLG141" s="49"/>
      <c r="WLH141" s="49"/>
      <c r="WLI141" s="49"/>
      <c r="WLJ141" s="49"/>
      <c r="WLK141" s="49"/>
      <c r="WLL141" s="49"/>
      <c r="WLM141" s="49"/>
      <c r="WLN141" s="49"/>
      <c r="WLO141" s="49"/>
      <c r="WLP141" s="49"/>
      <c r="WLQ141" s="49"/>
      <c r="WLR141" s="49"/>
      <c r="WLS141" s="49"/>
      <c r="WLT141" s="49"/>
      <c r="WLU141" s="49"/>
      <c r="WLV141" s="49"/>
      <c r="WLW141" s="49"/>
      <c r="WLX141" s="49"/>
      <c r="WLY141" s="49"/>
      <c r="WLZ141" s="49"/>
      <c r="WMA141" s="49"/>
      <c r="WMB141" s="49"/>
      <c r="WMC141" s="49"/>
      <c r="WMD141" s="49"/>
      <c r="WME141" s="49"/>
      <c r="WMF141" s="49"/>
      <c r="WMG141" s="49"/>
      <c r="WMH141" s="49"/>
      <c r="WMI141" s="49"/>
      <c r="WMJ141" s="49"/>
      <c r="WMK141" s="49"/>
      <c r="WML141" s="49"/>
      <c r="WMM141" s="49"/>
      <c r="WMN141" s="49"/>
      <c r="WMO141" s="49"/>
      <c r="WMP141" s="49"/>
      <c r="WMQ141" s="49"/>
      <c r="WMR141" s="49"/>
      <c r="WMS141" s="49"/>
      <c r="WMT141" s="49"/>
      <c r="WMU141" s="49"/>
      <c r="WMV141" s="49"/>
      <c r="WMW141" s="49"/>
      <c r="WMX141" s="49"/>
      <c r="WMY141" s="49"/>
      <c r="WMZ141" s="49"/>
      <c r="WNA141" s="49"/>
      <c r="WNB141" s="49"/>
      <c r="WNC141" s="49"/>
      <c r="WND141" s="49"/>
      <c r="WNE141" s="49"/>
      <c r="WNF141" s="49"/>
      <c r="WNG141" s="49"/>
      <c r="WNH141" s="49"/>
      <c r="WNI141" s="49"/>
      <c r="WNJ141" s="49"/>
      <c r="WNK141" s="49"/>
      <c r="WNL141" s="49"/>
      <c r="WNM141" s="49"/>
      <c r="WNN141" s="49"/>
      <c r="WNO141" s="49"/>
      <c r="WNP141" s="49"/>
      <c r="WNQ141" s="49"/>
      <c r="WNR141" s="49"/>
      <c r="WNS141" s="49"/>
      <c r="WNT141" s="49"/>
      <c r="WNU141" s="49"/>
      <c r="WNV141" s="49"/>
      <c r="WNW141" s="49"/>
      <c r="WNX141" s="49"/>
      <c r="WNY141" s="49"/>
      <c r="WNZ141" s="49"/>
      <c r="WOA141" s="49"/>
      <c r="WOB141" s="49"/>
      <c r="WOC141" s="49"/>
      <c r="WOD141" s="49"/>
      <c r="WOE141" s="49"/>
      <c r="WOF141" s="49"/>
      <c r="WOG141" s="49"/>
      <c r="WOH141" s="49"/>
      <c r="WOI141" s="49"/>
      <c r="WOJ141" s="49"/>
      <c r="WOK141" s="49"/>
      <c r="WOL141" s="49"/>
      <c r="WOM141" s="49"/>
      <c r="WON141" s="49"/>
      <c r="WOO141" s="49"/>
      <c r="WOP141" s="49"/>
      <c r="WOQ141" s="49"/>
      <c r="WOR141" s="49"/>
      <c r="WOS141" s="49"/>
      <c r="WOT141" s="49"/>
      <c r="WOU141" s="49"/>
      <c r="WOV141" s="49"/>
      <c r="WOW141" s="49"/>
      <c r="WOX141" s="49"/>
      <c r="WOY141" s="49"/>
      <c r="WOZ141" s="49"/>
      <c r="WPA141" s="49"/>
      <c r="WPB141" s="49"/>
      <c r="WPC141" s="49"/>
      <c r="WPD141" s="49"/>
      <c r="WPE141" s="49"/>
      <c r="WPF141" s="49"/>
      <c r="WPG141" s="49"/>
      <c r="WPH141" s="49"/>
      <c r="WPI141" s="49"/>
      <c r="WPJ141" s="49"/>
      <c r="WPK141" s="49"/>
      <c r="WPL141" s="49"/>
      <c r="WPM141" s="49"/>
      <c r="WPN141" s="49"/>
      <c r="WPO141" s="49"/>
      <c r="WPP141" s="49"/>
      <c r="WPQ141" s="49"/>
      <c r="WPR141" s="49"/>
      <c r="WPS141" s="49"/>
      <c r="WPT141" s="49"/>
      <c r="WPU141" s="49"/>
      <c r="WPV141" s="49"/>
      <c r="WPW141" s="49"/>
      <c r="WPX141" s="49"/>
      <c r="WPY141" s="49"/>
      <c r="WPZ141" s="49"/>
      <c r="WQA141" s="49"/>
      <c r="WQB141" s="49"/>
      <c r="WQC141" s="49"/>
      <c r="WQD141" s="49"/>
      <c r="WQE141" s="49"/>
      <c r="WQF141" s="49"/>
      <c r="WQG141" s="49"/>
      <c r="WQH141" s="49"/>
      <c r="WQI141" s="49"/>
      <c r="WQJ141" s="49"/>
      <c r="WQK141" s="49"/>
      <c r="WQL141" s="49"/>
      <c r="WQM141" s="49"/>
      <c r="WQN141" s="49"/>
      <c r="WQO141" s="49"/>
      <c r="WQP141" s="49"/>
      <c r="WQQ141" s="49"/>
      <c r="WQR141" s="49"/>
      <c r="WQS141" s="49"/>
      <c r="WQT141" s="49"/>
      <c r="WQU141" s="49"/>
      <c r="WQV141" s="49"/>
      <c r="WQW141" s="49"/>
      <c r="WQX141" s="49"/>
      <c r="WQY141" s="49"/>
      <c r="WQZ141" s="49"/>
      <c r="WRA141" s="49"/>
      <c r="WRB141" s="49"/>
      <c r="WRC141" s="49"/>
      <c r="WRD141" s="49"/>
      <c r="WRE141" s="49"/>
      <c r="WRF141" s="49"/>
      <c r="WRG141" s="49"/>
      <c r="WRH141" s="49"/>
      <c r="WRI141" s="49"/>
      <c r="WRJ141" s="49"/>
      <c r="WRK141" s="49"/>
      <c r="WRL141" s="49"/>
      <c r="WRM141" s="49"/>
      <c r="WRN141" s="49"/>
      <c r="WRO141" s="49"/>
      <c r="WRP141" s="49"/>
      <c r="WRQ141" s="49"/>
      <c r="WRR141" s="49"/>
      <c r="WRS141" s="49"/>
      <c r="WRT141" s="49"/>
      <c r="WRU141" s="49"/>
      <c r="WRV141" s="49"/>
      <c r="WRW141" s="49"/>
      <c r="WRX141" s="49"/>
      <c r="WRY141" s="49"/>
      <c r="WRZ141" s="49"/>
      <c r="WSA141" s="49"/>
      <c r="WSB141" s="49"/>
      <c r="WSC141" s="49"/>
      <c r="WSD141" s="49"/>
      <c r="WSE141" s="49"/>
      <c r="WSF141" s="49"/>
      <c r="WSG141" s="49"/>
      <c r="WSH141" s="49"/>
      <c r="WSI141" s="49"/>
      <c r="WSJ141" s="49"/>
      <c r="WSK141" s="49"/>
      <c r="WSL141" s="49"/>
      <c r="WSM141" s="49"/>
      <c r="WSN141" s="49"/>
      <c r="WSO141" s="49"/>
      <c r="WSP141" s="49"/>
      <c r="WSQ141" s="49"/>
      <c r="WSR141" s="49"/>
      <c r="WSS141" s="49"/>
      <c r="WST141" s="49"/>
      <c r="WSU141" s="49"/>
      <c r="WSV141" s="49"/>
      <c r="WSW141" s="49"/>
      <c r="WSX141" s="49"/>
      <c r="WSY141" s="49"/>
      <c r="WSZ141" s="49"/>
      <c r="WTA141" s="49"/>
      <c r="WTB141" s="49"/>
      <c r="WTC141" s="49"/>
      <c r="WTD141" s="49"/>
      <c r="WTE141" s="49"/>
      <c r="WTF141" s="49"/>
      <c r="WTG141" s="49"/>
      <c r="WTH141" s="49"/>
      <c r="WTI141" s="49"/>
      <c r="WTJ141" s="49"/>
      <c r="WTK141" s="49"/>
      <c r="WTL141" s="49"/>
      <c r="WTM141" s="49"/>
      <c r="WTN141" s="49"/>
      <c r="WTO141" s="49"/>
      <c r="WTP141" s="49"/>
      <c r="WTQ141" s="49"/>
      <c r="WTR141" s="49"/>
      <c r="WTS141" s="49"/>
      <c r="WTT141" s="49"/>
      <c r="WTU141" s="49"/>
      <c r="WTV141" s="49"/>
      <c r="WTW141" s="49"/>
      <c r="WTX141" s="49"/>
      <c r="WTY141" s="49"/>
      <c r="WTZ141" s="49"/>
      <c r="WUA141" s="49"/>
      <c r="WUB141" s="49"/>
      <c r="WUC141" s="49"/>
      <c r="WUD141" s="49"/>
      <c r="WUE141" s="49"/>
      <c r="WUF141" s="49"/>
      <c r="WUG141" s="49"/>
      <c r="WUH141" s="49"/>
      <c r="WUI141" s="49"/>
      <c r="WUJ141" s="49"/>
      <c r="WUK141" s="49"/>
      <c r="WUL141" s="49"/>
      <c r="WUM141" s="49"/>
      <c r="WUN141" s="49"/>
      <c r="WUO141" s="49"/>
      <c r="WUP141" s="49"/>
      <c r="WUQ141" s="49"/>
      <c r="WUR141" s="49"/>
      <c r="WUS141" s="49"/>
      <c r="WUT141" s="49"/>
      <c r="WUU141" s="49"/>
      <c r="WUV141" s="49"/>
      <c r="WUW141" s="49"/>
      <c r="WUX141" s="49"/>
      <c r="WUY141" s="49"/>
      <c r="WUZ141" s="49"/>
      <c r="WVA141" s="49"/>
      <c r="WVB141" s="49"/>
      <c r="WVC141" s="49"/>
      <c r="WVD141" s="49"/>
      <c r="WVE141" s="49"/>
      <c r="WVF141" s="49"/>
      <c r="WVG141" s="49"/>
      <c r="WVH141" s="49"/>
      <c r="WVI141" s="49"/>
      <c r="WVJ141" s="49"/>
      <c r="WVK141" s="49"/>
      <c r="WVL141" s="49"/>
      <c r="WVM141" s="49"/>
      <c r="WVN141" s="49"/>
      <c r="WVO141" s="49"/>
      <c r="WVP141" s="49"/>
      <c r="WVQ141" s="49"/>
      <c r="WVR141" s="49"/>
      <c r="WVS141" s="49"/>
      <c r="WVT141" s="49"/>
      <c r="WVU141" s="49"/>
      <c r="WVV141" s="49"/>
      <c r="WVW141" s="49"/>
      <c r="WVX141" s="49"/>
      <c r="WVY141" s="49"/>
      <c r="WVZ141" s="49"/>
      <c r="WWA141" s="49"/>
      <c r="WWB141" s="49"/>
      <c r="WWC141" s="49"/>
      <c r="WWD141" s="49"/>
      <c r="WWE141" s="49"/>
      <c r="WWF141" s="49"/>
      <c r="WWG141" s="49"/>
      <c r="WWH141" s="49"/>
      <c r="WWI141" s="49"/>
      <c r="WWJ141" s="49"/>
      <c r="WWK141" s="49"/>
      <c r="WWL141" s="49"/>
      <c r="WWM141" s="49"/>
      <c r="WWN141" s="49"/>
      <c r="WWO141" s="49"/>
      <c r="WWP141" s="49"/>
      <c r="WWQ141" s="49"/>
      <c r="WWR141" s="49"/>
      <c r="WWS141" s="49"/>
      <c r="WWT141" s="49"/>
      <c r="WWU141" s="49"/>
      <c r="WWV141" s="49"/>
      <c r="WWW141" s="49"/>
      <c r="WWX141" s="49"/>
      <c r="WWY141" s="49"/>
      <c r="WWZ141" s="49"/>
      <c r="WXA141" s="49"/>
      <c r="WXB141" s="49"/>
      <c r="WXC141" s="49"/>
      <c r="WXD141" s="49"/>
      <c r="WXE141" s="49"/>
      <c r="WXF141" s="49"/>
      <c r="WXG141" s="49"/>
      <c r="WXH141" s="49"/>
      <c r="WXI141" s="49"/>
      <c r="WXJ141" s="49"/>
      <c r="WXK141" s="49"/>
      <c r="WXL141" s="49"/>
      <c r="WXM141" s="49"/>
      <c r="WXN141" s="49"/>
      <c r="WXO141" s="49"/>
      <c r="WXP141" s="49"/>
      <c r="WXQ141" s="49"/>
      <c r="WXR141" s="49"/>
      <c r="WXS141" s="49"/>
      <c r="WXT141" s="49"/>
      <c r="WXU141" s="49"/>
      <c r="WXV141" s="49"/>
      <c r="WXW141" s="49"/>
      <c r="WXX141" s="49"/>
      <c r="WXY141" s="49"/>
      <c r="WXZ141" s="49"/>
      <c r="WYA141" s="49"/>
      <c r="WYB141" s="49"/>
      <c r="WYC141" s="49"/>
      <c r="WYD141" s="49"/>
      <c r="WYE141" s="49"/>
      <c r="WYF141" s="49"/>
      <c r="WYG141" s="49"/>
      <c r="WYH141" s="49"/>
      <c r="WYI141" s="49"/>
      <c r="WYJ141" s="49"/>
      <c r="WYK141" s="49"/>
      <c r="WYL141" s="49"/>
      <c r="WYM141" s="49"/>
      <c r="WYN141" s="49"/>
      <c r="WYO141" s="49"/>
      <c r="WYP141" s="49"/>
      <c r="WYQ141" s="49"/>
      <c r="WYR141" s="49"/>
      <c r="WYS141" s="49"/>
      <c r="WYT141" s="49"/>
      <c r="WYU141" s="49"/>
      <c r="WYV141" s="49"/>
      <c r="WYW141" s="49"/>
      <c r="WYX141" s="49"/>
      <c r="WYY141" s="49"/>
      <c r="WYZ141" s="49"/>
      <c r="WZA141" s="49"/>
      <c r="WZB141" s="49"/>
      <c r="WZC141" s="49"/>
      <c r="WZD141" s="49"/>
      <c r="WZE141" s="49"/>
      <c r="WZF141" s="49"/>
      <c r="WZG141" s="49"/>
      <c r="WZH141" s="49"/>
      <c r="WZI141" s="49"/>
      <c r="WZJ141" s="49"/>
      <c r="WZK141" s="49"/>
      <c r="WZL141" s="49"/>
      <c r="WZM141" s="49"/>
      <c r="WZN141" s="49"/>
      <c r="WZO141" s="49"/>
      <c r="WZP141" s="49"/>
      <c r="WZQ141" s="49"/>
      <c r="WZR141" s="49"/>
      <c r="WZS141" s="49"/>
      <c r="WZT141" s="49"/>
      <c r="WZU141" s="49"/>
      <c r="WZV141" s="49"/>
      <c r="WZW141" s="49"/>
      <c r="WZX141" s="49"/>
      <c r="WZY141" s="49"/>
      <c r="WZZ141" s="49"/>
      <c r="XAA141" s="49"/>
      <c r="XAB141" s="49"/>
      <c r="XAC141" s="49"/>
      <c r="XAD141" s="49"/>
      <c r="XAE141" s="49"/>
      <c r="XAF141" s="49"/>
      <c r="XAG141" s="49"/>
      <c r="XAH141" s="49"/>
      <c r="XAI141" s="49"/>
      <c r="XAJ141" s="49"/>
      <c r="XAK141" s="49"/>
      <c r="XAL141" s="49"/>
      <c r="XAM141" s="49"/>
      <c r="XAN141" s="49"/>
      <c r="XAO141" s="49"/>
      <c r="XAP141" s="49"/>
      <c r="XAQ141" s="49"/>
      <c r="XAR141" s="49"/>
      <c r="XAS141" s="49"/>
      <c r="XAT141" s="49"/>
      <c r="XAU141" s="49"/>
      <c r="XAV141" s="49"/>
      <c r="XAW141" s="49"/>
      <c r="XAX141" s="49"/>
      <c r="XAY141" s="49"/>
      <c r="XAZ141" s="49"/>
      <c r="XBA141" s="49"/>
      <c r="XBB141" s="49"/>
      <c r="XBC141" s="49"/>
      <c r="XBD141" s="49"/>
      <c r="XBE141" s="49"/>
      <c r="XBF141" s="49"/>
      <c r="XBG141" s="49"/>
      <c r="XBH141" s="49"/>
      <c r="XBI141" s="49"/>
      <c r="XBJ141" s="49"/>
      <c r="XBK141" s="49"/>
      <c r="XBL141" s="49"/>
      <c r="XBM141" s="49"/>
      <c r="XBN141" s="49"/>
      <c r="XBO141" s="49"/>
      <c r="XBP141" s="49"/>
      <c r="XBQ141" s="49"/>
      <c r="XBR141" s="49"/>
      <c r="XBS141" s="49"/>
      <c r="XBT141" s="49"/>
      <c r="XBU141" s="49"/>
      <c r="XBV141" s="49"/>
      <c r="XBW141" s="49"/>
      <c r="XBX141" s="49"/>
      <c r="XBY141" s="49"/>
      <c r="XBZ141" s="49"/>
      <c r="XCA141" s="49"/>
      <c r="XCB141" s="49"/>
      <c r="XCC141" s="49"/>
      <c r="XCD141" s="49"/>
      <c r="XCE141" s="49"/>
      <c r="XCF141" s="49"/>
      <c r="XCG141" s="49"/>
      <c r="XCH141" s="49"/>
      <c r="XCI141" s="49"/>
      <c r="XCJ141" s="49"/>
      <c r="XCK141" s="49"/>
      <c r="XCL141" s="49"/>
      <c r="XCM141" s="49"/>
      <c r="XCN141" s="49"/>
      <c r="XCO141" s="49"/>
      <c r="XCP141" s="49"/>
      <c r="XCQ141" s="49"/>
      <c r="XCR141" s="49"/>
      <c r="XCS141" s="49"/>
      <c r="XCT141" s="49"/>
      <c r="XCU141" s="49"/>
      <c r="XCV141" s="49"/>
      <c r="XCW141" s="49"/>
      <c r="XCX141" s="49"/>
      <c r="XCY141" s="49"/>
      <c r="XCZ141" s="49"/>
      <c r="XDA141" s="49"/>
      <c r="XDB141" s="49"/>
      <c r="XDC141" s="49"/>
      <c r="XDD141" s="49"/>
      <c r="XDE141" s="49"/>
      <c r="XDF141" s="49"/>
      <c r="XDG141" s="49"/>
      <c r="XDH141" s="49"/>
      <c r="XDI141" s="49"/>
      <c r="XDJ141" s="49"/>
      <c r="XDK141" s="49"/>
      <c r="XDL141" s="49"/>
      <c r="XDM141" s="49"/>
      <c r="XDN141" s="49"/>
      <c r="XDO141" s="49"/>
      <c r="XDP141" s="49"/>
      <c r="XDQ141" s="49"/>
      <c r="XDR141" s="49"/>
      <c r="XDS141" s="49"/>
      <c r="XDT141" s="49"/>
      <c r="XDU141" s="49"/>
      <c r="XDV141" s="49"/>
      <c r="XDW141" s="49"/>
      <c r="XDX141" s="49"/>
      <c r="XDY141" s="49"/>
      <c r="XDZ141" s="49"/>
      <c r="XEA141" s="49"/>
      <c r="XEB141" s="49"/>
      <c r="XEC141" s="49"/>
      <c r="XED141" s="49"/>
      <c r="XEE141" s="49"/>
      <c r="XEF141" s="49"/>
      <c r="XEG141" s="49"/>
      <c r="XEH141" s="49"/>
      <c r="XEI141" s="49"/>
      <c r="XEJ141" s="49"/>
      <c r="XEK141" s="49"/>
      <c r="XEL141" s="49"/>
      <c r="XEM141" s="49"/>
      <c r="XEN141" s="49"/>
      <c r="XEO141" s="49"/>
      <c r="XEP141" s="49"/>
      <c r="XEQ141" s="49"/>
      <c r="XER141" s="49"/>
      <c r="XES141" s="49"/>
      <c r="XET141" s="49"/>
      <c r="XEU141" s="49"/>
      <c r="XEV141" s="49"/>
      <c r="XEW141" s="49"/>
      <c r="XEX141" s="49"/>
      <c r="XEY141" s="49"/>
      <c r="XEZ141" s="49"/>
      <c r="XFA141" s="49"/>
      <c r="XFB141" s="49"/>
      <c r="XFC141" s="49"/>
      <c r="XFD141" s="49"/>
    </row>
    <row r="142" spans="1:614 14850:16384" ht="14.4" thickTop="1">
      <c r="A142" s="53" t="s">
        <v>308</v>
      </c>
      <c r="B142" s="53">
        <v>10.47</v>
      </c>
      <c r="C142" s="53">
        <v>1.82</v>
      </c>
      <c r="D142" s="53">
        <v>0.78</v>
      </c>
      <c r="E142" s="53">
        <v>1.2E-2</v>
      </c>
      <c r="F142" s="53">
        <v>0.34</v>
      </c>
      <c r="G142" s="53">
        <v>42.93</v>
      </c>
      <c r="H142" s="53">
        <v>0.86</v>
      </c>
      <c r="I142" s="53">
        <v>0.53</v>
      </c>
      <c r="J142" s="53">
        <v>0.111</v>
      </c>
      <c r="K142" s="53">
        <v>30.4</v>
      </c>
      <c r="L142" s="53"/>
      <c r="M142" s="53"/>
      <c r="N142" s="53"/>
      <c r="O142" s="53"/>
      <c r="P142" s="53">
        <v>1690</v>
      </c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</row>
    <row r="143" spans="1:614 14850:16384">
      <c r="A143" s="53" t="s">
        <v>309</v>
      </c>
      <c r="B143" s="53">
        <v>11.2</v>
      </c>
      <c r="C143" s="53">
        <v>1.8</v>
      </c>
      <c r="D143" s="53">
        <v>0.79</v>
      </c>
      <c r="E143" s="53">
        <v>1.1599999999999999E-2</v>
      </c>
      <c r="F143" s="53">
        <v>0.33</v>
      </c>
      <c r="G143" s="53">
        <v>43.6</v>
      </c>
      <c r="H143" s="53">
        <v>0.86</v>
      </c>
      <c r="I143" s="53">
        <v>0.51</v>
      </c>
      <c r="J143" s="53">
        <v>0.11</v>
      </c>
      <c r="K143" s="53">
        <v>30.2</v>
      </c>
      <c r="L143" s="53"/>
      <c r="M143" s="53"/>
      <c r="N143" s="53"/>
      <c r="O143" s="53"/>
      <c r="P143" s="53">
        <v>1740</v>
      </c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</row>
    <row r="144" spans="1:614 14850:16384">
      <c r="A144" s="53" t="s">
        <v>310</v>
      </c>
      <c r="B144" s="53">
        <v>69.25</v>
      </c>
      <c r="C144" s="53">
        <v>12.73</v>
      </c>
      <c r="D144" s="53">
        <v>3.22</v>
      </c>
      <c r="E144" s="53">
        <v>0.13700000000000001</v>
      </c>
      <c r="F144" s="53">
        <v>0.15</v>
      </c>
      <c r="G144" s="53">
        <v>0.59</v>
      </c>
      <c r="H144" s="53">
        <v>2.46</v>
      </c>
      <c r="I144" s="53">
        <v>5.34</v>
      </c>
      <c r="J144" s="53">
        <v>0.28699999999999998</v>
      </c>
      <c r="K144" s="53">
        <v>0.05</v>
      </c>
      <c r="L144" s="53"/>
      <c r="M144" s="53"/>
      <c r="N144" s="53"/>
      <c r="O144" s="53">
        <v>5</v>
      </c>
      <c r="P144" s="53" t="s">
        <v>263</v>
      </c>
      <c r="Q144" s="53"/>
      <c r="R144" s="53">
        <v>42</v>
      </c>
      <c r="S144" s="53">
        <v>504</v>
      </c>
      <c r="T144" s="53"/>
      <c r="U144" s="53">
        <v>392</v>
      </c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</row>
    <row r="145" spans="1:40">
      <c r="A145" s="53" t="s">
        <v>311</v>
      </c>
      <c r="B145" s="53">
        <v>72.8</v>
      </c>
      <c r="C145" s="53">
        <v>13</v>
      </c>
      <c r="D145" s="53">
        <v>3.21</v>
      </c>
      <c r="E145" s="53">
        <v>0.14000000000000001</v>
      </c>
      <c r="F145" s="53">
        <v>0.16</v>
      </c>
      <c r="G145" s="53">
        <v>0.59</v>
      </c>
      <c r="H145" s="53">
        <v>2.57</v>
      </c>
      <c r="I145" s="53">
        <v>5.43</v>
      </c>
      <c r="J145" s="53">
        <v>0.3</v>
      </c>
      <c r="K145" s="53">
        <v>0.05</v>
      </c>
      <c r="L145" s="53"/>
      <c r="M145" s="53"/>
      <c r="N145" s="53"/>
      <c r="O145" s="53">
        <v>5</v>
      </c>
      <c r="P145" s="53">
        <v>5</v>
      </c>
      <c r="Q145" s="53"/>
      <c r="R145" s="53">
        <v>43</v>
      </c>
      <c r="S145" s="53">
        <v>506</v>
      </c>
      <c r="T145" s="53"/>
      <c r="U145" s="53">
        <v>403</v>
      </c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</row>
    <row r="146" spans="1:40">
      <c r="A146" s="53" t="s">
        <v>259</v>
      </c>
      <c r="B146" s="53">
        <v>50</v>
      </c>
      <c r="C146" s="53">
        <v>20.11</v>
      </c>
      <c r="D146" s="53">
        <v>6.05</v>
      </c>
      <c r="E146" s="53">
        <v>0.10299999999999999</v>
      </c>
      <c r="F146" s="53">
        <v>0.52</v>
      </c>
      <c r="G146" s="53">
        <v>7.89</v>
      </c>
      <c r="H146" s="53">
        <v>6.95</v>
      </c>
      <c r="I146" s="53">
        <v>1.66</v>
      </c>
      <c r="J146" s="53">
        <v>0.29099999999999998</v>
      </c>
      <c r="K146" s="53">
        <v>0.13</v>
      </c>
      <c r="L146" s="53"/>
      <c r="M146" s="53"/>
      <c r="N146" s="53"/>
      <c r="O146" s="53" t="s">
        <v>282</v>
      </c>
      <c r="P146" s="53">
        <v>6</v>
      </c>
      <c r="Q146" s="53"/>
      <c r="R146" s="53">
        <v>1191</v>
      </c>
      <c r="S146" s="53">
        <v>346</v>
      </c>
      <c r="T146" s="53"/>
      <c r="U146" s="53">
        <v>523</v>
      </c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</row>
    <row r="147" spans="1:40">
      <c r="A147" s="53" t="s">
        <v>260</v>
      </c>
      <c r="B147" s="53">
        <v>49.9</v>
      </c>
      <c r="C147" s="53">
        <v>20.69</v>
      </c>
      <c r="D147" s="53">
        <v>6.21</v>
      </c>
      <c r="E147" s="53">
        <v>0.108</v>
      </c>
      <c r="F147" s="53">
        <v>0.54</v>
      </c>
      <c r="G147" s="53">
        <v>8.0500000000000007</v>
      </c>
      <c r="H147" s="53">
        <v>7.1</v>
      </c>
      <c r="I147" s="53">
        <v>1.66</v>
      </c>
      <c r="J147" s="53">
        <v>0.28699999999999998</v>
      </c>
      <c r="K147" s="53">
        <v>0.13100000000000001</v>
      </c>
      <c r="L147" s="53"/>
      <c r="M147" s="53"/>
      <c r="N147" s="53"/>
      <c r="O147" s="53">
        <v>1.1000000000000001</v>
      </c>
      <c r="P147" s="53">
        <v>8</v>
      </c>
      <c r="Q147" s="53"/>
      <c r="R147" s="53">
        <v>1191</v>
      </c>
      <c r="S147" s="53">
        <v>340</v>
      </c>
      <c r="T147" s="53"/>
      <c r="U147" s="53">
        <v>517</v>
      </c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</row>
    <row r="148" spans="1:40">
      <c r="A148" s="56" t="s">
        <v>261</v>
      </c>
      <c r="B148" s="57">
        <f>ABS(B147-B146)/B147*100</f>
        <v>0.20040080160320925</v>
      </c>
      <c r="C148" s="57">
        <f t="shared" ref="C148:K148" si="7">ABS(C147-C146)/C147*100</f>
        <v>2.8032866118898108</v>
      </c>
      <c r="D148" s="57">
        <f t="shared" si="7"/>
        <v>2.5764895330112747</v>
      </c>
      <c r="E148" s="57">
        <f t="shared" si="7"/>
        <v>4.6296296296296333</v>
      </c>
      <c r="F148" s="57">
        <f t="shared" si="7"/>
        <v>3.7037037037037068</v>
      </c>
      <c r="G148" s="57">
        <f t="shared" si="7"/>
        <v>1.9875776397515654</v>
      </c>
      <c r="H148" s="57">
        <f t="shared" si="7"/>
        <v>2.1126760563380209</v>
      </c>
      <c r="I148" s="57">
        <f t="shared" si="7"/>
        <v>0</v>
      </c>
      <c r="J148" s="57">
        <f t="shared" si="7"/>
        <v>1.3937282229965171</v>
      </c>
      <c r="K148" s="57">
        <f t="shared" si="7"/>
        <v>0.76335877862595491</v>
      </c>
      <c r="L148" s="57"/>
      <c r="M148" s="57"/>
      <c r="N148" s="57"/>
      <c r="O148" s="57"/>
      <c r="P148" s="57">
        <f>ABS(P147-P146)/P147*100</f>
        <v>25</v>
      </c>
      <c r="Q148" s="57"/>
      <c r="R148" s="57">
        <f t="shared" ref="R148" si="8">ABS(R147-R146)/R147*100</f>
        <v>0</v>
      </c>
      <c r="S148" s="57">
        <f>ABS(S147-S146)/S147*100</f>
        <v>1.7647058823529411</v>
      </c>
      <c r="T148" s="57"/>
      <c r="U148" s="57">
        <f>ABS(U147-U146)/U147*100</f>
        <v>1.1605415860735011</v>
      </c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</row>
    <row r="149" spans="1:40">
      <c r="A149" s="53" t="s">
        <v>262</v>
      </c>
      <c r="B149" s="53">
        <v>48.26</v>
      </c>
      <c r="C149" s="53">
        <v>15.51</v>
      </c>
      <c r="D149" s="53">
        <v>11.05</v>
      </c>
      <c r="E149" s="53">
        <v>0.16600000000000001</v>
      </c>
      <c r="F149" s="53">
        <v>9.68</v>
      </c>
      <c r="G149" s="53">
        <v>13.39</v>
      </c>
      <c r="H149" s="53">
        <v>1.83</v>
      </c>
      <c r="I149" s="53">
        <v>0.03</v>
      </c>
      <c r="J149" s="53">
        <v>0.98299999999999998</v>
      </c>
      <c r="K149" s="53">
        <v>0.02</v>
      </c>
      <c r="L149" s="53"/>
      <c r="M149" s="53">
        <v>180</v>
      </c>
      <c r="N149" s="53">
        <v>390</v>
      </c>
      <c r="O149" s="53">
        <v>43</v>
      </c>
      <c r="P149" s="53">
        <v>325</v>
      </c>
      <c r="Q149" s="53"/>
      <c r="R149" s="53">
        <v>109</v>
      </c>
      <c r="S149" s="53">
        <v>7</v>
      </c>
      <c r="T149" s="53">
        <v>14.9</v>
      </c>
      <c r="U149" s="53">
        <v>16</v>
      </c>
      <c r="V149" s="53">
        <v>0.6</v>
      </c>
      <c r="W149" s="53">
        <v>0.6</v>
      </c>
      <c r="X149" s="53">
        <v>0.6</v>
      </c>
      <c r="Y149" s="53">
        <v>1.9</v>
      </c>
      <c r="Z149" s="53"/>
      <c r="AA149" s="53">
        <v>2.4</v>
      </c>
      <c r="AB149" s="53">
        <v>1.1000000000000001</v>
      </c>
      <c r="AC149" s="53">
        <v>0.53</v>
      </c>
      <c r="AD149" s="53">
        <v>1.8</v>
      </c>
      <c r="AE149" s="53"/>
      <c r="AF149" s="53"/>
      <c r="AG149" s="53"/>
      <c r="AH149" s="53"/>
      <c r="AI149" s="53"/>
      <c r="AJ149" s="53">
        <v>1.6</v>
      </c>
      <c r="AK149" s="53">
        <v>0.27</v>
      </c>
      <c r="AL149" s="53" t="s">
        <v>263</v>
      </c>
      <c r="AM149" s="53"/>
      <c r="AN149" s="53"/>
    </row>
    <row r="150" spans="1:40">
      <c r="A150" s="53" t="s">
        <v>264</v>
      </c>
      <c r="B150" s="53">
        <v>47.96</v>
      </c>
      <c r="C150" s="53">
        <v>15.5</v>
      </c>
      <c r="D150" s="53">
        <v>11.3</v>
      </c>
      <c r="E150" s="53">
        <v>0.17499999999999999</v>
      </c>
      <c r="F150" s="53">
        <v>9.6999999999999993</v>
      </c>
      <c r="G150" s="53">
        <v>13.3</v>
      </c>
      <c r="H150" s="53">
        <v>1.82</v>
      </c>
      <c r="I150" s="53">
        <v>0.03</v>
      </c>
      <c r="J150" s="53">
        <v>0.96</v>
      </c>
      <c r="K150" s="53">
        <v>2.1000000000000001E-2</v>
      </c>
      <c r="L150" s="53"/>
      <c r="M150" s="53">
        <v>170</v>
      </c>
      <c r="N150" s="53">
        <v>370</v>
      </c>
      <c r="O150" s="53">
        <v>44</v>
      </c>
      <c r="P150" s="53">
        <v>310</v>
      </c>
      <c r="Q150" s="53"/>
      <c r="R150" s="53">
        <v>110</v>
      </c>
      <c r="S150" s="53">
        <v>6</v>
      </c>
      <c r="T150" s="53">
        <v>16</v>
      </c>
      <c r="U150" s="53">
        <v>18</v>
      </c>
      <c r="V150" s="53">
        <v>0.6</v>
      </c>
      <c r="W150" s="53">
        <v>0.6</v>
      </c>
      <c r="X150" s="53">
        <v>0.63</v>
      </c>
      <c r="Y150" s="53">
        <v>1.9</v>
      </c>
      <c r="Z150" s="53"/>
      <c r="AA150" s="53">
        <v>2.5</v>
      </c>
      <c r="AB150" s="53">
        <v>1.1000000000000001</v>
      </c>
      <c r="AC150" s="53">
        <v>0.55000000000000004</v>
      </c>
      <c r="AD150" s="53">
        <v>2</v>
      </c>
      <c r="AE150" s="53"/>
      <c r="AF150" s="53"/>
      <c r="AG150" s="53"/>
      <c r="AH150" s="53"/>
      <c r="AI150" s="53"/>
      <c r="AJ150" s="53">
        <v>1.7</v>
      </c>
      <c r="AK150" s="53">
        <v>0.3</v>
      </c>
      <c r="AL150" s="53">
        <v>3</v>
      </c>
      <c r="AM150" s="53"/>
      <c r="AN150" s="53"/>
    </row>
    <row r="151" spans="1:40">
      <c r="A151" s="53" t="s">
        <v>265</v>
      </c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>
        <v>60</v>
      </c>
      <c r="O151" s="53"/>
      <c r="P151" s="53"/>
      <c r="Q151" s="53" t="s">
        <v>266</v>
      </c>
      <c r="R151" s="53"/>
      <c r="S151" s="53"/>
      <c r="T151" s="53">
        <v>33</v>
      </c>
      <c r="U151" s="53"/>
      <c r="V151" s="53">
        <v>9.8000000000000007</v>
      </c>
      <c r="W151" s="53">
        <v>212</v>
      </c>
      <c r="X151" s="53">
        <v>29.8</v>
      </c>
      <c r="Y151" s="53">
        <v>97.1</v>
      </c>
      <c r="Z151" s="53">
        <v>9.6</v>
      </c>
      <c r="AA151" s="53">
        <v>24.5</v>
      </c>
      <c r="AB151" s="53">
        <v>6.9</v>
      </c>
      <c r="AC151" s="53"/>
      <c r="AD151" s="53">
        <v>4.3</v>
      </c>
      <c r="AE151" s="53"/>
      <c r="AF151" s="53"/>
      <c r="AG151" s="53">
        <v>1.8</v>
      </c>
      <c r="AH151" s="53"/>
      <c r="AI151" s="53">
        <v>1.5</v>
      </c>
      <c r="AJ151" s="53">
        <v>13.7</v>
      </c>
      <c r="AK151" s="53">
        <v>2.1</v>
      </c>
      <c r="AL151" s="53">
        <v>75</v>
      </c>
      <c r="AM151" s="53">
        <v>42.2</v>
      </c>
      <c r="AN151" s="53">
        <v>19.100000000000001</v>
      </c>
    </row>
    <row r="152" spans="1:40">
      <c r="A152" s="53" t="s">
        <v>267</v>
      </c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>
        <v>56</v>
      </c>
      <c r="O152" s="53"/>
      <c r="P152" s="53"/>
      <c r="Q152" s="53">
        <v>8500</v>
      </c>
      <c r="R152" s="53"/>
      <c r="S152" s="53"/>
      <c r="T152" s="53">
        <v>33</v>
      </c>
      <c r="U152" s="53"/>
      <c r="V152" s="53">
        <v>9.6999999999999993</v>
      </c>
      <c r="W152" s="53">
        <v>198</v>
      </c>
      <c r="X152" s="53">
        <v>30</v>
      </c>
      <c r="Y152" s="53">
        <v>97</v>
      </c>
      <c r="Z152" s="53">
        <v>9.5</v>
      </c>
      <c r="AA152" s="53">
        <v>25</v>
      </c>
      <c r="AB152" s="53">
        <v>6.6</v>
      </c>
      <c r="AC152" s="53"/>
      <c r="AD152" s="53">
        <v>4.7</v>
      </c>
      <c r="AE152" s="53"/>
      <c r="AF152" s="53"/>
      <c r="AG152" s="53">
        <v>2</v>
      </c>
      <c r="AH152" s="53"/>
      <c r="AI152" s="53">
        <v>1.6</v>
      </c>
      <c r="AJ152" s="53">
        <v>14</v>
      </c>
      <c r="AK152" s="53">
        <v>2.2000000000000002</v>
      </c>
      <c r="AL152" s="53">
        <v>80</v>
      </c>
      <c r="AM152" s="53">
        <v>43</v>
      </c>
      <c r="AN152" s="53">
        <v>20</v>
      </c>
    </row>
    <row r="153" spans="1:40">
      <c r="A153" s="53" t="s">
        <v>268</v>
      </c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 t="s">
        <v>276</v>
      </c>
      <c r="N153" s="53"/>
      <c r="O153" s="53"/>
      <c r="P153" s="53"/>
      <c r="Q153" s="53"/>
      <c r="R153" s="53"/>
      <c r="S153" s="53"/>
      <c r="T153" s="53">
        <v>166</v>
      </c>
      <c r="U153" s="53"/>
      <c r="V153" s="53"/>
      <c r="W153" s="53"/>
      <c r="X153" s="53">
        <v>770</v>
      </c>
      <c r="Y153" s="53">
        <v>1310</v>
      </c>
      <c r="Z153" s="53">
        <v>120</v>
      </c>
      <c r="AA153" s="53">
        <v>380</v>
      </c>
      <c r="AB153" s="53">
        <v>47</v>
      </c>
      <c r="AC153" s="53">
        <v>7.59</v>
      </c>
      <c r="AD153" s="53"/>
      <c r="AE153" s="53">
        <v>5.07</v>
      </c>
      <c r="AF153" s="53">
        <v>30.5</v>
      </c>
      <c r="AG153" s="53">
        <v>6.1</v>
      </c>
      <c r="AH153" s="53">
        <v>17.8</v>
      </c>
      <c r="AI153" s="53">
        <v>2.58</v>
      </c>
      <c r="AJ153" s="53">
        <v>16.600000000000001</v>
      </c>
      <c r="AK153" s="53">
        <v>2.46</v>
      </c>
      <c r="AL153" s="53"/>
      <c r="AM153" s="53">
        <v>35.799999999999997</v>
      </c>
      <c r="AN153" s="53">
        <v>394</v>
      </c>
    </row>
    <row r="154" spans="1:40">
      <c r="A154" s="53" t="s">
        <v>269</v>
      </c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>
        <v>9</v>
      </c>
      <c r="N154" s="53"/>
      <c r="O154" s="53"/>
      <c r="P154" s="53"/>
      <c r="Q154" s="53"/>
      <c r="R154" s="53"/>
      <c r="S154" s="53"/>
      <c r="T154" s="53">
        <v>178</v>
      </c>
      <c r="U154" s="53"/>
      <c r="V154" s="53"/>
      <c r="W154" s="53"/>
      <c r="X154" s="53">
        <v>789</v>
      </c>
      <c r="Y154" s="53">
        <v>1331</v>
      </c>
      <c r="Z154" s="53">
        <v>127</v>
      </c>
      <c r="AA154" s="53">
        <v>378</v>
      </c>
      <c r="AB154" s="53">
        <v>48</v>
      </c>
      <c r="AC154" s="53">
        <v>7.77</v>
      </c>
      <c r="AD154" s="53"/>
      <c r="AE154" s="53">
        <v>5.37</v>
      </c>
      <c r="AF154" s="53">
        <v>32.1</v>
      </c>
      <c r="AG154" s="53">
        <v>6.34</v>
      </c>
      <c r="AH154" s="53">
        <v>18.7</v>
      </c>
      <c r="AI154" s="53">
        <v>2.66</v>
      </c>
      <c r="AJ154" s="53">
        <v>17.600000000000001</v>
      </c>
      <c r="AK154" s="53">
        <v>2.58</v>
      </c>
      <c r="AL154" s="53"/>
      <c r="AM154" s="53">
        <v>37.1</v>
      </c>
      <c r="AN154" s="53">
        <v>396</v>
      </c>
    </row>
    <row r="155" spans="1:40">
      <c r="A155" s="53" t="s">
        <v>270</v>
      </c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>
        <v>391</v>
      </c>
      <c r="R155" s="53"/>
      <c r="S155" s="53"/>
      <c r="T155" s="53" t="s">
        <v>257</v>
      </c>
      <c r="U155" s="53"/>
      <c r="V155" s="53"/>
      <c r="W155" s="53"/>
      <c r="X155" s="53">
        <v>1970</v>
      </c>
      <c r="Y155" s="53">
        <v>419</v>
      </c>
      <c r="Z155" s="53">
        <v>740</v>
      </c>
      <c r="AA155" s="53" t="s">
        <v>271</v>
      </c>
      <c r="AB155" s="53" t="s">
        <v>266</v>
      </c>
      <c r="AC155" s="53">
        <v>18.8</v>
      </c>
      <c r="AD155" s="53" t="s">
        <v>266</v>
      </c>
      <c r="AE155" s="53">
        <v>475</v>
      </c>
      <c r="AF155" s="53" t="s">
        <v>266</v>
      </c>
      <c r="AG155" s="53">
        <v>573</v>
      </c>
      <c r="AH155" s="53" t="s">
        <v>266</v>
      </c>
      <c r="AI155" s="53">
        <v>260</v>
      </c>
      <c r="AJ155" s="53" t="s">
        <v>266</v>
      </c>
      <c r="AK155" s="53">
        <v>243</v>
      </c>
      <c r="AL155" s="53"/>
      <c r="AM155" s="53">
        <v>62</v>
      </c>
      <c r="AN155" s="53"/>
    </row>
    <row r="156" spans="1:40">
      <c r="A156" s="53" t="s">
        <v>272</v>
      </c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>
        <v>369.42</v>
      </c>
      <c r="R156" s="53"/>
      <c r="S156" s="53"/>
      <c r="T156" s="53">
        <v>17008</v>
      </c>
      <c r="U156" s="53"/>
      <c r="V156" s="53"/>
      <c r="W156" s="53"/>
      <c r="X156" s="53">
        <v>1960</v>
      </c>
      <c r="Y156" s="53">
        <v>432</v>
      </c>
      <c r="Z156" s="53">
        <v>737</v>
      </c>
      <c r="AA156" s="53">
        <v>3429</v>
      </c>
      <c r="AB156" s="53">
        <v>1725</v>
      </c>
      <c r="AC156" s="53">
        <v>18.91</v>
      </c>
      <c r="AD156" s="53">
        <v>2168</v>
      </c>
      <c r="AE156" s="53">
        <v>468</v>
      </c>
      <c r="AF156" s="53">
        <v>3224</v>
      </c>
      <c r="AG156" s="53">
        <v>560</v>
      </c>
      <c r="AH156" s="53">
        <v>1750</v>
      </c>
      <c r="AI156" s="53">
        <v>271</v>
      </c>
      <c r="AJ156" s="53">
        <v>1844</v>
      </c>
      <c r="AK156" s="53">
        <v>264</v>
      </c>
      <c r="AL156" s="53"/>
      <c r="AM156" s="53">
        <v>67</v>
      </c>
      <c r="AN156" s="53"/>
    </row>
    <row r="157" spans="1:40">
      <c r="A157" s="53" t="s">
        <v>312</v>
      </c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>
        <v>80</v>
      </c>
      <c r="N157" s="53"/>
      <c r="O157" s="53"/>
      <c r="P157" s="53"/>
      <c r="Q157" s="53">
        <v>37</v>
      </c>
      <c r="R157" s="53"/>
      <c r="S157" s="53"/>
      <c r="T157" s="53">
        <v>1010</v>
      </c>
      <c r="U157" s="53"/>
      <c r="V157" s="53"/>
      <c r="W157" s="53"/>
      <c r="X157" s="53" t="s">
        <v>271</v>
      </c>
      <c r="Y157" s="53" t="s">
        <v>277</v>
      </c>
      <c r="Z157" s="53" t="s">
        <v>266</v>
      </c>
      <c r="AA157" s="53" t="s">
        <v>271</v>
      </c>
      <c r="AB157" s="53">
        <v>860</v>
      </c>
      <c r="AC157" s="53">
        <v>191</v>
      </c>
      <c r="AD157" s="53"/>
      <c r="AE157" s="53"/>
      <c r="AF157" s="53"/>
      <c r="AG157" s="53"/>
      <c r="AH157" s="53"/>
      <c r="AI157" s="53"/>
      <c r="AJ157" s="53">
        <v>50</v>
      </c>
      <c r="AK157" s="53"/>
      <c r="AL157" s="53">
        <v>1200</v>
      </c>
      <c r="AM157" s="53"/>
      <c r="AN157" s="53"/>
    </row>
    <row r="158" spans="1:40">
      <c r="A158" s="53" t="s">
        <v>313</v>
      </c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>
        <v>70.8</v>
      </c>
      <c r="N158" s="53"/>
      <c r="O158" s="53"/>
      <c r="P158" s="53"/>
      <c r="Q158" s="53">
        <v>43</v>
      </c>
      <c r="R158" s="53"/>
      <c r="S158" s="53"/>
      <c r="T158" s="53">
        <v>959</v>
      </c>
      <c r="U158" s="53"/>
      <c r="V158" s="53"/>
      <c r="W158" s="53"/>
      <c r="X158" s="53">
        <v>19300</v>
      </c>
      <c r="Y158" s="53">
        <v>29000</v>
      </c>
      <c r="Z158" s="53">
        <v>2800</v>
      </c>
      <c r="AA158" s="53">
        <v>8800</v>
      </c>
      <c r="AB158" s="53">
        <v>900</v>
      </c>
      <c r="AC158" s="53">
        <v>211</v>
      </c>
      <c r="AD158" s="53"/>
      <c r="AE158" s="53"/>
      <c r="AF158" s="53"/>
      <c r="AG158" s="53"/>
      <c r="AH158" s="53"/>
      <c r="AI158" s="53"/>
      <c r="AJ158" s="53">
        <v>54.5</v>
      </c>
      <c r="AK158" s="53"/>
      <c r="AL158" s="53">
        <v>1100</v>
      </c>
      <c r="AM158" s="53"/>
      <c r="AN158" s="53"/>
    </row>
    <row r="159" spans="1:40">
      <c r="A159" s="53" t="s">
        <v>314</v>
      </c>
      <c r="B159" s="53">
        <v>46.93</v>
      </c>
      <c r="C159" s="53">
        <v>18.239999999999998</v>
      </c>
      <c r="D159" s="53">
        <v>9.61</v>
      </c>
      <c r="E159" s="53">
        <v>0.14299999999999999</v>
      </c>
      <c r="F159" s="53">
        <v>10.050000000000001</v>
      </c>
      <c r="G159" s="53">
        <v>11.25</v>
      </c>
      <c r="H159" s="53">
        <v>1.91</v>
      </c>
      <c r="I159" s="53">
        <v>0.22</v>
      </c>
      <c r="J159" s="53">
        <v>0.47399999999999998</v>
      </c>
      <c r="K159" s="53">
        <v>7.0000000000000007E-2</v>
      </c>
      <c r="L159" s="53"/>
      <c r="M159" s="53"/>
      <c r="N159" s="53"/>
      <c r="O159" s="53">
        <v>31</v>
      </c>
      <c r="P159" s="53">
        <v>149</v>
      </c>
      <c r="Q159" s="53"/>
      <c r="R159" s="53">
        <v>144</v>
      </c>
      <c r="S159" s="53">
        <v>109</v>
      </c>
      <c r="T159" s="53"/>
      <c r="U159" s="53">
        <v>40</v>
      </c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</row>
    <row r="160" spans="1:40">
      <c r="A160" s="53" t="s">
        <v>315</v>
      </c>
      <c r="B160" s="53">
        <v>47.15</v>
      </c>
      <c r="C160" s="53">
        <v>18.34</v>
      </c>
      <c r="D160" s="53">
        <v>9.9700000000000006</v>
      </c>
      <c r="E160" s="53">
        <v>0.15</v>
      </c>
      <c r="F160" s="53">
        <v>10.130000000000001</v>
      </c>
      <c r="G160" s="53">
        <v>11.49</v>
      </c>
      <c r="H160" s="53">
        <v>1.89</v>
      </c>
      <c r="I160" s="53">
        <v>0.23400000000000001</v>
      </c>
      <c r="J160" s="53">
        <v>0.48</v>
      </c>
      <c r="K160" s="53">
        <v>7.0000000000000007E-2</v>
      </c>
      <c r="L160" s="53"/>
      <c r="M160" s="53"/>
      <c r="N160" s="53"/>
      <c r="O160" s="53">
        <v>31</v>
      </c>
      <c r="P160" s="53">
        <v>148</v>
      </c>
      <c r="Q160" s="53"/>
      <c r="R160" s="53">
        <v>144</v>
      </c>
      <c r="S160" s="53">
        <v>118</v>
      </c>
      <c r="T160" s="53"/>
      <c r="U160" s="53">
        <v>38</v>
      </c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</row>
    <row r="161" spans="1:618 14850:16384">
      <c r="A161" s="53" t="s">
        <v>316</v>
      </c>
      <c r="B161" s="53">
        <v>54.7</v>
      </c>
      <c r="C161" s="53">
        <v>13.59</v>
      </c>
      <c r="D161" s="53">
        <v>13.67</v>
      </c>
      <c r="E161" s="53">
        <v>0.19</v>
      </c>
      <c r="F161" s="53">
        <v>3.57</v>
      </c>
      <c r="G161" s="53">
        <v>7.26</v>
      </c>
      <c r="H161" s="53">
        <v>3.06</v>
      </c>
      <c r="I161" s="53">
        <v>1.79</v>
      </c>
      <c r="J161" s="53">
        <v>2.2719999999999998</v>
      </c>
      <c r="K161" s="53">
        <v>0.37</v>
      </c>
      <c r="L161" s="53"/>
      <c r="M161" s="53"/>
      <c r="N161" s="53"/>
      <c r="O161" s="53">
        <v>33</v>
      </c>
      <c r="P161" s="53">
        <v>433</v>
      </c>
      <c r="Q161" s="53"/>
      <c r="R161" s="53">
        <v>340</v>
      </c>
      <c r="S161" s="53">
        <v>710</v>
      </c>
      <c r="T161" s="53"/>
      <c r="U161" s="53">
        <v>189</v>
      </c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</row>
    <row r="162" spans="1:618 14850:16384">
      <c r="A162" s="53" t="s">
        <v>317</v>
      </c>
      <c r="B162" s="53">
        <v>54.1</v>
      </c>
      <c r="C162" s="53">
        <v>13.5</v>
      </c>
      <c r="D162" s="53">
        <v>13.8</v>
      </c>
      <c r="E162" s="53">
        <v>0.19600000000000001</v>
      </c>
      <c r="F162" s="53">
        <v>3.59</v>
      </c>
      <c r="G162" s="53">
        <v>7.12</v>
      </c>
      <c r="H162" s="53">
        <v>3.16</v>
      </c>
      <c r="I162" s="53">
        <v>1.79</v>
      </c>
      <c r="J162" s="53">
        <v>2.2599999999999998</v>
      </c>
      <c r="K162" s="53">
        <v>0.35</v>
      </c>
      <c r="L162" s="53"/>
      <c r="M162" s="53"/>
      <c r="N162" s="53"/>
      <c r="O162" s="53">
        <v>33</v>
      </c>
      <c r="P162" s="53">
        <v>416</v>
      </c>
      <c r="Q162" s="53"/>
      <c r="R162" s="53">
        <v>346</v>
      </c>
      <c r="S162" s="53">
        <v>683</v>
      </c>
      <c r="T162" s="53"/>
      <c r="U162" s="53">
        <v>188</v>
      </c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</row>
    <row r="163" spans="1:618 14850:16384">
      <c r="A163" s="53" t="s">
        <v>275</v>
      </c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>
        <v>161</v>
      </c>
      <c r="U163" s="53"/>
      <c r="V163" s="53"/>
      <c r="W163" s="53"/>
      <c r="X163" s="53" t="s">
        <v>271</v>
      </c>
      <c r="Y163" s="53" t="s">
        <v>277</v>
      </c>
      <c r="Z163" s="53" t="s">
        <v>266</v>
      </c>
      <c r="AA163" s="53" t="s">
        <v>271</v>
      </c>
      <c r="AB163" s="53">
        <v>522</v>
      </c>
      <c r="AC163" s="53">
        <v>82</v>
      </c>
      <c r="AD163" s="53"/>
      <c r="AE163" s="53"/>
      <c r="AF163" s="53"/>
      <c r="AG163" s="53">
        <v>7.82</v>
      </c>
      <c r="AH163" s="53"/>
      <c r="AI163" s="53"/>
      <c r="AJ163" s="53">
        <v>16.8</v>
      </c>
      <c r="AK163" s="53"/>
      <c r="AL163" s="53">
        <v>1700</v>
      </c>
      <c r="AM163" s="53">
        <v>908</v>
      </c>
      <c r="AN163" s="53"/>
    </row>
    <row r="164" spans="1:618 14850:16384">
      <c r="A164" s="53" t="s">
        <v>278</v>
      </c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>
        <v>167</v>
      </c>
      <c r="U164" s="53"/>
      <c r="V164" s="53"/>
      <c r="W164" s="53"/>
      <c r="X164" s="53">
        <v>21100</v>
      </c>
      <c r="Y164" s="53">
        <v>27600</v>
      </c>
      <c r="Z164" s="53">
        <v>2300</v>
      </c>
      <c r="AA164" s="53">
        <v>6500</v>
      </c>
      <c r="AB164" s="53">
        <v>539</v>
      </c>
      <c r="AC164" s="53">
        <v>87.22</v>
      </c>
      <c r="AD164" s="53"/>
      <c r="AE164" s="53"/>
      <c r="AF164" s="53"/>
      <c r="AG164" s="53">
        <v>7.86</v>
      </c>
      <c r="AH164" s="53"/>
      <c r="AI164" s="53"/>
      <c r="AJ164" s="53">
        <v>17.850000000000001</v>
      </c>
      <c r="AK164" s="53"/>
      <c r="AL164" s="53">
        <v>1600</v>
      </c>
      <c r="AM164" s="53">
        <v>946</v>
      </c>
      <c r="AN164" s="53"/>
    </row>
    <row r="165" spans="1:618 14850:16384">
      <c r="A165" s="53" t="s">
        <v>279</v>
      </c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>
        <v>20</v>
      </c>
      <c r="N165" s="53">
        <v>300</v>
      </c>
      <c r="O165" s="53"/>
      <c r="P165" s="53"/>
      <c r="Q165" s="53" t="s">
        <v>266</v>
      </c>
      <c r="R165" s="53"/>
      <c r="S165" s="53"/>
      <c r="T165" s="53">
        <v>5900</v>
      </c>
      <c r="U165" s="53"/>
      <c r="V165" s="53">
        <v>490</v>
      </c>
      <c r="W165" s="53" t="s">
        <v>266</v>
      </c>
      <c r="X165" s="53">
        <v>1720</v>
      </c>
      <c r="Y165" s="53" t="s">
        <v>277</v>
      </c>
      <c r="Z165" s="53">
        <v>444</v>
      </c>
      <c r="AA165" s="53">
        <v>1460</v>
      </c>
      <c r="AB165" s="53">
        <v>395</v>
      </c>
      <c r="AC165" s="53">
        <v>23.8</v>
      </c>
      <c r="AD165" s="53">
        <v>404</v>
      </c>
      <c r="AE165" s="53">
        <v>105</v>
      </c>
      <c r="AF165" s="53">
        <v>833</v>
      </c>
      <c r="AG165" s="53">
        <v>192</v>
      </c>
      <c r="AH165" s="53">
        <v>683</v>
      </c>
      <c r="AI165" s="53">
        <v>102</v>
      </c>
      <c r="AJ165" s="53">
        <v>670</v>
      </c>
      <c r="AK165" s="53"/>
      <c r="AL165" s="53"/>
      <c r="AM165" s="53">
        <v>739</v>
      </c>
      <c r="AN165" s="53">
        <v>129</v>
      </c>
    </row>
    <row r="166" spans="1:618 14850:16384">
      <c r="A166" s="53" t="s">
        <v>280</v>
      </c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>
        <v>24.7</v>
      </c>
      <c r="N166" s="53">
        <v>277</v>
      </c>
      <c r="O166" s="53"/>
      <c r="P166" s="53"/>
      <c r="Q166" s="53">
        <v>1050</v>
      </c>
      <c r="R166" s="53"/>
      <c r="S166" s="53"/>
      <c r="T166" s="53">
        <v>5480</v>
      </c>
      <c r="U166" s="53"/>
      <c r="V166" s="53">
        <v>479</v>
      </c>
      <c r="W166" s="53">
        <v>4050</v>
      </c>
      <c r="X166" s="53">
        <v>1661</v>
      </c>
      <c r="Y166" s="53">
        <v>3960</v>
      </c>
      <c r="Z166" s="53">
        <v>435</v>
      </c>
      <c r="AA166" s="53">
        <v>1456</v>
      </c>
      <c r="AB166" s="53">
        <v>381</v>
      </c>
      <c r="AC166" s="53">
        <v>23.5</v>
      </c>
      <c r="AD166" s="53">
        <v>433</v>
      </c>
      <c r="AE166" s="53">
        <v>106</v>
      </c>
      <c r="AF166" s="53">
        <v>847</v>
      </c>
      <c r="AG166" s="53">
        <v>208</v>
      </c>
      <c r="AH166" s="53">
        <v>701</v>
      </c>
      <c r="AI166" s="53">
        <v>106</v>
      </c>
      <c r="AJ166" s="53">
        <v>678</v>
      </c>
      <c r="AK166" s="53"/>
      <c r="AL166" s="53"/>
      <c r="AM166" s="53">
        <v>719</v>
      </c>
      <c r="AN166" s="53">
        <v>137</v>
      </c>
    </row>
    <row r="167" spans="1:618 14850:16384">
      <c r="A167" s="53" t="s">
        <v>318</v>
      </c>
      <c r="B167" s="53">
        <v>53.12</v>
      </c>
      <c r="C167" s="53">
        <v>15.65</v>
      </c>
      <c r="D167" s="53">
        <v>10.79</v>
      </c>
      <c r="E167" s="53">
        <v>0.16</v>
      </c>
      <c r="F167" s="53">
        <v>6.33</v>
      </c>
      <c r="G167" s="53">
        <v>10.9</v>
      </c>
      <c r="H167" s="53">
        <v>2.21</v>
      </c>
      <c r="I167" s="53">
        <v>0.62</v>
      </c>
      <c r="J167" s="53">
        <v>1.089</v>
      </c>
      <c r="K167" s="53">
        <v>0.15</v>
      </c>
      <c r="L167" s="53"/>
      <c r="M167" s="53">
        <v>80</v>
      </c>
      <c r="N167" s="53">
        <v>90</v>
      </c>
      <c r="O167" s="53">
        <v>36</v>
      </c>
      <c r="P167" s="53">
        <v>271</v>
      </c>
      <c r="Q167" s="53">
        <v>20</v>
      </c>
      <c r="R167" s="53">
        <v>197</v>
      </c>
      <c r="S167" s="53">
        <v>181</v>
      </c>
      <c r="T167" s="53">
        <v>21</v>
      </c>
      <c r="U167" s="53">
        <v>96</v>
      </c>
      <c r="V167" s="53">
        <v>2.7</v>
      </c>
      <c r="W167" s="53">
        <v>7.5</v>
      </c>
      <c r="X167" s="53">
        <v>10.9</v>
      </c>
      <c r="Y167" s="53">
        <v>23.7</v>
      </c>
      <c r="Z167" s="53"/>
      <c r="AA167" s="53">
        <v>13.1</v>
      </c>
      <c r="AB167" s="53">
        <v>3.4</v>
      </c>
      <c r="AC167" s="53">
        <v>1.1000000000000001</v>
      </c>
      <c r="AD167" s="53"/>
      <c r="AE167" s="53">
        <v>0.61</v>
      </c>
      <c r="AF167" s="53">
        <v>3.8</v>
      </c>
      <c r="AG167" s="53">
        <v>0.77</v>
      </c>
      <c r="AH167" s="53">
        <v>2.2000000000000002</v>
      </c>
      <c r="AI167" s="53">
        <v>0.32</v>
      </c>
      <c r="AJ167" s="53">
        <v>1.9</v>
      </c>
      <c r="AK167" s="53">
        <v>0.31</v>
      </c>
      <c r="AL167" s="53"/>
      <c r="AM167" s="53">
        <v>2.2000000000000002</v>
      </c>
      <c r="AN167" s="53">
        <v>0.52</v>
      </c>
    </row>
    <row r="168" spans="1:618 14850:16384">
      <c r="A168" s="53" t="s">
        <v>319</v>
      </c>
      <c r="B168" s="53">
        <v>52.4</v>
      </c>
      <c r="C168" s="53">
        <v>15.4</v>
      </c>
      <c r="D168" s="53">
        <v>10.7</v>
      </c>
      <c r="E168" s="53">
        <v>0.16300000000000001</v>
      </c>
      <c r="F168" s="53">
        <v>6.37</v>
      </c>
      <c r="G168" s="53">
        <v>10.9</v>
      </c>
      <c r="H168" s="53">
        <v>2.14</v>
      </c>
      <c r="I168" s="53">
        <v>0.626</v>
      </c>
      <c r="J168" s="53">
        <v>1.06</v>
      </c>
      <c r="K168" s="53">
        <v>0.14000000000000001</v>
      </c>
      <c r="L168" s="53"/>
      <c r="M168" s="53">
        <v>70</v>
      </c>
      <c r="N168" s="53">
        <v>92</v>
      </c>
      <c r="O168" s="53">
        <v>36</v>
      </c>
      <c r="P168" s="53">
        <v>262</v>
      </c>
      <c r="Q168" s="53">
        <v>21</v>
      </c>
      <c r="R168" s="53">
        <v>190</v>
      </c>
      <c r="S168" s="53">
        <v>182</v>
      </c>
      <c r="T168" s="53">
        <v>24</v>
      </c>
      <c r="U168" s="53">
        <v>94</v>
      </c>
      <c r="V168" s="53">
        <v>2.6</v>
      </c>
      <c r="W168" s="53">
        <v>7.9</v>
      </c>
      <c r="X168" s="53">
        <v>10</v>
      </c>
      <c r="Y168" s="53">
        <v>23</v>
      </c>
      <c r="Z168" s="53"/>
      <c r="AA168" s="53">
        <v>13</v>
      </c>
      <c r="AB168" s="53">
        <v>3.3</v>
      </c>
      <c r="AC168" s="53">
        <v>1</v>
      </c>
      <c r="AD168" s="53"/>
      <c r="AE168" s="53">
        <v>0.63</v>
      </c>
      <c r="AF168" s="53">
        <v>3.6</v>
      </c>
      <c r="AG168" s="53">
        <v>0.76</v>
      </c>
      <c r="AH168" s="53">
        <v>2.5</v>
      </c>
      <c r="AI168" s="53">
        <v>0.38</v>
      </c>
      <c r="AJ168" s="53">
        <v>2.1</v>
      </c>
      <c r="AK168" s="53">
        <v>0.33</v>
      </c>
      <c r="AL168" s="53"/>
      <c r="AM168" s="53">
        <v>2.4</v>
      </c>
      <c r="AN168" s="53">
        <v>0.53</v>
      </c>
    </row>
    <row r="169" spans="1:618 14850:16384">
      <c r="A169" s="53" t="s">
        <v>320</v>
      </c>
      <c r="B169" s="53">
        <v>57.23</v>
      </c>
      <c r="C169" s="53">
        <v>21.66</v>
      </c>
      <c r="D169" s="53">
        <v>2.4500000000000002</v>
      </c>
      <c r="E169" s="53">
        <v>0.184</v>
      </c>
      <c r="F169" s="53">
        <v>0.22</v>
      </c>
      <c r="G169" s="53">
        <v>1.02</v>
      </c>
      <c r="H169" s="53">
        <v>7.65</v>
      </c>
      <c r="I169" s="53">
        <v>7.37</v>
      </c>
      <c r="J169" s="53">
        <v>0.46700000000000003</v>
      </c>
      <c r="K169" s="53">
        <v>0.05</v>
      </c>
      <c r="L169" s="53">
        <v>98.85</v>
      </c>
      <c r="M169" s="53" t="s">
        <v>276</v>
      </c>
      <c r="N169" s="53" t="s">
        <v>276</v>
      </c>
      <c r="O169" s="53" t="s">
        <v>282</v>
      </c>
      <c r="P169" s="53">
        <v>14</v>
      </c>
      <c r="Q169" s="53">
        <v>193</v>
      </c>
      <c r="R169" s="53">
        <v>22</v>
      </c>
      <c r="S169" s="53">
        <v>4</v>
      </c>
      <c r="T169" s="53">
        <v>30.6</v>
      </c>
      <c r="U169" s="53">
        <v>131</v>
      </c>
      <c r="V169" s="53">
        <v>4</v>
      </c>
      <c r="W169" s="53">
        <v>151</v>
      </c>
      <c r="X169" s="53">
        <v>224</v>
      </c>
      <c r="Y169" s="53">
        <v>431</v>
      </c>
      <c r="Z169" s="53">
        <v>38.9</v>
      </c>
      <c r="AA169" s="53">
        <v>106</v>
      </c>
      <c r="AB169" s="53">
        <v>11.2</v>
      </c>
      <c r="AC169" s="53">
        <v>1.03</v>
      </c>
      <c r="AD169" s="53">
        <v>6.08</v>
      </c>
      <c r="AE169" s="53">
        <v>0.94</v>
      </c>
      <c r="AF169" s="53">
        <v>6.05</v>
      </c>
      <c r="AG169" s="53">
        <v>1.0900000000000001</v>
      </c>
      <c r="AH169" s="53">
        <v>2.97</v>
      </c>
      <c r="AI169" s="53">
        <v>0.379</v>
      </c>
      <c r="AJ169" s="53">
        <v>2.37</v>
      </c>
      <c r="AK169" s="53">
        <v>0.32400000000000001</v>
      </c>
      <c r="AL169" s="53">
        <v>6</v>
      </c>
      <c r="AM169" s="53">
        <v>19.3</v>
      </c>
      <c r="AN169" s="53">
        <v>3.2</v>
      </c>
    </row>
    <row r="170" spans="1:618 14850:16384">
      <c r="A170" s="53" t="s">
        <v>321</v>
      </c>
      <c r="B170" s="53">
        <v>58.41</v>
      </c>
      <c r="C170" s="53">
        <v>21.92</v>
      </c>
      <c r="D170" s="53">
        <v>2.46</v>
      </c>
      <c r="E170" s="53">
        <v>0.185</v>
      </c>
      <c r="F170" s="53">
        <v>0.22</v>
      </c>
      <c r="G170" s="53">
        <v>1.02</v>
      </c>
      <c r="H170" s="53">
        <v>7.66</v>
      </c>
      <c r="I170" s="53">
        <v>7.39</v>
      </c>
      <c r="J170" s="53">
        <v>0.47599999999999998</v>
      </c>
      <c r="K170" s="53">
        <v>0.05</v>
      </c>
      <c r="L170" s="53">
        <v>100.3</v>
      </c>
      <c r="M170" s="53" t="s">
        <v>276</v>
      </c>
      <c r="N170" s="53" t="s">
        <v>276</v>
      </c>
      <c r="O170" s="53" t="s">
        <v>282</v>
      </c>
      <c r="P170" s="53">
        <v>13</v>
      </c>
      <c r="Q170" s="53">
        <v>183</v>
      </c>
      <c r="R170" s="53">
        <v>22</v>
      </c>
      <c r="S170" s="53">
        <v>4</v>
      </c>
      <c r="T170" s="53">
        <v>29.3</v>
      </c>
      <c r="U170" s="53">
        <v>141</v>
      </c>
      <c r="V170" s="53">
        <v>4.0999999999999996</v>
      </c>
      <c r="W170" s="53">
        <v>157</v>
      </c>
      <c r="X170" s="53">
        <v>212</v>
      </c>
      <c r="Y170" s="53">
        <v>408</v>
      </c>
      <c r="Z170" s="53">
        <v>36.9</v>
      </c>
      <c r="AA170" s="53">
        <v>98.5</v>
      </c>
      <c r="AB170" s="53">
        <v>10.4</v>
      </c>
      <c r="AC170" s="53">
        <v>0.96599999999999997</v>
      </c>
      <c r="AD170" s="53">
        <v>5.99</v>
      </c>
      <c r="AE170" s="53">
        <v>0.93</v>
      </c>
      <c r="AF170" s="53">
        <v>5.68</v>
      </c>
      <c r="AG170" s="53">
        <v>1.02</v>
      </c>
      <c r="AH170" s="53">
        <v>2.8</v>
      </c>
      <c r="AI170" s="53">
        <v>0.35799999999999998</v>
      </c>
      <c r="AJ170" s="53">
        <v>2.1800000000000002</v>
      </c>
      <c r="AK170" s="53">
        <v>0.32300000000000001</v>
      </c>
      <c r="AL170" s="53">
        <v>6</v>
      </c>
      <c r="AM170" s="53">
        <v>18.399999999999999</v>
      </c>
      <c r="AN170" s="53">
        <v>3.02</v>
      </c>
    </row>
    <row r="171" spans="1:618 14850:16384" s="67" customFormat="1">
      <c r="A171" s="65" t="s">
        <v>284</v>
      </c>
      <c r="B171" s="66">
        <f t="shared" ref="B171:L171" si="9">ABS(B170-B169)/B170*100</f>
        <v>2.0202020202020199</v>
      </c>
      <c r="C171" s="66">
        <f t="shared" si="9"/>
        <v>1.186131386861321</v>
      </c>
      <c r="D171" s="66">
        <f t="shared" si="9"/>
        <v>0.40650406504064179</v>
      </c>
      <c r="E171" s="66">
        <f t="shared" si="9"/>
        <v>0.54054054054054101</v>
      </c>
      <c r="F171" s="66">
        <f t="shared" si="9"/>
        <v>0</v>
      </c>
      <c r="G171" s="66">
        <f t="shared" si="9"/>
        <v>0</v>
      </c>
      <c r="H171" s="66">
        <f t="shared" si="9"/>
        <v>0.13054830287205987</v>
      </c>
      <c r="I171" s="66">
        <f t="shared" si="9"/>
        <v>0.27063599458727439</v>
      </c>
      <c r="J171" s="66">
        <f t="shared" si="9"/>
        <v>1.8907563025209986</v>
      </c>
      <c r="K171" s="66">
        <f t="shared" si="9"/>
        <v>0</v>
      </c>
      <c r="L171" s="66">
        <f t="shared" si="9"/>
        <v>1.4456630109671016</v>
      </c>
      <c r="M171" s="66"/>
      <c r="N171" s="66"/>
      <c r="O171" s="66"/>
      <c r="P171" s="66">
        <f>ABS(P170-P169)/P170*100</f>
        <v>7.6923076923076925</v>
      </c>
      <c r="Q171" s="66">
        <f>ABS(Q170-Q169)/Q170*100</f>
        <v>5.4644808743169397</v>
      </c>
      <c r="R171" s="66">
        <f t="shared" ref="R171:AN171" si="10">ABS(R170-R169)/R170*100</f>
        <v>0</v>
      </c>
      <c r="S171" s="66">
        <f t="shared" si="10"/>
        <v>0</v>
      </c>
      <c r="T171" s="66">
        <f t="shared" si="10"/>
        <v>4.4368600682593877</v>
      </c>
      <c r="U171" s="66">
        <f t="shared" si="10"/>
        <v>7.0921985815602842</v>
      </c>
      <c r="V171" s="66">
        <f t="shared" si="10"/>
        <v>2.4390243902438939</v>
      </c>
      <c r="W171" s="66">
        <f t="shared" si="10"/>
        <v>3.8216560509554141</v>
      </c>
      <c r="X171" s="66">
        <f t="shared" si="10"/>
        <v>5.6603773584905666</v>
      </c>
      <c r="Y171" s="66">
        <f t="shared" si="10"/>
        <v>5.6372549019607847</v>
      </c>
      <c r="Z171" s="66">
        <f t="shared" si="10"/>
        <v>5.4200542005420056</v>
      </c>
      <c r="AA171" s="66">
        <f t="shared" si="10"/>
        <v>7.6142131979695442</v>
      </c>
      <c r="AB171" s="66">
        <f t="shared" si="10"/>
        <v>7.6923076923076819</v>
      </c>
      <c r="AC171" s="66">
        <f t="shared" si="10"/>
        <v>6.6252587991718483</v>
      </c>
      <c r="AD171" s="66">
        <f t="shared" si="10"/>
        <v>1.5025041736227021</v>
      </c>
      <c r="AE171" s="66">
        <f t="shared" si="10"/>
        <v>1.0752688172042901</v>
      </c>
      <c r="AF171" s="66">
        <f t="shared" si="10"/>
        <v>6.5140845070422557</v>
      </c>
      <c r="AG171" s="66">
        <f t="shared" si="10"/>
        <v>6.8627450980392215</v>
      </c>
      <c r="AH171" s="66">
        <f t="shared" si="10"/>
        <v>6.0714285714285854</v>
      </c>
      <c r="AI171" s="66">
        <f t="shared" si="10"/>
        <v>5.8659217877095031</v>
      </c>
      <c r="AJ171" s="66">
        <f t="shared" si="10"/>
        <v>8.7155963302752255</v>
      </c>
      <c r="AK171" s="66">
        <f t="shared" si="10"/>
        <v>0.30959752321981454</v>
      </c>
      <c r="AL171" s="66">
        <f t="shared" si="10"/>
        <v>0</v>
      </c>
      <c r="AM171" s="66">
        <f t="shared" si="10"/>
        <v>4.8913043478260994</v>
      </c>
      <c r="AN171" s="66">
        <f t="shared" si="10"/>
        <v>5.9602649006622572</v>
      </c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49"/>
      <c r="EU171" s="49"/>
      <c r="EV171" s="49"/>
      <c r="EW171" s="49"/>
      <c r="EX171" s="49"/>
      <c r="EY171" s="49"/>
      <c r="EZ171" s="49"/>
      <c r="FA171" s="49"/>
      <c r="FB171" s="49"/>
      <c r="FC171" s="49"/>
      <c r="FD171" s="49"/>
      <c r="FE171" s="49"/>
      <c r="FF171" s="49"/>
      <c r="FG171" s="49"/>
      <c r="FH171" s="49"/>
      <c r="FI171" s="49"/>
      <c r="FJ171" s="49"/>
      <c r="FK171" s="49"/>
      <c r="FL171" s="49"/>
      <c r="FM171" s="49"/>
      <c r="FN171" s="49"/>
      <c r="FO171" s="49"/>
      <c r="FP171" s="49"/>
      <c r="FQ171" s="49"/>
      <c r="FR171" s="49"/>
      <c r="FS171" s="49"/>
      <c r="FT171" s="49"/>
      <c r="FU171" s="49"/>
      <c r="FV171" s="49"/>
      <c r="FW171" s="49"/>
      <c r="FX171" s="49"/>
      <c r="FY171" s="49"/>
      <c r="FZ171" s="49"/>
      <c r="GA171" s="49"/>
      <c r="GB171" s="49"/>
      <c r="GC171" s="49"/>
      <c r="GD171" s="49"/>
      <c r="GE171" s="49"/>
      <c r="GF171" s="49"/>
      <c r="GG171" s="49"/>
      <c r="GH171" s="49"/>
      <c r="GI171" s="49"/>
      <c r="GJ171" s="49"/>
      <c r="GK171" s="49"/>
      <c r="GL171" s="49"/>
      <c r="GM171" s="49"/>
      <c r="GN171" s="49"/>
      <c r="GO171" s="49"/>
      <c r="GP171" s="49"/>
      <c r="GQ171" s="49"/>
      <c r="GR171" s="49"/>
      <c r="GS171" s="49"/>
      <c r="GT171" s="49"/>
      <c r="GU171" s="49"/>
      <c r="GV171" s="49"/>
      <c r="GW171" s="49"/>
      <c r="GX171" s="49"/>
      <c r="GY171" s="49"/>
      <c r="GZ171" s="49"/>
      <c r="HA171" s="49"/>
      <c r="HB171" s="49"/>
      <c r="HC171" s="49"/>
      <c r="HD171" s="49"/>
      <c r="HE171" s="49"/>
      <c r="HF171" s="49"/>
      <c r="HG171" s="49"/>
      <c r="HH171" s="49"/>
      <c r="HI171" s="49"/>
      <c r="HJ171" s="49"/>
      <c r="HK171" s="49"/>
      <c r="HL171" s="49"/>
      <c r="HM171" s="49"/>
      <c r="HN171" s="49"/>
      <c r="HO171" s="49"/>
      <c r="HP171" s="49"/>
      <c r="HQ171" s="49"/>
      <c r="HR171" s="49"/>
      <c r="HS171" s="49"/>
      <c r="HT171" s="49"/>
      <c r="HU171" s="49"/>
      <c r="HV171" s="49"/>
      <c r="HW171" s="49"/>
      <c r="HX171" s="49"/>
      <c r="HY171" s="49"/>
      <c r="HZ171" s="49"/>
      <c r="IA171" s="49"/>
      <c r="IB171" s="49"/>
      <c r="IC171" s="49"/>
      <c r="ID171" s="49"/>
      <c r="IE171" s="49"/>
      <c r="IF171" s="49"/>
      <c r="IG171" s="49"/>
      <c r="IH171" s="49"/>
      <c r="II171" s="49"/>
      <c r="IJ171" s="49"/>
      <c r="IK171" s="49"/>
      <c r="IL171" s="49"/>
      <c r="IM171" s="49"/>
      <c r="IN171" s="49"/>
      <c r="IO171" s="49"/>
      <c r="IP171" s="49"/>
      <c r="IQ171" s="49"/>
      <c r="IR171" s="49"/>
      <c r="IS171" s="49"/>
      <c r="IT171" s="49"/>
      <c r="IU171" s="49"/>
      <c r="IV171" s="49"/>
      <c r="IW171" s="49"/>
      <c r="IX171" s="49"/>
      <c r="IY171" s="49"/>
      <c r="IZ171" s="49"/>
      <c r="JA171" s="49"/>
      <c r="JB171" s="49"/>
      <c r="JC171" s="49"/>
      <c r="JD171" s="49"/>
      <c r="JE171" s="49"/>
      <c r="JF171" s="49"/>
      <c r="JG171" s="49"/>
      <c r="JH171" s="49"/>
      <c r="JI171" s="49"/>
      <c r="JJ171" s="49"/>
      <c r="JK171" s="49"/>
      <c r="JL171" s="49"/>
      <c r="JM171" s="49"/>
      <c r="JN171" s="49"/>
      <c r="JO171" s="49"/>
      <c r="JP171" s="49"/>
      <c r="JQ171" s="49"/>
      <c r="JR171" s="49"/>
      <c r="JS171" s="49"/>
      <c r="JT171" s="49"/>
      <c r="JU171" s="49"/>
      <c r="JV171" s="49"/>
      <c r="JW171" s="49"/>
      <c r="JX171" s="49"/>
      <c r="JY171" s="49"/>
      <c r="JZ171" s="49"/>
      <c r="KA171" s="49"/>
      <c r="KB171" s="49"/>
      <c r="KC171" s="49"/>
      <c r="KD171" s="49"/>
      <c r="KE171" s="49"/>
      <c r="KF171" s="49"/>
      <c r="KG171" s="49"/>
      <c r="KH171" s="49"/>
      <c r="KI171" s="49"/>
      <c r="KJ171" s="49"/>
      <c r="KK171" s="49"/>
      <c r="KL171" s="49"/>
      <c r="KM171" s="49"/>
      <c r="KN171" s="49"/>
      <c r="KO171" s="49"/>
      <c r="KP171" s="49"/>
      <c r="KQ171" s="49"/>
      <c r="KR171" s="49"/>
      <c r="KS171" s="49"/>
      <c r="KT171" s="49"/>
      <c r="KU171" s="49"/>
      <c r="KV171" s="49"/>
      <c r="KW171" s="49"/>
      <c r="KX171" s="49"/>
      <c r="KY171" s="49"/>
      <c r="KZ171" s="49"/>
      <c r="LA171" s="49"/>
      <c r="LB171" s="49"/>
      <c r="LC171" s="49"/>
      <c r="LD171" s="49"/>
      <c r="LE171" s="49"/>
      <c r="LF171" s="49"/>
      <c r="LG171" s="49"/>
      <c r="LH171" s="49"/>
      <c r="LI171" s="49"/>
      <c r="LJ171" s="49"/>
      <c r="LK171" s="49"/>
      <c r="LL171" s="49"/>
      <c r="LM171" s="49"/>
      <c r="LN171" s="49"/>
      <c r="LO171" s="49"/>
      <c r="LP171" s="49"/>
      <c r="LQ171" s="49"/>
      <c r="LR171" s="49"/>
      <c r="LS171" s="49"/>
      <c r="LT171" s="49"/>
      <c r="LU171" s="49"/>
      <c r="LV171" s="49"/>
      <c r="LW171" s="49"/>
      <c r="LX171" s="49"/>
      <c r="LY171" s="49"/>
      <c r="LZ171" s="49"/>
      <c r="MA171" s="49"/>
      <c r="MB171" s="49"/>
      <c r="MC171" s="49"/>
      <c r="MD171" s="49"/>
      <c r="ME171" s="49"/>
      <c r="MF171" s="49"/>
      <c r="MG171" s="49"/>
      <c r="MH171" s="49"/>
      <c r="MI171" s="49"/>
      <c r="MJ171" s="49"/>
      <c r="MK171" s="49"/>
      <c r="ML171" s="49"/>
      <c r="MM171" s="49"/>
      <c r="MN171" s="49"/>
      <c r="MO171" s="49"/>
      <c r="MP171" s="49"/>
      <c r="MQ171" s="49"/>
      <c r="MR171" s="49"/>
      <c r="MS171" s="49"/>
      <c r="MT171" s="49"/>
      <c r="MU171" s="49"/>
      <c r="MV171" s="49"/>
      <c r="MW171" s="49"/>
      <c r="MX171" s="49"/>
      <c r="MY171" s="49"/>
      <c r="MZ171" s="49"/>
      <c r="NA171" s="49"/>
      <c r="NB171" s="49"/>
      <c r="NC171" s="49"/>
      <c r="ND171" s="49"/>
      <c r="NE171" s="49"/>
      <c r="NF171" s="49"/>
      <c r="NG171" s="49"/>
      <c r="NH171" s="49"/>
      <c r="NI171" s="49"/>
      <c r="NJ171" s="49"/>
      <c r="NK171" s="49"/>
      <c r="NL171" s="49"/>
      <c r="NM171" s="49"/>
      <c r="NN171" s="49"/>
      <c r="NO171" s="49"/>
      <c r="NP171" s="49"/>
      <c r="NQ171" s="49"/>
      <c r="NR171" s="49"/>
      <c r="NS171" s="49"/>
      <c r="NT171" s="49"/>
      <c r="NU171" s="49"/>
      <c r="NV171" s="49"/>
      <c r="NW171" s="49"/>
      <c r="NX171" s="49"/>
      <c r="NY171" s="49"/>
      <c r="NZ171" s="49"/>
      <c r="OA171" s="49"/>
      <c r="OB171" s="49"/>
      <c r="OC171" s="49"/>
      <c r="OD171" s="49"/>
      <c r="OE171" s="49"/>
      <c r="OF171" s="49"/>
      <c r="OG171" s="49"/>
      <c r="OH171" s="49"/>
      <c r="OI171" s="49"/>
      <c r="OJ171" s="49"/>
      <c r="OK171" s="49"/>
      <c r="OL171" s="49"/>
      <c r="OM171" s="49"/>
      <c r="ON171" s="49"/>
      <c r="OO171" s="49"/>
      <c r="OP171" s="49"/>
      <c r="OQ171" s="49"/>
      <c r="OR171" s="49"/>
      <c r="OS171" s="49"/>
      <c r="OT171" s="49"/>
      <c r="OU171" s="49"/>
      <c r="OV171" s="49"/>
      <c r="OW171" s="49"/>
      <c r="OX171" s="49"/>
      <c r="OY171" s="49"/>
      <c r="OZ171" s="49"/>
      <c r="PA171" s="49"/>
      <c r="PB171" s="49"/>
      <c r="PC171" s="49"/>
      <c r="PD171" s="49"/>
      <c r="PE171" s="49"/>
      <c r="PF171" s="49"/>
      <c r="PG171" s="49"/>
      <c r="PH171" s="49"/>
      <c r="PI171" s="49"/>
      <c r="PJ171" s="49"/>
      <c r="PK171" s="49"/>
      <c r="PL171" s="49"/>
      <c r="PM171" s="49"/>
      <c r="PN171" s="49"/>
      <c r="PO171" s="49"/>
      <c r="PP171" s="49"/>
      <c r="PQ171" s="49"/>
      <c r="PR171" s="49"/>
      <c r="PS171" s="49"/>
      <c r="PT171" s="49"/>
      <c r="PU171" s="49"/>
      <c r="PV171" s="49"/>
      <c r="PW171" s="49"/>
      <c r="PX171" s="49"/>
      <c r="PY171" s="49"/>
      <c r="PZ171" s="49"/>
      <c r="QA171" s="49"/>
      <c r="QB171" s="49"/>
      <c r="QC171" s="49"/>
      <c r="QD171" s="49"/>
      <c r="QE171" s="49"/>
      <c r="QF171" s="49"/>
      <c r="QG171" s="49"/>
      <c r="QH171" s="49"/>
      <c r="QI171" s="49"/>
      <c r="QJ171" s="49"/>
      <c r="QK171" s="49"/>
      <c r="QL171" s="49"/>
      <c r="QM171" s="49"/>
      <c r="QN171" s="49"/>
      <c r="QO171" s="49"/>
      <c r="QP171" s="49"/>
      <c r="QQ171" s="49"/>
      <c r="QR171" s="49"/>
      <c r="QS171" s="49"/>
      <c r="QT171" s="49"/>
      <c r="QU171" s="49"/>
      <c r="QV171" s="49"/>
      <c r="QW171" s="49"/>
      <c r="QX171" s="49"/>
      <c r="QY171" s="49"/>
      <c r="QZ171" s="49"/>
      <c r="RA171" s="49"/>
      <c r="RB171" s="49"/>
      <c r="RC171" s="49"/>
      <c r="RD171" s="49"/>
      <c r="RE171" s="49"/>
      <c r="RF171" s="49"/>
      <c r="RG171" s="49"/>
      <c r="RH171" s="49"/>
      <c r="RI171" s="49"/>
      <c r="RJ171" s="49"/>
      <c r="RK171" s="49"/>
      <c r="RL171" s="49"/>
      <c r="RM171" s="49"/>
      <c r="RN171" s="49"/>
      <c r="RO171" s="49"/>
      <c r="RP171" s="49"/>
      <c r="RQ171" s="49"/>
      <c r="RR171" s="49"/>
      <c r="RS171" s="49"/>
      <c r="RT171" s="49"/>
      <c r="RU171" s="49"/>
      <c r="RV171" s="49"/>
      <c r="RW171" s="49"/>
      <c r="RX171" s="49"/>
      <c r="RY171" s="49"/>
      <c r="RZ171" s="49"/>
      <c r="SA171" s="49"/>
      <c r="SB171" s="49"/>
      <c r="SC171" s="49"/>
      <c r="SD171" s="49"/>
      <c r="SE171" s="49"/>
      <c r="SF171" s="49"/>
      <c r="SG171" s="49"/>
      <c r="SH171" s="49"/>
      <c r="SI171" s="49"/>
      <c r="SJ171" s="49"/>
      <c r="SK171" s="49"/>
      <c r="SL171" s="49"/>
      <c r="SM171" s="49"/>
      <c r="SN171" s="49"/>
      <c r="SO171" s="49"/>
      <c r="SP171" s="49"/>
      <c r="SQ171" s="49"/>
      <c r="SR171" s="49"/>
      <c r="SS171" s="49"/>
      <c r="ST171" s="49"/>
      <c r="SU171" s="49"/>
      <c r="SV171" s="49"/>
      <c r="SW171" s="49"/>
      <c r="SX171" s="49"/>
      <c r="SY171" s="49"/>
      <c r="SZ171" s="49"/>
      <c r="TA171" s="49"/>
      <c r="TB171" s="49"/>
      <c r="TC171" s="49"/>
      <c r="TD171" s="49"/>
      <c r="TE171" s="49"/>
      <c r="TF171" s="49"/>
      <c r="TG171" s="49"/>
      <c r="TH171" s="49"/>
      <c r="TI171" s="49"/>
      <c r="TJ171" s="49"/>
      <c r="TK171" s="49"/>
      <c r="TL171" s="49"/>
      <c r="TM171" s="49"/>
      <c r="TN171" s="49"/>
      <c r="TO171" s="49"/>
      <c r="TP171" s="49"/>
      <c r="TQ171" s="49"/>
      <c r="TR171" s="49"/>
      <c r="TS171" s="49"/>
      <c r="TT171" s="49"/>
      <c r="TU171" s="49"/>
      <c r="TV171" s="49"/>
      <c r="TW171" s="49"/>
      <c r="TX171" s="49"/>
      <c r="TY171" s="49"/>
      <c r="TZ171" s="49"/>
      <c r="UA171" s="49"/>
      <c r="UB171" s="49"/>
      <c r="UC171" s="49"/>
      <c r="UD171" s="49"/>
      <c r="UE171" s="49"/>
      <c r="UF171" s="49"/>
      <c r="UG171" s="49"/>
      <c r="UH171" s="49"/>
      <c r="UI171" s="49"/>
      <c r="UJ171" s="49"/>
      <c r="UK171" s="49"/>
      <c r="UL171" s="49"/>
      <c r="UM171" s="49"/>
      <c r="UN171" s="49"/>
      <c r="UO171" s="49"/>
      <c r="UP171" s="49"/>
      <c r="UQ171" s="49"/>
      <c r="UR171" s="49"/>
      <c r="US171" s="49"/>
      <c r="UT171" s="49"/>
      <c r="UU171" s="49"/>
      <c r="UV171" s="49"/>
      <c r="UW171" s="49"/>
      <c r="UX171" s="49"/>
      <c r="UY171" s="49"/>
      <c r="UZ171" s="49"/>
      <c r="VA171" s="49"/>
      <c r="VB171" s="49"/>
      <c r="VC171" s="49"/>
      <c r="VD171" s="49"/>
      <c r="VE171" s="49"/>
      <c r="VF171" s="49"/>
      <c r="VG171" s="49"/>
      <c r="VH171" s="49"/>
      <c r="VI171" s="49"/>
      <c r="VJ171" s="49"/>
      <c r="VK171" s="49"/>
      <c r="VL171" s="49"/>
      <c r="VM171" s="49"/>
      <c r="VN171" s="49"/>
      <c r="VO171" s="49"/>
      <c r="VP171" s="49"/>
      <c r="VQ171" s="49"/>
      <c r="VR171" s="49"/>
      <c r="VS171" s="49"/>
      <c r="VT171" s="49"/>
      <c r="VU171" s="49"/>
      <c r="VV171" s="49"/>
      <c r="VW171" s="49"/>
      <c r="VX171" s="49"/>
      <c r="VY171" s="49"/>
      <c r="VZ171" s="49"/>
      <c r="WA171" s="49"/>
      <c r="WB171" s="49"/>
      <c r="WC171" s="49"/>
      <c r="WD171" s="49"/>
      <c r="WE171" s="49"/>
      <c r="WF171" s="49"/>
      <c r="WG171" s="49"/>
      <c r="WH171" s="49"/>
      <c r="WI171" s="49"/>
      <c r="WJ171" s="49"/>
      <c r="WK171" s="49"/>
      <c r="WL171" s="49"/>
      <c r="WM171" s="49"/>
      <c r="WN171" s="49"/>
      <c r="WO171" s="49"/>
      <c r="WP171" s="49"/>
      <c r="WQ171" s="49"/>
      <c r="WR171" s="49"/>
      <c r="WS171" s="49"/>
      <c r="WT171" s="49"/>
      <c r="UYD171" s="49"/>
      <c r="UYE171" s="49"/>
      <c r="UYF171" s="49"/>
      <c r="UYG171" s="49"/>
      <c r="UYH171" s="49"/>
      <c r="UYI171" s="49"/>
      <c r="UYJ171" s="49"/>
      <c r="UYK171" s="49"/>
      <c r="UYL171" s="49"/>
      <c r="UYM171" s="49"/>
      <c r="UYN171" s="49"/>
      <c r="UYO171" s="49"/>
      <c r="UYP171" s="49"/>
      <c r="UYQ171" s="49"/>
      <c r="UYR171" s="49"/>
      <c r="UYS171" s="49"/>
      <c r="UYT171" s="49"/>
      <c r="UYU171" s="49"/>
      <c r="UYV171" s="49"/>
      <c r="UYW171" s="49"/>
      <c r="UYX171" s="49"/>
      <c r="UYY171" s="49"/>
      <c r="UYZ171" s="49"/>
      <c r="UZA171" s="49"/>
      <c r="UZB171" s="49"/>
      <c r="UZC171" s="49"/>
      <c r="UZD171" s="49"/>
      <c r="UZE171" s="49"/>
      <c r="UZF171" s="49"/>
      <c r="UZG171" s="49"/>
      <c r="UZH171" s="49"/>
      <c r="UZI171" s="49"/>
      <c r="UZJ171" s="49"/>
      <c r="UZK171" s="49"/>
      <c r="UZL171" s="49"/>
      <c r="UZM171" s="49"/>
      <c r="UZN171" s="49"/>
      <c r="UZO171" s="49"/>
      <c r="UZP171" s="49"/>
      <c r="UZQ171" s="49"/>
      <c r="UZR171" s="49"/>
      <c r="UZS171" s="49"/>
      <c r="UZT171" s="49"/>
      <c r="UZU171" s="49"/>
      <c r="UZV171" s="49"/>
      <c r="UZW171" s="49"/>
      <c r="UZX171" s="49"/>
      <c r="UZY171" s="49"/>
      <c r="UZZ171" s="49"/>
      <c r="VAA171" s="49"/>
      <c r="VAB171" s="49"/>
      <c r="VAC171" s="49"/>
      <c r="VAD171" s="49"/>
      <c r="VAE171" s="49"/>
      <c r="VAF171" s="49"/>
      <c r="VAG171" s="49"/>
      <c r="VAH171" s="49"/>
      <c r="VAI171" s="49"/>
      <c r="VAJ171" s="49"/>
      <c r="VAK171" s="49"/>
      <c r="VAL171" s="49"/>
      <c r="VAM171" s="49"/>
      <c r="VAN171" s="49"/>
      <c r="VAO171" s="49"/>
      <c r="VAP171" s="49"/>
      <c r="VAQ171" s="49"/>
      <c r="VAR171" s="49"/>
      <c r="VAS171" s="49"/>
      <c r="VAT171" s="49"/>
      <c r="VAU171" s="49"/>
      <c r="VAV171" s="49"/>
      <c r="VAW171" s="49"/>
      <c r="VAX171" s="49"/>
      <c r="VAY171" s="49"/>
      <c r="VAZ171" s="49"/>
      <c r="VBA171" s="49"/>
      <c r="VBB171" s="49"/>
      <c r="VBC171" s="49"/>
      <c r="VBD171" s="49"/>
      <c r="VBE171" s="49"/>
      <c r="VBF171" s="49"/>
      <c r="VBG171" s="49"/>
      <c r="VBH171" s="49"/>
      <c r="VBI171" s="49"/>
      <c r="VBJ171" s="49"/>
      <c r="VBK171" s="49"/>
      <c r="VBL171" s="49"/>
      <c r="VBM171" s="49"/>
      <c r="VBN171" s="49"/>
      <c r="VBO171" s="49"/>
      <c r="VBP171" s="49"/>
      <c r="VBQ171" s="49"/>
      <c r="VBR171" s="49"/>
      <c r="VBS171" s="49"/>
      <c r="VBT171" s="49"/>
      <c r="VBU171" s="49"/>
      <c r="VBV171" s="49"/>
      <c r="VBW171" s="49"/>
      <c r="VBX171" s="49"/>
      <c r="VBY171" s="49"/>
      <c r="VBZ171" s="49"/>
      <c r="VCA171" s="49"/>
      <c r="VCB171" s="49"/>
      <c r="VCC171" s="49"/>
      <c r="VCD171" s="49"/>
      <c r="VCE171" s="49"/>
      <c r="VCF171" s="49"/>
      <c r="VCG171" s="49"/>
      <c r="VCH171" s="49"/>
      <c r="VCI171" s="49"/>
      <c r="VCJ171" s="49"/>
      <c r="VCK171" s="49"/>
      <c r="VCL171" s="49"/>
      <c r="VCM171" s="49"/>
      <c r="VCN171" s="49"/>
      <c r="VCO171" s="49"/>
      <c r="VCP171" s="49"/>
      <c r="VCQ171" s="49"/>
      <c r="VCR171" s="49"/>
      <c r="VCS171" s="49"/>
      <c r="VCT171" s="49"/>
      <c r="VCU171" s="49"/>
      <c r="VCV171" s="49"/>
      <c r="VCW171" s="49"/>
      <c r="VCX171" s="49"/>
      <c r="VCY171" s="49"/>
      <c r="VCZ171" s="49"/>
      <c r="VDA171" s="49"/>
      <c r="VDB171" s="49"/>
      <c r="VDC171" s="49"/>
      <c r="VDD171" s="49"/>
      <c r="VDE171" s="49"/>
      <c r="VDF171" s="49"/>
      <c r="VDG171" s="49"/>
      <c r="VDH171" s="49"/>
      <c r="VDI171" s="49"/>
      <c r="VDJ171" s="49"/>
      <c r="VDK171" s="49"/>
      <c r="VDL171" s="49"/>
      <c r="VDM171" s="49"/>
      <c r="VDN171" s="49"/>
      <c r="VDO171" s="49"/>
      <c r="VDP171" s="49"/>
      <c r="VDQ171" s="49"/>
      <c r="VDR171" s="49"/>
      <c r="VDS171" s="49"/>
      <c r="VDT171" s="49"/>
      <c r="VDU171" s="49"/>
      <c r="VDV171" s="49"/>
      <c r="VDW171" s="49"/>
      <c r="VDX171" s="49"/>
      <c r="VDY171" s="49"/>
      <c r="VDZ171" s="49"/>
      <c r="VEA171" s="49"/>
      <c r="VEB171" s="49"/>
      <c r="VEC171" s="49"/>
      <c r="VED171" s="49"/>
      <c r="VEE171" s="49"/>
      <c r="VEF171" s="49"/>
      <c r="VEG171" s="49"/>
      <c r="VEH171" s="49"/>
      <c r="VEI171" s="49"/>
      <c r="VEJ171" s="49"/>
      <c r="VEK171" s="49"/>
      <c r="VEL171" s="49"/>
      <c r="VEM171" s="49"/>
      <c r="VEN171" s="49"/>
      <c r="VEO171" s="49"/>
      <c r="VEP171" s="49"/>
      <c r="VEQ171" s="49"/>
      <c r="VER171" s="49"/>
      <c r="VES171" s="49"/>
      <c r="VET171" s="49"/>
      <c r="VEU171" s="49"/>
      <c r="VEV171" s="49"/>
      <c r="VEW171" s="49"/>
      <c r="VEX171" s="49"/>
      <c r="VEY171" s="49"/>
      <c r="VEZ171" s="49"/>
      <c r="VFA171" s="49"/>
      <c r="VFB171" s="49"/>
      <c r="VFC171" s="49"/>
      <c r="VFD171" s="49"/>
      <c r="VFE171" s="49"/>
      <c r="VFF171" s="49"/>
      <c r="VFG171" s="49"/>
      <c r="VFH171" s="49"/>
      <c r="VFI171" s="49"/>
      <c r="VFJ171" s="49"/>
      <c r="VFK171" s="49"/>
      <c r="VFL171" s="49"/>
      <c r="VFM171" s="49"/>
      <c r="VFN171" s="49"/>
      <c r="VFO171" s="49"/>
      <c r="VFP171" s="49"/>
      <c r="VFQ171" s="49"/>
      <c r="VFR171" s="49"/>
      <c r="VFS171" s="49"/>
      <c r="VFT171" s="49"/>
      <c r="VFU171" s="49"/>
      <c r="VFV171" s="49"/>
      <c r="VFW171" s="49"/>
      <c r="VFX171" s="49"/>
      <c r="VFY171" s="49"/>
      <c r="VFZ171" s="49"/>
      <c r="VGA171" s="49"/>
      <c r="VGB171" s="49"/>
      <c r="VGC171" s="49"/>
      <c r="VGD171" s="49"/>
      <c r="VGE171" s="49"/>
      <c r="VGF171" s="49"/>
      <c r="VGG171" s="49"/>
      <c r="VGH171" s="49"/>
      <c r="VGI171" s="49"/>
      <c r="VGJ171" s="49"/>
      <c r="VGK171" s="49"/>
      <c r="VGL171" s="49"/>
      <c r="VGM171" s="49"/>
      <c r="VGN171" s="49"/>
      <c r="VGO171" s="49"/>
      <c r="VGP171" s="49"/>
      <c r="VGQ171" s="49"/>
      <c r="VGR171" s="49"/>
      <c r="VGS171" s="49"/>
      <c r="VGT171" s="49"/>
      <c r="VGU171" s="49"/>
      <c r="VGV171" s="49"/>
      <c r="VGW171" s="49"/>
      <c r="VGX171" s="49"/>
      <c r="VGY171" s="49"/>
      <c r="VGZ171" s="49"/>
      <c r="VHA171" s="49"/>
      <c r="VHB171" s="49"/>
      <c r="VHC171" s="49"/>
      <c r="VHD171" s="49"/>
      <c r="VHE171" s="49"/>
      <c r="VHF171" s="49"/>
      <c r="VHG171" s="49"/>
      <c r="VHH171" s="49"/>
      <c r="VHI171" s="49"/>
      <c r="VHJ171" s="49"/>
      <c r="VHK171" s="49"/>
      <c r="VHL171" s="49"/>
      <c r="VHM171" s="49"/>
      <c r="VHN171" s="49"/>
      <c r="VHO171" s="49"/>
      <c r="VHP171" s="49"/>
      <c r="VHQ171" s="49"/>
      <c r="VHR171" s="49"/>
      <c r="VHS171" s="49"/>
      <c r="VHT171" s="49"/>
      <c r="VHU171" s="49"/>
      <c r="VHV171" s="49"/>
      <c r="VHW171" s="49"/>
      <c r="VHX171" s="49"/>
      <c r="VHY171" s="49"/>
      <c r="VHZ171" s="49"/>
      <c r="VIA171" s="49"/>
      <c r="VIB171" s="49"/>
      <c r="VIC171" s="49"/>
      <c r="VID171" s="49"/>
      <c r="VIE171" s="49"/>
      <c r="VIF171" s="49"/>
      <c r="VIG171" s="49"/>
      <c r="VIH171" s="49"/>
      <c r="VII171" s="49"/>
      <c r="VIJ171" s="49"/>
      <c r="VIK171" s="49"/>
      <c r="VIL171" s="49"/>
      <c r="VIM171" s="49"/>
      <c r="VIN171" s="49"/>
      <c r="VIO171" s="49"/>
      <c r="VIP171" s="49"/>
      <c r="VIQ171" s="49"/>
      <c r="VIR171" s="49"/>
      <c r="VIS171" s="49"/>
      <c r="VIT171" s="49"/>
      <c r="VIU171" s="49"/>
      <c r="VIV171" s="49"/>
      <c r="VIW171" s="49"/>
      <c r="VIX171" s="49"/>
      <c r="VIY171" s="49"/>
      <c r="VIZ171" s="49"/>
      <c r="VJA171" s="49"/>
      <c r="VJB171" s="49"/>
      <c r="VJC171" s="49"/>
      <c r="VJD171" s="49"/>
      <c r="VJE171" s="49"/>
      <c r="VJF171" s="49"/>
      <c r="VJG171" s="49"/>
      <c r="VJH171" s="49"/>
      <c r="VJI171" s="49"/>
      <c r="VJJ171" s="49"/>
      <c r="VJK171" s="49"/>
      <c r="VJL171" s="49"/>
      <c r="VJM171" s="49"/>
      <c r="VJN171" s="49"/>
      <c r="VJO171" s="49"/>
      <c r="VJP171" s="49"/>
      <c r="VJQ171" s="49"/>
      <c r="VJR171" s="49"/>
      <c r="VJS171" s="49"/>
      <c r="VJT171" s="49"/>
      <c r="VJU171" s="49"/>
      <c r="VJV171" s="49"/>
      <c r="VJW171" s="49"/>
      <c r="VJX171" s="49"/>
      <c r="VJY171" s="49"/>
      <c r="VJZ171" s="49"/>
      <c r="VKA171" s="49"/>
      <c r="VKB171" s="49"/>
      <c r="VKC171" s="49"/>
      <c r="VKD171" s="49"/>
      <c r="VKE171" s="49"/>
      <c r="VKF171" s="49"/>
      <c r="VKG171" s="49"/>
      <c r="VKH171" s="49"/>
      <c r="VKI171" s="49"/>
      <c r="VKJ171" s="49"/>
      <c r="VKK171" s="49"/>
      <c r="VKL171" s="49"/>
      <c r="VKM171" s="49"/>
      <c r="VKN171" s="49"/>
      <c r="VKO171" s="49"/>
      <c r="VKP171" s="49"/>
      <c r="VKQ171" s="49"/>
      <c r="VKR171" s="49"/>
      <c r="VKS171" s="49"/>
      <c r="VKT171" s="49"/>
      <c r="VKU171" s="49"/>
      <c r="VKV171" s="49"/>
      <c r="VKW171" s="49"/>
      <c r="VKX171" s="49"/>
      <c r="VKY171" s="49"/>
      <c r="VKZ171" s="49"/>
      <c r="VLA171" s="49"/>
      <c r="VLB171" s="49"/>
      <c r="VLC171" s="49"/>
      <c r="VLD171" s="49"/>
      <c r="VLE171" s="49"/>
      <c r="VLF171" s="49"/>
      <c r="VLG171" s="49"/>
      <c r="VLH171" s="49"/>
      <c r="VLI171" s="49"/>
      <c r="VLJ171" s="49"/>
      <c r="VLK171" s="49"/>
      <c r="VLL171" s="49"/>
      <c r="VLM171" s="49"/>
      <c r="VLN171" s="49"/>
      <c r="VLO171" s="49"/>
      <c r="VLP171" s="49"/>
      <c r="VLQ171" s="49"/>
      <c r="VLR171" s="49"/>
      <c r="VLS171" s="49"/>
      <c r="VLT171" s="49"/>
      <c r="VLU171" s="49"/>
      <c r="VLV171" s="49"/>
      <c r="VLW171" s="49"/>
      <c r="VLX171" s="49"/>
      <c r="VLY171" s="49"/>
      <c r="VLZ171" s="49"/>
      <c r="VMA171" s="49"/>
      <c r="VMB171" s="49"/>
      <c r="VMC171" s="49"/>
      <c r="VMD171" s="49"/>
      <c r="VME171" s="49"/>
      <c r="VMF171" s="49"/>
      <c r="VMG171" s="49"/>
      <c r="VMH171" s="49"/>
      <c r="VMI171" s="49"/>
      <c r="VMJ171" s="49"/>
      <c r="VMK171" s="49"/>
      <c r="VML171" s="49"/>
      <c r="VMM171" s="49"/>
      <c r="VMN171" s="49"/>
      <c r="VMO171" s="49"/>
      <c r="VMP171" s="49"/>
      <c r="VMQ171" s="49"/>
      <c r="VMR171" s="49"/>
      <c r="VMS171" s="49"/>
      <c r="VMT171" s="49"/>
      <c r="VMU171" s="49"/>
      <c r="VMV171" s="49"/>
      <c r="VMW171" s="49"/>
      <c r="VMX171" s="49"/>
      <c r="VMY171" s="49"/>
      <c r="VMZ171" s="49"/>
      <c r="VNA171" s="49"/>
      <c r="VNB171" s="49"/>
      <c r="VNC171" s="49"/>
      <c r="VND171" s="49"/>
      <c r="VNE171" s="49"/>
      <c r="VNF171" s="49"/>
      <c r="VNG171" s="49"/>
      <c r="VNH171" s="49"/>
      <c r="VNI171" s="49"/>
      <c r="VNJ171" s="49"/>
      <c r="VNK171" s="49"/>
      <c r="VNL171" s="49"/>
      <c r="VNM171" s="49"/>
      <c r="VNN171" s="49"/>
      <c r="VNO171" s="49"/>
      <c r="VNP171" s="49"/>
      <c r="VNQ171" s="49"/>
      <c r="VNR171" s="49"/>
      <c r="VNS171" s="49"/>
      <c r="VNT171" s="49"/>
      <c r="VNU171" s="49"/>
      <c r="VNV171" s="49"/>
      <c r="VNW171" s="49"/>
      <c r="VNX171" s="49"/>
      <c r="VNY171" s="49"/>
      <c r="VNZ171" s="49"/>
      <c r="VOA171" s="49"/>
      <c r="VOB171" s="49"/>
      <c r="VOC171" s="49"/>
      <c r="VOD171" s="49"/>
      <c r="VOE171" s="49"/>
      <c r="VOF171" s="49"/>
      <c r="VOG171" s="49"/>
      <c r="VOH171" s="49"/>
      <c r="VOI171" s="49"/>
      <c r="VOJ171" s="49"/>
      <c r="VOK171" s="49"/>
      <c r="VOL171" s="49"/>
      <c r="VOM171" s="49"/>
      <c r="VON171" s="49"/>
      <c r="VOO171" s="49"/>
      <c r="VOP171" s="49"/>
      <c r="VOQ171" s="49"/>
      <c r="VOR171" s="49"/>
      <c r="VOS171" s="49"/>
      <c r="VOT171" s="49"/>
      <c r="VOU171" s="49"/>
      <c r="VOV171" s="49"/>
      <c r="VOW171" s="49"/>
      <c r="VOX171" s="49"/>
      <c r="VOY171" s="49"/>
      <c r="VOZ171" s="49"/>
      <c r="VPA171" s="49"/>
      <c r="VPB171" s="49"/>
      <c r="VPC171" s="49"/>
      <c r="VPD171" s="49"/>
      <c r="VPE171" s="49"/>
      <c r="VPF171" s="49"/>
      <c r="VPG171" s="49"/>
      <c r="VPH171" s="49"/>
      <c r="VPI171" s="49"/>
      <c r="VPJ171" s="49"/>
      <c r="VPK171" s="49"/>
      <c r="VPL171" s="49"/>
      <c r="VPM171" s="49"/>
      <c r="VPN171" s="49"/>
      <c r="VPO171" s="49"/>
      <c r="VPP171" s="49"/>
      <c r="VPQ171" s="49"/>
      <c r="VPR171" s="49"/>
      <c r="VPS171" s="49"/>
      <c r="VPT171" s="49"/>
      <c r="VPU171" s="49"/>
      <c r="VPV171" s="49"/>
      <c r="VPW171" s="49"/>
      <c r="VPX171" s="49"/>
      <c r="VPY171" s="49"/>
      <c r="VPZ171" s="49"/>
      <c r="VQA171" s="49"/>
      <c r="VQB171" s="49"/>
      <c r="VQC171" s="49"/>
      <c r="VQD171" s="49"/>
      <c r="VQE171" s="49"/>
      <c r="VQF171" s="49"/>
      <c r="VQG171" s="49"/>
      <c r="VQH171" s="49"/>
      <c r="VQI171" s="49"/>
      <c r="VQJ171" s="49"/>
      <c r="VQK171" s="49"/>
      <c r="VQL171" s="49"/>
      <c r="VQM171" s="49"/>
      <c r="VQN171" s="49"/>
      <c r="VQO171" s="49"/>
      <c r="VQP171" s="49"/>
      <c r="VQQ171" s="49"/>
      <c r="VQR171" s="49"/>
      <c r="VQS171" s="49"/>
      <c r="VQT171" s="49"/>
      <c r="VQU171" s="49"/>
      <c r="VQV171" s="49"/>
      <c r="VQW171" s="49"/>
      <c r="VQX171" s="49"/>
      <c r="VQY171" s="49"/>
      <c r="VQZ171" s="49"/>
      <c r="VRA171" s="49"/>
      <c r="VRB171" s="49"/>
      <c r="VRC171" s="49"/>
      <c r="VRD171" s="49"/>
      <c r="VRE171" s="49"/>
      <c r="VRF171" s="49"/>
      <c r="VRG171" s="49"/>
      <c r="VRH171" s="49"/>
      <c r="VRI171" s="49"/>
      <c r="VRJ171" s="49"/>
      <c r="VRK171" s="49"/>
      <c r="VRL171" s="49"/>
      <c r="VRM171" s="49"/>
      <c r="VRN171" s="49"/>
      <c r="VRO171" s="49"/>
      <c r="VRP171" s="49"/>
      <c r="VRQ171" s="49"/>
      <c r="VRR171" s="49"/>
      <c r="VRS171" s="49"/>
      <c r="VRT171" s="49"/>
      <c r="VRU171" s="49"/>
      <c r="VRV171" s="49"/>
      <c r="VRW171" s="49"/>
      <c r="VRX171" s="49"/>
      <c r="VRY171" s="49"/>
      <c r="VRZ171" s="49"/>
      <c r="VSA171" s="49"/>
      <c r="VSB171" s="49"/>
      <c r="VSC171" s="49"/>
      <c r="VSD171" s="49"/>
      <c r="VSE171" s="49"/>
      <c r="VSF171" s="49"/>
      <c r="VSG171" s="49"/>
      <c r="VSH171" s="49"/>
      <c r="VSI171" s="49"/>
      <c r="VSJ171" s="49"/>
      <c r="VSK171" s="49"/>
      <c r="VSL171" s="49"/>
      <c r="VSM171" s="49"/>
      <c r="VSN171" s="49"/>
      <c r="VSO171" s="49"/>
      <c r="VSP171" s="49"/>
      <c r="VSQ171" s="49"/>
      <c r="VSR171" s="49"/>
      <c r="VSS171" s="49"/>
      <c r="VST171" s="49"/>
      <c r="VSU171" s="49"/>
      <c r="VSV171" s="49"/>
      <c r="VSW171" s="49"/>
      <c r="VSX171" s="49"/>
      <c r="VSY171" s="49"/>
      <c r="VSZ171" s="49"/>
      <c r="VTA171" s="49"/>
      <c r="VTB171" s="49"/>
      <c r="VTC171" s="49"/>
      <c r="VTD171" s="49"/>
      <c r="VTE171" s="49"/>
      <c r="VTF171" s="49"/>
      <c r="VTG171" s="49"/>
      <c r="VTH171" s="49"/>
      <c r="VTI171" s="49"/>
      <c r="VTJ171" s="49"/>
      <c r="VTK171" s="49"/>
      <c r="VTL171" s="49"/>
      <c r="VTM171" s="49"/>
      <c r="VTN171" s="49"/>
      <c r="VTO171" s="49"/>
      <c r="VTP171" s="49"/>
      <c r="VTQ171" s="49"/>
      <c r="VTR171" s="49"/>
      <c r="VTS171" s="49"/>
      <c r="VTT171" s="49"/>
      <c r="VTU171" s="49"/>
      <c r="VTV171" s="49"/>
      <c r="VTW171" s="49"/>
      <c r="VTX171" s="49"/>
      <c r="VTY171" s="49"/>
      <c r="VTZ171" s="49"/>
      <c r="VUA171" s="49"/>
      <c r="VUB171" s="49"/>
      <c r="VUC171" s="49"/>
      <c r="VUD171" s="49"/>
      <c r="VUE171" s="49"/>
      <c r="VUF171" s="49"/>
      <c r="VUG171" s="49"/>
      <c r="VUH171" s="49"/>
      <c r="VUI171" s="49"/>
      <c r="VUJ171" s="49"/>
      <c r="VUK171" s="49"/>
      <c r="VUL171" s="49"/>
      <c r="VUM171" s="49"/>
      <c r="VUN171" s="49"/>
      <c r="VUO171" s="49"/>
      <c r="VUP171" s="49"/>
      <c r="VUQ171" s="49"/>
      <c r="VUR171" s="49"/>
      <c r="VUS171" s="49"/>
      <c r="VUT171" s="49"/>
      <c r="VUU171" s="49"/>
      <c r="VUV171" s="49"/>
      <c r="VUW171" s="49"/>
      <c r="VUX171" s="49"/>
      <c r="VUY171" s="49"/>
      <c r="VUZ171" s="49"/>
      <c r="VVA171" s="49"/>
      <c r="VVB171" s="49"/>
      <c r="VVC171" s="49"/>
      <c r="VVD171" s="49"/>
      <c r="VVE171" s="49"/>
      <c r="VVF171" s="49"/>
      <c r="VVG171" s="49"/>
      <c r="VVH171" s="49"/>
      <c r="VVI171" s="49"/>
      <c r="VVJ171" s="49"/>
      <c r="VVK171" s="49"/>
      <c r="VVL171" s="49"/>
      <c r="VVM171" s="49"/>
      <c r="VVN171" s="49"/>
      <c r="VVO171" s="49"/>
      <c r="VVP171" s="49"/>
      <c r="VVQ171" s="49"/>
      <c r="VVR171" s="49"/>
      <c r="VVS171" s="49"/>
      <c r="VVT171" s="49"/>
      <c r="VVU171" s="49"/>
      <c r="VVV171" s="49"/>
      <c r="VVW171" s="49"/>
      <c r="VVX171" s="49"/>
      <c r="VVY171" s="49"/>
      <c r="VVZ171" s="49"/>
      <c r="VWA171" s="49"/>
      <c r="VWB171" s="49"/>
      <c r="VWC171" s="49"/>
      <c r="VWD171" s="49"/>
      <c r="VWE171" s="49"/>
      <c r="VWF171" s="49"/>
      <c r="VWG171" s="49"/>
      <c r="VWH171" s="49"/>
      <c r="VWI171" s="49"/>
      <c r="VWJ171" s="49"/>
      <c r="VWK171" s="49"/>
      <c r="VWL171" s="49"/>
      <c r="VWM171" s="49"/>
      <c r="VWN171" s="49"/>
      <c r="VWO171" s="49"/>
      <c r="VWP171" s="49"/>
      <c r="VWQ171" s="49"/>
      <c r="VWR171" s="49"/>
      <c r="VWS171" s="49"/>
      <c r="VWT171" s="49"/>
      <c r="VWU171" s="49"/>
      <c r="VWV171" s="49"/>
      <c r="VWW171" s="49"/>
      <c r="VWX171" s="49"/>
      <c r="VWY171" s="49"/>
      <c r="VWZ171" s="49"/>
      <c r="VXA171" s="49"/>
      <c r="VXB171" s="49"/>
      <c r="VXC171" s="49"/>
      <c r="VXD171" s="49"/>
      <c r="VXE171" s="49"/>
      <c r="VXF171" s="49"/>
      <c r="VXG171" s="49"/>
      <c r="VXH171" s="49"/>
      <c r="VXI171" s="49"/>
      <c r="VXJ171" s="49"/>
      <c r="VXK171" s="49"/>
      <c r="VXL171" s="49"/>
      <c r="VXM171" s="49"/>
      <c r="VXN171" s="49"/>
      <c r="VXO171" s="49"/>
      <c r="VXP171" s="49"/>
      <c r="VXQ171" s="49"/>
      <c r="VXR171" s="49"/>
      <c r="VXS171" s="49"/>
      <c r="VXT171" s="49"/>
      <c r="VXU171" s="49"/>
      <c r="VXV171" s="49"/>
      <c r="VXW171" s="49"/>
      <c r="VXX171" s="49"/>
      <c r="VXY171" s="49"/>
      <c r="VXZ171" s="49"/>
      <c r="VYA171" s="49"/>
      <c r="VYB171" s="49"/>
      <c r="VYC171" s="49"/>
      <c r="VYD171" s="49"/>
      <c r="VYE171" s="49"/>
      <c r="VYF171" s="49"/>
      <c r="VYG171" s="49"/>
      <c r="VYH171" s="49"/>
      <c r="VYI171" s="49"/>
      <c r="VYJ171" s="49"/>
      <c r="VYK171" s="49"/>
      <c r="VYL171" s="49"/>
      <c r="VYM171" s="49"/>
      <c r="VYN171" s="49"/>
      <c r="VYO171" s="49"/>
      <c r="VYP171" s="49"/>
      <c r="VYQ171" s="49"/>
      <c r="VYR171" s="49"/>
      <c r="VYS171" s="49"/>
      <c r="VYT171" s="49"/>
      <c r="VYU171" s="49"/>
      <c r="VYV171" s="49"/>
      <c r="VYW171" s="49"/>
      <c r="VYX171" s="49"/>
      <c r="VYY171" s="49"/>
      <c r="VYZ171" s="49"/>
      <c r="VZA171" s="49"/>
      <c r="VZB171" s="49"/>
      <c r="VZC171" s="49"/>
      <c r="VZD171" s="49"/>
      <c r="VZE171" s="49"/>
      <c r="VZF171" s="49"/>
      <c r="VZG171" s="49"/>
      <c r="VZH171" s="49"/>
      <c r="VZI171" s="49"/>
      <c r="VZJ171" s="49"/>
      <c r="VZK171" s="49"/>
      <c r="VZL171" s="49"/>
      <c r="VZM171" s="49"/>
      <c r="VZN171" s="49"/>
      <c r="VZO171" s="49"/>
      <c r="VZP171" s="49"/>
      <c r="VZQ171" s="49"/>
      <c r="VZR171" s="49"/>
      <c r="VZS171" s="49"/>
      <c r="VZT171" s="49"/>
      <c r="VZU171" s="49"/>
      <c r="VZV171" s="49"/>
      <c r="VZW171" s="49"/>
      <c r="VZX171" s="49"/>
      <c r="VZY171" s="49"/>
      <c r="VZZ171" s="49"/>
      <c r="WAA171" s="49"/>
      <c r="WAB171" s="49"/>
      <c r="WAC171" s="49"/>
      <c r="WAD171" s="49"/>
      <c r="WAE171" s="49"/>
      <c r="WAF171" s="49"/>
      <c r="WAG171" s="49"/>
      <c r="WAH171" s="49"/>
      <c r="WAI171" s="49"/>
      <c r="WAJ171" s="49"/>
      <c r="WAK171" s="49"/>
      <c r="WAL171" s="49"/>
      <c r="WAM171" s="49"/>
      <c r="WAN171" s="49"/>
      <c r="WAO171" s="49"/>
      <c r="WAP171" s="49"/>
      <c r="WAQ171" s="49"/>
      <c r="WAR171" s="49"/>
      <c r="WAS171" s="49"/>
      <c r="WAT171" s="49"/>
      <c r="WAU171" s="49"/>
      <c r="WAV171" s="49"/>
      <c r="WAW171" s="49"/>
      <c r="WAX171" s="49"/>
      <c r="WAY171" s="49"/>
      <c r="WAZ171" s="49"/>
      <c r="WBA171" s="49"/>
      <c r="WBB171" s="49"/>
      <c r="WBC171" s="49"/>
      <c r="WBD171" s="49"/>
      <c r="WBE171" s="49"/>
      <c r="WBF171" s="49"/>
      <c r="WBG171" s="49"/>
      <c r="WBH171" s="49"/>
      <c r="WBI171" s="49"/>
      <c r="WBJ171" s="49"/>
      <c r="WBK171" s="49"/>
      <c r="WBL171" s="49"/>
      <c r="WBM171" s="49"/>
      <c r="WBN171" s="49"/>
      <c r="WBO171" s="49"/>
      <c r="WBP171" s="49"/>
      <c r="WBQ171" s="49"/>
      <c r="WBR171" s="49"/>
      <c r="WBS171" s="49"/>
      <c r="WBT171" s="49"/>
      <c r="WBU171" s="49"/>
      <c r="WBV171" s="49"/>
      <c r="WBW171" s="49"/>
      <c r="WBX171" s="49"/>
      <c r="WBY171" s="49"/>
      <c r="WBZ171" s="49"/>
      <c r="WCA171" s="49"/>
      <c r="WCB171" s="49"/>
      <c r="WCC171" s="49"/>
      <c r="WCD171" s="49"/>
      <c r="WCE171" s="49"/>
      <c r="WCF171" s="49"/>
      <c r="WCG171" s="49"/>
      <c r="WCH171" s="49"/>
      <c r="WCI171" s="49"/>
      <c r="WCJ171" s="49"/>
      <c r="WCK171" s="49"/>
      <c r="WCL171" s="49"/>
      <c r="WCM171" s="49"/>
      <c r="WCN171" s="49"/>
      <c r="WCO171" s="49"/>
      <c r="WCP171" s="49"/>
      <c r="WCQ171" s="49"/>
      <c r="WCR171" s="49"/>
      <c r="WCS171" s="49"/>
      <c r="WCT171" s="49"/>
      <c r="WCU171" s="49"/>
      <c r="WCV171" s="49"/>
      <c r="WCW171" s="49"/>
      <c r="WCX171" s="49"/>
      <c r="WCY171" s="49"/>
      <c r="WCZ171" s="49"/>
      <c r="WDA171" s="49"/>
      <c r="WDB171" s="49"/>
      <c r="WDC171" s="49"/>
      <c r="WDD171" s="49"/>
      <c r="WDE171" s="49"/>
      <c r="WDF171" s="49"/>
      <c r="WDG171" s="49"/>
      <c r="WDH171" s="49"/>
      <c r="WDI171" s="49"/>
      <c r="WDJ171" s="49"/>
      <c r="WDK171" s="49"/>
      <c r="WDL171" s="49"/>
      <c r="WDM171" s="49"/>
      <c r="WDN171" s="49"/>
      <c r="WDO171" s="49"/>
      <c r="WDP171" s="49"/>
      <c r="WDQ171" s="49"/>
      <c r="WDR171" s="49"/>
      <c r="WDS171" s="49"/>
      <c r="WDT171" s="49"/>
      <c r="WDU171" s="49"/>
      <c r="WDV171" s="49"/>
      <c r="WDW171" s="49"/>
      <c r="WDX171" s="49"/>
      <c r="WDY171" s="49"/>
      <c r="WDZ171" s="49"/>
      <c r="WEA171" s="49"/>
      <c r="WEB171" s="49"/>
      <c r="WEC171" s="49"/>
      <c r="WED171" s="49"/>
      <c r="WEE171" s="49"/>
      <c r="WEF171" s="49"/>
      <c r="WEG171" s="49"/>
      <c r="WEH171" s="49"/>
      <c r="WEI171" s="49"/>
      <c r="WEJ171" s="49"/>
      <c r="WEK171" s="49"/>
      <c r="WEL171" s="49"/>
      <c r="WEM171" s="49"/>
      <c r="WEN171" s="49"/>
      <c r="WEO171" s="49"/>
      <c r="WEP171" s="49"/>
      <c r="WEQ171" s="49"/>
      <c r="WER171" s="49"/>
      <c r="WES171" s="49"/>
      <c r="WET171" s="49"/>
      <c r="WEU171" s="49"/>
      <c r="WEV171" s="49"/>
      <c r="WEW171" s="49"/>
      <c r="WEX171" s="49"/>
      <c r="WEY171" s="49"/>
      <c r="WEZ171" s="49"/>
      <c r="WFA171" s="49"/>
      <c r="WFB171" s="49"/>
      <c r="WFC171" s="49"/>
      <c r="WFD171" s="49"/>
      <c r="WFE171" s="49"/>
      <c r="WFF171" s="49"/>
      <c r="WFG171" s="49"/>
      <c r="WFH171" s="49"/>
      <c r="WFI171" s="49"/>
      <c r="WFJ171" s="49"/>
      <c r="WFK171" s="49"/>
      <c r="WFL171" s="49"/>
      <c r="WFM171" s="49"/>
      <c r="WFN171" s="49"/>
      <c r="WFO171" s="49"/>
      <c r="WFP171" s="49"/>
      <c r="WFQ171" s="49"/>
      <c r="WFR171" s="49"/>
      <c r="WFS171" s="49"/>
      <c r="WFT171" s="49"/>
      <c r="WFU171" s="49"/>
      <c r="WFV171" s="49"/>
      <c r="WFW171" s="49"/>
      <c r="WFX171" s="49"/>
      <c r="WFY171" s="49"/>
      <c r="WFZ171" s="49"/>
      <c r="WGA171" s="49"/>
      <c r="WGB171" s="49"/>
      <c r="WGC171" s="49"/>
      <c r="WGD171" s="49"/>
      <c r="WGE171" s="49"/>
      <c r="WGF171" s="49"/>
      <c r="WGG171" s="49"/>
      <c r="WGH171" s="49"/>
      <c r="WGI171" s="49"/>
      <c r="WGJ171" s="49"/>
      <c r="WGK171" s="49"/>
      <c r="WGL171" s="49"/>
      <c r="WGM171" s="49"/>
      <c r="WGN171" s="49"/>
      <c r="WGO171" s="49"/>
      <c r="WGP171" s="49"/>
      <c r="WGQ171" s="49"/>
      <c r="WGR171" s="49"/>
      <c r="WGS171" s="49"/>
      <c r="WGT171" s="49"/>
      <c r="WGU171" s="49"/>
      <c r="WGV171" s="49"/>
      <c r="WGW171" s="49"/>
      <c r="WGX171" s="49"/>
      <c r="WGY171" s="49"/>
      <c r="WGZ171" s="49"/>
      <c r="WHA171" s="49"/>
      <c r="WHB171" s="49"/>
      <c r="WHC171" s="49"/>
      <c r="WHD171" s="49"/>
      <c r="WHE171" s="49"/>
      <c r="WHF171" s="49"/>
      <c r="WHG171" s="49"/>
      <c r="WHH171" s="49"/>
      <c r="WHI171" s="49"/>
      <c r="WHJ171" s="49"/>
      <c r="WHK171" s="49"/>
      <c r="WHL171" s="49"/>
      <c r="WHM171" s="49"/>
      <c r="WHN171" s="49"/>
      <c r="WHO171" s="49"/>
      <c r="WHP171" s="49"/>
      <c r="WHQ171" s="49"/>
      <c r="WHR171" s="49"/>
      <c r="WHS171" s="49"/>
      <c r="WHT171" s="49"/>
      <c r="WHU171" s="49"/>
      <c r="WHV171" s="49"/>
      <c r="WHW171" s="49"/>
      <c r="WHX171" s="49"/>
      <c r="WHY171" s="49"/>
      <c r="WHZ171" s="49"/>
      <c r="WIA171" s="49"/>
      <c r="WIB171" s="49"/>
      <c r="WIC171" s="49"/>
      <c r="WID171" s="49"/>
      <c r="WIE171" s="49"/>
      <c r="WIF171" s="49"/>
      <c r="WIG171" s="49"/>
      <c r="WIH171" s="49"/>
      <c r="WII171" s="49"/>
      <c r="WIJ171" s="49"/>
      <c r="WIK171" s="49"/>
      <c r="WIL171" s="49"/>
      <c r="WIM171" s="49"/>
      <c r="WIN171" s="49"/>
      <c r="WIO171" s="49"/>
      <c r="WIP171" s="49"/>
      <c r="WIQ171" s="49"/>
      <c r="WIR171" s="49"/>
      <c r="WIS171" s="49"/>
      <c r="WIT171" s="49"/>
      <c r="WIU171" s="49"/>
      <c r="WIV171" s="49"/>
      <c r="WIW171" s="49"/>
      <c r="WIX171" s="49"/>
      <c r="WIY171" s="49"/>
      <c r="WIZ171" s="49"/>
      <c r="WJA171" s="49"/>
      <c r="WJB171" s="49"/>
      <c r="WJC171" s="49"/>
      <c r="WJD171" s="49"/>
      <c r="WJE171" s="49"/>
      <c r="WJF171" s="49"/>
      <c r="WJG171" s="49"/>
      <c r="WJH171" s="49"/>
      <c r="WJI171" s="49"/>
      <c r="WJJ171" s="49"/>
      <c r="WJK171" s="49"/>
      <c r="WJL171" s="49"/>
      <c r="WJM171" s="49"/>
      <c r="WJN171" s="49"/>
      <c r="WJO171" s="49"/>
      <c r="WJP171" s="49"/>
      <c r="WJQ171" s="49"/>
      <c r="WJR171" s="49"/>
      <c r="WJS171" s="49"/>
      <c r="WJT171" s="49"/>
      <c r="WJU171" s="49"/>
      <c r="WJV171" s="49"/>
      <c r="WJW171" s="49"/>
      <c r="WJX171" s="49"/>
      <c r="WJY171" s="49"/>
      <c r="WJZ171" s="49"/>
      <c r="WKA171" s="49"/>
      <c r="WKB171" s="49"/>
      <c r="WKC171" s="49"/>
      <c r="WKD171" s="49"/>
      <c r="WKE171" s="49"/>
      <c r="WKF171" s="49"/>
      <c r="WKG171" s="49"/>
      <c r="WKH171" s="49"/>
      <c r="WKI171" s="49"/>
      <c r="WKJ171" s="49"/>
      <c r="WKK171" s="49"/>
      <c r="WKL171" s="49"/>
      <c r="WKM171" s="49"/>
      <c r="WKN171" s="49"/>
      <c r="WKO171" s="49"/>
      <c r="WKP171" s="49"/>
      <c r="WKQ171" s="49"/>
      <c r="WKR171" s="49"/>
      <c r="WKS171" s="49"/>
      <c r="WKT171" s="49"/>
      <c r="WKU171" s="49"/>
      <c r="WKV171" s="49"/>
      <c r="WKW171" s="49"/>
      <c r="WKX171" s="49"/>
      <c r="WKY171" s="49"/>
      <c r="WKZ171" s="49"/>
      <c r="WLA171" s="49"/>
      <c r="WLB171" s="49"/>
      <c r="WLC171" s="49"/>
      <c r="WLD171" s="49"/>
      <c r="WLE171" s="49"/>
      <c r="WLF171" s="49"/>
      <c r="WLG171" s="49"/>
      <c r="WLH171" s="49"/>
      <c r="WLI171" s="49"/>
      <c r="WLJ171" s="49"/>
      <c r="WLK171" s="49"/>
      <c r="WLL171" s="49"/>
      <c r="WLM171" s="49"/>
      <c r="WLN171" s="49"/>
      <c r="WLO171" s="49"/>
      <c r="WLP171" s="49"/>
      <c r="WLQ171" s="49"/>
      <c r="WLR171" s="49"/>
      <c r="WLS171" s="49"/>
      <c r="WLT171" s="49"/>
      <c r="WLU171" s="49"/>
      <c r="WLV171" s="49"/>
      <c r="WLW171" s="49"/>
      <c r="WLX171" s="49"/>
      <c r="WLY171" s="49"/>
      <c r="WLZ171" s="49"/>
      <c r="WMA171" s="49"/>
      <c r="WMB171" s="49"/>
      <c r="WMC171" s="49"/>
      <c r="WMD171" s="49"/>
      <c r="WME171" s="49"/>
      <c r="WMF171" s="49"/>
      <c r="WMG171" s="49"/>
      <c r="WMH171" s="49"/>
      <c r="WMI171" s="49"/>
      <c r="WMJ171" s="49"/>
      <c r="WMK171" s="49"/>
      <c r="WML171" s="49"/>
      <c r="WMM171" s="49"/>
      <c r="WMN171" s="49"/>
      <c r="WMO171" s="49"/>
      <c r="WMP171" s="49"/>
      <c r="WMQ171" s="49"/>
      <c r="WMR171" s="49"/>
      <c r="WMS171" s="49"/>
      <c r="WMT171" s="49"/>
      <c r="WMU171" s="49"/>
      <c r="WMV171" s="49"/>
      <c r="WMW171" s="49"/>
      <c r="WMX171" s="49"/>
      <c r="WMY171" s="49"/>
      <c r="WMZ171" s="49"/>
      <c r="WNA171" s="49"/>
      <c r="WNB171" s="49"/>
      <c r="WNC171" s="49"/>
      <c r="WND171" s="49"/>
      <c r="WNE171" s="49"/>
      <c r="WNF171" s="49"/>
      <c r="WNG171" s="49"/>
      <c r="WNH171" s="49"/>
      <c r="WNI171" s="49"/>
      <c r="WNJ171" s="49"/>
      <c r="WNK171" s="49"/>
      <c r="WNL171" s="49"/>
      <c r="WNM171" s="49"/>
      <c r="WNN171" s="49"/>
      <c r="WNO171" s="49"/>
      <c r="WNP171" s="49"/>
      <c r="WNQ171" s="49"/>
      <c r="WNR171" s="49"/>
      <c r="WNS171" s="49"/>
      <c r="WNT171" s="49"/>
      <c r="WNU171" s="49"/>
      <c r="WNV171" s="49"/>
      <c r="WNW171" s="49"/>
      <c r="WNX171" s="49"/>
      <c r="WNY171" s="49"/>
      <c r="WNZ171" s="49"/>
      <c r="WOA171" s="49"/>
      <c r="WOB171" s="49"/>
      <c r="WOC171" s="49"/>
      <c r="WOD171" s="49"/>
      <c r="WOE171" s="49"/>
      <c r="WOF171" s="49"/>
      <c r="WOG171" s="49"/>
      <c r="WOH171" s="49"/>
      <c r="WOI171" s="49"/>
      <c r="WOJ171" s="49"/>
      <c r="WOK171" s="49"/>
      <c r="WOL171" s="49"/>
      <c r="WOM171" s="49"/>
      <c r="WON171" s="49"/>
      <c r="WOO171" s="49"/>
      <c r="WOP171" s="49"/>
      <c r="WOQ171" s="49"/>
      <c r="WOR171" s="49"/>
      <c r="WOS171" s="49"/>
      <c r="WOT171" s="49"/>
      <c r="WOU171" s="49"/>
      <c r="WOV171" s="49"/>
      <c r="WOW171" s="49"/>
      <c r="WOX171" s="49"/>
      <c r="WOY171" s="49"/>
      <c r="WOZ171" s="49"/>
      <c r="WPA171" s="49"/>
      <c r="WPB171" s="49"/>
      <c r="WPC171" s="49"/>
      <c r="WPD171" s="49"/>
      <c r="WPE171" s="49"/>
      <c r="WPF171" s="49"/>
      <c r="WPG171" s="49"/>
      <c r="WPH171" s="49"/>
      <c r="WPI171" s="49"/>
      <c r="WPJ171" s="49"/>
      <c r="WPK171" s="49"/>
      <c r="WPL171" s="49"/>
      <c r="WPM171" s="49"/>
      <c r="WPN171" s="49"/>
      <c r="WPO171" s="49"/>
      <c r="WPP171" s="49"/>
      <c r="WPQ171" s="49"/>
      <c r="WPR171" s="49"/>
      <c r="WPS171" s="49"/>
      <c r="WPT171" s="49"/>
      <c r="WPU171" s="49"/>
      <c r="WPV171" s="49"/>
      <c r="WPW171" s="49"/>
      <c r="WPX171" s="49"/>
      <c r="WPY171" s="49"/>
      <c r="WPZ171" s="49"/>
      <c r="WQA171" s="49"/>
      <c r="WQB171" s="49"/>
      <c r="WQC171" s="49"/>
      <c r="WQD171" s="49"/>
      <c r="WQE171" s="49"/>
      <c r="WQF171" s="49"/>
      <c r="WQG171" s="49"/>
      <c r="WQH171" s="49"/>
      <c r="WQI171" s="49"/>
      <c r="WQJ171" s="49"/>
      <c r="WQK171" s="49"/>
      <c r="WQL171" s="49"/>
      <c r="WQM171" s="49"/>
      <c r="WQN171" s="49"/>
      <c r="WQO171" s="49"/>
      <c r="WQP171" s="49"/>
      <c r="WQQ171" s="49"/>
      <c r="WQR171" s="49"/>
      <c r="WQS171" s="49"/>
      <c r="WQT171" s="49"/>
      <c r="WQU171" s="49"/>
      <c r="WQV171" s="49"/>
      <c r="WQW171" s="49"/>
      <c r="WQX171" s="49"/>
      <c r="WQY171" s="49"/>
      <c r="WQZ171" s="49"/>
      <c r="WRA171" s="49"/>
      <c r="WRB171" s="49"/>
      <c r="WRC171" s="49"/>
      <c r="WRD171" s="49"/>
      <c r="WRE171" s="49"/>
      <c r="WRF171" s="49"/>
      <c r="WRG171" s="49"/>
      <c r="WRH171" s="49"/>
      <c r="WRI171" s="49"/>
      <c r="WRJ171" s="49"/>
      <c r="WRK171" s="49"/>
      <c r="WRL171" s="49"/>
      <c r="WRM171" s="49"/>
      <c r="WRN171" s="49"/>
      <c r="WRO171" s="49"/>
      <c r="WRP171" s="49"/>
      <c r="WRQ171" s="49"/>
      <c r="WRR171" s="49"/>
      <c r="WRS171" s="49"/>
      <c r="WRT171" s="49"/>
      <c r="WRU171" s="49"/>
      <c r="WRV171" s="49"/>
      <c r="WRW171" s="49"/>
      <c r="WRX171" s="49"/>
      <c r="WRY171" s="49"/>
      <c r="WRZ171" s="49"/>
      <c r="WSA171" s="49"/>
      <c r="WSB171" s="49"/>
      <c r="WSC171" s="49"/>
      <c r="WSD171" s="49"/>
      <c r="WSE171" s="49"/>
      <c r="WSF171" s="49"/>
      <c r="WSG171" s="49"/>
      <c r="WSH171" s="49"/>
      <c r="WSI171" s="49"/>
      <c r="WSJ171" s="49"/>
      <c r="WSK171" s="49"/>
      <c r="WSL171" s="49"/>
      <c r="WSM171" s="49"/>
      <c r="WSN171" s="49"/>
      <c r="WSO171" s="49"/>
      <c r="WSP171" s="49"/>
      <c r="WSQ171" s="49"/>
      <c r="WSR171" s="49"/>
      <c r="WSS171" s="49"/>
      <c r="WST171" s="49"/>
      <c r="WSU171" s="49"/>
      <c r="WSV171" s="49"/>
      <c r="WSW171" s="49"/>
      <c r="WSX171" s="49"/>
      <c r="WSY171" s="49"/>
      <c r="WSZ171" s="49"/>
      <c r="WTA171" s="49"/>
      <c r="WTB171" s="49"/>
      <c r="WTC171" s="49"/>
      <c r="WTD171" s="49"/>
      <c r="WTE171" s="49"/>
      <c r="WTF171" s="49"/>
      <c r="WTG171" s="49"/>
      <c r="WTH171" s="49"/>
      <c r="WTI171" s="49"/>
      <c r="WTJ171" s="49"/>
      <c r="WTK171" s="49"/>
      <c r="WTL171" s="49"/>
      <c r="WTM171" s="49"/>
      <c r="WTN171" s="49"/>
      <c r="WTO171" s="49"/>
      <c r="WTP171" s="49"/>
      <c r="WTQ171" s="49"/>
      <c r="WTR171" s="49"/>
      <c r="WTS171" s="49"/>
      <c r="WTT171" s="49"/>
      <c r="WTU171" s="49"/>
      <c r="WTV171" s="49"/>
      <c r="WTW171" s="49"/>
      <c r="WTX171" s="49"/>
      <c r="WTY171" s="49"/>
      <c r="WTZ171" s="49"/>
      <c r="WUA171" s="49"/>
      <c r="WUB171" s="49"/>
      <c r="WUC171" s="49"/>
      <c r="WUD171" s="49"/>
      <c r="WUE171" s="49"/>
      <c r="WUF171" s="49"/>
      <c r="WUG171" s="49"/>
      <c r="WUH171" s="49"/>
      <c r="WUI171" s="49"/>
      <c r="WUJ171" s="49"/>
      <c r="WUK171" s="49"/>
      <c r="WUL171" s="49"/>
      <c r="WUM171" s="49"/>
      <c r="WUN171" s="49"/>
      <c r="WUO171" s="49"/>
      <c r="WUP171" s="49"/>
      <c r="WUQ171" s="49"/>
      <c r="WUR171" s="49"/>
      <c r="WUS171" s="49"/>
      <c r="WUT171" s="49"/>
      <c r="WUU171" s="49"/>
      <c r="WUV171" s="49"/>
      <c r="WUW171" s="49"/>
      <c r="WUX171" s="49"/>
      <c r="WUY171" s="49"/>
      <c r="WUZ171" s="49"/>
      <c r="WVA171" s="49"/>
      <c r="WVB171" s="49"/>
      <c r="WVC171" s="49"/>
      <c r="WVD171" s="49"/>
      <c r="WVE171" s="49"/>
      <c r="WVF171" s="49"/>
      <c r="WVG171" s="49"/>
      <c r="WVH171" s="49"/>
      <c r="WVI171" s="49"/>
      <c r="WVJ171" s="49"/>
      <c r="WVK171" s="49"/>
      <c r="WVL171" s="49"/>
      <c r="WVM171" s="49"/>
      <c r="WVN171" s="49"/>
      <c r="WVO171" s="49"/>
      <c r="WVP171" s="49"/>
      <c r="WVQ171" s="49"/>
      <c r="WVR171" s="49"/>
      <c r="WVS171" s="49"/>
      <c r="WVT171" s="49"/>
      <c r="WVU171" s="49"/>
      <c r="WVV171" s="49"/>
      <c r="WVW171" s="49"/>
      <c r="WVX171" s="49"/>
      <c r="WVY171" s="49"/>
      <c r="WVZ171" s="49"/>
      <c r="WWA171" s="49"/>
      <c r="WWB171" s="49"/>
      <c r="WWC171" s="49"/>
      <c r="WWD171" s="49"/>
      <c r="WWE171" s="49"/>
      <c r="WWF171" s="49"/>
      <c r="WWG171" s="49"/>
      <c r="WWH171" s="49"/>
      <c r="WWI171" s="49"/>
      <c r="WWJ171" s="49"/>
      <c r="WWK171" s="49"/>
      <c r="WWL171" s="49"/>
      <c r="WWM171" s="49"/>
      <c r="WWN171" s="49"/>
      <c r="WWO171" s="49"/>
      <c r="WWP171" s="49"/>
      <c r="WWQ171" s="49"/>
      <c r="WWR171" s="49"/>
      <c r="WWS171" s="49"/>
      <c r="WWT171" s="49"/>
      <c r="WWU171" s="49"/>
      <c r="WWV171" s="49"/>
      <c r="WWW171" s="49"/>
      <c r="WWX171" s="49"/>
      <c r="WWY171" s="49"/>
      <c r="WWZ171" s="49"/>
      <c r="WXA171" s="49"/>
      <c r="WXB171" s="49"/>
      <c r="WXC171" s="49"/>
      <c r="WXD171" s="49"/>
      <c r="WXE171" s="49"/>
      <c r="WXF171" s="49"/>
      <c r="WXG171" s="49"/>
      <c r="WXH171" s="49"/>
      <c r="WXI171" s="49"/>
      <c r="WXJ171" s="49"/>
      <c r="WXK171" s="49"/>
      <c r="WXL171" s="49"/>
      <c r="WXM171" s="49"/>
      <c r="WXN171" s="49"/>
      <c r="WXO171" s="49"/>
      <c r="WXP171" s="49"/>
      <c r="WXQ171" s="49"/>
      <c r="WXR171" s="49"/>
      <c r="WXS171" s="49"/>
      <c r="WXT171" s="49"/>
      <c r="WXU171" s="49"/>
      <c r="WXV171" s="49"/>
      <c r="WXW171" s="49"/>
      <c r="WXX171" s="49"/>
      <c r="WXY171" s="49"/>
      <c r="WXZ171" s="49"/>
      <c r="WYA171" s="49"/>
      <c r="WYB171" s="49"/>
      <c r="WYC171" s="49"/>
      <c r="WYD171" s="49"/>
      <c r="WYE171" s="49"/>
      <c r="WYF171" s="49"/>
      <c r="WYG171" s="49"/>
      <c r="WYH171" s="49"/>
      <c r="WYI171" s="49"/>
      <c r="WYJ171" s="49"/>
      <c r="WYK171" s="49"/>
      <c r="WYL171" s="49"/>
      <c r="WYM171" s="49"/>
      <c r="WYN171" s="49"/>
      <c r="WYO171" s="49"/>
      <c r="WYP171" s="49"/>
      <c r="WYQ171" s="49"/>
      <c r="WYR171" s="49"/>
      <c r="WYS171" s="49"/>
      <c r="WYT171" s="49"/>
      <c r="WYU171" s="49"/>
      <c r="WYV171" s="49"/>
      <c r="WYW171" s="49"/>
      <c r="WYX171" s="49"/>
      <c r="WYY171" s="49"/>
      <c r="WYZ171" s="49"/>
      <c r="WZA171" s="49"/>
      <c r="WZB171" s="49"/>
      <c r="WZC171" s="49"/>
      <c r="WZD171" s="49"/>
      <c r="WZE171" s="49"/>
      <c r="WZF171" s="49"/>
      <c r="WZG171" s="49"/>
      <c r="WZH171" s="49"/>
      <c r="WZI171" s="49"/>
      <c r="WZJ171" s="49"/>
      <c r="WZK171" s="49"/>
      <c r="WZL171" s="49"/>
      <c r="WZM171" s="49"/>
      <c r="WZN171" s="49"/>
      <c r="WZO171" s="49"/>
      <c r="WZP171" s="49"/>
      <c r="WZQ171" s="49"/>
      <c r="WZR171" s="49"/>
      <c r="WZS171" s="49"/>
      <c r="WZT171" s="49"/>
      <c r="WZU171" s="49"/>
      <c r="WZV171" s="49"/>
      <c r="WZW171" s="49"/>
      <c r="WZX171" s="49"/>
      <c r="WZY171" s="49"/>
      <c r="WZZ171" s="49"/>
      <c r="XAA171" s="49"/>
      <c r="XAB171" s="49"/>
      <c r="XAC171" s="49"/>
      <c r="XAD171" s="49"/>
      <c r="XAE171" s="49"/>
      <c r="XAF171" s="49"/>
      <c r="XAG171" s="49"/>
      <c r="XAH171" s="49"/>
      <c r="XAI171" s="49"/>
      <c r="XAJ171" s="49"/>
      <c r="XAK171" s="49"/>
      <c r="XAL171" s="49"/>
      <c r="XAM171" s="49"/>
      <c r="XAN171" s="49"/>
      <c r="XAO171" s="49"/>
      <c r="XAP171" s="49"/>
      <c r="XAQ171" s="49"/>
      <c r="XAR171" s="49"/>
      <c r="XAS171" s="49"/>
      <c r="XAT171" s="49"/>
      <c r="XAU171" s="49"/>
      <c r="XAV171" s="49"/>
      <c r="XAW171" s="49"/>
      <c r="XAX171" s="49"/>
      <c r="XAY171" s="49"/>
      <c r="XAZ171" s="49"/>
      <c r="XBA171" s="49"/>
      <c r="XBB171" s="49"/>
      <c r="XBC171" s="49"/>
      <c r="XBD171" s="49"/>
      <c r="XBE171" s="49"/>
      <c r="XBF171" s="49"/>
      <c r="XBG171" s="49"/>
      <c r="XBH171" s="49"/>
      <c r="XBI171" s="49"/>
      <c r="XBJ171" s="49"/>
      <c r="XBK171" s="49"/>
      <c r="XBL171" s="49"/>
      <c r="XBM171" s="49"/>
      <c r="XBN171" s="49"/>
      <c r="XBO171" s="49"/>
      <c r="XBP171" s="49"/>
      <c r="XBQ171" s="49"/>
      <c r="XBR171" s="49"/>
      <c r="XBS171" s="49"/>
      <c r="XBT171" s="49"/>
      <c r="XBU171" s="49"/>
      <c r="XBV171" s="49"/>
      <c r="XBW171" s="49"/>
      <c r="XBX171" s="49"/>
      <c r="XBY171" s="49"/>
      <c r="XBZ171" s="49"/>
      <c r="XCA171" s="49"/>
      <c r="XCB171" s="49"/>
      <c r="XCC171" s="49"/>
      <c r="XCD171" s="49"/>
      <c r="XCE171" s="49"/>
      <c r="XCF171" s="49"/>
      <c r="XCG171" s="49"/>
      <c r="XCH171" s="49"/>
      <c r="XCI171" s="49"/>
      <c r="XCJ171" s="49"/>
      <c r="XCK171" s="49"/>
      <c r="XCL171" s="49"/>
      <c r="XCM171" s="49"/>
      <c r="XCN171" s="49"/>
      <c r="XCO171" s="49"/>
      <c r="XCP171" s="49"/>
      <c r="XCQ171" s="49"/>
      <c r="XCR171" s="49"/>
      <c r="XCS171" s="49"/>
      <c r="XCT171" s="49"/>
      <c r="XCU171" s="49"/>
      <c r="XCV171" s="49"/>
      <c r="XCW171" s="49"/>
      <c r="XCX171" s="49"/>
      <c r="XCY171" s="49"/>
      <c r="XCZ171" s="49"/>
      <c r="XDA171" s="49"/>
      <c r="XDB171" s="49"/>
      <c r="XDC171" s="49"/>
      <c r="XDD171" s="49"/>
      <c r="XDE171" s="49"/>
      <c r="XDF171" s="49"/>
      <c r="XDG171" s="49"/>
      <c r="XDH171" s="49"/>
      <c r="XDI171" s="49"/>
      <c r="XDJ171" s="49"/>
      <c r="XDK171" s="49"/>
      <c r="XDL171" s="49"/>
      <c r="XDM171" s="49"/>
      <c r="XDN171" s="49"/>
      <c r="XDO171" s="49"/>
      <c r="XDP171" s="49"/>
      <c r="XDQ171" s="49"/>
      <c r="XDR171" s="49"/>
      <c r="XDS171" s="49"/>
      <c r="XDT171" s="49"/>
      <c r="XDU171" s="49"/>
      <c r="XDV171" s="49"/>
      <c r="XDW171" s="49"/>
      <c r="XDX171" s="49"/>
      <c r="XDY171" s="49"/>
      <c r="XDZ171" s="49"/>
      <c r="XEA171" s="49"/>
      <c r="XEB171" s="49"/>
      <c r="XEC171" s="49"/>
      <c r="XED171" s="49"/>
      <c r="XEE171" s="49"/>
      <c r="XEF171" s="49"/>
      <c r="XEG171" s="49"/>
      <c r="XEH171" s="49"/>
      <c r="XEI171" s="49"/>
      <c r="XEJ171" s="49"/>
      <c r="XEK171" s="49"/>
      <c r="XEL171" s="49"/>
      <c r="XEM171" s="49"/>
      <c r="XEN171" s="49"/>
      <c r="XEO171" s="49"/>
      <c r="XEP171" s="49"/>
      <c r="XEQ171" s="49"/>
      <c r="XER171" s="49"/>
      <c r="XES171" s="49"/>
      <c r="XET171" s="49"/>
      <c r="XEU171" s="49"/>
      <c r="XEV171" s="49"/>
      <c r="XEW171" s="49"/>
      <c r="XEX171" s="49"/>
      <c r="XEY171" s="49"/>
      <c r="XEZ171" s="49"/>
      <c r="XFA171" s="49"/>
      <c r="XFB171" s="49"/>
      <c r="XFC171" s="49"/>
      <c r="XFD171" s="49"/>
    </row>
    <row r="172" spans="1:618 14850:16384">
      <c r="A172" s="53" t="s">
        <v>285</v>
      </c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 t="s">
        <v>276</v>
      </c>
      <c r="N172" s="53" t="s">
        <v>276</v>
      </c>
      <c r="O172" s="53"/>
      <c r="P172" s="53"/>
      <c r="Q172" s="53" t="s">
        <v>282</v>
      </c>
      <c r="R172" s="53"/>
      <c r="S172" s="53"/>
      <c r="T172" s="53" t="s">
        <v>286</v>
      </c>
      <c r="U172" s="53"/>
      <c r="V172" s="53" t="s">
        <v>287</v>
      </c>
      <c r="W172" s="53" t="s">
        <v>288</v>
      </c>
      <c r="X172" s="53" t="s">
        <v>289</v>
      </c>
      <c r="Y172" s="53" t="s">
        <v>289</v>
      </c>
      <c r="Z172" s="53" t="s">
        <v>290</v>
      </c>
      <c r="AA172" s="53" t="s">
        <v>289</v>
      </c>
      <c r="AB172" s="53" t="s">
        <v>290</v>
      </c>
      <c r="AC172" s="53" t="s">
        <v>291</v>
      </c>
      <c r="AD172" s="53" t="s">
        <v>290</v>
      </c>
      <c r="AE172" s="53" t="s">
        <v>290</v>
      </c>
      <c r="AF172" s="53" t="s">
        <v>290</v>
      </c>
      <c r="AG172" s="53" t="s">
        <v>290</v>
      </c>
      <c r="AH172" s="53" t="s">
        <v>290</v>
      </c>
      <c r="AI172" s="53" t="s">
        <v>291</v>
      </c>
      <c r="AJ172" s="53" t="s">
        <v>290</v>
      </c>
      <c r="AK172" s="53" t="s">
        <v>292</v>
      </c>
      <c r="AL172" s="53" t="s">
        <v>263</v>
      </c>
      <c r="AM172" s="53" t="s">
        <v>289</v>
      </c>
      <c r="AN172" s="53" t="s">
        <v>290</v>
      </c>
    </row>
    <row r="173" spans="1:618 14850:16384">
      <c r="A173" s="53" t="s">
        <v>285</v>
      </c>
      <c r="B173" s="53">
        <v>0.02</v>
      </c>
      <c r="C173" s="53" t="s">
        <v>290</v>
      </c>
      <c r="D173" s="53">
        <v>0.01</v>
      </c>
      <c r="E173" s="53" t="s">
        <v>291</v>
      </c>
      <c r="F173" s="53" t="s">
        <v>290</v>
      </c>
      <c r="G173" s="53">
        <v>0.01</v>
      </c>
      <c r="H173" s="53" t="s">
        <v>290</v>
      </c>
      <c r="I173" s="53" t="s">
        <v>290</v>
      </c>
      <c r="J173" s="53" t="s">
        <v>293</v>
      </c>
      <c r="K173" s="53">
        <v>0.02</v>
      </c>
      <c r="L173" s="53"/>
      <c r="M173" s="53"/>
      <c r="N173" s="53"/>
      <c r="O173" s="53" t="s">
        <v>282</v>
      </c>
      <c r="P173" s="53" t="s">
        <v>263</v>
      </c>
      <c r="Q173" s="53"/>
      <c r="R173" s="53" t="s">
        <v>294</v>
      </c>
      <c r="S173" s="53" t="s">
        <v>294</v>
      </c>
      <c r="T173" s="53"/>
      <c r="U173" s="53">
        <v>2</v>
      </c>
      <c r="V173" s="53"/>
      <c r="W173" s="53"/>
      <c r="Y173" s="53"/>
      <c r="Z173" s="53"/>
      <c r="AA173" s="53"/>
      <c r="AB173" s="53"/>
      <c r="AC173" s="53"/>
      <c r="AD173" s="53"/>
      <c r="AE173" s="53"/>
      <c r="AF173" s="53" t="s">
        <v>294</v>
      </c>
      <c r="AG173" s="53"/>
      <c r="AH173" s="53"/>
      <c r="AI173" s="53"/>
      <c r="AJ173" s="53"/>
      <c r="AK173" s="53"/>
      <c r="AL173" s="53"/>
      <c r="AM173" s="53"/>
      <c r="AN173" s="53"/>
    </row>
    <row r="174" spans="1:618 14850:16384" s="61" customFormat="1">
      <c r="A174" s="59" t="s">
        <v>285</v>
      </c>
      <c r="B174" s="59" t="s">
        <v>290</v>
      </c>
      <c r="C174" s="59" t="s">
        <v>290</v>
      </c>
      <c r="D174" s="59" t="s">
        <v>290</v>
      </c>
      <c r="E174" s="59" t="s">
        <v>291</v>
      </c>
      <c r="F174" s="59" t="s">
        <v>290</v>
      </c>
      <c r="G174" s="59" t="s">
        <v>290</v>
      </c>
      <c r="H174" s="59" t="s">
        <v>290</v>
      </c>
      <c r="I174" s="59" t="s">
        <v>290</v>
      </c>
      <c r="J174" s="59" t="s">
        <v>293</v>
      </c>
      <c r="K174" s="59" t="s">
        <v>290</v>
      </c>
      <c r="L174" s="59"/>
      <c r="M174" s="59"/>
      <c r="N174" s="59"/>
      <c r="O174" s="59" t="s">
        <v>282</v>
      </c>
      <c r="P174" s="59" t="s">
        <v>263</v>
      </c>
      <c r="Q174" s="59"/>
      <c r="R174" s="59" t="s">
        <v>294</v>
      </c>
      <c r="S174" s="59" t="s">
        <v>294</v>
      </c>
      <c r="T174" s="59"/>
      <c r="U174" s="59">
        <v>1</v>
      </c>
      <c r="V174" s="59"/>
      <c r="W174" s="59"/>
      <c r="Y174" s="59"/>
      <c r="Z174" s="59"/>
      <c r="AA174" s="59"/>
      <c r="AB174" s="59"/>
      <c r="AC174" s="59"/>
      <c r="AD174" s="59"/>
      <c r="AE174" s="59"/>
      <c r="AF174" s="59" t="s">
        <v>294</v>
      </c>
      <c r="AG174" s="59"/>
      <c r="AH174" s="59"/>
      <c r="AI174" s="59"/>
      <c r="AJ174" s="59"/>
      <c r="AK174" s="59"/>
      <c r="AL174" s="59"/>
      <c r="AM174" s="59"/>
      <c r="AN174" s="5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49"/>
      <c r="EU174" s="49"/>
      <c r="EV174" s="49"/>
      <c r="EW174" s="49"/>
      <c r="EX174" s="49"/>
      <c r="EY174" s="49"/>
      <c r="EZ174" s="49"/>
      <c r="FA174" s="49"/>
      <c r="FB174" s="49"/>
      <c r="FC174" s="49"/>
      <c r="FD174" s="49"/>
      <c r="FE174" s="49"/>
      <c r="FF174" s="49"/>
      <c r="FG174" s="49"/>
      <c r="FH174" s="49"/>
      <c r="FI174" s="49"/>
      <c r="FJ174" s="49"/>
      <c r="FK174" s="49"/>
      <c r="FL174" s="49"/>
      <c r="FM174" s="49"/>
      <c r="FN174" s="49"/>
      <c r="FO174" s="49"/>
      <c r="FP174" s="49"/>
      <c r="FQ174" s="49"/>
      <c r="FR174" s="49"/>
      <c r="FS174" s="49"/>
      <c r="FT174" s="49"/>
      <c r="FU174" s="49"/>
      <c r="FV174" s="49"/>
      <c r="FW174" s="49"/>
      <c r="FX174" s="49"/>
      <c r="FY174" s="49"/>
      <c r="FZ174" s="49"/>
      <c r="GA174" s="49"/>
      <c r="GB174" s="49"/>
      <c r="GC174" s="49"/>
      <c r="GD174" s="49"/>
      <c r="GE174" s="49"/>
      <c r="GF174" s="49"/>
      <c r="GG174" s="49"/>
      <c r="GH174" s="49"/>
      <c r="GI174" s="49"/>
      <c r="GJ174" s="49"/>
      <c r="GK174" s="49"/>
      <c r="GL174" s="49"/>
      <c r="GM174" s="49"/>
      <c r="GN174" s="49"/>
      <c r="GO174" s="49"/>
      <c r="GP174" s="49"/>
      <c r="GQ174" s="49"/>
      <c r="GR174" s="49"/>
      <c r="GS174" s="49"/>
      <c r="GT174" s="49"/>
      <c r="GU174" s="49"/>
      <c r="GV174" s="49"/>
      <c r="GW174" s="49"/>
      <c r="GX174" s="49"/>
      <c r="GY174" s="49"/>
      <c r="GZ174" s="49"/>
      <c r="HA174" s="49"/>
      <c r="HB174" s="49"/>
      <c r="HC174" s="49"/>
      <c r="HD174" s="49"/>
      <c r="HE174" s="49"/>
      <c r="HF174" s="49"/>
      <c r="HG174" s="49"/>
      <c r="HH174" s="49"/>
      <c r="HI174" s="49"/>
      <c r="HJ174" s="49"/>
      <c r="HK174" s="49"/>
      <c r="HL174" s="49"/>
      <c r="HM174" s="49"/>
      <c r="HN174" s="49"/>
      <c r="HO174" s="49"/>
      <c r="HP174" s="49"/>
      <c r="HQ174" s="49"/>
      <c r="HR174" s="49"/>
      <c r="HS174" s="49"/>
      <c r="HT174" s="49"/>
      <c r="HU174" s="49"/>
      <c r="HV174" s="49"/>
      <c r="HW174" s="49"/>
      <c r="HX174" s="49"/>
      <c r="HY174" s="49"/>
      <c r="HZ174" s="49"/>
      <c r="IA174" s="49"/>
      <c r="IB174" s="49"/>
      <c r="IC174" s="49"/>
      <c r="ID174" s="49"/>
      <c r="IE174" s="49"/>
      <c r="IF174" s="49"/>
      <c r="IG174" s="49"/>
      <c r="IH174" s="49"/>
      <c r="II174" s="49"/>
      <c r="IJ174" s="49"/>
      <c r="IK174" s="49"/>
      <c r="IL174" s="49"/>
      <c r="IM174" s="49"/>
      <c r="IN174" s="49"/>
      <c r="IO174" s="49"/>
      <c r="IP174" s="49"/>
      <c r="IQ174" s="49"/>
      <c r="IR174" s="49"/>
      <c r="IS174" s="49"/>
      <c r="IT174" s="49"/>
      <c r="IU174" s="49"/>
      <c r="IV174" s="49"/>
      <c r="IW174" s="49"/>
      <c r="IX174" s="49"/>
      <c r="IY174" s="49"/>
      <c r="IZ174" s="49"/>
      <c r="JA174" s="49"/>
      <c r="JB174" s="49"/>
      <c r="JC174" s="49"/>
      <c r="JD174" s="49"/>
      <c r="JE174" s="49"/>
      <c r="JF174" s="49"/>
      <c r="JG174" s="49"/>
      <c r="JH174" s="49"/>
      <c r="JI174" s="49"/>
      <c r="JJ174" s="49"/>
      <c r="JK174" s="49"/>
      <c r="JL174" s="49"/>
      <c r="JM174" s="49"/>
      <c r="JN174" s="49"/>
      <c r="JO174" s="49"/>
      <c r="JP174" s="49"/>
      <c r="JQ174" s="49"/>
      <c r="JR174" s="49"/>
      <c r="JS174" s="49"/>
      <c r="JT174" s="49"/>
      <c r="JU174" s="49"/>
      <c r="JV174" s="49"/>
      <c r="JW174" s="49"/>
      <c r="JX174" s="49"/>
      <c r="JY174" s="49"/>
      <c r="JZ174" s="49"/>
      <c r="KA174" s="49"/>
      <c r="KB174" s="49"/>
      <c r="KC174" s="49"/>
      <c r="KD174" s="49"/>
      <c r="KE174" s="49"/>
      <c r="KF174" s="49"/>
      <c r="KG174" s="49"/>
      <c r="KH174" s="49"/>
      <c r="KI174" s="49"/>
      <c r="KJ174" s="49"/>
      <c r="KK174" s="49"/>
      <c r="KL174" s="49"/>
      <c r="KM174" s="49"/>
      <c r="KN174" s="49"/>
      <c r="KO174" s="49"/>
      <c r="KP174" s="49"/>
      <c r="KQ174" s="49"/>
      <c r="KR174" s="49"/>
      <c r="KS174" s="49"/>
      <c r="KT174" s="49"/>
      <c r="KU174" s="49"/>
      <c r="KV174" s="49"/>
      <c r="KW174" s="49"/>
      <c r="KX174" s="49"/>
      <c r="KY174" s="49"/>
      <c r="KZ174" s="49"/>
      <c r="LA174" s="49"/>
      <c r="LB174" s="49"/>
      <c r="LC174" s="49"/>
      <c r="LD174" s="49"/>
      <c r="LE174" s="49"/>
      <c r="LF174" s="49"/>
      <c r="LG174" s="49"/>
      <c r="LH174" s="49"/>
      <c r="LI174" s="49"/>
      <c r="LJ174" s="49"/>
      <c r="LK174" s="49"/>
      <c r="LL174" s="49"/>
      <c r="LM174" s="49"/>
      <c r="LN174" s="49"/>
      <c r="LO174" s="49"/>
      <c r="LP174" s="49"/>
      <c r="LQ174" s="49"/>
      <c r="LR174" s="49"/>
      <c r="LS174" s="49"/>
      <c r="LT174" s="49"/>
      <c r="LU174" s="49"/>
      <c r="LV174" s="49"/>
      <c r="LW174" s="49"/>
      <c r="LX174" s="49"/>
      <c r="LY174" s="49"/>
      <c r="LZ174" s="49"/>
      <c r="MA174" s="49"/>
      <c r="MB174" s="49"/>
      <c r="MC174" s="49"/>
      <c r="MD174" s="49"/>
      <c r="ME174" s="49"/>
      <c r="MF174" s="49"/>
      <c r="MG174" s="49"/>
      <c r="MH174" s="49"/>
      <c r="MI174" s="49"/>
      <c r="MJ174" s="49"/>
      <c r="MK174" s="49"/>
      <c r="ML174" s="49"/>
      <c r="MM174" s="49"/>
      <c r="MN174" s="49"/>
      <c r="MO174" s="49"/>
      <c r="MP174" s="49"/>
      <c r="MQ174" s="49"/>
      <c r="MR174" s="49"/>
      <c r="MS174" s="49"/>
      <c r="MT174" s="49"/>
      <c r="MU174" s="49"/>
      <c r="MV174" s="49"/>
      <c r="MW174" s="49"/>
      <c r="MX174" s="49"/>
      <c r="MY174" s="49"/>
      <c r="MZ174" s="49"/>
      <c r="NA174" s="49"/>
      <c r="NB174" s="49"/>
      <c r="NC174" s="49"/>
      <c r="ND174" s="49"/>
      <c r="NE174" s="49"/>
      <c r="NF174" s="49"/>
      <c r="NG174" s="49"/>
      <c r="NH174" s="49"/>
      <c r="NI174" s="49"/>
      <c r="NJ174" s="49"/>
      <c r="NK174" s="49"/>
      <c r="NL174" s="49"/>
      <c r="NM174" s="49"/>
      <c r="NN174" s="49"/>
      <c r="NO174" s="49"/>
      <c r="NP174" s="49"/>
      <c r="NQ174" s="49"/>
      <c r="NR174" s="49"/>
      <c r="NS174" s="49"/>
      <c r="NT174" s="49"/>
      <c r="NU174" s="49"/>
      <c r="NV174" s="49"/>
      <c r="NW174" s="49"/>
      <c r="NX174" s="49"/>
      <c r="NY174" s="49"/>
      <c r="NZ174" s="49"/>
      <c r="OA174" s="49"/>
      <c r="OB174" s="49"/>
      <c r="OC174" s="49"/>
      <c r="OD174" s="49"/>
      <c r="OE174" s="49"/>
      <c r="OF174" s="49"/>
      <c r="OG174" s="49"/>
      <c r="OH174" s="49"/>
      <c r="OI174" s="49"/>
      <c r="OJ174" s="49"/>
      <c r="OK174" s="49"/>
      <c r="OL174" s="49"/>
      <c r="OM174" s="49"/>
      <c r="ON174" s="49"/>
      <c r="OO174" s="49"/>
      <c r="OP174" s="49"/>
      <c r="OQ174" s="49"/>
      <c r="OR174" s="49"/>
      <c r="OS174" s="49"/>
      <c r="OT174" s="49"/>
      <c r="OU174" s="49"/>
      <c r="OV174" s="49"/>
      <c r="OW174" s="49"/>
      <c r="OX174" s="49"/>
      <c r="OY174" s="49"/>
      <c r="OZ174" s="49"/>
      <c r="PA174" s="49"/>
      <c r="PB174" s="49"/>
      <c r="PC174" s="49"/>
      <c r="PD174" s="49"/>
      <c r="PE174" s="49"/>
      <c r="PF174" s="49"/>
      <c r="PG174" s="49"/>
      <c r="PH174" s="49"/>
      <c r="PI174" s="49"/>
      <c r="PJ174" s="49"/>
      <c r="PK174" s="49"/>
      <c r="PL174" s="49"/>
      <c r="PM174" s="49"/>
      <c r="PN174" s="49"/>
      <c r="PO174" s="49"/>
      <c r="PP174" s="49"/>
      <c r="PQ174" s="49"/>
      <c r="PR174" s="49"/>
      <c r="PS174" s="49"/>
      <c r="PT174" s="49"/>
      <c r="PU174" s="49"/>
      <c r="PV174" s="49"/>
      <c r="PW174" s="49"/>
      <c r="PX174" s="49"/>
      <c r="PY174" s="49"/>
      <c r="PZ174" s="49"/>
      <c r="QA174" s="49"/>
      <c r="QB174" s="49"/>
      <c r="QC174" s="49"/>
      <c r="QD174" s="49"/>
      <c r="QE174" s="49"/>
      <c r="QF174" s="49"/>
      <c r="QG174" s="49"/>
      <c r="QH174" s="49"/>
      <c r="QI174" s="49"/>
      <c r="QJ174" s="49"/>
      <c r="QK174" s="49"/>
      <c r="QL174" s="49"/>
      <c r="QM174" s="49"/>
      <c r="QN174" s="49"/>
      <c r="QO174" s="49"/>
      <c r="QP174" s="49"/>
      <c r="QQ174" s="49"/>
      <c r="QR174" s="49"/>
      <c r="QS174" s="49"/>
      <c r="QT174" s="49"/>
      <c r="QU174" s="49"/>
      <c r="QV174" s="49"/>
      <c r="QW174" s="49"/>
      <c r="QX174" s="49"/>
      <c r="QY174" s="49"/>
      <c r="QZ174" s="49"/>
      <c r="RA174" s="49"/>
      <c r="RB174" s="49"/>
      <c r="RC174" s="49"/>
      <c r="RD174" s="49"/>
      <c r="RE174" s="49"/>
      <c r="RF174" s="49"/>
      <c r="RG174" s="49"/>
      <c r="RH174" s="49"/>
      <c r="RI174" s="49"/>
      <c r="RJ174" s="49"/>
      <c r="RK174" s="49"/>
      <c r="RL174" s="49"/>
      <c r="RM174" s="49"/>
      <c r="RN174" s="49"/>
      <c r="RO174" s="49"/>
      <c r="RP174" s="49"/>
      <c r="RQ174" s="49"/>
      <c r="RR174" s="49"/>
      <c r="RS174" s="49"/>
      <c r="RT174" s="49"/>
      <c r="RU174" s="49"/>
      <c r="RV174" s="49"/>
      <c r="RW174" s="49"/>
      <c r="RX174" s="49"/>
      <c r="RY174" s="49"/>
      <c r="RZ174" s="49"/>
      <c r="SA174" s="49"/>
      <c r="SB174" s="49"/>
      <c r="SC174" s="49"/>
      <c r="SD174" s="49"/>
      <c r="SE174" s="49"/>
      <c r="SF174" s="49"/>
      <c r="SG174" s="49"/>
      <c r="SH174" s="49"/>
      <c r="SI174" s="49"/>
      <c r="SJ174" s="49"/>
      <c r="SK174" s="49"/>
      <c r="SL174" s="49"/>
      <c r="SM174" s="49"/>
      <c r="SN174" s="49"/>
      <c r="SO174" s="49"/>
      <c r="SP174" s="49"/>
      <c r="SQ174" s="49"/>
      <c r="SR174" s="49"/>
      <c r="SS174" s="49"/>
      <c r="ST174" s="49"/>
      <c r="SU174" s="49"/>
      <c r="SV174" s="49"/>
      <c r="SW174" s="49"/>
      <c r="SX174" s="49"/>
      <c r="SY174" s="49"/>
      <c r="SZ174" s="49"/>
      <c r="TA174" s="49"/>
      <c r="TB174" s="49"/>
      <c r="TC174" s="49"/>
      <c r="TD174" s="49"/>
      <c r="TE174" s="49"/>
      <c r="TF174" s="49"/>
      <c r="TG174" s="49"/>
      <c r="TH174" s="49"/>
      <c r="TI174" s="49"/>
      <c r="TJ174" s="49"/>
      <c r="TK174" s="49"/>
      <c r="TL174" s="49"/>
      <c r="TM174" s="49"/>
      <c r="TN174" s="49"/>
      <c r="TO174" s="49"/>
      <c r="TP174" s="49"/>
      <c r="TQ174" s="49"/>
      <c r="TR174" s="49"/>
      <c r="TS174" s="49"/>
      <c r="TT174" s="49"/>
      <c r="TU174" s="49"/>
      <c r="TV174" s="49"/>
      <c r="TW174" s="49"/>
      <c r="TX174" s="49"/>
      <c r="TY174" s="49"/>
      <c r="TZ174" s="49"/>
      <c r="UA174" s="49"/>
      <c r="UB174" s="49"/>
      <c r="UC174" s="49"/>
      <c r="UD174" s="49"/>
      <c r="UE174" s="49"/>
      <c r="UF174" s="49"/>
      <c r="UG174" s="49"/>
      <c r="UH174" s="49"/>
      <c r="UI174" s="49"/>
      <c r="UJ174" s="49"/>
      <c r="UK174" s="49"/>
      <c r="UL174" s="49"/>
      <c r="UM174" s="49"/>
      <c r="UN174" s="49"/>
      <c r="UO174" s="49"/>
      <c r="UP174" s="49"/>
      <c r="UQ174" s="49"/>
      <c r="UR174" s="49"/>
      <c r="US174" s="49"/>
      <c r="UT174" s="49"/>
      <c r="UU174" s="49"/>
      <c r="UV174" s="49"/>
      <c r="UW174" s="49"/>
      <c r="UX174" s="49"/>
      <c r="UY174" s="49"/>
      <c r="UZ174" s="49"/>
      <c r="VA174" s="49"/>
      <c r="VB174" s="49"/>
      <c r="VC174" s="49"/>
      <c r="VD174" s="49"/>
      <c r="VE174" s="49"/>
      <c r="VF174" s="49"/>
      <c r="VG174" s="49"/>
      <c r="VH174" s="49"/>
      <c r="VI174" s="49"/>
      <c r="VJ174" s="49"/>
      <c r="VK174" s="49"/>
      <c r="VL174" s="49"/>
      <c r="VM174" s="49"/>
      <c r="VN174" s="49"/>
      <c r="VO174" s="49"/>
      <c r="VP174" s="49"/>
      <c r="VQ174" s="49"/>
      <c r="VR174" s="49"/>
      <c r="VS174" s="49"/>
      <c r="VT174" s="49"/>
      <c r="VU174" s="49"/>
      <c r="VV174" s="49"/>
      <c r="VW174" s="49"/>
      <c r="VX174" s="49"/>
      <c r="VY174" s="49"/>
      <c r="VZ174" s="49"/>
      <c r="WA174" s="49"/>
      <c r="WB174" s="49"/>
      <c r="WC174" s="49"/>
      <c r="WD174" s="49"/>
      <c r="WE174" s="49"/>
      <c r="WF174" s="49"/>
      <c r="WG174" s="49"/>
      <c r="WH174" s="49"/>
      <c r="WI174" s="49"/>
      <c r="WJ174" s="49"/>
      <c r="WK174" s="49"/>
      <c r="WL174" s="49"/>
      <c r="WM174" s="49"/>
      <c r="WN174" s="49"/>
      <c r="WO174" s="49"/>
      <c r="WP174" s="49"/>
      <c r="WQ174" s="49"/>
      <c r="WR174" s="49"/>
      <c r="WS174" s="49"/>
      <c r="WT174" s="49"/>
      <c r="UYD174" s="49"/>
      <c r="UYE174" s="49"/>
      <c r="UYF174" s="49"/>
      <c r="UYG174" s="49"/>
      <c r="UYH174" s="49"/>
      <c r="UYI174" s="49"/>
      <c r="UYJ174" s="49"/>
      <c r="UYK174" s="49"/>
      <c r="UYL174" s="49"/>
      <c r="UYM174" s="49"/>
      <c r="UYN174" s="49"/>
      <c r="UYO174" s="49"/>
      <c r="UYP174" s="49"/>
      <c r="UYQ174" s="49"/>
      <c r="UYR174" s="49"/>
      <c r="UYS174" s="49"/>
      <c r="UYT174" s="49"/>
      <c r="UYU174" s="49"/>
      <c r="UYV174" s="49"/>
      <c r="UYW174" s="49"/>
      <c r="UYX174" s="49"/>
      <c r="UYY174" s="49"/>
      <c r="UYZ174" s="49"/>
      <c r="UZA174" s="49"/>
      <c r="UZB174" s="49"/>
      <c r="UZC174" s="49"/>
      <c r="UZD174" s="49"/>
      <c r="UZE174" s="49"/>
      <c r="UZF174" s="49"/>
      <c r="UZG174" s="49"/>
      <c r="UZH174" s="49"/>
      <c r="UZI174" s="49"/>
      <c r="UZJ174" s="49"/>
      <c r="UZK174" s="49"/>
      <c r="UZL174" s="49"/>
      <c r="UZM174" s="49"/>
      <c r="UZN174" s="49"/>
      <c r="UZO174" s="49"/>
      <c r="UZP174" s="49"/>
      <c r="UZQ174" s="49"/>
      <c r="UZR174" s="49"/>
      <c r="UZS174" s="49"/>
      <c r="UZT174" s="49"/>
      <c r="UZU174" s="49"/>
      <c r="UZV174" s="49"/>
      <c r="UZW174" s="49"/>
      <c r="UZX174" s="49"/>
      <c r="UZY174" s="49"/>
      <c r="UZZ174" s="49"/>
      <c r="VAA174" s="49"/>
      <c r="VAB174" s="49"/>
      <c r="VAC174" s="49"/>
      <c r="VAD174" s="49"/>
      <c r="VAE174" s="49"/>
      <c r="VAF174" s="49"/>
      <c r="VAG174" s="49"/>
      <c r="VAH174" s="49"/>
      <c r="VAI174" s="49"/>
      <c r="VAJ174" s="49"/>
      <c r="VAK174" s="49"/>
      <c r="VAL174" s="49"/>
      <c r="VAM174" s="49"/>
      <c r="VAN174" s="49"/>
      <c r="VAO174" s="49"/>
      <c r="VAP174" s="49"/>
      <c r="VAQ174" s="49"/>
      <c r="VAR174" s="49"/>
      <c r="VAS174" s="49"/>
      <c r="VAT174" s="49"/>
      <c r="VAU174" s="49"/>
      <c r="VAV174" s="49"/>
      <c r="VAW174" s="49"/>
      <c r="VAX174" s="49"/>
      <c r="VAY174" s="49"/>
      <c r="VAZ174" s="49"/>
      <c r="VBA174" s="49"/>
      <c r="VBB174" s="49"/>
      <c r="VBC174" s="49"/>
      <c r="VBD174" s="49"/>
      <c r="VBE174" s="49"/>
      <c r="VBF174" s="49"/>
      <c r="VBG174" s="49"/>
      <c r="VBH174" s="49"/>
      <c r="VBI174" s="49"/>
      <c r="VBJ174" s="49"/>
      <c r="VBK174" s="49"/>
      <c r="VBL174" s="49"/>
      <c r="VBM174" s="49"/>
      <c r="VBN174" s="49"/>
      <c r="VBO174" s="49"/>
      <c r="VBP174" s="49"/>
      <c r="VBQ174" s="49"/>
      <c r="VBR174" s="49"/>
      <c r="VBS174" s="49"/>
      <c r="VBT174" s="49"/>
      <c r="VBU174" s="49"/>
      <c r="VBV174" s="49"/>
      <c r="VBW174" s="49"/>
      <c r="VBX174" s="49"/>
      <c r="VBY174" s="49"/>
      <c r="VBZ174" s="49"/>
      <c r="VCA174" s="49"/>
      <c r="VCB174" s="49"/>
      <c r="VCC174" s="49"/>
      <c r="VCD174" s="49"/>
      <c r="VCE174" s="49"/>
      <c r="VCF174" s="49"/>
      <c r="VCG174" s="49"/>
      <c r="VCH174" s="49"/>
      <c r="VCI174" s="49"/>
      <c r="VCJ174" s="49"/>
      <c r="VCK174" s="49"/>
      <c r="VCL174" s="49"/>
      <c r="VCM174" s="49"/>
      <c r="VCN174" s="49"/>
      <c r="VCO174" s="49"/>
      <c r="VCP174" s="49"/>
      <c r="VCQ174" s="49"/>
      <c r="VCR174" s="49"/>
      <c r="VCS174" s="49"/>
      <c r="VCT174" s="49"/>
      <c r="VCU174" s="49"/>
      <c r="VCV174" s="49"/>
      <c r="VCW174" s="49"/>
      <c r="VCX174" s="49"/>
      <c r="VCY174" s="49"/>
      <c r="VCZ174" s="49"/>
      <c r="VDA174" s="49"/>
      <c r="VDB174" s="49"/>
      <c r="VDC174" s="49"/>
      <c r="VDD174" s="49"/>
      <c r="VDE174" s="49"/>
      <c r="VDF174" s="49"/>
      <c r="VDG174" s="49"/>
      <c r="VDH174" s="49"/>
      <c r="VDI174" s="49"/>
      <c r="VDJ174" s="49"/>
      <c r="VDK174" s="49"/>
      <c r="VDL174" s="49"/>
      <c r="VDM174" s="49"/>
      <c r="VDN174" s="49"/>
      <c r="VDO174" s="49"/>
      <c r="VDP174" s="49"/>
      <c r="VDQ174" s="49"/>
      <c r="VDR174" s="49"/>
      <c r="VDS174" s="49"/>
      <c r="VDT174" s="49"/>
      <c r="VDU174" s="49"/>
      <c r="VDV174" s="49"/>
      <c r="VDW174" s="49"/>
      <c r="VDX174" s="49"/>
      <c r="VDY174" s="49"/>
      <c r="VDZ174" s="49"/>
      <c r="VEA174" s="49"/>
      <c r="VEB174" s="49"/>
      <c r="VEC174" s="49"/>
      <c r="VED174" s="49"/>
      <c r="VEE174" s="49"/>
      <c r="VEF174" s="49"/>
      <c r="VEG174" s="49"/>
      <c r="VEH174" s="49"/>
      <c r="VEI174" s="49"/>
      <c r="VEJ174" s="49"/>
      <c r="VEK174" s="49"/>
      <c r="VEL174" s="49"/>
      <c r="VEM174" s="49"/>
      <c r="VEN174" s="49"/>
      <c r="VEO174" s="49"/>
      <c r="VEP174" s="49"/>
      <c r="VEQ174" s="49"/>
      <c r="VER174" s="49"/>
      <c r="VES174" s="49"/>
      <c r="VET174" s="49"/>
      <c r="VEU174" s="49"/>
      <c r="VEV174" s="49"/>
      <c r="VEW174" s="49"/>
      <c r="VEX174" s="49"/>
      <c r="VEY174" s="49"/>
      <c r="VEZ174" s="49"/>
      <c r="VFA174" s="49"/>
      <c r="VFB174" s="49"/>
      <c r="VFC174" s="49"/>
      <c r="VFD174" s="49"/>
      <c r="VFE174" s="49"/>
      <c r="VFF174" s="49"/>
      <c r="VFG174" s="49"/>
      <c r="VFH174" s="49"/>
      <c r="VFI174" s="49"/>
      <c r="VFJ174" s="49"/>
      <c r="VFK174" s="49"/>
      <c r="VFL174" s="49"/>
      <c r="VFM174" s="49"/>
      <c r="VFN174" s="49"/>
      <c r="VFO174" s="49"/>
      <c r="VFP174" s="49"/>
      <c r="VFQ174" s="49"/>
      <c r="VFR174" s="49"/>
      <c r="VFS174" s="49"/>
      <c r="VFT174" s="49"/>
      <c r="VFU174" s="49"/>
      <c r="VFV174" s="49"/>
      <c r="VFW174" s="49"/>
      <c r="VFX174" s="49"/>
      <c r="VFY174" s="49"/>
      <c r="VFZ174" s="49"/>
      <c r="VGA174" s="49"/>
      <c r="VGB174" s="49"/>
      <c r="VGC174" s="49"/>
      <c r="VGD174" s="49"/>
      <c r="VGE174" s="49"/>
      <c r="VGF174" s="49"/>
      <c r="VGG174" s="49"/>
      <c r="VGH174" s="49"/>
      <c r="VGI174" s="49"/>
      <c r="VGJ174" s="49"/>
      <c r="VGK174" s="49"/>
      <c r="VGL174" s="49"/>
      <c r="VGM174" s="49"/>
      <c r="VGN174" s="49"/>
      <c r="VGO174" s="49"/>
      <c r="VGP174" s="49"/>
      <c r="VGQ174" s="49"/>
      <c r="VGR174" s="49"/>
      <c r="VGS174" s="49"/>
      <c r="VGT174" s="49"/>
      <c r="VGU174" s="49"/>
      <c r="VGV174" s="49"/>
      <c r="VGW174" s="49"/>
      <c r="VGX174" s="49"/>
      <c r="VGY174" s="49"/>
      <c r="VGZ174" s="49"/>
      <c r="VHA174" s="49"/>
      <c r="VHB174" s="49"/>
      <c r="VHC174" s="49"/>
      <c r="VHD174" s="49"/>
      <c r="VHE174" s="49"/>
      <c r="VHF174" s="49"/>
      <c r="VHG174" s="49"/>
      <c r="VHH174" s="49"/>
      <c r="VHI174" s="49"/>
      <c r="VHJ174" s="49"/>
      <c r="VHK174" s="49"/>
      <c r="VHL174" s="49"/>
      <c r="VHM174" s="49"/>
      <c r="VHN174" s="49"/>
      <c r="VHO174" s="49"/>
      <c r="VHP174" s="49"/>
      <c r="VHQ174" s="49"/>
      <c r="VHR174" s="49"/>
      <c r="VHS174" s="49"/>
      <c r="VHT174" s="49"/>
      <c r="VHU174" s="49"/>
      <c r="VHV174" s="49"/>
      <c r="VHW174" s="49"/>
      <c r="VHX174" s="49"/>
      <c r="VHY174" s="49"/>
      <c r="VHZ174" s="49"/>
      <c r="VIA174" s="49"/>
      <c r="VIB174" s="49"/>
      <c r="VIC174" s="49"/>
      <c r="VID174" s="49"/>
      <c r="VIE174" s="49"/>
      <c r="VIF174" s="49"/>
      <c r="VIG174" s="49"/>
      <c r="VIH174" s="49"/>
      <c r="VII174" s="49"/>
      <c r="VIJ174" s="49"/>
      <c r="VIK174" s="49"/>
      <c r="VIL174" s="49"/>
      <c r="VIM174" s="49"/>
      <c r="VIN174" s="49"/>
      <c r="VIO174" s="49"/>
      <c r="VIP174" s="49"/>
      <c r="VIQ174" s="49"/>
      <c r="VIR174" s="49"/>
      <c r="VIS174" s="49"/>
      <c r="VIT174" s="49"/>
      <c r="VIU174" s="49"/>
      <c r="VIV174" s="49"/>
      <c r="VIW174" s="49"/>
      <c r="VIX174" s="49"/>
      <c r="VIY174" s="49"/>
      <c r="VIZ174" s="49"/>
      <c r="VJA174" s="49"/>
      <c r="VJB174" s="49"/>
      <c r="VJC174" s="49"/>
      <c r="VJD174" s="49"/>
      <c r="VJE174" s="49"/>
      <c r="VJF174" s="49"/>
      <c r="VJG174" s="49"/>
      <c r="VJH174" s="49"/>
      <c r="VJI174" s="49"/>
      <c r="VJJ174" s="49"/>
      <c r="VJK174" s="49"/>
      <c r="VJL174" s="49"/>
      <c r="VJM174" s="49"/>
      <c r="VJN174" s="49"/>
      <c r="VJO174" s="49"/>
      <c r="VJP174" s="49"/>
      <c r="VJQ174" s="49"/>
      <c r="VJR174" s="49"/>
      <c r="VJS174" s="49"/>
      <c r="VJT174" s="49"/>
      <c r="VJU174" s="49"/>
      <c r="VJV174" s="49"/>
      <c r="VJW174" s="49"/>
      <c r="VJX174" s="49"/>
      <c r="VJY174" s="49"/>
      <c r="VJZ174" s="49"/>
      <c r="VKA174" s="49"/>
      <c r="VKB174" s="49"/>
      <c r="VKC174" s="49"/>
      <c r="VKD174" s="49"/>
      <c r="VKE174" s="49"/>
      <c r="VKF174" s="49"/>
      <c r="VKG174" s="49"/>
      <c r="VKH174" s="49"/>
      <c r="VKI174" s="49"/>
      <c r="VKJ174" s="49"/>
      <c r="VKK174" s="49"/>
      <c r="VKL174" s="49"/>
      <c r="VKM174" s="49"/>
      <c r="VKN174" s="49"/>
      <c r="VKO174" s="49"/>
      <c r="VKP174" s="49"/>
      <c r="VKQ174" s="49"/>
      <c r="VKR174" s="49"/>
      <c r="VKS174" s="49"/>
      <c r="VKT174" s="49"/>
      <c r="VKU174" s="49"/>
      <c r="VKV174" s="49"/>
      <c r="VKW174" s="49"/>
      <c r="VKX174" s="49"/>
      <c r="VKY174" s="49"/>
      <c r="VKZ174" s="49"/>
      <c r="VLA174" s="49"/>
      <c r="VLB174" s="49"/>
      <c r="VLC174" s="49"/>
      <c r="VLD174" s="49"/>
      <c r="VLE174" s="49"/>
      <c r="VLF174" s="49"/>
      <c r="VLG174" s="49"/>
      <c r="VLH174" s="49"/>
      <c r="VLI174" s="49"/>
      <c r="VLJ174" s="49"/>
      <c r="VLK174" s="49"/>
      <c r="VLL174" s="49"/>
      <c r="VLM174" s="49"/>
      <c r="VLN174" s="49"/>
      <c r="VLO174" s="49"/>
      <c r="VLP174" s="49"/>
      <c r="VLQ174" s="49"/>
      <c r="VLR174" s="49"/>
      <c r="VLS174" s="49"/>
      <c r="VLT174" s="49"/>
      <c r="VLU174" s="49"/>
      <c r="VLV174" s="49"/>
      <c r="VLW174" s="49"/>
      <c r="VLX174" s="49"/>
      <c r="VLY174" s="49"/>
      <c r="VLZ174" s="49"/>
      <c r="VMA174" s="49"/>
      <c r="VMB174" s="49"/>
      <c r="VMC174" s="49"/>
      <c r="VMD174" s="49"/>
      <c r="VME174" s="49"/>
      <c r="VMF174" s="49"/>
      <c r="VMG174" s="49"/>
      <c r="VMH174" s="49"/>
      <c r="VMI174" s="49"/>
      <c r="VMJ174" s="49"/>
      <c r="VMK174" s="49"/>
      <c r="VML174" s="49"/>
      <c r="VMM174" s="49"/>
      <c r="VMN174" s="49"/>
      <c r="VMO174" s="49"/>
      <c r="VMP174" s="49"/>
      <c r="VMQ174" s="49"/>
      <c r="VMR174" s="49"/>
      <c r="VMS174" s="49"/>
      <c r="VMT174" s="49"/>
      <c r="VMU174" s="49"/>
      <c r="VMV174" s="49"/>
      <c r="VMW174" s="49"/>
      <c r="VMX174" s="49"/>
      <c r="VMY174" s="49"/>
      <c r="VMZ174" s="49"/>
      <c r="VNA174" s="49"/>
      <c r="VNB174" s="49"/>
      <c r="VNC174" s="49"/>
      <c r="VND174" s="49"/>
      <c r="VNE174" s="49"/>
      <c r="VNF174" s="49"/>
      <c r="VNG174" s="49"/>
      <c r="VNH174" s="49"/>
      <c r="VNI174" s="49"/>
      <c r="VNJ174" s="49"/>
      <c r="VNK174" s="49"/>
      <c r="VNL174" s="49"/>
      <c r="VNM174" s="49"/>
      <c r="VNN174" s="49"/>
      <c r="VNO174" s="49"/>
      <c r="VNP174" s="49"/>
      <c r="VNQ174" s="49"/>
      <c r="VNR174" s="49"/>
      <c r="VNS174" s="49"/>
      <c r="VNT174" s="49"/>
      <c r="VNU174" s="49"/>
      <c r="VNV174" s="49"/>
      <c r="VNW174" s="49"/>
      <c r="VNX174" s="49"/>
      <c r="VNY174" s="49"/>
      <c r="VNZ174" s="49"/>
      <c r="VOA174" s="49"/>
      <c r="VOB174" s="49"/>
      <c r="VOC174" s="49"/>
      <c r="VOD174" s="49"/>
      <c r="VOE174" s="49"/>
      <c r="VOF174" s="49"/>
      <c r="VOG174" s="49"/>
      <c r="VOH174" s="49"/>
      <c r="VOI174" s="49"/>
      <c r="VOJ174" s="49"/>
      <c r="VOK174" s="49"/>
      <c r="VOL174" s="49"/>
      <c r="VOM174" s="49"/>
      <c r="VON174" s="49"/>
      <c r="VOO174" s="49"/>
      <c r="VOP174" s="49"/>
      <c r="VOQ174" s="49"/>
      <c r="VOR174" s="49"/>
      <c r="VOS174" s="49"/>
      <c r="VOT174" s="49"/>
      <c r="VOU174" s="49"/>
      <c r="VOV174" s="49"/>
      <c r="VOW174" s="49"/>
      <c r="VOX174" s="49"/>
      <c r="VOY174" s="49"/>
      <c r="VOZ174" s="49"/>
      <c r="VPA174" s="49"/>
      <c r="VPB174" s="49"/>
      <c r="VPC174" s="49"/>
      <c r="VPD174" s="49"/>
      <c r="VPE174" s="49"/>
      <c r="VPF174" s="49"/>
      <c r="VPG174" s="49"/>
      <c r="VPH174" s="49"/>
      <c r="VPI174" s="49"/>
      <c r="VPJ174" s="49"/>
      <c r="VPK174" s="49"/>
      <c r="VPL174" s="49"/>
      <c r="VPM174" s="49"/>
      <c r="VPN174" s="49"/>
      <c r="VPO174" s="49"/>
      <c r="VPP174" s="49"/>
      <c r="VPQ174" s="49"/>
      <c r="VPR174" s="49"/>
      <c r="VPS174" s="49"/>
      <c r="VPT174" s="49"/>
      <c r="VPU174" s="49"/>
      <c r="VPV174" s="49"/>
      <c r="VPW174" s="49"/>
      <c r="VPX174" s="49"/>
      <c r="VPY174" s="49"/>
      <c r="VPZ174" s="49"/>
      <c r="VQA174" s="49"/>
      <c r="VQB174" s="49"/>
      <c r="VQC174" s="49"/>
      <c r="VQD174" s="49"/>
      <c r="VQE174" s="49"/>
      <c r="VQF174" s="49"/>
      <c r="VQG174" s="49"/>
      <c r="VQH174" s="49"/>
      <c r="VQI174" s="49"/>
      <c r="VQJ174" s="49"/>
      <c r="VQK174" s="49"/>
      <c r="VQL174" s="49"/>
      <c r="VQM174" s="49"/>
      <c r="VQN174" s="49"/>
      <c r="VQO174" s="49"/>
      <c r="VQP174" s="49"/>
      <c r="VQQ174" s="49"/>
      <c r="VQR174" s="49"/>
      <c r="VQS174" s="49"/>
      <c r="VQT174" s="49"/>
      <c r="VQU174" s="49"/>
      <c r="VQV174" s="49"/>
      <c r="VQW174" s="49"/>
      <c r="VQX174" s="49"/>
      <c r="VQY174" s="49"/>
      <c r="VQZ174" s="49"/>
      <c r="VRA174" s="49"/>
      <c r="VRB174" s="49"/>
      <c r="VRC174" s="49"/>
      <c r="VRD174" s="49"/>
      <c r="VRE174" s="49"/>
      <c r="VRF174" s="49"/>
      <c r="VRG174" s="49"/>
      <c r="VRH174" s="49"/>
      <c r="VRI174" s="49"/>
      <c r="VRJ174" s="49"/>
      <c r="VRK174" s="49"/>
      <c r="VRL174" s="49"/>
      <c r="VRM174" s="49"/>
      <c r="VRN174" s="49"/>
      <c r="VRO174" s="49"/>
      <c r="VRP174" s="49"/>
      <c r="VRQ174" s="49"/>
      <c r="VRR174" s="49"/>
      <c r="VRS174" s="49"/>
      <c r="VRT174" s="49"/>
      <c r="VRU174" s="49"/>
      <c r="VRV174" s="49"/>
      <c r="VRW174" s="49"/>
      <c r="VRX174" s="49"/>
      <c r="VRY174" s="49"/>
      <c r="VRZ174" s="49"/>
      <c r="VSA174" s="49"/>
      <c r="VSB174" s="49"/>
      <c r="VSC174" s="49"/>
      <c r="VSD174" s="49"/>
      <c r="VSE174" s="49"/>
      <c r="VSF174" s="49"/>
      <c r="VSG174" s="49"/>
      <c r="VSH174" s="49"/>
      <c r="VSI174" s="49"/>
      <c r="VSJ174" s="49"/>
      <c r="VSK174" s="49"/>
      <c r="VSL174" s="49"/>
      <c r="VSM174" s="49"/>
      <c r="VSN174" s="49"/>
      <c r="VSO174" s="49"/>
      <c r="VSP174" s="49"/>
      <c r="VSQ174" s="49"/>
      <c r="VSR174" s="49"/>
      <c r="VSS174" s="49"/>
      <c r="VST174" s="49"/>
      <c r="VSU174" s="49"/>
      <c r="VSV174" s="49"/>
      <c r="VSW174" s="49"/>
      <c r="VSX174" s="49"/>
      <c r="VSY174" s="49"/>
      <c r="VSZ174" s="49"/>
      <c r="VTA174" s="49"/>
      <c r="VTB174" s="49"/>
      <c r="VTC174" s="49"/>
      <c r="VTD174" s="49"/>
      <c r="VTE174" s="49"/>
      <c r="VTF174" s="49"/>
      <c r="VTG174" s="49"/>
      <c r="VTH174" s="49"/>
      <c r="VTI174" s="49"/>
      <c r="VTJ174" s="49"/>
      <c r="VTK174" s="49"/>
      <c r="VTL174" s="49"/>
      <c r="VTM174" s="49"/>
      <c r="VTN174" s="49"/>
      <c r="VTO174" s="49"/>
      <c r="VTP174" s="49"/>
      <c r="VTQ174" s="49"/>
      <c r="VTR174" s="49"/>
      <c r="VTS174" s="49"/>
      <c r="VTT174" s="49"/>
      <c r="VTU174" s="49"/>
      <c r="VTV174" s="49"/>
      <c r="VTW174" s="49"/>
      <c r="VTX174" s="49"/>
      <c r="VTY174" s="49"/>
      <c r="VTZ174" s="49"/>
      <c r="VUA174" s="49"/>
      <c r="VUB174" s="49"/>
      <c r="VUC174" s="49"/>
      <c r="VUD174" s="49"/>
      <c r="VUE174" s="49"/>
      <c r="VUF174" s="49"/>
      <c r="VUG174" s="49"/>
      <c r="VUH174" s="49"/>
      <c r="VUI174" s="49"/>
      <c r="VUJ174" s="49"/>
      <c r="VUK174" s="49"/>
      <c r="VUL174" s="49"/>
      <c r="VUM174" s="49"/>
      <c r="VUN174" s="49"/>
      <c r="VUO174" s="49"/>
      <c r="VUP174" s="49"/>
      <c r="VUQ174" s="49"/>
      <c r="VUR174" s="49"/>
      <c r="VUS174" s="49"/>
      <c r="VUT174" s="49"/>
      <c r="VUU174" s="49"/>
      <c r="VUV174" s="49"/>
      <c r="VUW174" s="49"/>
      <c r="VUX174" s="49"/>
      <c r="VUY174" s="49"/>
      <c r="VUZ174" s="49"/>
      <c r="VVA174" s="49"/>
      <c r="VVB174" s="49"/>
      <c r="VVC174" s="49"/>
      <c r="VVD174" s="49"/>
      <c r="VVE174" s="49"/>
      <c r="VVF174" s="49"/>
      <c r="VVG174" s="49"/>
      <c r="VVH174" s="49"/>
      <c r="VVI174" s="49"/>
      <c r="VVJ174" s="49"/>
      <c r="VVK174" s="49"/>
      <c r="VVL174" s="49"/>
      <c r="VVM174" s="49"/>
      <c r="VVN174" s="49"/>
      <c r="VVO174" s="49"/>
      <c r="VVP174" s="49"/>
      <c r="VVQ174" s="49"/>
      <c r="VVR174" s="49"/>
      <c r="VVS174" s="49"/>
      <c r="VVT174" s="49"/>
      <c r="VVU174" s="49"/>
      <c r="VVV174" s="49"/>
      <c r="VVW174" s="49"/>
      <c r="VVX174" s="49"/>
      <c r="VVY174" s="49"/>
      <c r="VVZ174" s="49"/>
      <c r="VWA174" s="49"/>
      <c r="VWB174" s="49"/>
      <c r="VWC174" s="49"/>
      <c r="VWD174" s="49"/>
      <c r="VWE174" s="49"/>
      <c r="VWF174" s="49"/>
      <c r="VWG174" s="49"/>
      <c r="VWH174" s="49"/>
      <c r="VWI174" s="49"/>
      <c r="VWJ174" s="49"/>
      <c r="VWK174" s="49"/>
      <c r="VWL174" s="49"/>
      <c r="VWM174" s="49"/>
      <c r="VWN174" s="49"/>
      <c r="VWO174" s="49"/>
      <c r="VWP174" s="49"/>
      <c r="VWQ174" s="49"/>
      <c r="VWR174" s="49"/>
      <c r="VWS174" s="49"/>
      <c r="VWT174" s="49"/>
      <c r="VWU174" s="49"/>
      <c r="VWV174" s="49"/>
      <c r="VWW174" s="49"/>
      <c r="VWX174" s="49"/>
      <c r="VWY174" s="49"/>
      <c r="VWZ174" s="49"/>
      <c r="VXA174" s="49"/>
      <c r="VXB174" s="49"/>
      <c r="VXC174" s="49"/>
      <c r="VXD174" s="49"/>
      <c r="VXE174" s="49"/>
      <c r="VXF174" s="49"/>
      <c r="VXG174" s="49"/>
      <c r="VXH174" s="49"/>
      <c r="VXI174" s="49"/>
      <c r="VXJ174" s="49"/>
      <c r="VXK174" s="49"/>
      <c r="VXL174" s="49"/>
      <c r="VXM174" s="49"/>
      <c r="VXN174" s="49"/>
      <c r="VXO174" s="49"/>
      <c r="VXP174" s="49"/>
      <c r="VXQ174" s="49"/>
      <c r="VXR174" s="49"/>
      <c r="VXS174" s="49"/>
      <c r="VXT174" s="49"/>
      <c r="VXU174" s="49"/>
      <c r="VXV174" s="49"/>
      <c r="VXW174" s="49"/>
      <c r="VXX174" s="49"/>
      <c r="VXY174" s="49"/>
      <c r="VXZ174" s="49"/>
      <c r="VYA174" s="49"/>
      <c r="VYB174" s="49"/>
      <c r="VYC174" s="49"/>
      <c r="VYD174" s="49"/>
      <c r="VYE174" s="49"/>
      <c r="VYF174" s="49"/>
      <c r="VYG174" s="49"/>
      <c r="VYH174" s="49"/>
      <c r="VYI174" s="49"/>
      <c r="VYJ174" s="49"/>
      <c r="VYK174" s="49"/>
      <c r="VYL174" s="49"/>
      <c r="VYM174" s="49"/>
      <c r="VYN174" s="49"/>
      <c r="VYO174" s="49"/>
      <c r="VYP174" s="49"/>
      <c r="VYQ174" s="49"/>
      <c r="VYR174" s="49"/>
      <c r="VYS174" s="49"/>
      <c r="VYT174" s="49"/>
      <c r="VYU174" s="49"/>
      <c r="VYV174" s="49"/>
      <c r="VYW174" s="49"/>
      <c r="VYX174" s="49"/>
      <c r="VYY174" s="49"/>
      <c r="VYZ174" s="49"/>
      <c r="VZA174" s="49"/>
      <c r="VZB174" s="49"/>
      <c r="VZC174" s="49"/>
      <c r="VZD174" s="49"/>
      <c r="VZE174" s="49"/>
      <c r="VZF174" s="49"/>
      <c r="VZG174" s="49"/>
      <c r="VZH174" s="49"/>
      <c r="VZI174" s="49"/>
      <c r="VZJ174" s="49"/>
      <c r="VZK174" s="49"/>
      <c r="VZL174" s="49"/>
      <c r="VZM174" s="49"/>
      <c r="VZN174" s="49"/>
      <c r="VZO174" s="49"/>
      <c r="VZP174" s="49"/>
      <c r="VZQ174" s="49"/>
      <c r="VZR174" s="49"/>
      <c r="VZS174" s="49"/>
      <c r="VZT174" s="49"/>
      <c r="VZU174" s="49"/>
      <c r="VZV174" s="49"/>
      <c r="VZW174" s="49"/>
      <c r="VZX174" s="49"/>
      <c r="VZY174" s="49"/>
      <c r="VZZ174" s="49"/>
      <c r="WAA174" s="49"/>
      <c r="WAB174" s="49"/>
      <c r="WAC174" s="49"/>
      <c r="WAD174" s="49"/>
      <c r="WAE174" s="49"/>
      <c r="WAF174" s="49"/>
      <c r="WAG174" s="49"/>
      <c r="WAH174" s="49"/>
      <c r="WAI174" s="49"/>
      <c r="WAJ174" s="49"/>
      <c r="WAK174" s="49"/>
      <c r="WAL174" s="49"/>
      <c r="WAM174" s="49"/>
      <c r="WAN174" s="49"/>
      <c r="WAO174" s="49"/>
      <c r="WAP174" s="49"/>
      <c r="WAQ174" s="49"/>
      <c r="WAR174" s="49"/>
      <c r="WAS174" s="49"/>
      <c r="WAT174" s="49"/>
      <c r="WAU174" s="49"/>
      <c r="WAV174" s="49"/>
      <c r="WAW174" s="49"/>
      <c r="WAX174" s="49"/>
      <c r="WAY174" s="49"/>
      <c r="WAZ174" s="49"/>
      <c r="WBA174" s="49"/>
      <c r="WBB174" s="49"/>
      <c r="WBC174" s="49"/>
      <c r="WBD174" s="49"/>
      <c r="WBE174" s="49"/>
      <c r="WBF174" s="49"/>
      <c r="WBG174" s="49"/>
      <c r="WBH174" s="49"/>
      <c r="WBI174" s="49"/>
      <c r="WBJ174" s="49"/>
      <c r="WBK174" s="49"/>
      <c r="WBL174" s="49"/>
      <c r="WBM174" s="49"/>
      <c r="WBN174" s="49"/>
      <c r="WBO174" s="49"/>
      <c r="WBP174" s="49"/>
      <c r="WBQ174" s="49"/>
      <c r="WBR174" s="49"/>
      <c r="WBS174" s="49"/>
      <c r="WBT174" s="49"/>
      <c r="WBU174" s="49"/>
      <c r="WBV174" s="49"/>
      <c r="WBW174" s="49"/>
      <c r="WBX174" s="49"/>
      <c r="WBY174" s="49"/>
      <c r="WBZ174" s="49"/>
      <c r="WCA174" s="49"/>
      <c r="WCB174" s="49"/>
      <c r="WCC174" s="49"/>
      <c r="WCD174" s="49"/>
      <c r="WCE174" s="49"/>
      <c r="WCF174" s="49"/>
      <c r="WCG174" s="49"/>
      <c r="WCH174" s="49"/>
      <c r="WCI174" s="49"/>
      <c r="WCJ174" s="49"/>
      <c r="WCK174" s="49"/>
      <c r="WCL174" s="49"/>
      <c r="WCM174" s="49"/>
      <c r="WCN174" s="49"/>
      <c r="WCO174" s="49"/>
      <c r="WCP174" s="49"/>
      <c r="WCQ174" s="49"/>
      <c r="WCR174" s="49"/>
      <c r="WCS174" s="49"/>
      <c r="WCT174" s="49"/>
      <c r="WCU174" s="49"/>
      <c r="WCV174" s="49"/>
      <c r="WCW174" s="49"/>
      <c r="WCX174" s="49"/>
      <c r="WCY174" s="49"/>
      <c r="WCZ174" s="49"/>
      <c r="WDA174" s="49"/>
      <c r="WDB174" s="49"/>
      <c r="WDC174" s="49"/>
      <c r="WDD174" s="49"/>
      <c r="WDE174" s="49"/>
      <c r="WDF174" s="49"/>
      <c r="WDG174" s="49"/>
      <c r="WDH174" s="49"/>
      <c r="WDI174" s="49"/>
      <c r="WDJ174" s="49"/>
      <c r="WDK174" s="49"/>
      <c r="WDL174" s="49"/>
      <c r="WDM174" s="49"/>
      <c r="WDN174" s="49"/>
      <c r="WDO174" s="49"/>
      <c r="WDP174" s="49"/>
      <c r="WDQ174" s="49"/>
      <c r="WDR174" s="49"/>
      <c r="WDS174" s="49"/>
      <c r="WDT174" s="49"/>
      <c r="WDU174" s="49"/>
      <c r="WDV174" s="49"/>
      <c r="WDW174" s="49"/>
      <c r="WDX174" s="49"/>
      <c r="WDY174" s="49"/>
      <c r="WDZ174" s="49"/>
      <c r="WEA174" s="49"/>
      <c r="WEB174" s="49"/>
      <c r="WEC174" s="49"/>
      <c r="WED174" s="49"/>
      <c r="WEE174" s="49"/>
      <c r="WEF174" s="49"/>
      <c r="WEG174" s="49"/>
      <c r="WEH174" s="49"/>
      <c r="WEI174" s="49"/>
      <c r="WEJ174" s="49"/>
      <c r="WEK174" s="49"/>
      <c r="WEL174" s="49"/>
      <c r="WEM174" s="49"/>
      <c r="WEN174" s="49"/>
      <c r="WEO174" s="49"/>
      <c r="WEP174" s="49"/>
      <c r="WEQ174" s="49"/>
      <c r="WER174" s="49"/>
      <c r="WES174" s="49"/>
      <c r="WET174" s="49"/>
      <c r="WEU174" s="49"/>
      <c r="WEV174" s="49"/>
      <c r="WEW174" s="49"/>
      <c r="WEX174" s="49"/>
      <c r="WEY174" s="49"/>
      <c r="WEZ174" s="49"/>
      <c r="WFA174" s="49"/>
      <c r="WFB174" s="49"/>
      <c r="WFC174" s="49"/>
      <c r="WFD174" s="49"/>
      <c r="WFE174" s="49"/>
      <c r="WFF174" s="49"/>
      <c r="WFG174" s="49"/>
      <c r="WFH174" s="49"/>
      <c r="WFI174" s="49"/>
      <c r="WFJ174" s="49"/>
      <c r="WFK174" s="49"/>
      <c r="WFL174" s="49"/>
      <c r="WFM174" s="49"/>
      <c r="WFN174" s="49"/>
      <c r="WFO174" s="49"/>
      <c r="WFP174" s="49"/>
      <c r="WFQ174" s="49"/>
      <c r="WFR174" s="49"/>
      <c r="WFS174" s="49"/>
      <c r="WFT174" s="49"/>
      <c r="WFU174" s="49"/>
      <c r="WFV174" s="49"/>
      <c r="WFW174" s="49"/>
      <c r="WFX174" s="49"/>
      <c r="WFY174" s="49"/>
      <c r="WFZ174" s="49"/>
      <c r="WGA174" s="49"/>
      <c r="WGB174" s="49"/>
      <c r="WGC174" s="49"/>
      <c r="WGD174" s="49"/>
      <c r="WGE174" s="49"/>
      <c r="WGF174" s="49"/>
      <c r="WGG174" s="49"/>
      <c r="WGH174" s="49"/>
      <c r="WGI174" s="49"/>
      <c r="WGJ174" s="49"/>
      <c r="WGK174" s="49"/>
      <c r="WGL174" s="49"/>
      <c r="WGM174" s="49"/>
      <c r="WGN174" s="49"/>
      <c r="WGO174" s="49"/>
      <c r="WGP174" s="49"/>
      <c r="WGQ174" s="49"/>
      <c r="WGR174" s="49"/>
      <c r="WGS174" s="49"/>
      <c r="WGT174" s="49"/>
      <c r="WGU174" s="49"/>
      <c r="WGV174" s="49"/>
      <c r="WGW174" s="49"/>
      <c r="WGX174" s="49"/>
      <c r="WGY174" s="49"/>
      <c r="WGZ174" s="49"/>
      <c r="WHA174" s="49"/>
      <c r="WHB174" s="49"/>
      <c r="WHC174" s="49"/>
      <c r="WHD174" s="49"/>
      <c r="WHE174" s="49"/>
      <c r="WHF174" s="49"/>
      <c r="WHG174" s="49"/>
      <c r="WHH174" s="49"/>
      <c r="WHI174" s="49"/>
      <c r="WHJ174" s="49"/>
      <c r="WHK174" s="49"/>
      <c r="WHL174" s="49"/>
      <c r="WHM174" s="49"/>
      <c r="WHN174" s="49"/>
      <c r="WHO174" s="49"/>
      <c r="WHP174" s="49"/>
      <c r="WHQ174" s="49"/>
      <c r="WHR174" s="49"/>
      <c r="WHS174" s="49"/>
      <c r="WHT174" s="49"/>
      <c r="WHU174" s="49"/>
      <c r="WHV174" s="49"/>
      <c r="WHW174" s="49"/>
      <c r="WHX174" s="49"/>
      <c r="WHY174" s="49"/>
      <c r="WHZ174" s="49"/>
      <c r="WIA174" s="49"/>
      <c r="WIB174" s="49"/>
      <c r="WIC174" s="49"/>
      <c r="WID174" s="49"/>
      <c r="WIE174" s="49"/>
      <c r="WIF174" s="49"/>
      <c r="WIG174" s="49"/>
      <c r="WIH174" s="49"/>
      <c r="WII174" s="49"/>
      <c r="WIJ174" s="49"/>
      <c r="WIK174" s="49"/>
      <c r="WIL174" s="49"/>
      <c r="WIM174" s="49"/>
      <c r="WIN174" s="49"/>
      <c r="WIO174" s="49"/>
      <c r="WIP174" s="49"/>
      <c r="WIQ174" s="49"/>
      <c r="WIR174" s="49"/>
      <c r="WIS174" s="49"/>
      <c r="WIT174" s="49"/>
      <c r="WIU174" s="49"/>
      <c r="WIV174" s="49"/>
      <c r="WIW174" s="49"/>
      <c r="WIX174" s="49"/>
      <c r="WIY174" s="49"/>
      <c r="WIZ174" s="49"/>
      <c r="WJA174" s="49"/>
      <c r="WJB174" s="49"/>
      <c r="WJC174" s="49"/>
      <c r="WJD174" s="49"/>
      <c r="WJE174" s="49"/>
      <c r="WJF174" s="49"/>
      <c r="WJG174" s="49"/>
      <c r="WJH174" s="49"/>
      <c r="WJI174" s="49"/>
      <c r="WJJ174" s="49"/>
      <c r="WJK174" s="49"/>
      <c r="WJL174" s="49"/>
      <c r="WJM174" s="49"/>
      <c r="WJN174" s="49"/>
      <c r="WJO174" s="49"/>
      <c r="WJP174" s="49"/>
      <c r="WJQ174" s="49"/>
      <c r="WJR174" s="49"/>
      <c r="WJS174" s="49"/>
      <c r="WJT174" s="49"/>
      <c r="WJU174" s="49"/>
      <c r="WJV174" s="49"/>
      <c r="WJW174" s="49"/>
      <c r="WJX174" s="49"/>
      <c r="WJY174" s="49"/>
      <c r="WJZ174" s="49"/>
      <c r="WKA174" s="49"/>
      <c r="WKB174" s="49"/>
      <c r="WKC174" s="49"/>
      <c r="WKD174" s="49"/>
      <c r="WKE174" s="49"/>
      <c r="WKF174" s="49"/>
      <c r="WKG174" s="49"/>
      <c r="WKH174" s="49"/>
      <c r="WKI174" s="49"/>
      <c r="WKJ174" s="49"/>
      <c r="WKK174" s="49"/>
      <c r="WKL174" s="49"/>
      <c r="WKM174" s="49"/>
      <c r="WKN174" s="49"/>
      <c r="WKO174" s="49"/>
      <c r="WKP174" s="49"/>
      <c r="WKQ174" s="49"/>
      <c r="WKR174" s="49"/>
      <c r="WKS174" s="49"/>
      <c r="WKT174" s="49"/>
      <c r="WKU174" s="49"/>
      <c r="WKV174" s="49"/>
      <c r="WKW174" s="49"/>
      <c r="WKX174" s="49"/>
      <c r="WKY174" s="49"/>
      <c r="WKZ174" s="49"/>
      <c r="WLA174" s="49"/>
      <c r="WLB174" s="49"/>
      <c r="WLC174" s="49"/>
      <c r="WLD174" s="49"/>
      <c r="WLE174" s="49"/>
      <c r="WLF174" s="49"/>
      <c r="WLG174" s="49"/>
      <c r="WLH174" s="49"/>
      <c r="WLI174" s="49"/>
      <c r="WLJ174" s="49"/>
      <c r="WLK174" s="49"/>
      <c r="WLL174" s="49"/>
      <c r="WLM174" s="49"/>
      <c r="WLN174" s="49"/>
      <c r="WLO174" s="49"/>
      <c r="WLP174" s="49"/>
      <c r="WLQ174" s="49"/>
      <c r="WLR174" s="49"/>
      <c r="WLS174" s="49"/>
      <c r="WLT174" s="49"/>
      <c r="WLU174" s="49"/>
      <c r="WLV174" s="49"/>
      <c r="WLW174" s="49"/>
      <c r="WLX174" s="49"/>
      <c r="WLY174" s="49"/>
      <c r="WLZ174" s="49"/>
      <c r="WMA174" s="49"/>
      <c r="WMB174" s="49"/>
      <c r="WMC174" s="49"/>
      <c r="WMD174" s="49"/>
      <c r="WME174" s="49"/>
      <c r="WMF174" s="49"/>
      <c r="WMG174" s="49"/>
      <c r="WMH174" s="49"/>
      <c r="WMI174" s="49"/>
      <c r="WMJ174" s="49"/>
      <c r="WMK174" s="49"/>
      <c r="WML174" s="49"/>
      <c r="WMM174" s="49"/>
      <c r="WMN174" s="49"/>
      <c r="WMO174" s="49"/>
      <c r="WMP174" s="49"/>
      <c r="WMQ174" s="49"/>
      <c r="WMR174" s="49"/>
      <c r="WMS174" s="49"/>
      <c r="WMT174" s="49"/>
      <c r="WMU174" s="49"/>
      <c r="WMV174" s="49"/>
      <c r="WMW174" s="49"/>
      <c r="WMX174" s="49"/>
      <c r="WMY174" s="49"/>
      <c r="WMZ174" s="49"/>
      <c r="WNA174" s="49"/>
      <c r="WNB174" s="49"/>
      <c r="WNC174" s="49"/>
      <c r="WND174" s="49"/>
      <c r="WNE174" s="49"/>
      <c r="WNF174" s="49"/>
      <c r="WNG174" s="49"/>
      <c r="WNH174" s="49"/>
      <c r="WNI174" s="49"/>
      <c r="WNJ174" s="49"/>
      <c r="WNK174" s="49"/>
      <c r="WNL174" s="49"/>
      <c r="WNM174" s="49"/>
      <c r="WNN174" s="49"/>
      <c r="WNO174" s="49"/>
      <c r="WNP174" s="49"/>
      <c r="WNQ174" s="49"/>
      <c r="WNR174" s="49"/>
      <c r="WNS174" s="49"/>
      <c r="WNT174" s="49"/>
      <c r="WNU174" s="49"/>
      <c r="WNV174" s="49"/>
      <c r="WNW174" s="49"/>
      <c r="WNX174" s="49"/>
      <c r="WNY174" s="49"/>
      <c r="WNZ174" s="49"/>
      <c r="WOA174" s="49"/>
      <c r="WOB174" s="49"/>
      <c r="WOC174" s="49"/>
      <c r="WOD174" s="49"/>
      <c r="WOE174" s="49"/>
      <c r="WOF174" s="49"/>
      <c r="WOG174" s="49"/>
      <c r="WOH174" s="49"/>
      <c r="WOI174" s="49"/>
      <c r="WOJ174" s="49"/>
      <c r="WOK174" s="49"/>
      <c r="WOL174" s="49"/>
      <c r="WOM174" s="49"/>
      <c r="WON174" s="49"/>
      <c r="WOO174" s="49"/>
      <c r="WOP174" s="49"/>
      <c r="WOQ174" s="49"/>
      <c r="WOR174" s="49"/>
      <c r="WOS174" s="49"/>
      <c r="WOT174" s="49"/>
      <c r="WOU174" s="49"/>
      <c r="WOV174" s="49"/>
      <c r="WOW174" s="49"/>
      <c r="WOX174" s="49"/>
      <c r="WOY174" s="49"/>
      <c r="WOZ174" s="49"/>
      <c r="WPA174" s="49"/>
      <c r="WPB174" s="49"/>
      <c r="WPC174" s="49"/>
      <c r="WPD174" s="49"/>
      <c r="WPE174" s="49"/>
      <c r="WPF174" s="49"/>
      <c r="WPG174" s="49"/>
      <c r="WPH174" s="49"/>
      <c r="WPI174" s="49"/>
      <c r="WPJ174" s="49"/>
      <c r="WPK174" s="49"/>
      <c r="WPL174" s="49"/>
      <c r="WPM174" s="49"/>
      <c r="WPN174" s="49"/>
      <c r="WPO174" s="49"/>
      <c r="WPP174" s="49"/>
      <c r="WPQ174" s="49"/>
      <c r="WPR174" s="49"/>
      <c r="WPS174" s="49"/>
      <c r="WPT174" s="49"/>
      <c r="WPU174" s="49"/>
      <c r="WPV174" s="49"/>
      <c r="WPW174" s="49"/>
      <c r="WPX174" s="49"/>
      <c r="WPY174" s="49"/>
      <c r="WPZ174" s="49"/>
      <c r="WQA174" s="49"/>
      <c r="WQB174" s="49"/>
      <c r="WQC174" s="49"/>
      <c r="WQD174" s="49"/>
      <c r="WQE174" s="49"/>
      <c r="WQF174" s="49"/>
      <c r="WQG174" s="49"/>
      <c r="WQH174" s="49"/>
      <c r="WQI174" s="49"/>
      <c r="WQJ174" s="49"/>
      <c r="WQK174" s="49"/>
      <c r="WQL174" s="49"/>
      <c r="WQM174" s="49"/>
      <c r="WQN174" s="49"/>
      <c r="WQO174" s="49"/>
      <c r="WQP174" s="49"/>
      <c r="WQQ174" s="49"/>
      <c r="WQR174" s="49"/>
      <c r="WQS174" s="49"/>
      <c r="WQT174" s="49"/>
      <c r="WQU174" s="49"/>
      <c r="WQV174" s="49"/>
      <c r="WQW174" s="49"/>
      <c r="WQX174" s="49"/>
      <c r="WQY174" s="49"/>
      <c r="WQZ174" s="49"/>
      <c r="WRA174" s="49"/>
      <c r="WRB174" s="49"/>
      <c r="WRC174" s="49"/>
      <c r="WRD174" s="49"/>
      <c r="WRE174" s="49"/>
      <c r="WRF174" s="49"/>
      <c r="WRG174" s="49"/>
      <c r="WRH174" s="49"/>
      <c r="WRI174" s="49"/>
      <c r="WRJ174" s="49"/>
      <c r="WRK174" s="49"/>
      <c r="WRL174" s="49"/>
      <c r="WRM174" s="49"/>
      <c r="WRN174" s="49"/>
      <c r="WRO174" s="49"/>
      <c r="WRP174" s="49"/>
      <c r="WRQ174" s="49"/>
      <c r="WRR174" s="49"/>
      <c r="WRS174" s="49"/>
      <c r="WRT174" s="49"/>
      <c r="WRU174" s="49"/>
      <c r="WRV174" s="49"/>
      <c r="WRW174" s="49"/>
      <c r="WRX174" s="49"/>
      <c r="WRY174" s="49"/>
      <c r="WRZ174" s="49"/>
      <c r="WSA174" s="49"/>
      <c r="WSB174" s="49"/>
      <c r="WSC174" s="49"/>
      <c r="WSD174" s="49"/>
      <c r="WSE174" s="49"/>
      <c r="WSF174" s="49"/>
      <c r="WSG174" s="49"/>
      <c r="WSH174" s="49"/>
      <c r="WSI174" s="49"/>
      <c r="WSJ174" s="49"/>
      <c r="WSK174" s="49"/>
      <c r="WSL174" s="49"/>
      <c r="WSM174" s="49"/>
      <c r="WSN174" s="49"/>
      <c r="WSO174" s="49"/>
      <c r="WSP174" s="49"/>
      <c r="WSQ174" s="49"/>
      <c r="WSR174" s="49"/>
      <c r="WSS174" s="49"/>
      <c r="WST174" s="49"/>
      <c r="WSU174" s="49"/>
      <c r="WSV174" s="49"/>
      <c r="WSW174" s="49"/>
      <c r="WSX174" s="49"/>
      <c r="WSY174" s="49"/>
      <c r="WSZ174" s="49"/>
      <c r="WTA174" s="49"/>
      <c r="WTB174" s="49"/>
      <c r="WTC174" s="49"/>
      <c r="WTD174" s="49"/>
      <c r="WTE174" s="49"/>
      <c r="WTF174" s="49"/>
      <c r="WTG174" s="49"/>
      <c r="WTH174" s="49"/>
      <c r="WTI174" s="49"/>
      <c r="WTJ174" s="49"/>
      <c r="WTK174" s="49"/>
      <c r="WTL174" s="49"/>
      <c r="WTM174" s="49"/>
      <c r="WTN174" s="49"/>
      <c r="WTO174" s="49"/>
      <c r="WTP174" s="49"/>
      <c r="WTQ174" s="49"/>
      <c r="WTR174" s="49"/>
      <c r="WTS174" s="49"/>
      <c r="WTT174" s="49"/>
      <c r="WTU174" s="49"/>
      <c r="WTV174" s="49"/>
      <c r="WTW174" s="49"/>
      <c r="WTX174" s="49"/>
      <c r="WTY174" s="49"/>
      <c r="WTZ174" s="49"/>
      <c r="WUA174" s="49"/>
      <c r="WUB174" s="49"/>
      <c r="WUC174" s="49"/>
      <c r="WUD174" s="49"/>
      <c r="WUE174" s="49"/>
      <c r="WUF174" s="49"/>
      <c r="WUG174" s="49"/>
      <c r="WUH174" s="49"/>
      <c r="WUI174" s="49"/>
      <c r="WUJ174" s="49"/>
      <c r="WUK174" s="49"/>
      <c r="WUL174" s="49"/>
      <c r="WUM174" s="49"/>
      <c r="WUN174" s="49"/>
      <c r="WUO174" s="49"/>
      <c r="WUP174" s="49"/>
      <c r="WUQ174" s="49"/>
      <c r="WUR174" s="49"/>
      <c r="WUS174" s="49"/>
      <c r="WUT174" s="49"/>
      <c r="WUU174" s="49"/>
      <c r="WUV174" s="49"/>
      <c r="WUW174" s="49"/>
      <c r="WUX174" s="49"/>
      <c r="WUY174" s="49"/>
      <c r="WUZ174" s="49"/>
      <c r="WVA174" s="49"/>
      <c r="WVB174" s="49"/>
      <c r="WVC174" s="49"/>
      <c r="WVD174" s="49"/>
      <c r="WVE174" s="49"/>
      <c r="WVF174" s="49"/>
      <c r="WVG174" s="49"/>
      <c r="WVH174" s="49"/>
      <c r="WVI174" s="49"/>
      <c r="WVJ174" s="49"/>
      <c r="WVK174" s="49"/>
      <c r="WVL174" s="49"/>
      <c r="WVM174" s="49"/>
      <c r="WVN174" s="49"/>
      <c r="WVO174" s="49"/>
      <c r="WVP174" s="49"/>
      <c r="WVQ174" s="49"/>
      <c r="WVR174" s="49"/>
      <c r="WVS174" s="49"/>
      <c r="WVT174" s="49"/>
      <c r="WVU174" s="49"/>
      <c r="WVV174" s="49"/>
      <c r="WVW174" s="49"/>
      <c r="WVX174" s="49"/>
      <c r="WVY174" s="49"/>
      <c r="WVZ174" s="49"/>
      <c r="WWA174" s="49"/>
      <c r="WWB174" s="49"/>
      <c r="WWC174" s="49"/>
      <c r="WWD174" s="49"/>
      <c r="WWE174" s="49"/>
      <c r="WWF174" s="49"/>
      <c r="WWG174" s="49"/>
      <c r="WWH174" s="49"/>
      <c r="WWI174" s="49"/>
      <c r="WWJ174" s="49"/>
      <c r="WWK174" s="49"/>
      <c r="WWL174" s="49"/>
      <c r="WWM174" s="49"/>
      <c r="WWN174" s="49"/>
      <c r="WWO174" s="49"/>
      <c r="WWP174" s="49"/>
      <c r="WWQ174" s="49"/>
      <c r="WWR174" s="49"/>
      <c r="WWS174" s="49"/>
      <c r="WWT174" s="49"/>
      <c r="WWU174" s="49"/>
      <c r="WWV174" s="49"/>
      <c r="WWW174" s="49"/>
      <c r="WWX174" s="49"/>
      <c r="WWY174" s="49"/>
      <c r="WWZ174" s="49"/>
      <c r="WXA174" s="49"/>
      <c r="WXB174" s="49"/>
      <c r="WXC174" s="49"/>
      <c r="WXD174" s="49"/>
      <c r="WXE174" s="49"/>
      <c r="WXF174" s="49"/>
      <c r="WXG174" s="49"/>
      <c r="WXH174" s="49"/>
      <c r="WXI174" s="49"/>
      <c r="WXJ174" s="49"/>
      <c r="WXK174" s="49"/>
      <c r="WXL174" s="49"/>
      <c r="WXM174" s="49"/>
      <c r="WXN174" s="49"/>
      <c r="WXO174" s="49"/>
      <c r="WXP174" s="49"/>
      <c r="WXQ174" s="49"/>
      <c r="WXR174" s="49"/>
      <c r="WXS174" s="49"/>
      <c r="WXT174" s="49"/>
      <c r="WXU174" s="49"/>
      <c r="WXV174" s="49"/>
      <c r="WXW174" s="49"/>
      <c r="WXX174" s="49"/>
      <c r="WXY174" s="49"/>
      <c r="WXZ174" s="49"/>
      <c r="WYA174" s="49"/>
      <c r="WYB174" s="49"/>
      <c r="WYC174" s="49"/>
      <c r="WYD174" s="49"/>
      <c r="WYE174" s="49"/>
      <c r="WYF174" s="49"/>
      <c r="WYG174" s="49"/>
      <c r="WYH174" s="49"/>
      <c r="WYI174" s="49"/>
      <c r="WYJ174" s="49"/>
      <c r="WYK174" s="49"/>
      <c r="WYL174" s="49"/>
      <c r="WYM174" s="49"/>
      <c r="WYN174" s="49"/>
      <c r="WYO174" s="49"/>
      <c r="WYP174" s="49"/>
      <c r="WYQ174" s="49"/>
      <c r="WYR174" s="49"/>
      <c r="WYS174" s="49"/>
      <c r="WYT174" s="49"/>
      <c r="WYU174" s="49"/>
      <c r="WYV174" s="49"/>
      <c r="WYW174" s="49"/>
      <c r="WYX174" s="49"/>
      <c r="WYY174" s="49"/>
      <c r="WYZ174" s="49"/>
      <c r="WZA174" s="49"/>
      <c r="WZB174" s="49"/>
      <c r="WZC174" s="49"/>
      <c r="WZD174" s="49"/>
      <c r="WZE174" s="49"/>
      <c r="WZF174" s="49"/>
      <c r="WZG174" s="49"/>
      <c r="WZH174" s="49"/>
      <c r="WZI174" s="49"/>
      <c r="WZJ174" s="49"/>
      <c r="WZK174" s="49"/>
      <c r="WZL174" s="49"/>
      <c r="WZM174" s="49"/>
      <c r="WZN174" s="49"/>
      <c r="WZO174" s="49"/>
      <c r="WZP174" s="49"/>
      <c r="WZQ174" s="49"/>
      <c r="WZR174" s="49"/>
      <c r="WZS174" s="49"/>
      <c r="WZT174" s="49"/>
      <c r="WZU174" s="49"/>
      <c r="WZV174" s="49"/>
      <c r="WZW174" s="49"/>
      <c r="WZX174" s="49"/>
      <c r="WZY174" s="49"/>
      <c r="WZZ174" s="49"/>
      <c r="XAA174" s="49"/>
      <c r="XAB174" s="49"/>
      <c r="XAC174" s="49"/>
      <c r="XAD174" s="49"/>
      <c r="XAE174" s="49"/>
      <c r="XAF174" s="49"/>
      <c r="XAG174" s="49"/>
      <c r="XAH174" s="49"/>
      <c r="XAI174" s="49"/>
      <c r="XAJ174" s="49"/>
      <c r="XAK174" s="49"/>
      <c r="XAL174" s="49"/>
      <c r="XAM174" s="49"/>
      <c r="XAN174" s="49"/>
      <c r="XAO174" s="49"/>
      <c r="XAP174" s="49"/>
      <c r="XAQ174" s="49"/>
      <c r="XAR174" s="49"/>
      <c r="XAS174" s="49"/>
      <c r="XAT174" s="49"/>
      <c r="XAU174" s="49"/>
      <c r="XAV174" s="49"/>
      <c r="XAW174" s="49"/>
      <c r="XAX174" s="49"/>
      <c r="XAY174" s="49"/>
      <c r="XAZ174" s="49"/>
      <c r="XBA174" s="49"/>
      <c r="XBB174" s="49"/>
      <c r="XBC174" s="49"/>
      <c r="XBD174" s="49"/>
      <c r="XBE174" s="49"/>
      <c r="XBF174" s="49"/>
      <c r="XBG174" s="49"/>
      <c r="XBH174" s="49"/>
      <c r="XBI174" s="49"/>
      <c r="XBJ174" s="49"/>
      <c r="XBK174" s="49"/>
      <c r="XBL174" s="49"/>
      <c r="XBM174" s="49"/>
      <c r="XBN174" s="49"/>
      <c r="XBO174" s="49"/>
      <c r="XBP174" s="49"/>
      <c r="XBQ174" s="49"/>
      <c r="XBR174" s="49"/>
      <c r="XBS174" s="49"/>
      <c r="XBT174" s="49"/>
      <c r="XBU174" s="49"/>
      <c r="XBV174" s="49"/>
      <c r="XBW174" s="49"/>
      <c r="XBX174" s="49"/>
      <c r="XBY174" s="49"/>
      <c r="XBZ174" s="49"/>
      <c r="XCA174" s="49"/>
      <c r="XCB174" s="49"/>
      <c r="XCC174" s="49"/>
      <c r="XCD174" s="49"/>
      <c r="XCE174" s="49"/>
      <c r="XCF174" s="49"/>
      <c r="XCG174" s="49"/>
      <c r="XCH174" s="49"/>
      <c r="XCI174" s="49"/>
      <c r="XCJ174" s="49"/>
      <c r="XCK174" s="49"/>
      <c r="XCL174" s="49"/>
      <c r="XCM174" s="49"/>
      <c r="XCN174" s="49"/>
      <c r="XCO174" s="49"/>
      <c r="XCP174" s="49"/>
      <c r="XCQ174" s="49"/>
      <c r="XCR174" s="49"/>
      <c r="XCS174" s="49"/>
      <c r="XCT174" s="49"/>
      <c r="XCU174" s="49"/>
      <c r="XCV174" s="49"/>
      <c r="XCW174" s="49"/>
      <c r="XCX174" s="49"/>
      <c r="XCY174" s="49"/>
      <c r="XCZ174" s="49"/>
      <c r="XDA174" s="49"/>
      <c r="XDB174" s="49"/>
      <c r="XDC174" s="49"/>
      <c r="XDD174" s="49"/>
      <c r="XDE174" s="49"/>
      <c r="XDF174" s="49"/>
      <c r="XDG174" s="49"/>
      <c r="XDH174" s="49"/>
      <c r="XDI174" s="49"/>
      <c r="XDJ174" s="49"/>
      <c r="XDK174" s="49"/>
      <c r="XDL174" s="49"/>
      <c r="XDM174" s="49"/>
      <c r="XDN174" s="49"/>
      <c r="XDO174" s="49"/>
      <c r="XDP174" s="49"/>
      <c r="XDQ174" s="49"/>
      <c r="XDR174" s="49"/>
      <c r="XDS174" s="49"/>
      <c r="XDT174" s="49"/>
      <c r="XDU174" s="49"/>
      <c r="XDV174" s="49"/>
      <c r="XDW174" s="49"/>
      <c r="XDX174" s="49"/>
      <c r="XDY174" s="49"/>
      <c r="XDZ174" s="49"/>
      <c r="XEA174" s="49"/>
      <c r="XEB174" s="49"/>
      <c r="XEC174" s="49"/>
      <c r="XED174" s="49"/>
      <c r="XEE174" s="49"/>
      <c r="XEF174" s="49"/>
      <c r="XEG174" s="49"/>
      <c r="XEH174" s="49"/>
      <c r="XEI174" s="49"/>
      <c r="XEJ174" s="49"/>
      <c r="XEK174" s="49"/>
      <c r="XEL174" s="49"/>
      <c r="XEM174" s="49"/>
      <c r="XEN174" s="49"/>
      <c r="XEO174" s="49"/>
      <c r="XEP174" s="49"/>
      <c r="XEQ174" s="49"/>
      <c r="XER174" s="49"/>
      <c r="XES174" s="49"/>
      <c r="XET174" s="49"/>
      <c r="XEU174" s="49"/>
      <c r="XEV174" s="49"/>
      <c r="XEW174" s="49"/>
      <c r="XEX174" s="49"/>
      <c r="XEY174" s="49"/>
      <c r="XEZ174" s="49"/>
      <c r="XFA174" s="49"/>
      <c r="XFB174" s="49"/>
      <c r="XFC174" s="49"/>
      <c r="XFD174" s="49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intro</vt:lpstr>
      <vt:lpstr>A. data and binary diagrams</vt:lpstr>
      <vt:lpstr>B. chemical classifications</vt:lpstr>
      <vt:lpstr>C. spidergrams</vt:lpstr>
      <vt:lpstr>D. diagram lines</vt:lpstr>
      <vt:lpstr>E. data quality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</dc:creator>
  <cp:lastModifiedBy>Júlio Lopes</cp:lastModifiedBy>
  <dcterms:created xsi:type="dcterms:W3CDTF">2017-04-08T14:28:33Z</dcterms:created>
  <dcterms:modified xsi:type="dcterms:W3CDTF">2024-03-27T17:41:18Z</dcterms:modified>
</cp:coreProperties>
</file>